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34BCA41-B981-BD45-ABB6-5A5769EB9C83}" xr6:coauthVersionLast="47" xr6:coauthVersionMax="47" xr10:uidLastSave="{00000000-0000-0000-0000-000000000000}"/>
  <bookViews>
    <workbookView xWindow="120" yWindow="500" windowWidth="16940" windowHeight="20500" tabRatio="890" firstSheet="25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" i="47" l="1"/>
  <c r="B6" i="47" l="1"/>
  <c r="B8" i="47" s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O39" i="47"/>
  <c r="O35" i="47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H103" i="46"/>
  <c r="H82" i="46"/>
  <c r="H61" i="46"/>
  <c r="H40" i="46"/>
  <c r="H19" i="46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G22" i="46"/>
  <c r="H22" i="4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G69" i="46"/>
  <c r="F91" i="46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G92" i="46"/>
  <c r="F85" i="46"/>
  <c r="F78" i="46"/>
  <c r="G72" i="46"/>
  <c r="F93" i="46"/>
  <c r="BN27" i="50"/>
  <c r="BM27" i="50"/>
  <c r="BL27" i="50"/>
  <c r="BK27" i="50"/>
  <c r="BJ27" i="50"/>
  <c r="BI27" i="50"/>
  <c r="BH27" i="50"/>
  <c r="BG27" i="50"/>
  <c r="BF27" i="50"/>
  <c r="BE27" i="50"/>
  <c r="BD27" i="50"/>
  <c r="BC27" i="50"/>
  <c r="BB27" i="50"/>
  <c r="BA27" i="50"/>
  <c r="AZ27" i="50"/>
  <c r="G89" i="46"/>
  <c r="H89" i="46"/>
  <c r="H51" i="46"/>
  <c r="G64" i="46"/>
  <c r="H64" i="46"/>
  <c r="H30" i="46"/>
  <c r="G43" i="46"/>
  <c r="H43" i="4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6" i="46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BM39" i="50"/>
  <c r="BM35" i="50"/>
  <c r="BN39" i="50"/>
  <c r="BN35" i="50"/>
  <c r="F106" i="46"/>
  <c r="F99" i="46"/>
  <c r="G93" i="46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H93" i="46"/>
  <c r="G106" i="46"/>
  <c r="H106" i="46"/>
  <c r="G99" i="46"/>
  <c r="H99" i="46"/>
  <c r="BN66" i="50"/>
  <c r="BN43" i="50"/>
  <c r="BM66" i="50"/>
  <c r="BM43" i="50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D139" i="91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9" i="47" l="1"/>
  <c r="B10" i="47" s="1"/>
  <c r="AO131" i="91"/>
  <c r="AO132" i="91" s="1"/>
  <c r="Q96" i="68"/>
  <c r="C6" i="47"/>
  <c r="V131" i="91"/>
  <c r="V132" i="91" s="1"/>
  <c r="V96" i="68"/>
  <c r="AH96" i="68"/>
  <c r="C19" i="47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6" i="47" l="1"/>
  <c r="C8" i="47"/>
  <c r="C10" i="47" s="1"/>
  <c r="C26" i="47" s="1"/>
  <c r="X324" i="6"/>
  <c r="J131" i="9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J132" i="91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G40" i="47" l="1"/>
  <c r="N40" i="47"/>
  <c r="F40" i="47"/>
  <c r="J40" i="47"/>
  <c r="M40" i="47"/>
  <c r="K40" i="47"/>
  <c r="E40" i="47"/>
  <c r="C40" i="47"/>
  <c r="L40" i="47"/>
  <c r="I40" i="47"/>
  <c r="D40" i="47"/>
  <c r="H40" i="47"/>
  <c r="E6" i="47"/>
  <c r="D8" i="47"/>
  <c r="D10" i="47" s="1"/>
  <c r="C27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C73" i="52" l="1"/>
  <c r="O40" i="47"/>
  <c r="E26" i="47" s="1"/>
  <c r="Q6" i="48"/>
  <c r="Q43" i="82"/>
  <c r="S6" i="48"/>
  <c r="S43" i="82"/>
  <c r="E73" i="52"/>
  <c r="E44" i="47"/>
  <c r="D44" i="47"/>
  <c r="I44" i="47"/>
  <c r="N44" i="47"/>
  <c r="H44" i="47"/>
  <c r="K44" i="47"/>
  <c r="C44" i="47"/>
  <c r="M44" i="47"/>
  <c r="L44" i="47"/>
  <c r="G44" i="47"/>
  <c r="J44" i="47"/>
  <c r="F44" i="47"/>
  <c r="K73" i="52"/>
  <c r="Y6" i="48"/>
  <c r="Y43" i="82"/>
  <c r="F6" i="47"/>
  <c r="F8" i="47" s="1"/>
  <c r="F10" i="47" s="1"/>
  <c r="C29" i="47" s="1"/>
  <c r="E8" i="47"/>
  <c r="M73" i="52"/>
  <c r="AA6" i="48"/>
  <c r="AA43" i="82"/>
  <c r="V43" i="82"/>
  <c r="V6" i="48"/>
  <c r="H73" i="52"/>
  <c r="J73" i="52"/>
  <c r="X6" i="48"/>
  <c r="X43" i="82"/>
  <c r="D73" i="52"/>
  <c r="R6" i="48"/>
  <c r="R43" i="82"/>
  <c r="T6" i="48"/>
  <c r="F73" i="52"/>
  <c r="T43" i="82"/>
  <c r="I73" i="52"/>
  <c r="W6" i="48"/>
  <c r="W43" i="82"/>
  <c r="N73" i="52"/>
  <c r="AB6" i="48"/>
  <c r="AB43" i="82"/>
  <c r="L73" i="52"/>
  <c r="Z43" i="82"/>
  <c r="Z6" i="48"/>
  <c r="G73" i="52"/>
  <c r="U6" i="48"/>
  <c r="U43" i="82"/>
  <c r="E36" i="47"/>
  <c r="L36" i="47"/>
  <c r="N36" i="47"/>
  <c r="F36" i="47"/>
  <c r="M36" i="47"/>
  <c r="D25" i="47"/>
  <c r="G36" i="47"/>
  <c r="D27" i="47"/>
  <c r="D26" i="47"/>
  <c r="H36" i="47"/>
  <c r="I36" i="47"/>
  <c r="C36" i="47"/>
  <c r="J36" i="47"/>
  <c r="D36" i="47"/>
  <c r="K3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M74" i="52" l="1"/>
  <c r="AM6" i="48"/>
  <c r="AM43" i="82"/>
  <c r="C74" i="52"/>
  <c r="O44" i="47"/>
  <c r="E27" i="47" s="1"/>
  <c r="AC43" i="82"/>
  <c r="AC6" i="48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6" i="48"/>
  <c r="AL43" i="82"/>
  <c r="L74" i="52"/>
  <c r="E74" i="52"/>
  <c r="AE6" i="48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6" i="48"/>
  <c r="AH43" i="82"/>
  <c r="Q55" i="82"/>
  <c r="Q53" i="82"/>
  <c r="Q44" i="82"/>
  <c r="Q48" i="82" s="1"/>
  <c r="Q47" i="82" s="1"/>
  <c r="Q52" i="82"/>
  <c r="Q67" i="82"/>
  <c r="Q54" i="82"/>
  <c r="J52" i="47"/>
  <c r="G52" i="47"/>
  <c r="N52" i="47"/>
  <c r="C52" i="47"/>
  <c r="F52" i="47"/>
  <c r="L52" i="47"/>
  <c r="I52" i="47"/>
  <c r="K52" i="47"/>
  <c r="M52" i="47"/>
  <c r="E52" i="47"/>
  <c r="D52" i="47"/>
  <c r="H52" i="47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6" i="48"/>
  <c r="AF43" i="82"/>
  <c r="N74" i="52"/>
  <c r="AN6" i="48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AJ6" i="48"/>
  <c r="I74" i="52"/>
  <c r="AI6" i="48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AK6" i="48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AG6" i="48"/>
  <c r="G74" i="52"/>
  <c r="AG43" i="82"/>
  <c r="D74" i="52"/>
  <c r="AD6" i="48"/>
  <c r="AD43" i="82"/>
  <c r="I43" i="82"/>
  <c r="G72" i="52"/>
  <c r="I6" i="48"/>
  <c r="J72" i="52"/>
  <c r="L43" i="82"/>
  <c r="L6" i="48"/>
  <c r="C72" i="52"/>
  <c r="E6" i="48"/>
  <c r="O36" i="47"/>
  <c r="E25" i="47" s="1"/>
  <c r="M72" i="52"/>
  <c r="O6" i="48"/>
  <c r="O43" i="82"/>
  <c r="I72" i="52"/>
  <c r="K6" i="48"/>
  <c r="K43" i="82"/>
  <c r="F72" i="52"/>
  <c r="H6" i="48"/>
  <c r="H43" i="82"/>
  <c r="N72" i="52"/>
  <c r="P6" i="48"/>
  <c r="P43" i="82"/>
  <c r="J6" i="48"/>
  <c r="J43" i="82"/>
  <c r="H72" i="52"/>
  <c r="L72" i="52"/>
  <c r="N6" i="48"/>
  <c r="N43" i="82"/>
  <c r="K72" i="52"/>
  <c r="M43" i="82"/>
  <c r="M6" i="48"/>
  <c r="E72" i="52"/>
  <c r="G6" i="48"/>
  <c r="G43" i="82"/>
  <c r="F6" i="48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V57" i="82" l="1"/>
  <c r="W32" i="48"/>
  <c r="W34" i="48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6" i="48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BC6" i="48"/>
  <c r="G76" i="52"/>
  <c r="BE43" i="82"/>
  <c r="BE6" i="48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6" i="48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V60" i="82"/>
  <c r="V61" i="82" s="1"/>
  <c r="V59" i="82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BB6" i="48"/>
  <c r="D76" i="52"/>
  <c r="BA43" i="82"/>
  <c r="BA6" i="48"/>
  <c r="C76" i="52"/>
  <c r="O52" i="47"/>
  <c r="E29" i="47" s="1"/>
  <c r="AA57" i="82"/>
  <c r="Y66" i="82"/>
  <c r="Y27" i="82"/>
  <c r="Y78" i="82"/>
  <c r="BI6" i="48"/>
  <c r="BI43" i="82"/>
  <c r="K76" i="52"/>
  <c r="J76" i="52"/>
  <c r="BH6" i="48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6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BJ6" i="48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T35" i="82" s="1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F6" i="48"/>
  <c r="BD6" i="48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W120" i="59"/>
  <c r="U8" i="52"/>
  <c r="R20" i="82"/>
  <c r="P36" i="52" s="1"/>
  <c r="AJ24" i="49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9" i="82"/>
  <c r="K55" i="82"/>
  <c r="K54" i="82"/>
  <c r="K53" i="82"/>
  <c r="K52" i="82"/>
  <c r="K47" i="82"/>
  <c r="K44" i="82"/>
  <c r="K48" i="82" s="1"/>
  <c r="D38" i="50"/>
  <c r="E28" i="48"/>
  <c r="E27" i="48" s="1"/>
  <c r="D25" i="50"/>
  <c r="E7" i="48"/>
  <c r="D15" i="92"/>
  <c r="E14" i="48"/>
  <c r="E111" i="59"/>
  <c r="E15" i="48"/>
  <c r="C21" i="71"/>
  <c r="E16" i="48"/>
  <c r="E17" i="48"/>
  <c r="E43" i="82"/>
  <c r="E20" i="51"/>
  <c r="M54" i="82"/>
  <c r="M53" i="82"/>
  <c r="M52" i="82"/>
  <c r="M47" i="82"/>
  <c r="M44" i="82"/>
  <c r="M48" i="82" s="1"/>
  <c r="M67" i="82"/>
  <c r="M66" i="82" s="1"/>
  <c r="M59" i="82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47" i="82"/>
  <c r="L67" i="82"/>
  <c r="L66" i="82" s="1"/>
  <c r="L44" i="82"/>
  <c r="L48" i="82" s="1"/>
  <c r="L55" i="82"/>
  <c r="L59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9" i="82"/>
  <c r="H47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9" i="82"/>
  <c r="J54" i="82"/>
  <c r="J55" i="82"/>
  <c r="J47" i="82"/>
  <c r="J52" i="82"/>
  <c r="J44" i="82"/>
  <c r="J48" i="82" s="1"/>
  <c r="I47" i="82"/>
  <c r="I54" i="82"/>
  <c r="I67" i="82"/>
  <c r="I66" i="82" s="1"/>
  <c r="I59" i="82"/>
  <c r="I44" i="82"/>
  <c r="I48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X24" i="49" l="1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I48" i="47"/>
  <c r="F48" i="47"/>
  <c r="E48" i="47"/>
  <c r="D48" i="47"/>
  <c r="M48" i="47"/>
  <c r="H48" i="47"/>
  <c r="K48" i="47"/>
  <c r="J48" i="47"/>
  <c r="N48" i="47"/>
  <c r="C48" i="47"/>
  <c r="G48" i="47"/>
  <c r="L48" i="47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K60" i="82" s="1"/>
  <c r="K61" i="82" s="1"/>
  <c r="M19" i="48"/>
  <c r="M115" i="59" s="1"/>
  <c r="I57" i="82"/>
  <c r="I60" i="82" s="1"/>
  <c r="I61" i="82" s="1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60" i="82" s="1"/>
  <c r="L61" i="82" s="1"/>
  <c r="L114" i="59"/>
  <c r="J7" i="52"/>
  <c r="K27" i="48"/>
  <c r="E19" i="48"/>
  <c r="E27" i="51"/>
  <c r="K47" i="50"/>
  <c r="I71" i="82"/>
  <c r="I73" i="82" s="1"/>
  <c r="I19" i="82"/>
  <c r="J57" i="82"/>
  <c r="J60" i="82" s="1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9" i="82"/>
  <c r="E54" i="82"/>
  <c r="E52" i="82"/>
  <c r="E44" i="82"/>
  <c r="E47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C34" i="50" l="1"/>
  <c r="AC35" i="50" s="1"/>
  <c r="AD116" i="59"/>
  <c r="AD34" i="50"/>
  <c r="Z34" i="50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V6" i="48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Z42" i="50"/>
  <c r="Z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AW6" i="48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AT6" i="48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D35" i="50"/>
  <c r="AD42" i="50"/>
  <c r="AK21" i="48"/>
  <c r="AK22" i="48" s="1"/>
  <c r="AK117" i="59" s="1"/>
  <c r="AY43" i="82"/>
  <c r="AY6" i="48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6" i="48"/>
  <c r="AX43" i="82"/>
  <c r="D75" i="52"/>
  <c r="AP6" i="48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AS6" i="48"/>
  <c r="G75" i="52"/>
  <c r="AQ43" i="82"/>
  <c r="AQ6" i="48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AO6" i="48"/>
  <c r="O48" i="47"/>
  <c r="E28" i="47" s="1"/>
  <c r="E30" i="47" s="1"/>
  <c r="C75" i="52"/>
  <c r="AO43" i="82"/>
  <c r="AR43" i="82"/>
  <c r="F75" i="52"/>
  <c r="AR6" i="48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Z6" i="48"/>
  <c r="AU43" i="82"/>
  <c r="I75" i="52"/>
  <c r="AU6" i="48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BA20" i="82"/>
  <c r="AY36" i="52" s="1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J61" i="82"/>
  <c r="L20" i="82"/>
  <c r="L21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K29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R67" i="49" s="1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J29" i="82"/>
  <c r="L120" i="59"/>
  <c r="J8" i="52"/>
  <c r="L29" i="8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Y67" i="49" s="1"/>
  <c r="Y69" i="49" s="1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K22" i="48" l="1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50" i="52"/>
  <c r="AD66" i="50"/>
  <c r="AF68" i="50" s="1"/>
  <c r="BA28" i="82"/>
  <c r="BA36" i="82" s="1"/>
  <c r="AK21" i="82"/>
  <c r="AK20" i="82"/>
  <c r="AI36" i="52" s="1"/>
  <c r="AK35" i="82"/>
  <c r="BD28" i="82"/>
  <c r="BK116" i="59"/>
  <c r="BF42" i="50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AE79" i="82"/>
  <c r="AE80" i="82" s="1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I32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X35" i="48"/>
  <c r="X74" i="82"/>
  <c r="X75" i="82" s="1"/>
  <c r="P120" i="59"/>
  <c r="N8" i="52"/>
  <c r="M8" i="52"/>
  <c r="O120" i="59"/>
  <c r="M120" i="59"/>
  <c r="K8" i="52"/>
  <c r="R69" i="49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V74" i="82" l="1"/>
  <c r="V75" i="82" s="1"/>
  <c r="AN39" i="48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AJ83" i="82" s="1"/>
  <c r="AJ13" i="82" s="1"/>
  <c r="AH28" i="5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21" i="48"/>
  <c r="AV22" i="48" s="1"/>
  <c r="AV117" i="59" s="1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V82" i="82"/>
  <c r="V12" i="82" s="1"/>
  <c r="N43" i="50"/>
  <c r="N40" i="64" s="1"/>
  <c r="N66" i="50"/>
  <c r="P68" i="50" s="1"/>
  <c r="N50" i="52"/>
  <c r="S30" i="82"/>
  <c r="AL11" i="52"/>
  <c r="AN126" i="59"/>
  <c r="AN127" i="59" s="1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41" i="48" s="1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AF22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F82" i="82"/>
  <c r="AF12" i="82" s="1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V22" i="82"/>
  <c r="V83" i="82"/>
  <c r="V13" i="82" s="1"/>
  <c r="T28" i="52" s="1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S83" i="82" l="1"/>
  <c r="S13" i="82" s="1"/>
  <c r="Q28" i="52" s="1"/>
  <c r="AF42" i="48"/>
  <c r="S22" i="82"/>
  <c r="AV60" i="82"/>
  <c r="AV61" i="82" s="1"/>
  <c r="AJ30" i="82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83" i="82"/>
  <c r="AG13" i="82" s="1"/>
  <c r="AE28" i="52" s="1"/>
  <c r="AE82" i="82"/>
  <c r="AE12" i="8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AY29" i="82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24" i="82"/>
  <c r="H38" i="82"/>
  <c r="G14" i="67"/>
  <c r="G17" i="67" s="1"/>
  <c r="G19" i="92"/>
  <c r="F22" i="71"/>
  <c r="H14" i="82"/>
  <c r="F31" i="52" s="1"/>
  <c r="F32" i="52"/>
  <c r="V38" i="82"/>
  <c r="T39" i="52"/>
  <c r="V23" i="82"/>
  <c r="V24" i="82" s="1"/>
  <c r="T38" i="52" s="1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AF23" i="82"/>
  <c r="AD39" i="52"/>
  <c r="AF38" i="8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2" i="82"/>
  <c r="L31" i="82"/>
  <c r="L16" i="82" s="1"/>
  <c r="J30" i="52" s="1"/>
  <c r="E13" i="59"/>
  <c r="D23" i="116" s="1"/>
  <c r="D22" i="116"/>
  <c r="N31" i="82"/>
  <c r="N16" i="82" s="1"/>
  <c r="L30" i="52" s="1"/>
  <c r="AK19" i="92"/>
  <c r="H32" i="52"/>
  <c r="J14" i="82"/>
  <c r="H31" i="52" s="1"/>
  <c r="L23" i="82"/>
  <c r="L38" i="82"/>
  <c r="L24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2" i="82"/>
  <c r="H31" i="82"/>
  <c r="H16" i="82" s="1"/>
  <c r="F30" i="52" s="1"/>
  <c r="AC22" i="82"/>
  <c r="AC83" i="82"/>
  <c r="AC13" i="82" s="1"/>
  <c r="C48" i="50"/>
  <c r="C40" i="64"/>
  <c r="C10" i="64" s="1"/>
  <c r="C125" i="116" s="1"/>
  <c r="AE39" i="52"/>
  <c r="AG23" i="82"/>
  <c r="AG38" i="82"/>
  <c r="AK121" i="59"/>
  <c r="AK122" i="59" s="1"/>
  <c r="AK129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Q39" i="52"/>
  <c r="S38" i="82"/>
  <c r="S23" i="82"/>
  <c r="S24" i="82" s="1"/>
  <c r="Q38" i="5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2" i="82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E20" i="92"/>
  <c r="AG49" i="68"/>
  <c r="AE26" i="92"/>
  <c r="AE28" i="92" s="1"/>
  <c r="AM22" i="82"/>
  <c r="AM83" i="82"/>
  <c r="AM13" i="82" s="1"/>
  <c r="AK28" i="52" s="1"/>
  <c r="X23" i="82"/>
  <c r="X24" i="82" s="1"/>
  <c r="V38" i="52" s="1"/>
  <c r="V39" i="52"/>
  <c r="X38" i="82"/>
  <c r="K14" i="82"/>
  <c r="I31" i="52" s="1"/>
  <c r="I32" i="52"/>
  <c r="AI42" i="48"/>
  <c r="AI121" i="59"/>
  <c r="AI122" i="59" s="1"/>
  <c r="AI129" i="59" s="1"/>
  <c r="AG9" i="52"/>
  <c r="AG12" i="52" s="1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F14" i="82"/>
  <c r="AD31" i="52" s="1"/>
  <c r="AD32" i="52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2" i="82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T32" i="52"/>
  <c r="V14" i="82"/>
  <c r="T31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AJ38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2" i="82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AC32" i="52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J31" i="82"/>
  <c r="AJ16" i="82" s="1"/>
  <c r="AH30" i="52" s="1"/>
  <c r="AE31" i="82"/>
  <c r="AE16" i="82" s="1"/>
  <c r="AC30" i="52" s="1"/>
  <c r="N41" i="48"/>
  <c r="V129" i="59"/>
  <c r="J12" i="52"/>
  <c r="D26" i="116"/>
  <c r="H23" i="82"/>
  <c r="X129" i="59"/>
  <c r="I24" i="82"/>
  <c r="I38" i="82"/>
  <c r="I23" i="82"/>
  <c r="T129" i="59"/>
  <c r="H26" i="92"/>
  <c r="H28" i="92" s="1"/>
  <c r="H20" i="92"/>
  <c r="J49" i="68"/>
  <c r="F82" i="82"/>
  <c r="F12" i="82" s="1"/>
  <c r="Z41" i="48"/>
  <c r="Z82" i="82"/>
  <c r="Z12" i="82" s="1"/>
  <c r="Q32" i="52"/>
  <c r="S14" i="82"/>
  <c r="Q31" i="52" s="1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E14" i="67" l="1"/>
  <c r="AE17" i="67" s="1"/>
  <c r="AD129" i="59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AQ66" i="50"/>
  <c r="AS68" i="50" s="1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F18" i="67"/>
  <c r="AF20" i="67" s="1"/>
  <c r="AF39" i="64" s="1"/>
  <c r="AE20" i="67"/>
  <c r="AE39" i="64" s="1"/>
  <c r="AH39" i="82"/>
  <c r="AF42" i="52"/>
  <c r="AH15" i="82"/>
  <c r="AF29" i="52" s="1"/>
  <c r="AB14" i="82"/>
  <c r="Z31" i="52" s="1"/>
  <c r="Z32" i="52"/>
  <c r="AJ24" i="82"/>
  <c r="AH38" i="52" s="1"/>
  <c r="AJ39" i="82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24" i="82"/>
  <c r="M38" i="82"/>
  <c r="M23" i="82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24" i="82"/>
  <c r="K38" i="82"/>
  <c r="K23" i="82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I20" i="52"/>
  <c r="AJ7" i="9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C7" i="92"/>
  <c r="AB20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AG51" i="68"/>
  <c r="AG50" i="68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J32" i="8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K7" i="92" l="1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24" i="82"/>
  <c r="E38" i="82"/>
  <c r="E23" i="82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I5" i="82"/>
  <c r="E42" i="52" s="1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N50" i="68" l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I6" i="8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5" i="68"/>
  <c r="AP305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160" i="91" l="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AF150" i="59"/>
  <c r="AI220" i="6"/>
  <c r="AI223" i="6"/>
  <c r="AI219" i="6"/>
  <c r="AI214" i="6"/>
  <c r="AT228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J380" i="6" l="1"/>
  <c r="X219" i="6"/>
  <c r="AH214" i="6"/>
  <c r="AE150" i="59"/>
  <c r="AE154" i="59" s="1"/>
  <c r="AH221" i="6"/>
  <c r="AH223" i="6"/>
  <c r="AS228" i="6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T230" i="6"/>
  <c r="AH10" i="12"/>
  <c r="AH11" i="12" s="1"/>
  <c r="AM563" i="6"/>
  <c r="AM565" i="6" s="1"/>
  <c r="AA378" i="6"/>
  <c r="AA380" i="6" s="1"/>
  <c r="W168" i="91" s="1"/>
  <c r="W38" i="92" s="1"/>
  <c r="W47" i="92" s="1"/>
  <c r="W166" i="91"/>
  <c r="AO223" i="6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I224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AP166" i="59"/>
  <c r="AS230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168" i="91"/>
  <c r="AF38" i="92" s="1"/>
  <c r="AF47" i="92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H224" i="6" l="1"/>
  <c r="X224" i="6"/>
  <c r="AO214" i="6"/>
  <c r="N10" i="12"/>
  <c r="N11" i="12" s="1"/>
  <c r="AO221" i="6"/>
  <c r="AZ228" i="6"/>
  <c r="AZ230" i="6" s="1"/>
  <c r="K18" i="59"/>
  <c r="AI230" i="6"/>
  <c r="AI232" i="6" s="1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U164" i="59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AS567" i="6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X566" i="6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AE164" i="59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W166" i="59" l="1"/>
  <c r="Y566" i="6"/>
  <c r="AK230" i="6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G210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AW210" i="6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AK567" i="6"/>
  <c r="AK568" i="6" s="1"/>
  <c r="AK232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L164" i="59" l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BH228" i="6"/>
  <c r="AR210" i="6"/>
  <c r="AR562" i="6"/>
  <c r="BO80" i="68"/>
  <c r="BI209" i="6"/>
  <c r="AQ10" i="12"/>
  <c r="AQ11" i="12" s="1"/>
  <c r="AV563" i="6"/>
  <c r="AV565" i="6" s="1"/>
  <c r="BF562" i="6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14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AL167" i="59"/>
  <c r="AL169" i="59" s="1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AK570" i="6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F60" i="59" l="1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M224" i="6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AY232" i="6" l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BM566" i="6"/>
  <c r="BM568" i="6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AY570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M232" i="6"/>
  <c r="BJ164" i="59"/>
  <c r="BJ167" i="59" s="1"/>
  <c r="BJ169" i="59" s="1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G571" i="6" l="1"/>
  <c r="BL568" i="6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BJ571" i="6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L571" i="6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K62" i="59" l="1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O569" i="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71" i="6" l="1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BP569" i="6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78" i="63" s="1"/>
  <c r="W57" i="63"/>
  <c r="W22" i="34"/>
  <c r="V24" i="34"/>
  <c r="W56" i="63"/>
  <c r="W58" i="63" s="1"/>
  <c r="W17" i="34"/>
  <c r="W19" i="34" s="1"/>
  <c r="V20" i="34"/>
  <c r="S67" i="64" l="1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78" i="63" s="1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T55" i="64" l="1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AG78" i="63" s="1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D51" i="63" l="1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H78" i="63" s="1"/>
  <c r="AG9" i="92"/>
  <c r="AG35" i="64"/>
  <c r="AG42" i="71"/>
  <c r="AF22" i="52"/>
  <c r="AI207" i="59"/>
  <c r="AG21" i="52"/>
  <c r="AH8" i="92"/>
  <c r="AF55" i="71"/>
  <c r="AF49" i="71"/>
  <c r="AN69" i="33"/>
  <c r="AO7" i="33"/>
  <c r="F43" i="111" l="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18" i="111" s="1"/>
  <c r="BB17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57" i="71" l="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D5" i="112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F35" i="111" l="1"/>
  <c r="G5" i="112" s="1"/>
  <c r="E53" i="111"/>
  <c r="G52" i="111" s="1"/>
  <c r="G43" i="111" s="1"/>
  <c r="D4" i="112"/>
  <c r="D54" i="111"/>
  <c r="D55" i="111" s="1"/>
  <c r="D56" i="111" s="1"/>
  <c r="F36" i="111"/>
  <c r="G6" i="112" s="1"/>
  <c r="C69" i="111"/>
  <c r="H43" i="111"/>
  <c r="D71" i="111" s="1"/>
  <c r="E71" i="111" s="1"/>
  <c r="F71" i="111" s="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D62" i="111"/>
  <c r="D63" i="111" s="1"/>
  <c r="D64" i="111" s="1"/>
  <c r="G42" i="111" l="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H42" i="111" l="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<sst xmlns="http://schemas.openxmlformats.org/spreadsheetml/2006/main" count="7517" uniqueCount="1240">
  <si>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</si>
  <si>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</si>
  <si>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</si>
  <si>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</si>
  <si>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</si>
  <si>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</si>
  <si>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</si>
  <si>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</si>
  <si>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</si>
  <si>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</si>
  <si>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</si>
  <si>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</si>
  <si>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</si>
  <si>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</si>
  <si>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</si>
  <si>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</si>
  <si>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</si>
  <si>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</si>
  <si>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</si>
  <si>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</si>
  <si>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</si>
  <si>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</si>
  <si>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</si>
  <si>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</si>
  <si>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</si>
  <si>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</si>
  <si>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</si>
  <si>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</si>
  <si>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</si>
  <si>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</si>
  <si>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</si>
  <si>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</si>
  <si>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</si>
  <si>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</si>
  <si>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</si>
  <si>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</si>
  <si>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</si>
  <si>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</si>
  <si>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</si>
  <si>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</si>
  <si>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</si>
  <si>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</si>
  <si>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</si>
  <si>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</si>
  <si>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</si>
  <si>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</si>
  <si>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</si>
  <si>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</si>
  <si>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</si>
  <si>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</si>
  <si>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</si>
  <si>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</si>
  <si>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</si>
  <si>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</si>
  <si>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</si>
  <si>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</si>
  <si>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</si>
  <si>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</si>
  <si>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</si>
  <si>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</si>
  <si>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</si>
  <si>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</si>
  <si>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</si>
  <si>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</si>
  <si>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</si>
  <si>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</si>
  <si>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</si>
  <si>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</si>
  <si>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</si>
  <si>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</si>
  <si>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</si>
  <si>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</si>
  <si>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</si>
  <si>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</si>
  <si>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</si>
  <si>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</si>
  <si>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</si>
  <si>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</si>
  <si>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</si>
  <si>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</si>
  <si>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</si>
  <si>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</si>
  <si>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</si>
  <si>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</si>
  <si>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</si>
  <si>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</si>
  <si>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</si>
  <si>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</si>
  <si>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</si>
  <si>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</si>
  <si>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</si>
  <si>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</si>
  <si>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</si>
  <si>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</si>
  <si>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</si>
  <si>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</si>
  <si>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</si>
  <si>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</si>
  <si>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</si>
  <si>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</si>
  <si>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</si>
  <si>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</si>
  <si>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</si>
  <si>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</si>
  <si>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</si>
  <si>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</si>
  <si>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</si>
  <si>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</si>
  <si>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</si>
  <si>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</si>
  <si>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</si>
  <si>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</si>
  <si>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</si>
  <si>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</si>
  <si>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</si>
  <si>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</si>
  <si>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</si>
  <si>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</si>
  <si>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</si>
  <si>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</si>
  <si>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</si>
  <si>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</si>
  <si>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</si>
  <si>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</si>
  <si>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</si>
  <si>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</si>
  <si>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</si>
  <si>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</si>
  <si>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</si>
  <si>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</si>
  <si>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</si>
  <si>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</si>
  <si>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</si>
  <si>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</si>
  <si>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</si>
  <si>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</si>
  <si>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</si>
  <si>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</si>
  <si>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</si>
  <si>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</si>
  <si>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</si>
  <si>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</si>
  <si>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</si>
  <si>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</si>
  <si>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</si>
  <si>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</si>
  <si>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</si>
  <si>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</si>
  <si>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</si>
  <si>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</si>
  <si>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</si>
  <si>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</si>
  <si>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</si>
  <si>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</si>
  <si>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</si>
  <si>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</si>
  <si>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</si>
  <si>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</si>
  <si>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</si>
  <si>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</si>
  <si>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</si>
  <si>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</si>
  <si>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</si>
  <si>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</si>
  <si>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</si>
  <si>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</si>
  <si>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</si>
  <si>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</si>
  <si>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</si>
  <si>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</si>
  <si>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</si>
  <si>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</si>
  <si>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</si>
  <si>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</si>
  <si>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</si>
  <si>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</si>
  <si>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</si>
  <si>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</si>
  <si>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</si>
  <si>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</si>
  <si>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</si>
  <si>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</si>
  <si>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</si>
  <si>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</si>
  <si>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</si>
  <si>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</si>
  <si>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</si>
  <si>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</si>
  <si>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</si>
  <si>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</si>
  <si>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</si>
  <si>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</si>
  <si>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</si>
  <si>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</si>
  <si>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</si>
  <si>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</si>
  <si>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</si>
  <si>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</si>
  <si>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</si>
  <si>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</si>
  <si>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</si>
  <si>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</si>
  <si>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</si>
  <si>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</si>
  <si>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</si>
  <si>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</si>
  <si>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</si>
  <si>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</si>
  <si>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</si>
  <si>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</si>
  <si>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</si>
  <si>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</si>
  <si>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</si>
  <si>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</si>
  <si>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</si>
  <si>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</si>
  <si>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</si>
  <si>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</si>
  <si>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</si>
  <si>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</si>
  <si>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</si>
  <si>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</si>
  <si>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</si>
  <si>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</si>
  <si>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</si>
  <si>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</si>
  <si>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</si>
  <si>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</si>
  <si>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</si>
  <si>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</si>
  <si>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</si>
  <si>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</si>
  <si>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</si>
  <si>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</si>
  <si>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</si>
  <si>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</si>
  <si>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</si>
  <si>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</si>
  <si>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</si>
  <si>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</si>
  <si>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</si>
  <si>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</si>
  <si>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</si>
  <si>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</si>
  <si>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</si>
  <si>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</si>
  <si>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</si>
  <si>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</si>
  <si>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</si>
  <si>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</si>
  <si>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</si>
  <si>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</si>
  <si>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</si>
  <si>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</si>
  <si>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</si>
  <si>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</si>
  <si>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</si>
  <si>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</si>
  <si>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</si>
  <si>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</si>
  <si>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</si>
  <si>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</si>
  <si>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</si>
  <si>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</si>
  <si>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</si>
  <si>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</si>
  <si>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</si>
  <si>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</si>
  <si>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</si>
  <si>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</si>
  <si>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</si>
  <si>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</si>
  <si>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</si>
  <si>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</si>
  <si>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</si>
  <si>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</si>
  <si>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</si>
  <si>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</si>
  <si>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</si>
  <si>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</si>
  <si>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</si>
  <si>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</si>
  <si>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</si>
  <si>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</si>
  <si>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</si>
  <si>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</si>
  <si>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</si>
  <si>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</si>
  <si>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</si>
  <si>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</si>
  <si>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</si>
  <si>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</si>
  <si>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</si>
  <si>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</si>
  <si>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</si>
  <si>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</si>
  <si>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</si>
  <si>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</si>
  <si>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</si>
  <si>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</si>
  <si>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</si>
  <si>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</si>
  <si>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</si>
  <si>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</si>
  <si>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</si>
  <si>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</si>
  <si>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</si>
  <si>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</si>
  <si>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</si>
  <si>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</si>
  <si>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</si>
  <si>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</si>
  <si>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</si>
  <si>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</si>
  <si>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</si>
  <si>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</si>
  <si>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</si>
  <si>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</si>
  <si>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</si>
  <si>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</si>
  <si>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</si>
  <si>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</si>
  <si>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</si>
  <si>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</si>
  <si>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</si>
  <si>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</si>
  <si>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</si>
  <si>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</si>
  <si>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</si>
  <si>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</si>
  <si>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</si>
  <si>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</si>
  <si>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</si>
  <si>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</si>
  <si>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</si>
  <si>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</si>
  <si>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</si>
  <si>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</si>
  <si>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</si>
  <si>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</si>
  <si>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</si>
  <si>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</si>
  <si>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</si>
  <si>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</si>
  <si>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</si>
  <si>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</si>
  <si>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</si>
  <si>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</si>
  <si>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</si>
  <si>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</si>
  <si>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</si>
  <si>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</si>
  <si>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</si>
  <si>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</si>
  <si>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</si>
  <si>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</si>
  <si>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</si>
  <si>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</si>
  <si>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</si>
  <si>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</si>
  <si>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</si>
  <si>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</si>
  <si>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</si>
  <si>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</si>
  <si>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</si>
  <si>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</si>
  <si>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</si>
  <si>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</si>
  <si>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</si>
  <si>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</si>
  <si>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</si>
  <si>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</si>
  <si>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</si>
  <si>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</si>
  <si>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</si>
  <si>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</si>
  <si>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</si>
  <si>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</si>
  <si>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</si>
  <si>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</si>
  <si>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</si>
  <si>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</si>
  <si>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</si>
  <si>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</si>
  <si>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</si>
  <si>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</si>
  <si>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</si>
  <si>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</si>
  <si>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</si>
  <si>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</si>
  <si>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</si>
  <si>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</si>
  <si>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</si>
  <si>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</si>
  <si>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</si>
  <si>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</si>
  <si>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</si>
  <si>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</si>
  <si>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</si>
  <si>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</si>
  <si>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</si>
  <si>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</si>
  <si>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</si>
  <si>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</si>
  <si>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</si>
  <si>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</si>
  <si>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</si>
  <si>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</si>
  <si>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</si>
  <si>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</si>
  <si>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</si>
  <si>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</si>
  <si>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</si>
  <si>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</si>
  <si>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</si>
  <si>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</si>
  <si>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</si>
  <si>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</si>
  <si>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</si>
  <si>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</si>
  <si>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</si>
  <si>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</si>
  <si>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</si>
  <si>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</si>
  <si>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</si>
  <si>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</si>
  <si>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</si>
  <si>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</si>
  <si>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</si>
  <si>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</si>
  <si>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</si>
  <si>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</si>
  <si>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</si>
  <si>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</si>
  <si>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</si>
  <si>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</si>
  <si>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</si>
  <si>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</si>
  <si>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</si>
  <si>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</si>
  <si>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</si>
  <si>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</si>
  <si>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</si>
  <si>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</si>
  <si>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</si>
  <si>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</si>
  <si>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</si>
  <si>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</si>
  <si>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</si>
  <si>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</si>
  <si>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</si>
  <si>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</si>
  <si>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</si>
  <si>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</si>
  <si>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</si>
  <si>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</si>
  <si>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</si>
  <si>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</si>
  <si>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</si>
  <si>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</si>
  <si>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</si>
  <si>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</si>
  <si>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</si>
  <si>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</si>
  <si>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</si>
  <si>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</si>
  <si>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</si>
  <si>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</si>
  <si>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</si>
  <si>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</si>
  <si>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</si>
  <si>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</si>
  <si>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</si>
  <si>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</si>
  <si>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</si>
  <si>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</si>
  <si>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</si>
  <si>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</si>
  <si>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</si>
  <si>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</si>
  <si>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</si>
  <si>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</si>
  <si>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</si>
  <si>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</si>
  <si>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</si>
  <si>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</si>
  <si>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</si>
  <si>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</si>
  <si>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</si>
  <si>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</si>
  <si>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</si>
  <si>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</si>
  <si>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</si>
  <si>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</si>
  <si>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</si>
  <si>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</si>
  <si>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</si>
  <si>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</si>
  <si>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</si>
  <si>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</si>
  <si>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</si>
  <si>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</si>
  <si>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</si>
  <si>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</si>
  <si>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</si>
  <si>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</si>
  <si>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</si>
  <si>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</si>
  <si>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</si>
  <si>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</si>
  <si>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</si>
  <si>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</si>
  <si>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</si>
  <si>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</si>
  <si>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</si>
  <si>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</si>
  <si>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</si>
  <si>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</si>
  <si>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</si>
  <si>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</si>
  <si>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</si>
  <si>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</si>
  <si>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</si>
  <si>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</si>
  <si>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</si>
  <si>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</si>
  <si>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</si>
  <si>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</si>
  <si>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</si>
  <si>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</si>
  <si>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</si>
  <si>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</si>
  <si>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</si>
  <si>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</si>
  <si>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</si>
  <si>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</si>
  <si>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</si>
  <si>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</si>
  <si>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</si>
  <si>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</si>
  <si>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</si>
  <si>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</si>
  <si>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</si>
  <si>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</si>
  <si>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</si>
  <si>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</si>
  <si>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</si>
  <si>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</si>
  <si>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</si>
  <si>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</si>
  <si>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</si>
  <si>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</si>
  <si>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</si>
  <si>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</si>
  <si>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</si>
  <si>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</si>
  <si>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</si>
  <si>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</si>
  <si>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</si>
  <si>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</si>
  <si>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</si>
  <si>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</si>
  <si>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</si>
  <si>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</si>
  <si>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</si>
  <si>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</si>
  <si>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</si>
  <si>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</si>
  <si>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</si>
  <si>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</si>
  <si>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</si>
  <si>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</si>
  <si>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</si>
  <si>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</si>
  <si>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</si>
  <si>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</si>
  <si>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</si>
  <si>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</si>
  <si>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</si>
  <si>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</si>
  <si>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</si>
  <si>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</si>
  <si>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</si>
  <si>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</si>
  <si>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</si>
  <si>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</si>
  <si>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</si>
  <si>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</si>
  <si>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</si>
  <si>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</si>
  <si>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</si>
  <si>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</si>
  <si>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</si>
  <si>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</si>
  <si>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</si>
  <si>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</si>
  <si>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</si>
  <si>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</si>
  <si>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</si>
  <si>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</si>
  <si>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</si>
  <si>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</si>
  <si>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</si>
  <si>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</si>
  <si>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</si>
  <si>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</si>
  <si>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</si>
  <si>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</si>
  <si>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</si>
  <si>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</si>
  <si>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</si>
  <si>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</si>
  <si>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</si>
  <si>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</si>
  <si>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</si>
  <si>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</si>
  <si>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</si>
  <si>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</si>
  <si>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</si>
  <si>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</si>
  <si>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</si>
  <si>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</si>
  <si>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</si>
  <si>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</si>
  <si>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</si>
  <si>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</si>
  <si>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</si>
  <si>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</si>
  <si>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</si>
  <si>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</si>
  <si>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</si>
  <si>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</si>
  <si>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</si>
  <si>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</si>
  <si>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</si>
  <si>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</si>
  <si>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</si>
  <si>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</si>
  <si>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</si>
  <si>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</si>
  <si>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</si>
  <si>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</si>
  <si>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</si>
  <si>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</si>
  <si>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</si>
  <si>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</si>
  <si>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</si>
  <si>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</si>
  <si>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</si>
  <si>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</si>
  <si>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</si>
  <si>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</si>
  <si>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</si>
  <si>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</si>
  <si>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</si>
  <si>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</si>
  <si>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</si>
  <si>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</si>
  <si>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</si>
  <si>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</si>
  <si>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</si>
  <si>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</si>
  <si>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</si>
  <si>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</si>
  <si>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</si>
  <si>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</si>
  <si>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</si>
  <si>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</si>
  <si>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</si>
  <si>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</si>
  <si>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</si>
  <si>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</si>
  <si>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</si>
  <si>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</si>
  <si>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</si>
  <si>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</si>
  <si>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</si>
  <si>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</si>
  <si>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</si>
  <si>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</si>
  <si>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</si>
  <si>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</si>
  <si>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</si>
  <si>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</si>
  <si>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</si>
  <si>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</si>
  <si>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</si>
  <si>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</si>
  <si>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</si>
  <si>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</si>
  <si>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</si>
  <si>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</si>
  <si>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</si>
  <si>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</si>
  <si>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</si>
  <si>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</si>
  <si>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</si>
  <si>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</si>
  <si>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</si>
  <si>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</si>
  <si>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</si>
  <si>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</si>
  <si>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</si>
  <si>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</si>
  <si>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</si>
  <si>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</si>
  <si>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</si>
  <si>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</si>
  <si>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</si>
  <si>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</si>
  <si>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</si>
  <si>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</si>
  <si>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</si>
  <si>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</si>
  <si>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</si>
  <si>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</si>
  <si>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</si>
  <si>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</si>
  <si>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</si>
  <si>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</si>
  <si>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</si>
  <si>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</si>
  <si>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</si>
  <si>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</si>
  <si>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</si>
  <si>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</si>
  <si>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</si>
  <si>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</si>
  <si>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</si>
  <si>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</si>
  <si>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</si>
  <si>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</si>
  <si>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</si>
  <si>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</si>
  <si>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</si>
  <si>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</si>
  <si>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</si>
  <si>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</si>
  <si>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</si>
  <si>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</si>
  <si>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</si>
  <si>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</si>
  <si>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</si>
  <si>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</si>
  <si>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</si>
  <si>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</si>
  <si>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</si>
  <si>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</si>
  <si>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</si>
  <si>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</si>
  <si>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</si>
  <si>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</si>
  <si>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</si>
  <si>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</si>
  <si>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</si>
  <si>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</si>
  <si>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</si>
  <si>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</si>
  <si>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</si>
  <si>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</si>
  <si>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</si>
  <si>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</si>
  <si>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</si>
  <si>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</si>
  <si>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</si>
  <si>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</si>
  <si>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</si>
  <si>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</si>
  <si>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</si>
  <si>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</si>
  <si>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</si>
  <si>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</si>
  <si>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</si>
  <si>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</si>
  <si>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</si>
  <si>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</si>
  <si>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</si>
  <si>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</si>
  <si>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</si>
  <si>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</si>
  <si>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</si>
  <si>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</si>
  <si>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</si>
  <si>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</si>
  <si>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</si>
  <si>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</si>
  <si>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</si>
  <si>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</si>
  <si>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</si>
  <si>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</si>
  <si>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</si>
  <si>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</si>
  <si>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</si>
  <si>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</si>
  <si>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</si>
  <si>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</si>
  <si>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</si>
  <si>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</si>
  <si>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</si>
  <si>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</si>
  <si>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</si>
  <si>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</si>
  <si>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</si>
  <si>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</si>
  <si>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</si>
  <si>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</si>
  <si>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</si>
  <si>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</si>
  <si>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</si>
  <si>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</si>
  <si>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</si>
  <si>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</si>
  <si>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</si>
  <si>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</si>
  <si>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</si>
  <si>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</si>
  <si>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</si>
  <si>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</si>
  <si>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</si>
  <si>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</si>
  <si>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</si>
  <si>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</si>
  <si>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</si>
  <si>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</si>
  <si>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</si>
  <si>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</si>
  <si>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</si>
  <si>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</si>
  <si>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</si>
  <si>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</si>
  <si>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</si>
  <si>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</si>
  <si>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</si>
  <si>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</si>
  <si>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</si>
  <si>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</si>
  <si>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</si>
  <si>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</si>
  <si>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</si>
  <si>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</si>
  <si>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</si>
  <si>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</si>
  <si>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</si>
  <si>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</si>
  <si>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</si>
  <si>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</si>
  <si>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</si>
  <si>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</si>
  <si>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</si>
  <si>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</si>
  <si>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</si>
  <si>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</si>
  <si>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</si>
  <si>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</si>
  <si>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</si>
  <si>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</si>
  <si>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</si>
  <si>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</si>
  <si>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</si>
  <si>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</si>
  <si>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</si>
  <si>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</si>
  <si>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</si>
  <si>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</si>
  <si>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</si>
  <si>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</si>
  <si>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</si>
  <si>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</si>
  <si>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</si>
  <si>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</si>
  <si>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</si>
  <si>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</si>
  <si>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</si>
  <si>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</si>
  <si>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</si>
  <si>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</si>
  <si>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</si>
  <si>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</si>
  <si>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</si>
  <si>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</si>
  <si>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</si>
  <si>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</si>
  <si>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</si>
  <si>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</si>
  <si>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</si>
  <si>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</si>
  <si>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</si>
  <si>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</si>
  <si>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</si>
  <si>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</si>
  <si>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</si>
  <si>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</si>
  <si>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</si>
  <si>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</si>
  <si>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</si>
  <si>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</si>
  <si>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</si>
  <si>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</si>
  <si>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</si>
  <si>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</si>
  <si>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</si>
  <si>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</si>
  <si>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</si>
  <si>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</si>
  <si>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</si>
  <si>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</si>
  <si>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</si>
  <si>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</si>
  <si>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</si>
  <si>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</si>
  <si>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</si>
  <si>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</si>
  <si>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</si>
  <si>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</si>
  <si>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</si>
  <si>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</si>
  <si>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</si>
  <si>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</si>
  <si>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</si>
  <si>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</si>
  <si>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</si>
  <si>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</si>
  <si>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</si>
  <si>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</si>
  <si>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</si>
  <si>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</si>
  <si>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</si>
  <si>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</si>
  <si>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</si>
  <si>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</si>
  <si>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</si>
  <si>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</si>
  <si>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</si>
  <si>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</si>
  <si>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</si>
  <si>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</si>
  <si>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</si>
  <si>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</si>
  <si>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</si>
  <si>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</si>
  <si>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</si>
  <si>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</si>
  <si>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</si>
  <si>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</si>
  <si>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</si>
  <si>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</si>
  <si>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</si>
  <si>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</si>
  <si>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</si>
  <si>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</si>
  <si>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</si>
  <si>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</si>
  <si>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</si>
  <si>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</si>
  <si>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</si>
  <si>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</si>
  <si>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</si>
  <si>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</si>
  <si>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</si>
  <si>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</si>
  <si>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</si>
  <si>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</si>
  <si>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</si>
  <si>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</si>
  <si>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</si>
  <si>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</si>
  <si>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</si>
  <si>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</si>
  <si>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</si>
  <si>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</si>
  <si>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</si>
  <si>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</si>
  <si>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</si>
  <si>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</si>
  <si>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</si>
  <si>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</si>
  <si>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</si>
  <si>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</si>
  <si>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</si>
  <si>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</si>
  <si>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</si>
  <si>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</si>
  <si>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</si>
  <si>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</si>
  <si>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</si>
  <si>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</si>
  <si>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</si>
  <si>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</si>
  <si>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</si>
  <si>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</si>
  <si>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</si>
  <si>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</si>
  <si>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</si>
  <si>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</si>
  <si>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</si>
  <si>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</si>
  <si>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</si>
  <si>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</si>
  <si>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</si>
  <si>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</si>
  <si>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</si>
  <si>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</si>
  <si>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</si>
  <si>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</si>
  <si>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</si>
  <si>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</si>
  <si>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</si>
  <si>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</si>
  <si>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</si>
  <si>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</si>
  <si>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</si>
  <si>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</si>
  <si>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</si>
  <si>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</si>
  <si>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</si>
  <si>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</si>
  <si>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</si>
  <si>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</si>
  <si>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</si>
  <si>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</si>
  <si>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</si>
  <si>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</si>
  <si>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</si>
  <si>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</si>
  <si>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</si>
  <si>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</si>
  <si>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</si>
  <si>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</si>
  <si>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</si>
  <si>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</si>
  <si>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</si>
  <si>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</si>
  <si>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</si>
  <si>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</si>
  <si>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</si>
  <si>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</si>
  <si>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</si>
  <si>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</si>
  <si>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</si>
  <si>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</si>
  <si>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</si>
  <si>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</si>
  <si>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</si>
  <si>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</si>
  <si>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</si>
  <si>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</si>
  <si>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</si>
  <si>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</si>
  <si>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</si>
  <si>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</si>
  <si>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</si>
  <si>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</si>
  <si>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</si>
  <si>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</si>
  <si>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</si>
  <si>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</si>
  <si>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</si>
  <si>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</si>
  <si>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</si>
  <si>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</si>
  <si>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</si>
  <si>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</si>
  <si>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</si>
  <si>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</si>
  <si>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</si>
  <si>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</si>
  <si>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</si>
  <si>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</si>
  <si>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</si>
  <si>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</si>
  <si>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</si>
  <si>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</si>
  <si>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</si>
  <si>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</si>
  <si>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</si>
  <si>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</si>
  <si>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</si>
  <si>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</si>
  <si>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</si>
  <si>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</si>
  <si>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</si>
  <si>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</si>
  <si>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</si>
  <si>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</si>
  <si>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</si>
  <si>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</si>
  <si>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</si>
  <si>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</si>
  <si>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</si>
  <si>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</si>
  <si>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</si>
  <si>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</si>
  <si>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</si>
  <si>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</si>
  <si>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</si>
  <si>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</si>
  <si>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</si>
  <si>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</si>
  <si>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</si>
  <si>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</si>
  <si>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</si>
  <si>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</si>
  <si>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</si>
  <si>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</si>
  <si>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</si>
  <si>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</si>
  <si>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</si>
  <si>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</si>
  <si>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</si>
  <si>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</si>
  <si>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</si>
  <si>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</si>
  <si>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</si>
  <si>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</si>
  <si>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</si>
  <si>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</si>
  <si>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</si>
  <si>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</si>
  <si>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</si>
  <si>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</si>
  <si>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</si>
  <si>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</si>
  <si>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</si>
  <si>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</si>
  <si>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</si>
  <si>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</si>
  <si>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</si>
  <si>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</si>
  <si>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</si>
  <si>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</si>
  <si>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</si>
  <si>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</si>
  <si>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</si>
  <si>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</si>
  <si>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</si>
  <si>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</si>
  <si>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</si>
  <si>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</si>
  <si>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</si>
  <si>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</si>
  <si>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</si>
  <si>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</si>
  <si>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</si>
  <si>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</si>
  <si>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</si>
  <si>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</si>
  <si>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</si>
  <si>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</si>
  <si>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</si>
  <si>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</si>
  <si>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</si>
  <si>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</si>
  <si>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</si>
  <si>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</si>
  <si>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</si>
  <si>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</si>
  <si>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</si>
  <si>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</si>
  <si>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</si>
  <si>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</si>
  <si>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</si>
  <si>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</si>
  <si>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</si>
  <si>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</si>
  <si>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</si>
  <si>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</si>
  <si>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</si>
  <si>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</si>
  <si>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</si>
  <si>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</si>
  <si>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</si>
  <si>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</si>
  <si>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</si>
  <si>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</si>
  <si>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</si>
  <si>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</si>
  <si>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</si>
  <si>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</si>
  <si>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</si>
  <si>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</si>
  <si>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</si>
  <si>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</si>
  <si>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</si>
  <si>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</si>
  <si>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</si>
  <si>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</si>
  <si>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</si>
  <si>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</si>
  <si>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</si>
  <si>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</si>
  <si>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</si>
  <si>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</si>
  <si>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</si>
  <si>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</si>
  <si>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</si>
  <si>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</si>
  <si>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</si>
  <si>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</si>
  <si>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</si>
  <si>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</si>
  <si>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</si>
  <si>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</si>
  <si>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</si>
  <si>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</si>
  <si>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</si>
  <si>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</si>
  <si>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</si>
  <si>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</si>
  <si>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</si>
  <si>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</si>
  <si>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</si>
  <si>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</si>
  <si>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</si>
  <si>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</si>
  <si>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</si>
  <si>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</si>
  <si>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</si>
  <si>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</si>
  <si>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</si>
  <si>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</si>
  <si>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</si>
  <si>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</si>
  <si>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</si>
  <si>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</si>
  <si>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</si>
  <si>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</si>
  <si>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</si>
  <si>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</si>
  <si>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</si>
  <si>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</si>
  <si>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</si>
  <si>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</si>
  <si>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</si>
  <si>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</si>
  <si>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</si>
  <si>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</si>
  <si>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</si>
  <si>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</si>
  <si>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</si>
  <si>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Total Forecast Mercado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</si>
</sst>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70" fontId="27" fillId="0" borderId="0" xfId="1" applyNumberFormat="1" applyFont="1"/>
    <xf numFmtId="9" fontId="27" fillId="0" borderId="0" xfId="9" applyFont="1"/>
    <xf numFmtId="10" fontId="1" fillId="0" borderId="0" xfId="9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-9274236.9666666668</c:v>
                </c:pt>
                <c:pt idx="11">
                  <c:v>-9260261.9666666668</c:v>
                </c:pt>
                <c:pt idx="12">
                  <c:v>-9154403.5666666664</c:v>
                </c:pt>
                <c:pt idx="13">
                  <c:v>-10732639.968166666</c:v>
                </c:pt>
                <c:pt idx="14">
                  <c:v>-10687945.256166667</c:v>
                </c:pt>
                <c:pt idx="15">
                  <c:v>-10565800.033166666</c:v>
                </c:pt>
                <c:pt idx="16">
                  <c:v>-10585365.033166666</c:v>
                </c:pt>
                <c:pt idx="17">
                  <c:v>-10569400.033166666</c:v>
                </c:pt>
                <c:pt idx="18">
                  <c:v>-10574110.033166666</c:v>
                </c:pt>
                <c:pt idx="19">
                  <c:v>-9575971.6998333335</c:v>
                </c:pt>
                <c:pt idx="20">
                  <c:v>-9545936.9878333341</c:v>
                </c:pt>
                <c:pt idx="21">
                  <c:v>-9512659.0883333348</c:v>
                </c:pt>
                <c:pt idx="22">
                  <c:v>-9525784.5258333348</c:v>
                </c:pt>
                <c:pt idx="23">
                  <c:v>-9446490.1018333342</c:v>
                </c:pt>
                <c:pt idx="24">
                  <c:v>-9444449.9768333342</c:v>
                </c:pt>
                <c:pt idx="25">
                  <c:v>-7897413.9953916669</c:v>
                </c:pt>
                <c:pt idx="26">
                  <c:v>-7663582.7434583325</c:v>
                </c:pt>
                <c:pt idx="27">
                  <c:v>-7579674.2530583339</c:v>
                </c:pt>
                <c:pt idx="28">
                  <c:v>-7601779.2530583339</c:v>
                </c:pt>
                <c:pt idx="29">
                  <c:v>-7500590.8514583334</c:v>
                </c:pt>
                <c:pt idx="30">
                  <c:v>-7506890.8514583334</c:v>
                </c:pt>
                <c:pt idx="31">
                  <c:v>-7501945.8514583334</c:v>
                </c:pt>
                <c:pt idx="32">
                  <c:v>-7582610.9530583341</c:v>
                </c:pt>
                <c:pt idx="33">
                  <c:v>-7578108.9155583335</c:v>
                </c:pt>
                <c:pt idx="34">
                  <c:v>-7667480.1934583317</c:v>
                </c:pt>
                <c:pt idx="35">
                  <c:v>-7724231.9950583335</c:v>
                </c:pt>
                <c:pt idx="36">
                  <c:v>-7796409.5354583329</c:v>
                </c:pt>
                <c:pt idx="37">
                  <c:v>-9317494.0712589584</c:v>
                </c:pt>
                <c:pt idx="38">
                  <c:v>-8923169.7618389577</c:v>
                </c:pt>
                <c:pt idx="39">
                  <c:v>-8783794.3410889599</c:v>
                </c:pt>
                <c:pt idx="40">
                  <c:v>-8805899.3410889599</c:v>
                </c:pt>
                <c:pt idx="41">
                  <c:v>-8651844.2953389585</c:v>
                </c:pt>
                <c:pt idx="42">
                  <c:v>-8658144.2953389585</c:v>
                </c:pt>
                <c:pt idx="43">
                  <c:v>-8653199.2953389585</c:v>
                </c:pt>
                <c:pt idx="44">
                  <c:v>-8786638.8910889588</c:v>
                </c:pt>
                <c:pt idx="45">
                  <c:v>-8782045.9160889592</c:v>
                </c:pt>
                <c:pt idx="46">
                  <c:v>-8927937.0618389584</c:v>
                </c:pt>
                <c:pt idx="47">
                  <c:v>-9032206.40475896</c:v>
                </c:pt>
                <c:pt idx="48">
                  <c:v>-9160905.0255089607</c:v>
                </c:pt>
                <c:pt idx="49">
                  <c:v>-12524185.364937849</c:v>
                </c:pt>
                <c:pt idx="50">
                  <c:v>-11887904.697740849</c:v>
                </c:pt>
                <c:pt idx="51">
                  <c:v>-11673497.945339847</c:v>
                </c:pt>
                <c:pt idx="52">
                  <c:v>-11695602.945339847</c:v>
                </c:pt>
                <c:pt idx="53">
                  <c:v>-11460569.575441848</c:v>
                </c:pt>
                <c:pt idx="54">
                  <c:v>-11466869.575441848</c:v>
                </c:pt>
                <c:pt idx="55">
                  <c:v>-11461924.575441848</c:v>
                </c:pt>
                <c:pt idx="56">
                  <c:v>-11676342.495339848</c:v>
                </c:pt>
                <c:pt idx="57">
                  <c:v>-11671749.52033985</c:v>
                </c:pt>
                <c:pt idx="58">
                  <c:v>-11892671.99774085</c:v>
                </c:pt>
                <c:pt idx="59">
                  <c:v>-12082888.042638849</c:v>
                </c:pt>
                <c:pt idx="60">
                  <c:v>-12280929.170039851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-9458164</c:v>
                </c:pt>
                <c:pt idx="10">
                  <c:v>-9463615.3000000007</c:v>
                </c:pt>
                <c:pt idx="11">
                  <c:v>-9326120.3000000007</c:v>
                </c:pt>
                <c:pt idx="12">
                  <c:v>-9229041.9000000004</c:v>
                </c:pt>
                <c:pt idx="13">
                  <c:v>-10474629.5515</c:v>
                </c:pt>
                <c:pt idx="14">
                  <c:v>-10754966.089500001</c:v>
                </c:pt>
                <c:pt idx="15">
                  <c:v>-10720045.8665</c:v>
                </c:pt>
                <c:pt idx="16">
                  <c:v>-10583723.3665</c:v>
                </c:pt>
                <c:pt idx="17">
                  <c:v>-10567758.3665</c:v>
                </c:pt>
                <c:pt idx="18">
                  <c:v>-10572468.3665</c:v>
                </c:pt>
                <c:pt idx="19">
                  <c:v>-9587288.3664999995</c:v>
                </c:pt>
                <c:pt idx="20">
                  <c:v>-9589216.1545000002</c:v>
                </c:pt>
                <c:pt idx="21">
                  <c:v>-9549882.0050000008</c:v>
                </c:pt>
                <c:pt idx="22">
                  <c:v>-9541732.4425000008</c:v>
                </c:pt>
                <c:pt idx="23">
                  <c:v>-9522656.7685000002</c:v>
                </c:pt>
                <c:pt idx="24">
                  <c:v>-9433929.1435000002</c:v>
                </c:pt>
                <c:pt idx="25">
                  <c:v>-7919041.0787249999</c:v>
                </c:pt>
                <c:pt idx="26">
                  <c:v>-7965868.1601249995</c:v>
                </c:pt>
                <c:pt idx="27">
                  <c:v>-7671647.1697250009</c:v>
                </c:pt>
                <c:pt idx="28">
                  <c:v>-7610955.9197250009</c:v>
                </c:pt>
                <c:pt idx="29">
                  <c:v>-7594695.0181250004</c:v>
                </c:pt>
                <c:pt idx="30">
                  <c:v>-7505132.5181250004</c:v>
                </c:pt>
                <c:pt idx="31">
                  <c:v>-7489252.5181250004</c:v>
                </c:pt>
                <c:pt idx="32">
                  <c:v>-7485880.119725001</c:v>
                </c:pt>
                <c:pt idx="33">
                  <c:v>-7566746.8322250005</c:v>
                </c:pt>
                <c:pt idx="34">
                  <c:v>-7570356.8601249987</c:v>
                </c:pt>
                <c:pt idx="35">
                  <c:v>-7618063.6617250005</c:v>
                </c:pt>
                <c:pt idx="36">
                  <c:v>-7720989.9521249998</c:v>
                </c:pt>
                <c:pt idx="37">
                  <c:v>-9552250.4879256245</c:v>
                </c:pt>
                <c:pt idx="38">
                  <c:v>-9408171.6785056237</c:v>
                </c:pt>
                <c:pt idx="39">
                  <c:v>-8940628.507755626</c:v>
                </c:pt>
                <c:pt idx="40">
                  <c:v>-8817809.757755626</c:v>
                </c:pt>
                <c:pt idx="41">
                  <c:v>-8804940.9620056245</c:v>
                </c:pt>
                <c:pt idx="42">
                  <c:v>-8656385.9620056245</c:v>
                </c:pt>
                <c:pt idx="43">
                  <c:v>-8637772.2120056245</c:v>
                </c:pt>
                <c:pt idx="44">
                  <c:v>-8631010.5577556249</c:v>
                </c:pt>
                <c:pt idx="45">
                  <c:v>-8767436.3327556252</c:v>
                </c:pt>
                <c:pt idx="46">
                  <c:v>-8765071.7285056245</c:v>
                </c:pt>
                <c:pt idx="47">
                  <c:v>-8869971.8214256261</c:v>
                </c:pt>
                <c:pt idx="48">
                  <c:v>-9021382.4421756268</c:v>
                </c:pt>
                <c:pt idx="49">
                  <c:v>-12809767.006604517</c:v>
                </c:pt>
                <c:pt idx="50">
                  <c:v>-12622574.514407516</c:v>
                </c:pt>
                <c:pt idx="51">
                  <c:v>-11905329.612006513</c:v>
                </c:pt>
                <c:pt idx="52">
                  <c:v>-11710575.162006514</c:v>
                </c:pt>
                <c:pt idx="53">
                  <c:v>-11695293.742108515</c:v>
                </c:pt>
                <c:pt idx="54">
                  <c:v>-11465111.242108515</c:v>
                </c:pt>
                <c:pt idx="55">
                  <c:v>-11443435.692108516</c:v>
                </c:pt>
                <c:pt idx="56">
                  <c:v>-11439086.662006514</c:v>
                </c:pt>
                <c:pt idx="57">
                  <c:v>-11654570.212006517</c:v>
                </c:pt>
                <c:pt idx="58">
                  <c:v>-11651200.614407517</c:v>
                </c:pt>
                <c:pt idx="59">
                  <c:v>-11830581.234305516</c:v>
                </c:pt>
                <c:pt idx="60">
                  <c:v>-12203273.761706518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-9274236.9666666668</c:v>
                </c:pt>
                <c:pt idx="11">
                  <c:v>-9260261.9666666668</c:v>
                </c:pt>
                <c:pt idx="12">
                  <c:v>-9154403.5666666664</c:v>
                </c:pt>
                <c:pt idx="13">
                  <c:v>-10732639.968166666</c:v>
                </c:pt>
                <c:pt idx="14">
                  <c:v>-10687945.256166667</c:v>
                </c:pt>
                <c:pt idx="15">
                  <c:v>-10565800.033166666</c:v>
                </c:pt>
                <c:pt idx="16">
                  <c:v>-10585365.033166666</c:v>
                </c:pt>
                <c:pt idx="17">
                  <c:v>-10569400.033166666</c:v>
                </c:pt>
                <c:pt idx="18">
                  <c:v>-10574110.033166666</c:v>
                </c:pt>
                <c:pt idx="19">
                  <c:v>-9575971.6998333335</c:v>
                </c:pt>
                <c:pt idx="20">
                  <c:v>-9545936.9878333341</c:v>
                </c:pt>
                <c:pt idx="21">
                  <c:v>-9512659.0883333348</c:v>
                </c:pt>
                <c:pt idx="22">
                  <c:v>-9525784.5258333348</c:v>
                </c:pt>
                <c:pt idx="23">
                  <c:v>-9446490.1018333342</c:v>
                </c:pt>
                <c:pt idx="24">
                  <c:v>-9444449.9768333342</c:v>
                </c:pt>
                <c:pt idx="25">
                  <c:v>-7897413.9953916669</c:v>
                </c:pt>
                <c:pt idx="26">
                  <c:v>-7663582.7434583325</c:v>
                </c:pt>
                <c:pt idx="27">
                  <c:v>-7579674.2530583339</c:v>
                </c:pt>
                <c:pt idx="28">
                  <c:v>-7601779.2530583339</c:v>
                </c:pt>
                <c:pt idx="29">
                  <c:v>-7500590.8514583334</c:v>
                </c:pt>
                <c:pt idx="30">
                  <c:v>-7506890.8514583334</c:v>
                </c:pt>
                <c:pt idx="31">
                  <c:v>-7501945.8514583334</c:v>
                </c:pt>
                <c:pt idx="32">
                  <c:v>-7582610.9530583341</c:v>
                </c:pt>
                <c:pt idx="33">
                  <c:v>-7578108.9155583335</c:v>
                </c:pt>
                <c:pt idx="34">
                  <c:v>-7667480.1934583317</c:v>
                </c:pt>
                <c:pt idx="35">
                  <c:v>-7724231.9950583335</c:v>
                </c:pt>
                <c:pt idx="36">
                  <c:v>-7796409.5354583329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-93793104.966666669</c:v>
                </c:pt>
                <c:pt idx="11">
                  <c:v>-103053366.93333334</c:v>
                </c:pt>
                <c:pt idx="12">
                  <c:v>-112207770.5</c:v>
                </c:pt>
                <c:pt idx="13">
                  <c:v>-122940410.46816666</c:v>
                </c:pt>
                <c:pt idx="14">
                  <c:v>-133628355.72433333</c:v>
                </c:pt>
                <c:pt idx="15">
                  <c:v>-144194155.75749999</c:v>
                </c:pt>
                <c:pt idx="16">
                  <c:v>-154779520.79066667</c:v>
                </c:pt>
                <c:pt idx="17">
                  <c:v>-165348920.82383335</c:v>
                </c:pt>
                <c:pt idx="18">
                  <c:v>-175923030.85700002</c:v>
                </c:pt>
                <c:pt idx="19">
                  <c:v>-185499002.55683336</c:v>
                </c:pt>
                <c:pt idx="20">
                  <c:v>-195044939.54466668</c:v>
                </c:pt>
                <c:pt idx="21">
                  <c:v>-204557598.63300002</c:v>
                </c:pt>
                <c:pt idx="22">
                  <c:v>-214083383.15883335</c:v>
                </c:pt>
                <c:pt idx="23">
                  <c:v>-223529873.2606667</c:v>
                </c:pt>
                <c:pt idx="24">
                  <c:v>-232974323.23750004</c:v>
                </c:pt>
                <c:pt idx="25">
                  <c:v>-240871737.23289171</c:v>
                </c:pt>
                <c:pt idx="26">
                  <c:v>-248535319.97635004</c:v>
                </c:pt>
                <c:pt idx="27">
                  <c:v>-256114994.22940838</c:v>
                </c:pt>
                <c:pt idx="28">
                  <c:v>-263716773.48246673</c:v>
                </c:pt>
                <c:pt idx="29">
                  <c:v>-271217364.33392507</c:v>
                </c:pt>
                <c:pt idx="30">
                  <c:v>-278724255.18538338</c:v>
                </c:pt>
                <c:pt idx="31">
                  <c:v>-286226201.03684169</c:v>
                </c:pt>
                <c:pt idx="32">
                  <c:v>-293808811.98990005</c:v>
                </c:pt>
                <c:pt idx="33">
                  <c:v>-301386920.90545839</c:v>
                </c:pt>
                <c:pt idx="34">
                  <c:v>-309054401.09891671</c:v>
                </c:pt>
                <c:pt idx="35">
                  <c:v>-316778633.09397507</c:v>
                </c:pt>
                <c:pt idx="36">
                  <c:v>-324575042.62943339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-9458164</c:v>
                </c:pt>
                <c:pt idx="10">
                  <c:v>-9463615.3000000007</c:v>
                </c:pt>
                <c:pt idx="11">
                  <c:v>-9326120.3000000007</c:v>
                </c:pt>
                <c:pt idx="12">
                  <c:v>-9229041.9000000004</c:v>
                </c:pt>
                <c:pt idx="13">
                  <c:v>-10474629.5515</c:v>
                </c:pt>
                <c:pt idx="14">
                  <c:v>-10754966.089500001</c:v>
                </c:pt>
                <c:pt idx="15">
                  <c:v>-10720045.8665</c:v>
                </c:pt>
                <c:pt idx="16">
                  <c:v>-10583723.3665</c:v>
                </c:pt>
                <c:pt idx="17">
                  <c:v>-10567758.3665</c:v>
                </c:pt>
                <c:pt idx="18">
                  <c:v>-10572468.3665</c:v>
                </c:pt>
                <c:pt idx="19">
                  <c:v>-9587288.3664999995</c:v>
                </c:pt>
                <c:pt idx="20">
                  <c:v>-9589216.1545000002</c:v>
                </c:pt>
                <c:pt idx="21">
                  <c:v>-9549882.0050000008</c:v>
                </c:pt>
                <c:pt idx="22">
                  <c:v>-9541732.4425000008</c:v>
                </c:pt>
                <c:pt idx="23">
                  <c:v>-9522656.7685000002</c:v>
                </c:pt>
                <c:pt idx="24">
                  <c:v>-9433929.1435000002</c:v>
                </c:pt>
                <c:pt idx="25">
                  <c:v>-7919041.0787249999</c:v>
                </c:pt>
                <c:pt idx="26">
                  <c:v>-7965868.1601249995</c:v>
                </c:pt>
                <c:pt idx="27">
                  <c:v>-7671647.1697250009</c:v>
                </c:pt>
                <c:pt idx="28">
                  <c:v>-7610955.9197250009</c:v>
                </c:pt>
                <c:pt idx="29">
                  <c:v>-7594695.0181250004</c:v>
                </c:pt>
                <c:pt idx="30">
                  <c:v>-7505132.5181250004</c:v>
                </c:pt>
                <c:pt idx="31">
                  <c:v>-7489252.5181250004</c:v>
                </c:pt>
                <c:pt idx="32">
                  <c:v>-7485880.119725001</c:v>
                </c:pt>
                <c:pt idx="33">
                  <c:v>-7566746.8322250005</c:v>
                </c:pt>
                <c:pt idx="34">
                  <c:v>-7570356.8601249987</c:v>
                </c:pt>
                <c:pt idx="35">
                  <c:v>-7618063.6617250005</c:v>
                </c:pt>
                <c:pt idx="36">
                  <c:v>-7720989.9521249998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-84671518</c:v>
                </c:pt>
                <c:pt idx="10">
                  <c:v>-94135133.299999997</c:v>
                </c:pt>
                <c:pt idx="11">
                  <c:v>-103461253.59999999</c:v>
                </c:pt>
                <c:pt idx="12">
                  <c:v>-112690295.5</c:v>
                </c:pt>
                <c:pt idx="13">
                  <c:v>-123164925.05149999</c:v>
                </c:pt>
                <c:pt idx="14">
                  <c:v>-133919891.14099999</c:v>
                </c:pt>
                <c:pt idx="15">
                  <c:v>-144639937.00749999</c:v>
                </c:pt>
                <c:pt idx="16">
                  <c:v>-155223660.37399998</c:v>
                </c:pt>
                <c:pt idx="17">
                  <c:v>-165791418.74049997</c:v>
                </c:pt>
                <c:pt idx="18">
                  <c:v>-176363887.10699996</c:v>
                </c:pt>
                <c:pt idx="19">
                  <c:v>-185951175.47349995</c:v>
                </c:pt>
                <c:pt idx="20">
                  <c:v>-195540391.62799996</c:v>
                </c:pt>
                <c:pt idx="21">
                  <c:v>-205090273.63299996</c:v>
                </c:pt>
                <c:pt idx="22">
                  <c:v>-214632006.07549995</c:v>
                </c:pt>
                <c:pt idx="23">
                  <c:v>-224154662.84399995</c:v>
                </c:pt>
                <c:pt idx="24">
                  <c:v>-233588591.98749995</c:v>
                </c:pt>
                <c:pt idx="25">
                  <c:v>-241507633.06622496</c:v>
                </c:pt>
                <c:pt idx="26">
                  <c:v>-249473501.22634995</c:v>
                </c:pt>
                <c:pt idx="27">
                  <c:v>-257145148.39607495</c:v>
                </c:pt>
                <c:pt idx="28">
                  <c:v>-264756104.31579995</c:v>
                </c:pt>
                <c:pt idx="29">
                  <c:v>-272350799.33392495</c:v>
                </c:pt>
                <c:pt idx="30">
                  <c:v>-279855931.85204995</c:v>
                </c:pt>
                <c:pt idx="31">
                  <c:v>-287345184.37017494</c:v>
                </c:pt>
                <c:pt idx="32">
                  <c:v>-294831064.48989993</c:v>
                </c:pt>
                <c:pt idx="33">
                  <c:v>-302397811.32212496</c:v>
                </c:pt>
                <c:pt idx="34">
                  <c:v>-309968168.18224996</c:v>
                </c:pt>
                <c:pt idx="35">
                  <c:v>-317586231.84397495</c:v>
                </c:pt>
                <c:pt idx="36">
                  <c:v>-325307221.79609996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-9274236.9666666668</c:v>
                </c:pt>
                <c:pt idx="11">
                  <c:v>-9260261.9666666668</c:v>
                </c:pt>
                <c:pt idx="12">
                  <c:v>-9154403.5666666664</c:v>
                </c:pt>
                <c:pt idx="13">
                  <c:v>-10732639.968166666</c:v>
                </c:pt>
                <c:pt idx="14">
                  <c:v>-10687945.256166667</c:v>
                </c:pt>
                <c:pt idx="15">
                  <c:v>-10565800.033166666</c:v>
                </c:pt>
                <c:pt idx="16">
                  <c:v>-10585365.033166666</c:v>
                </c:pt>
                <c:pt idx="17">
                  <c:v>-10569400.033166666</c:v>
                </c:pt>
                <c:pt idx="18">
                  <c:v>-10574110.033166666</c:v>
                </c:pt>
                <c:pt idx="19">
                  <c:v>-9575971.6998333335</c:v>
                </c:pt>
                <c:pt idx="20">
                  <c:v>-9545936.9878333341</c:v>
                </c:pt>
                <c:pt idx="21">
                  <c:v>-9512659.0883333348</c:v>
                </c:pt>
                <c:pt idx="22">
                  <c:v>-9525784.5258333348</c:v>
                </c:pt>
                <c:pt idx="23">
                  <c:v>-9446490.1018333342</c:v>
                </c:pt>
                <c:pt idx="24">
                  <c:v>-9444449.9768333342</c:v>
                </c:pt>
                <c:pt idx="25">
                  <c:v>-7897413.9953916669</c:v>
                </c:pt>
                <c:pt idx="26">
                  <c:v>-7663582.7434583325</c:v>
                </c:pt>
                <c:pt idx="27">
                  <c:v>-7579674.2530583339</c:v>
                </c:pt>
                <c:pt idx="28">
                  <c:v>-7601779.2530583339</c:v>
                </c:pt>
                <c:pt idx="29">
                  <c:v>-7500590.8514583334</c:v>
                </c:pt>
                <c:pt idx="30">
                  <c:v>-7506890.8514583334</c:v>
                </c:pt>
                <c:pt idx="31">
                  <c:v>-7501945.8514583334</c:v>
                </c:pt>
                <c:pt idx="32">
                  <c:v>-7582610.9530583341</c:v>
                </c:pt>
                <c:pt idx="33">
                  <c:v>-7578108.9155583335</c:v>
                </c:pt>
                <c:pt idx="34">
                  <c:v>-7667480.1934583317</c:v>
                </c:pt>
                <c:pt idx="35">
                  <c:v>-7724231.9950583335</c:v>
                </c:pt>
                <c:pt idx="36">
                  <c:v>-7796409.5354583329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-93793104.966666669</c:v>
                </c:pt>
                <c:pt idx="11">
                  <c:v>-103053366.93333334</c:v>
                </c:pt>
                <c:pt idx="12">
                  <c:v>-112207770.5</c:v>
                </c:pt>
                <c:pt idx="13">
                  <c:v>-122940410.46816666</c:v>
                </c:pt>
                <c:pt idx="14">
                  <c:v>-133628355.72433333</c:v>
                </c:pt>
                <c:pt idx="15">
                  <c:v>-144194155.75749999</c:v>
                </c:pt>
                <c:pt idx="16">
                  <c:v>-154779520.79066667</c:v>
                </c:pt>
                <c:pt idx="17">
                  <c:v>-165348920.82383335</c:v>
                </c:pt>
                <c:pt idx="18">
                  <c:v>-175923030.85700002</c:v>
                </c:pt>
                <c:pt idx="19">
                  <c:v>-185499002.55683336</c:v>
                </c:pt>
                <c:pt idx="20">
                  <c:v>-195044939.54466668</c:v>
                </c:pt>
                <c:pt idx="21">
                  <c:v>-204557598.63300002</c:v>
                </c:pt>
                <c:pt idx="22">
                  <c:v>-214083383.15883335</c:v>
                </c:pt>
                <c:pt idx="23">
                  <c:v>-223529873.2606667</c:v>
                </c:pt>
                <c:pt idx="24">
                  <c:v>-232974323.23750004</c:v>
                </c:pt>
                <c:pt idx="25">
                  <c:v>-240871737.23289171</c:v>
                </c:pt>
                <c:pt idx="26">
                  <c:v>-248535319.97635004</c:v>
                </c:pt>
                <c:pt idx="27">
                  <c:v>-256114994.22940838</c:v>
                </c:pt>
                <c:pt idx="28">
                  <c:v>-263716773.48246673</c:v>
                </c:pt>
                <c:pt idx="29">
                  <c:v>-271217364.33392507</c:v>
                </c:pt>
                <c:pt idx="30">
                  <c:v>-278724255.18538338</c:v>
                </c:pt>
                <c:pt idx="31">
                  <c:v>-286226201.03684169</c:v>
                </c:pt>
                <c:pt idx="32">
                  <c:v>-293808811.98990005</c:v>
                </c:pt>
                <c:pt idx="33">
                  <c:v>-301386920.90545839</c:v>
                </c:pt>
                <c:pt idx="34">
                  <c:v>-309054401.09891671</c:v>
                </c:pt>
                <c:pt idx="35">
                  <c:v>-316778633.09397507</c:v>
                </c:pt>
                <c:pt idx="36">
                  <c:v>-324575042.62943339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-9458164</c:v>
                </c:pt>
                <c:pt idx="10">
                  <c:v>-9463615.3000000007</c:v>
                </c:pt>
                <c:pt idx="11">
                  <c:v>-9326120.3000000007</c:v>
                </c:pt>
                <c:pt idx="12">
                  <c:v>-9229041.9000000004</c:v>
                </c:pt>
                <c:pt idx="13">
                  <c:v>-10474629.5515</c:v>
                </c:pt>
                <c:pt idx="14">
                  <c:v>-10754966.089500001</c:v>
                </c:pt>
                <c:pt idx="15">
                  <c:v>-10720045.8665</c:v>
                </c:pt>
                <c:pt idx="16">
                  <c:v>-10583723.3665</c:v>
                </c:pt>
                <c:pt idx="17">
                  <c:v>-10567758.3665</c:v>
                </c:pt>
                <c:pt idx="18">
                  <c:v>-10572468.3665</c:v>
                </c:pt>
                <c:pt idx="19">
                  <c:v>-9587288.3664999995</c:v>
                </c:pt>
                <c:pt idx="20">
                  <c:v>-9589216.1545000002</c:v>
                </c:pt>
                <c:pt idx="21">
                  <c:v>-9549882.0050000008</c:v>
                </c:pt>
                <c:pt idx="22">
                  <c:v>-9541732.4425000008</c:v>
                </c:pt>
                <c:pt idx="23">
                  <c:v>-9522656.7685000002</c:v>
                </c:pt>
                <c:pt idx="24">
                  <c:v>-9433929.1435000002</c:v>
                </c:pt>
                <c:pt idx="25">
                  <c:v>-7919041.0787249999</c:v>
                </c:pt>
                <c:pt idx="26">
                  <c:v>-7965868.1601249995</c:v>
                </c:pt>
                <c:pt idx="27">
                  <c:v>-7671647.1697250009</c:v>
                </c:pt>
                <c:pt idx="28">
                  <c:v>-7610955.9197250009</c:v>
                </c:pt>
                <c:pt idx="29">
                  <c:v>-7594695.0181250004</c:v>
                </c:pt>
                <c:pt idx="30">
                  <c:v>-7505132.5181250004</c:v>
                </c:pt>
                <c:pt idx="31">
                  <c:v>-7489252.5181250004</c:v>
                </c:pt>
                <c:pt idx="32">
                  <c:v>-7485880.119725001</c:v>
                </c:pt>
                <c:pt idx="33">
                  <c:v>-7566746.8322250005</c:v>
                </c:pt>
                <c:pt idx="34">
                  <c:v>-7570356.8601249987</c:v>
                </c:pt>
                <c:pt idx="35">
                  <c:v>-7618063.6617250005</c:v>
                </c:pt>
                <c:pt idx="36">
                  <c:v>-7720989.9521249998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-84671518</c:v>
                </c:pt>
                <c:pt idx="10">
                  <c:v>-94135133.299999997</c:v>
                </c:pt>
                <c:pt idx="11">
                  <c:v>-103461253.59999999</c:v>
                </c:pt>
                <c:pt idx="12">
                  <c:v>-112690295.5</c:v>
                </c:pt>
                <c:pt idx="13">
                  <c:v>-123164925.05149999</c:v>
                </c:pt>
                <c:pt idx="14">
                  <c:v>-133919891.14099999</c:v>
                </c:pt>
                <c:pt idx="15">
                  <c:v>-144639937.00749999</c:v>
                </c:pt>
                <c:pt idx="16">
                  <c:v>-155223660.37399998</c:v>
                </c:pt>
                <c:pt idx="17">
                  <c:v>-165791418.74049997</c:v>
                </c:pt>
                <c:pt idx="18">
                  <c:v>-176363887.10699996</c:v>
                </c:pt>
                <c:pt idx="19">
                  <c:v>-185951175.47349995</c:v>
                </c:pt>
                <c:pt idx="20">
                  <c:v>-195540391.62799996</c:v>
                </c:pt>
                <c:pt idx="21">
                  <c:v>-205090273.63299996</c:v>
                </c:pt>
                <c:pt idx="22">
                  <c:v>-214632006.07549995</c:v>
                </c:pt>
                <c:pt idx="23">
                  <c:v>-224154662.84399995</c:v>
                </c:pt>
                <c:pt idx="24">
                  <c:v>-233588591.98749995</c:v>
                </c:pt>
                <c:pt idx="25">
                  <c:v>-241507633.06622496</c:v>
                </c:pt>
                <c:pt idx="26">
                  <c:v>-249473501.22634995</c:v>
                </c:pt>
                <c:pt idx="27">
                  <c:v>-257145148.39607495</c:v>
                </c:pt>
                <c:pt idx="28">
                  <c:v>-264756104.31579995</c:v>
                </c:pt>
                <c:pt idx="29">
                  <c:v>-272350799.33392495</c:v>
                </c:pt>
                <c:pt idx="30">
                  <c:v>-279855931.85204995</c:v>
                </c:pt>
                <c:pt idx="31">
                  <c:v>-287345184.37017494</c:v>
                </c:pt>
                <c:pt idx="32">
                  <c:v>-294831064.48989993</c:v>
                </c:pt>
                <c:pt idx="33">
                  <c:v>-302397811.32212496</c:v>
                </c:pt>
                <c:pt idx="34">
                  <c:v>-309968168.18224996</c:v>
                </c:pt>
                <c:pt idx="35">
                  <c:v>-317586231.84397495</c:v>
                </c:pt>
                <c:pt idx="36">
                  <c:v>-325307221.79609996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56468611.599999994</c:v>
                </c:pt>
                <c:pt idx="6">
                  <c:v>47072787.599999994</c:v>
                </c:pt>
                <c:pt idx="7">
                  <c:v>37644173.599999994</c:v>
                </c:pt>
                <c:pt idx="8">
                  <c:v>28247899.599999994</c:v>
                </c:pt>
                <c:pt idx="9">
                  <c:v>18789735.599999994</c:v>
                </c:pt>
                <c:pt idx="10">
                  <c:v>9326120.2999999933</c:v>
                </c:pt>
                <c:pt idx="11">
                  <c:v>51762406.773999989</c:v>
                </c:pt>
                <c:pt idx="12">
                  <c:v>42533364.873999991</c:v>
                </c:pt>
                <c:pt idx="13">
                  <c:v>32058735.32249999</c:v>
                </c:pt>
                <c:pt idx="14">
                  <c:v>21303769.232999988</c:v>
                </c:pt>
                <c:pt idx="15">
                  <c:v>10583723.366499988</c:v>
                </c:pt>
                <c:pt idx="16">
                  <c:v>0</c:v>
                </c:pt>
                <c:pt idx="17">
                  <c:v>-10567758.3665</c:v>
                </c:pt>
                <c:pt idx="18">
                  <c:v>-21140226.732999999</c:v>
                </c:pt>
                <c:pt idx="19">
                  <c:v>-30727515.0995</c:v>
                </c:pt>
                <c:pt idx="20">
                  <c:v>-40316731.254000001</c:v>
                </c:pt>
                <c:pt idx="21">
                  <c:v>-49866613.259000003</c:v>
                </c:pt>
                <c:pt idx="22">
                  <c:v>-59408345.701500006</c:v>
                </c:pt>
                <c:pt idx="23">
                  <c:v>-68931002.469999999</c:v>
                </c:pt>
                <c:pt idx="24">
                  <c:v>-78364931.613499999</c:v>
                </c:pt>
                <c:pt idx="25">
                  <c:v>-86283972.692224994</c:v>
                </c:pt>
                <c:pt idx="26">
                  <c:v>-94249840.852349997</c:v>
                </c:pt>
                <c:pt idx="27">
                  <c:v>-101921488.022075</c:v>
                </c:pt>
                <c:pt idx="28">
                  <c:v>-109532443.9418</c:v>
                </c:pt>
                <c:pt idx="29">
                  <c:v>-117127138.959925</c:v>
                </c:pt>
                <c:pt idx="30">
                  <c:v>-124632271.47804999</c:v>
                </c:pt>
                <c:pt idx="31">
                  <c:v>-132121523.99617499</c:v>
                </c:pt>
                <c:pt idx="32">
                  <c:v>-139607404.11589998</c:v>
                </c:pt>
                <c:pt idx="33">
                  <c:v>-147174150.94812497</c:v>
                </c:pt>
                <c:pt idx="34">
                  <c:v>-154744507.80824998</c:v>
                </c:pt>
                <c:pt idx="35">
                  <c:v>-162362571.46997499</c:v>
                </c:pt>
                <c:pt idx="36">
                  <c:v>-170083561.42210001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191020</c:v>
                </c:pt>
                <c:pt idx="10">
                  <c:v>191020</c:v>
                </c:pt>
                <c:pt idx="11">
                  <c:v>382050</c:v>
                </c:pt>
                <c:pt idx="12">
                  <c:v>116906.25</c:v>
                </c:pt>
                <c:pt idx="13">
                  <c:v>155868.75</c:v>
                </c:pt>
                <c:pt idx="14">
                  <c:v>311756.25</c:v>
                </c:pt>
                <c:pt idx="15">
                  <c:v>311756.25</c:v>
                </c:pt>
                <c:pt idx="16">
                  <c:v>311756.25</c:v>
                </c:pt>
                <c:pt idx="17">
                  <c:v>311756.25</c:v>
                </c:pt>
                <c:pt idx="18">
                  <c:v>311756.25</c:v>
                </c:pt>
                <c:pt idx="19">
                  <c:v>350718.75</c:v>
                </c:pt>
                <c:pt idx="20">
                  <c:v>389700</c:v>
                </c:pt>
                <c:pt idx="21">
                  <c:v>395256.25</c:v>
                </c:pt>
                <c:pt idx="22">
                  <c:v>473181.25</c:v>
                </c:pt>
                <c:pt idx="23">
                  <c:v>478593.75</c:v>
                </c:pt>
                <c:pt idx="24">
                  <c:v>465740</c:v>
                </c:pt>
                <c:pt idx="25">
                  <c:v>748858.75</c:v>
                </c:pt>
                <c:pt idx="26">
                  <c:v>842590</c:v>
                </c:pt>
                <c:pt idx="27">
                  <c:v>842590</c:v>
                </c:pt>
                <c:pt idx="28">
                  <c:v>938452.5</c:v>
                </c:pt>
                <c:pt idx="29">
                  <c:v>938452.5</c:v>
                </c:pt>
                <c:pt idx="30">
                  <c:v>938452.5</c:v>
                </c:pt>
                <c:pt idx="31">
                  <c:v>843480</c:v>
                </c:pt>
                <c:pt idx="32">
                  <c:v>844203.75</c:v>
                </c:pt>
                <c:pt idx="33">
                  <c:v>759773.75</c:v>
                </c:pt>
                <c:pt idx="34">
                  <c:v>665691.25</c:v>
                </c:pt>
                <c:pt idx="35">
                  <c:v>581095</c:v>
                </c:pt>
                <c:pt idx="36">
                  <c:v>765182.5</c:v>
                </c:pt>
                <c:pt idx="37">
                  <c:v>1224787.5</c:v>
                </c:pt>
                <c:pt idx="38">
                  <c:v>1383380</c:v>
                </c:pt>
                <c:pt idx="39">
                  <c:v>1383380</c:v>
                </c:pt>
                <c:pt idx="40">
                  <c:v>1538235</c:v>
                </c:pt>
                <c:pt idx="41">
                  <c:v>1538235</c:v>
                </c:pt>
                <c:pt idx="42">
                  <c:v>1538235</c:v>
                </c:pt>
                <c:pt idx="43">
                  <c:v>1384365</c:v>
                </c:pt>
                <c:pt idx="44">
                  <c:v>1385182.5</c:v>
                </c:pt>
                <c:pt idx="45">
                  <c:v>1237197.5</c:v>
                </c:pt>
                <c:pt idx="46">
                  <c:v>1090390</c:v>
                </c:pt>
                <c:pt idx="47">
                  <c:v>942237.5</c:v>
                </c:pt>
                <c:pt idx="48">
                  <c:v>1165225</c:v>
                </c:pt>
                <c:pt idx="49">
                  <c:v>1868957.5</c:v>
                </c:pt>
                <c:pt idx="50">
                  <c:v>2102547.5</c:v>
                </c:pt>
                <c:pt idx="51">
                  <c:v>2102547.5</c:v>
                </c:pt>
                <c:pt idx="52">
                  <c:v>2339030</c:v>
                </c:pt>
                <c:pt idx="53">
                  <c:v>2339030</c:v>
                </c:pt>
                <c:pt idx="54">
                  <c:v>2339030</c:v>
                </c:pt>
                <c:pt idx="55">
                  <c:v>2103532.5</c:v>
                </c:pt>
                <c:pt idx="56">
                  <c:v>2104350</c:v>
                </c:pt>
                <c:pt idx="57">
                  <c:v>1881367.5</c:v>
                </c:pt>
                <c:pt idx="58">
                  <c:v>1647057.5</c:v>
                </c:pt>
                <c:pt idx="59">
                  <c:v>1424030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90</c:v>
                </c:pt>
                <c:pt idx="11">
                  <c:v>90</c:v>
                </c:pt>
                <c:pt idx="12">
                  <c:v>180</c:v>
                </c:pt>
                <c:pt idx="13">
                  <c:v>27</c:v>
                </c:pt>
                <c:pt idx="14">
                  <c:v>36</c:v>
                </c:pt>
                <c:pt idx="15">
                  <c:v>72</c:v>
                </c:pt>
                <c:pt idx="16">
                  <c:v>72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81</c:v>
                </c:pt>
                <c:pt idx="21">
                  <c:v>90</c:v>
                </c:pt>
                <c:pt idx="22">
                  <c:v>90</c:v>
                </c:pt>
                <c:pt idx="23">
                  <c:v>108</c:v>
                </c:pt>
                <c:pt idx="24">
                  <c:v>108</c:v>
                </c:pt>
                <c:pt idx="25">
                  <c:v>87</c:v>
                </c:pt>
                <c:pt idx="26">
                  <c:v>140</c:v>
                </c:pt>
                <c:pt idx="27">
                  <c:v>157</c:v>
                </c:pt>
                <c:pt idx="28">
                  <c:v>157</c:v>
                </c:pt>
                <c:pt idx="29">
                  <c:v>175</c:v>
                </c:pt>
                <c:pt idx="30">
                  <c:v>175</c:v>
                </c:pt>
                <c:pt idx="31">
                  <c:v>175</c:v>
                </c:pt>
                <c:pt idx="32">
                  <c:v>157</c:v>
                </c:pt>
                <c:pt idx="33">
                  <c:v>157</c:v>
                </c:pt>
                <c:pt idx="34">
                  <c:v>140</c:v>
                </c:pt>
                <c:pt idx="35">
                  <c:v>122</c:v>
                </c:pt>
                <c:pt idx="36">
                  <c:v>105</c:v>
                </c:pt>
                <c:pt idx="37">
                  <c:v>123</c:v>
                </c:pt>
                <c:pt idx="38">
                  <c:v>197</c:v>
                </c:pt>
                <c:pt idx="39">
                  <c:v>222</c:v>
                </c:pt>
                <c:pt idx="40">
                  <c:v>222</c:v>
                </c:pt>
                <c:pt idx="41">
                  <c:v>247</c:v>
                </c:pt>
                <c:pt idx="42">
                  <c:v>247</c:v>
                </c:pt>
                <c:pt idx="43">
                  <c:v>247</c:v>
                </c:pt>
                <c:pt idx="44">
                  <c:v>222</c:v>
                </c:pt>
                <c:pt idx="45">
                  <c:v>222</c:v>
                </c:pt>
                <c:pt idx="46">
                  <c:v>197</c:v>
                </c:pt>
                <c:pt idx="47">
                  <c:v>173</c:v>
                </c:pt>
                <c:pt idx="48">
                  <c:v>148</c:v>
                </c:pt>
                <c:pt idx="49">
                  <c:v>167</c:v>
                </c:pt>
                <c:pt idx="50">
                  <c:v>268</c:v>
                </c:pt>
                <c:pt idx="51">
                  <c:v>301</c:v>
                </c:pt>
                <c:pt idx="52">
                  <c:v>301</c:v>
                </c:pt>
                <c:pt idx="53">
                  <c:v>335</c:v>
                </c:pt>
                <c:pt idx="54">
                  <c:v>335</c:v>
                </c:pt>
                <c:pt idx="55">
                  <c:v>335</c:v>
                </c:pt>
                <c:pt idx="56">
                  <c:v>301</c:v>
                </c:pt>
                <c:pt idx="57">
                  <c:v>301</c:v>
                </c:pt>
                <c:pt idx="58">
                  <c:v>268</c:v>
                </c:pt>
                <c:pt idx="59">
                  <c:v>234</c:v>
                </c:pt>
                <c:pt idx="60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109210</c:v>
                </c:pt>
                <c:pt idx="10">
                  <c:v>109210</c:v>
                </c:pt>
                <c:pt idx="11">
                  <c:v>218430</c:v>
                </c:pt>
                <c:pt idx="12">
                  <c:v>94007.55</c:v>
                </c:pt>
                <c:pt idx="13">
                  <c:v>125337.15</c:v>
                </c:pt>
                <c:pt idx="14">
                  <c:v>250693.05</c:v>
                </c:pt>
                <c:pt idx="15">
                  <c:v>250693.05</c:v>
                </c:pt>
                <c:pt idx="16">
                  <c:v>250693.05</c:v>
                </c:pt>
                <c:pt idx="17">
                  <c:v>250693.05</c:v>
                </c:pt>
                <c:pt idx="18">
                  <c:v>250693.05</c:v>
                </c:pt>
                <c:pt idx="19">
                  <c:v>282022.65000000002</c:v>
                </c:pt>
                <c:pt idx="20">
                  <c:v>313371</c:v>
                </c:pt>
                <c:pt idx="21">
                  <c:v>318927.25</c:v>
                </c:pt>
                <c:pt idx="22">
                  <c:v>381586.45</c:v>
                </c:pt>
                <c:pt idx="23">
                  <c:v>386998.95</c:v>
                </c:pt>
                <c:pt idx="24">
                  <c:v>396462.77</c:v>
                </c:pt>
                <c:pt idx="25">
                  <c:v>637378.15</c:v>
                </c:pt>
                <c:pt idx="26">
                  <c:v>717572.47</c:v>
                </c:pt>
                <c:pt idx="27">
                  <c:v>717572.47</c:v>
                </c:pt>
                <c:pt idx="28">
                  <c:v>799101.75</c:v>
                </c:pt>
                <c:pt idx="29">
                  <c:v>799101.75</c:v>
                </c:pt>
                <c:pt idx="30">
                  <c:v>799101.75</c:v>
                </c:pt>
                <c:pt idx="31">
                  <c:v>718462.47</c:v>
                </c:pt>
                <c:pt idx="32">
                  <c:v>719186.22</c:v>
                </c:pt>
                <c:pt idx="33">
                  <c:v>648293.15</c:v>
                </c:pt>
                <c:pt idx="34">
                  <c:v>568543.87</c:v>
                </c:pt>
                <c:pt idx="35">
                  <c:v>497484.55</c:v>
                </c:pt>
                <c:pt idx="36">
                  <c:v>672568.29700000002</c:v>
                </c:pt>
                <c:pt idx="37">
                  <c:v>1076454.183</c:v>
                </c:pt>
                <c:pt idx="38">
                  <c:v>1216222.6580000001</c:v>
                </c:pt>
                <c:pt idx="39">
                  <c:v>1216222.6580000001</c:v>
                </c:pt>
                <c:pt idx="40">
                  <c:v>1352253.6329999999</c:v>
                </c:pt>
                <c:pt idx="41">
                  <c:v>1352253.6329999999</c:v>
                </c:pt>
                <c:pt idx="42">
                  <c:v>1352253.6329999999</c:v>
                </c:pt>
                <c:pt idx="43">
                  <c:v>1217207.6580000001</c:v>
                </c:pt>
                <c:pt idx="44">
                  <c:v>1218025.1580000001</c:v>
                </c:pt>
                <c:pt idx="45">
                  <c:v>1088864.183</c:v>
                </c:pt>
                <c:pt idx="46">
                  <c:v>960127.74699999997</c:v>
                </c:pt>
                <c:pt idx="47">
                  <c:v>830799.272</c:v>
                </c:pt>
                <c:pt idx="48">
                  <c:v>1081878.6567000002</c:v>
                </c:pt>
                <c:pt idx="49">
                  <c:v>1735204.0867999999</c:v>
                </c:pt>
                <c:pt idx="50">
                  <c:v>1952324.4501</c:v>
                </c:pt>
                <c:pt idx="51">
                  <c:v>1952324.4501</c:v>
                </c:pt>
                <c:pt idx="52">
                  <c:v>2171838.2335000001</c:v>
                </c:pt>
                <c:pt idx="53">
                  <c:v>2171838.2335000001</c:v>
                </c:pt>
                <c:pt idx="54">
                  <c:v>2171838.2335000001</c:v>
                </c:pt>
                <c:pt idx="55">
                  <c:v>1953309.4501</c:v>
                </c:pt>
                <c:pt idx="56">
                  <c:v>1954126.9501</c:v>
                </c:pt>
                <c:pt idx="57">
                  <c:v>1747614.0867999999</c:v>
                </c:pt>
                <c:pt idx="58">
                  <c:v>1530272.8034000001</c:v>
                </c:pt>
                <c:pt idx="59">
                  <c:v>1323714.9401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145613.33333333334</c:v>
                </c:pt>
                <c:pt idx="10">
                  <c:v>145613.33333333334</c:v>
                </c:pt>
                <c:pt idx="11">
                  <c:v>291240</c:v>
                </c:pt>
                <c:pt idx="12">
                  <c:v>125343.40000000001</c:v>
                </c:pt>
                <c:pt idx="13">
                  <c:v>167116.19999999998</c:v>
                </c:pt>
                <c:pt idx="14">
                  <c:v>334257.39999999997</c:v>
                </c:pt>
                <c:pt idx="15">
                  <c:v>334257.39999999997</c:v>
                </c:pt>
                <c:pt idx="16">
                  <c:v>334257.39999999997</c:v>
                </c:pt>
                <c:pt idx="17">
                  <c:v>334257.39999999997</c:v>
                </c:pt>
                <c:pt idx="18">
                  <c:v>1002772.2</c:v>
                </c:pt>
                <c:pt idx="19">
                  <c:v>1128090.6000000001</c:v>
                </c:pt>
                <c:pt idx="20">
                  <c:v>1253484</c:v>
                </c:pt>
                <c:pt idx="21">
                  <c:v>1275709</c:v>
                </c:pt>
                <c:pt idx="22">
                  <c:v>1526345.8</c:v>
                </c:pt>
                <c:pt idx="23">
                  <c:v>1547995.8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67500</c:v>
                </c:pt>
                <c:pt idx="8">
                  <c:v>135000</c:v>
                </c:pt>
                <c:pt idx="9">
                  <c:v>270000</c:v>
                </c:pt>
                <c:pt idx="10">
                  <c:v>222750</c:v>
                </c:pt>
                <c:pt idx="11">
                  <c:v>182250</c:v>
                </c:pt>
                <c:pt idx="12">
                  <c:v>101250</c:v>
                </c:pt>
                <c:pt idx="13">
                  <c:v>131625</c:v>
                </c:pt>
                <c:pt idx="14">
                  <c:v>155925</c:v>
                </c:pt>
                <c:pt idx="15">
                  <c:v>155925</c:v>
                </c:pt>
                <c:pt idx="16">
                  <c:v>155925</c:v>
                </c:pt>
                <c:pt idx="17">
                  <c:v>162000</c:v>
                </c:pt>
                <c:pt idx="18">
                  <c:v>174150</c:v>
                </c:pt>
                <c:pt idx="19">
                  <c:v>186300</c:v>
                </c:pt>
                <c:pt idx="20">
                  <c:v>204525</c:v>
                </c:pt>
                <c:pt idx="21">
                  <c:v>216675</c:v>
                </c:pt>
                <c:pt idx="22">
                  <c:v>214650</c:v>
                </c:pt>
                <c:pt idx="23">
                  <c:v>236250</c:v>
                </c:pt>
                <c:pt idx="24">
                  <c:v>269325</c:v>
                </c:pt>
                <c:pt idx="25">
                  <c:v>311850</c:v>
                </c:pt>
                <c:pt idx="26">
                  <c:v>333112.5</c:v>
                </c:pt>
                <c:pt idx="27">
                  <c:v>344047.5</c:v>
                </c:pt>
                <c:pt idx="28">
                  <c:v>354982.5</c:v>
                </c:pt>
                <c:pt idx="29">
                  <c:v>344047.5</c:v>
                </c:pt>
                <c:pt idx="30">
                  <c:v>333112.5</c:v>
                </c:pt>
                <c:pt idx="31">
                  <c:v>311850</c:v>
                </c:pt>
                <c:pt idx="32">
                  <c:v>290587.5</c:v>
                </c:pt>
                <c:pt idx="33">
                  <c:v>258997.5</c:v>
                </c:pt>
                <c:pt idx="34">
                  <c:v>248670</c:v>
                </c:pt>
                <c:pt idx="35">
                  <c:v>294232.5</c:v>
                </c:pt>
                <c:pt idx="36">
                  <c:v>365310</c:v>
                </c:pt>
                <c:pt idx="37">
                  <c:v>419438.25</c:v>
                </c:pt>
                <c:pt idx="38">
                  <c:v>446775.75</c:v>
                </c:pt>
                <c:pt idx="39">
                  <c:v>460444.5</c:v>
                </c:pt>
                <c:pt idx="40">
                  <c:v>474113.25</c:v>
                </c:pt>
                <c:pt idx="41">
                  <c:v>460444.5</c:v>
                </c:pt>
                <c:pt idx="42">
                  <c:v>446775.75</c:v>
                </c:pt>
                <c:pt idx="43">
                  <c:v>419438.25</c:v>
                </c:pt>
                <c:pt idx="44">
                  <c:v>392647.5</c:v>
                </c:pt>
                <c:pt idx="45">
                  <c:v>352188</c:v>
                </c:pt>
                <c:pt idx="46">
                  <c:v>335785.5</c:v>
                </c:pt>
                <c:pt idx="47">
                  <c:v>387726.75</c:v>
                </c:pt>
                <c:pt idx="48">
                  <c:v>471379.5</c:v>
                </c:pt>
                <c:pt idx="49">
                  <c:v>537317.55000000005</c:v>
                </c:pt>
                <c:pt idx="50">
                  <c:v>570286.57500000007</c:v>
                </c:pt>
                <c:pt idx="51">
                  <c:v>587017.12500000012</c:v>
                </c:pt>
                <c:pt idx="52">
                  <c:v>603747.67500000016</c:v>
                </c:pt>
                <c:pt idx="53">
                  <c:v>587017.12500000012</c:v>
                </c:pt>
                <c:pt idx="54">
                  <c:v>570286.57500000007</c:v>
                </c:pt>
                <c:pt idx="55">
                  <c:v>537317.55000000005</c:v>
                </c:pt>
                <c:pt idx="56">
                  <c:v>504348.52500000008</c:v>
                </c:pt>
                <c:pt idx="57">
                  <c:v>455141.02500000008</c:v>
                </c:pt>
                <c:pt idx="58">
                  <c:v>569302.42500000005</c:v>
                </c:pt>
                <c:pt idx="59">
                  <c:v>700194.375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67500</c:v>
                </c:pt>
                <c:pt idx="7">
                  <c:v>67500</c:v>
                </c:pt>
                <c:pt idx="8">
                  <c:v>135000</c:v>
                </c:pt>
                <c:pt idx="9">
                  <c:v>20250</c:v>
                </c:pt>
                <c:pt idx="10">
                  <c:v>27000</c:v>
                </c:pt>
                <c:pt idx="11">
                  <c:v>54000</c:v>
                </c:pt>
                <c:pt idx="12">
                  <c:v>48600</c:v>
                </c:pt>
                <c:pt idx="13">
                  <c:v>48600</c:v>
                </c:pt>
                <c:pt idx="14">
                  <c:v>48600</c:v>
                </c:pt>
                <c:pt idx="15">
                  <c:v>48600</c:v>
                </c:pt>
                <c:pt idx="16">
                  <c:v>54675</c:v>
                </c:pt>
                <c:pt idx="17">
                  <c:v>60750</c:v>
                </c:pt>
                <c:pt idx="18">
                  <c:v>60750</c:v>
                </c:pt>
                <c:pt idx="19">
                  <c:v>72900</c:v>
                </c:pt>
                <c:pt idx="20">
                  <c:v>72900</c:v>
                </c:pt>
                <c:pt idx="21">
                  <c:v>58725</c:v>
                </c:pt>
                <c:pt idx="22">
                  <c:v>94500</c:v>
                </c:pt>
                <c:pt idx="23">
                  <c:v>105975</c:v>
                </c:pt>
                <c:pt idx="24">
                  <c:v>95377.5</c:v>
                </c:pt>
                <c:pt idx="25">
                  <c:v>106312.5</c:v>
                </c:pt>
                <c:pt idx="26">
                  <c:v>106312.5</c:v>
                </c:pt>
                <c:pt idx="27">
                  <c:v>106312.5</c:v>
                </c:pt>
                <c:pt idx="28">
                  <c:v>95377.5</c:v>
                </c:pt>
                <c:pt idx="29">
                  <c:v>95377.5</c:v>
                </c:pt>
                <c:pt idx="30">
                  <c:v>85050</c:v>
                </c:pt>
                <c:pt idx="31">
                  <c:v>74115</c:v>
                </c:pt>
                <c:pt idx="32">
                  <c:v>63787.5</c:v>
                </c:pt>
                <c:pt idx="33">
                  <c:v>74722.5</c:v>
                </c:pt>
                <c:pt idx="34">
                  <c:v>119677.5</c:v>
                </c:pt>
                <c:pt idx="35">
                  <c:v>134865</c:v>
                </c:pt>
                <c:pt idx="36">
                  <c:v>121378.5</c:v>
                </c:pt>
                <c:pt idx="37">
                  <c:v>135047.25</c:v>
                </c:pt>
                <c:pt idx="38">
                  <c:v>135047.25</c:v>
                </c:pt>
                <c:pt idx="39">
                  <c:v>135047.25</c:v>
                </c:pt>
                <c:pt idx="40">
                  <c:v>121378.5</c:v>
                </c:pt>
                <c:pt idx="41">
                  <c:v>121378.5</c:v>
                </c:pt>
                <c:pt idx="42">
                  <c:v>107709.75</c:v>
                </c:pt>
                <c:pt idx="43">
                  <c:v>94587.75</c:v>
                </c:pt>
                <c:pt idx="44">
                  <c:v>80919</c:v>
                </c:pt>
                <c:pt idx="45">
                  <c:v>91307.25</c:v>
                </c:pt>
                <c:pt idx="46">
                  <c:v>146529</c:v>
                </c:pt>
                <c:pt idx="47">
                  <c:v>164571.75</c:v>
                </c:pt>
                <c:pt idx="48">
                  <c:v>148114.57499999998</c:v>
                </c:pt>
                <c:pt idx="49">
                  <c:v>164845.125</c:v>
                </c:pt>
                <c:pt idx="50">
                  <c:v>164845.125</c:v>
                </c:pt>
                <c:pt idx="51">
                  <c:v>164845.125</c:v>
                </c:pt>
                <c:pt idx="52">
                  <c:v>148114.57499999998</c:v>
                </c:pt>
                <c:pt idx="53">
                  <c:v>148114.57499999998</c:v>
                </c:pt>
                <c:pt idx="54">
                  <c:v>131876.1</c:v>
                </c:pt>
                <c:pt idx="55">
                  <c:v>115145.55</c:v>
                </c:pt>
                <c:pt idx="56">
                  <c:v>98907.074999999997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67500</c:v>
                </c:pt>
                <c:pt idx="10">
                  <c:v>67500</c:v>
                </c:pt>
                <c:pt idx="11">
                  <c:v>135000</c:v>
                </c:pt>
                <c:pt idx="12">
                  <c:v>18225</c:v>
                </c:pt>
                <c:pt idx="13">
                  <c:v>24300</c:v>
                </c:pt>
                <c:pt idx="14">
                  <c:v>48600</c:v>
                </c:pt>
                <c:pt idx="15">
                  <c:v>48600</c:v>
                </c:pt>
                <c:pt idx="16">
                  <c:v>48600</c:v>
                </c:pt>
                <c:pt idx="17">
                  <c:v>48600</c:v>
                </c:pt>
                <c:pt idx="18">
                  <c:v>48600</c:v>
                </c:pt>
                <c:pt idx="19">
                  <c:v>54675</c:v>
                </c:pt>
                <c:pt idx="20">
                  <c:v>60750</c:v>
                </c:pt>
                <c:pt idx="21">
                  <c:v>60750</c:v>
                </c:pt>
                <c:pt idx="22">
                  <c:v>72900</c:v>
                </c:pt>
                <c:pt idx="23">
                  <c:v>72900</c:v>
                </c:pt>
                <c:pt idx="24">
                  <c:v>52852.5</c:v>
                </c:pt>
                <c:pt idx="25">
                  <c:v>85050</c:v>
                </c:pt>
                <c:pt idx="26">
                  <c:v>95377.5</c:v>
                </c:pt>
                <c:pt idx="27">
                  <c:v>95377.5</c:v>
                </c:pt>
                <c:pt idx="28">
                  <c:v>106312.5</c:v>
                </c:pt>
                <c:pt idx="29">
                  <c:v>106312.5</c:v>
                </c:pt>
                <c:pt idx="30">
                  <c:v>106312.5</c:v>
                </c:pt>
                <c:pt idx="31">
                  <c:v>95377.5</c:v>
                </c:pt>
                <c:pt idx="32">
                  <c:v>95377.5</c:v>
                </c:pt>
                <c:pt idx="33">
                  <c:v>85050</c:v>
                </c:pt>
                <c:pt idx="34">
                  <c:v>74115</c:v>
                </c:pt>
                <c:pt idx="35">
                  <c:v>63787.5</c:v>
                </c:pt>
                <c:pt idx="36">
                  <c:v>67250.25</c:v>
                </c:pt>
                <c:pt idx="37">
                  <c:v>107709.75</c:v>
                </c:pt>
                <c:pt idx="38">
                  <c:v>121378.5</c:v>
                </c:pt>
                <c:pt idx="39">
                  <c:v>121378.5</c:v>
                </c:pt>
                <c:pt idx="40">
                  <c:v>135047.25</c:v>
                </c:pt>
                <c:pt idx="41">
                  <c:v>135047.25</c:v>
                </c:pt>
                <c:pt idx="42">
                  <c:v>135047.25</c:v>
                </c:pt>
                <c:pt idx="43">
                  <c:v>121378.5</c:v>
                </c:pt>
                <c:pt idx="44">
                  <c:v>121378.5</c:v>
                </c:pt>
                <c:pt idx="45">
                  <c:v>107709.75</c:v>
                </c:pt>
                <c:pt idx="46">
                  <c:v>94587.75</c:v>
                </c:pt>
                <c:pt idx="47">
                  <c:v>80919</c:v>
                </c:pt>
                <c:pt idx="48">
                  <c:v>82176.524999999994</c:v>
                </c:pt>
                <c:pt idx="49">
                  <c:v>131876.1</c:v>
                </c:pt>
                <c:pt idx="50">
                  <c:v>148114.57499999998</c:v>
                </c:pt>
                <c:pt idx="51">
                  <c:v>148114.57499999998</c:v>
                </c:pt>
                <c:pt idx="52">
                  <c:v>164845.125</c:v>
                </c:pt>
                <c:pt idx="53">
                  <c:v>164845.125</c:v>
                </c:pt>
                <c:pt idx="54">
                  <c:v>164845.125</c:v>
                </c:pt>
                <c:pt idx="55">
                  <c:v>148114.57499999998</c:v>
                </c:pt>
                <c:pt idx="56">
                  <c:v>148114.57499999998</c:v>
                </c:pt>
                <c:pt idx="57">
                  <c:v>131876.1</c:v>
                </c:pt>
                <c:pt idx="58">
                  <c:v>115145.55</c:v>
                </c:pt>
                <c:pt idx="59">
                  <c:v>98907.074999999997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67500</c:v>
                </c:pt>
                <c:pt idx="7">
                  <c:v>135000</c:v>
                </c:pt>
                <c:pt idx="8">
                  <c:v>270000</c:v>
                </c:pt>
                <c:pt idx="9">
                  <c:v>222750</c:v>
                </c:pt>
                <c:pt idx="10">
                  <c:v>182250</c:v>
                </c:pt>
                <c:pt idx="11">
                  <c:v>101250</c:v>
                </c:pt>
                <c:pt idx="12">
                  <c:v>131625</c:v>
                </c:pt>
                <c:pt idx="13">
                  <c:v>155925</c:v>
                </c:pt>
                <c:pt idx="14">
                  <c:v>155925</c:v>
                </c:pt>
                <c:pt idx="15">
                  <c:v>155925</c:v>
                </c:pt>
                <c:pt idx="16">
                  <c:v>162000</c:v>
                </c:pt>
                <c:pt idx="17">
                  <c:v>174150</c:v>
                </c:pt>
                <c:pt idx="18">
                  <c:v>186300</c:v>
                </c:pt>
                <c:pt idx="19">
                  <c:v>204525</c:v>
                </c:pt>
                <c:pt idx="20">
                  <c:v>216675</c:v>
                </c:pt>
                <c:pt idx="21">
                  <c:v>214650</c:v>
                </c:pt>
                <c:pt idx="22">
                  <c:v>236250</c:v>
                </c:pt>
                <c:pt idx="23">
                  <c:v>269325</c:v>
                </c:pt>
                <c:pt idx="24">
                  <c:v>311850</c:v>
                </c:pt>
                <c:pt idx="25">
                  <c:v>333112.5</c:v>
                </c:pt>
                <c:pt idx="26">
                  <c:v>344047.5</c:v>
                </c:pt>
                <c:pt idx="27">
                  <c:v>354982.5</c:v>
                </c:pt>
                <c:pt idx="28">
                  <c:v>344047.5</c:v>
                </c:pt>
                <c:pt idx="29">
                  <c:v>333112.5</c:v>
                </c:pt>
                <c:pt idx="30">
                  <c:v>311850</c:v>
                </c:pt>
                <c:pt idx="31">
                  <c:v>290587.5</c:v>
                </c:pt>
                <c:pt idx="32">
                  <c:v>258997.5</c:v>
                </c:pt>
                <c:pt idx="33">
                  <c:v>248670</c:v>
                </c:pt>
                <c:pt idx="34">
                  <c:v>294232.5</c:v>
                </c:pt>
                <c:pt idx="35">
                  <c:v>365310</c:v>
                </c:pt>
                <c:pt idx="36">
                  <c:v>419438.25</c:v>
                </c:pt>
                <c:pt idx="37">
                  <c:v>446775.75</c:v>
                </c:pt>
                <c:pt idx="38">
                  <c:v>460444.5</c:v>
                </c:pt>
                <c:pt idx="39">
                  <c:v>474113.25</c:v>
                </c:pt>
                <c:pt idx="40">
                  <c:v>460444.5</c:v>
                </c:pt>
                <c:pt idx="41">
                  <c:v>446775.75</c:v>
                </c:pt>
                <c:pt idx="42">
                  <c:v>419438.25</c:v>
                </c:pt>
                <c:pt idx="43">
                  <c:v>392647.5</c:v>
                </c:pt>
                <c:pt idx="44">
                  <c:v>352188</c:v>
                </c:pt>
                <c:pt idx="45">
                  <c:v>335785.5</c:v>
                </c:pt>
                <c:pt idx="46">
                  <c:v>387726.75</c:v>
                </c:pt>
                <c:pt idx="47">
                  <c:v>471379.5</c:v>
                </c:pt>
                <c:pt idx="48">
                  <c:v>537317.55000000005</c:v>
                </c:pt>
                <c:pt idx="49">
                  <c:v>570286.57500000007</c:v>
                </c:pt>
                <c:pt idx="50">
                  <c:v>587017.12500000012</c:v>
                </c:pt>
                <c:pt idx="51">
                  <c:v>603747.67500000016</c:v>
                </c:pt>
                <c:pt idx="52">
                  <c:v>587017.12500000012</c:v>
                </c:pt>
                <c:pt idx="53">
                  <c:v>570286.57500000007</c:v>
                </c:pt>
                <c:pt idx="54">
                  <c:v>537317.55000000005</c:v>
                </c:pt>
                <c:pt idx="55">
                  <c:v>504348.52500000008</c:v>
                </c:pt>
                <c:pt idx="56">
                  <c:v>455141.02500000008</c:v>
                </c:pt>
                <c:pt idx="57">
                  <c:v>569302.42500000005</c:v>
                </c:pt>
                <c:pt idx="58">
                  <c:v>700194.375</c:v>
                </c:pt>
                <c:pt idx="59">
                  <c:v>921136.05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67500</c:v>
                </c:pt>
                <c:pt idx="7">
                  <c:v>135000</c:v>
                </c:pt>
                <c:pt idx="8">
                  <c:v>202500</c:v>
                </c:pt>
                <c:pt idx="9">
                  <c:v>155250</c:v>
                </c:pt>
                <c:pt idx="10">
                  <c:v>47250</c:v>
                </c:pt>
                <c:pt idx="11">
                  <c:v>81000</c:v>
                </c:pt>
                <c:pt idx="12">
                  <c:v>102600</c:v>
                </c:pt>
                <c:pt idx="13">
                  <c:v>97200</c:v>
                </c:pt>
                <c:pt idx="14">
                  <c:v>97200</c:v>
                </c:pt>
                <c:pt idx="15">
                  <c:v>97200</c:v>
                </c:pt>
                <c:pt idx="16">
                  <c:v>103275</c:v>
                </c:pt>
                <c:pt idx="17">
                  <c:v>115425</c:v>
                </c:pt>
                <c:pt idx="18">
                  <c:v>121500</c:v>
                </c:pt>
                <c:pt idx="19">
                  <c:v>133650</c:v>
                </c:pt>
                <c:pt idx="20">
                  <c:v>145800</c:v>
                </c:pt>
                <c:pt idx="21">
                  <c:v>131625</c:v>
                </c:pt>
                <c:pt idx="22">
                  <c:v>153225</c:v>
                </c:pt>
                <c:pt idx="23">
                  <c:v>200475</c:v>
                </c:pt>
                <c:pt idx="24">
                  <c:v>201352.5</c:v>
                </c:pt>
                <c:pt idx="25">
                  <c:v>201690</c:v>
                </c:pt>
                <c:pt idx="26">
                  <c:v>212625</c:v>
                </c:pt>
                <c:pt idx="27">
                  <c:v>212625</c:v>
                </c:pt>
                <c:pt idx="28">
                  <c:v>201690</c:v>
                </c:pt>
                <c:pt idx="29">
                  <c:v>190755</c:v>
                </c:pt>
                <c:pt idx="30">
                  <c:v>180427.5</c:v>
                </c:pt>
                <c:pt idx="31">
                  <c:v>159165</c:v>
                </c:pt>
                <c:pt idx="32">
                  <c:v>137902.5</c:v>
                </c:pt>
                <c:pt idx="33">
                  <c:v>138510</c:v>
                </c:pt>
                <c:pt idx="34">
                  <c:v>194400</c:v>
                </c:pt>
                <c:pt idx="35">
                  <c:v>254542.5</c:v>
                </c:pt>
                <c:pt idx="36">
                  <c:v>256243.5</c:v>
                </c:pt>
                <c:pt idx="37">
                  <c:v>256425.75</c:v>
                </c:pt>
                <c:pt idx="38">
                  <c:v>270094.5</c:v>
                </c:pt>
                <c:pt idx="39">
                  <c:v>270094.5</c:v>
                </c:pt>
                <c:pt idx="40">
                  <c:v>256425.75</c:v>
                </c:pt>
                <c:pt idx="41">
                  <c:v>242757</c:v>
                </c:pt>
                <c:pt idx="42">
                  <c:v>229088.25</c:v>
                </c:pt>
                <c:pt idx="43">
                  <c:v>202297.5</c:v>
                </c:pt>
                <c:pt idx="44">
                  <c:v>175506.75</c:v>
                </c:pt>
                <c:pt idx="45">
                  <c:v>172226.25</c:v>
                </c:pt>
                <c:pt idx="46">
                  <c:v>237836.25</c:v>
                </c:pt>
                <c:pt idx="47">
                  <c:v>311100.75</c:v>
                </c:pt>
                <c:pt idx="48">
                  <c:v>312686.32499999995</c:v>
                </c:pt>
                <c:pt idx="49">
                  <c:v>312959.69999999995</c:v>
                </c:pt>
                <c:pt idx="50">
                  <c:v>329690.25</c:v>
                </c:pt>
                <c:pt idx="51">
                  <c:v>329690.25</c:v>
                </c:pt>
                <c:pt idx="52">
                  <c:v>312959.69999999995</c:v>
                </c:pt>
                <c:pt idx="53">
                  <c:v>296229.14999999991</c:v>
                </c:pt>
                <c:pt idx="54">
                  <c:v>279990.67499999993</c:v>
                </c:pt>
                <c:pt idx="55">
                  <c:v>247021.64999999994</c:v>
                </c:pt>
                <c:pt idx="56">
                  <c:v>214052.62499999991</c:v>
                </c:pt>
                <c:pt idx="57">
                  <c:v>344944.5749999999</c:v>
                </c:pt>
                <c:pt idx="58">
                  <c:v>492074.99999999994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109210</c:v>
                </c:pt>
                <c:pt idx="10">
                  <c:v>109210</c:v>
                </c:pt>
                <c:pt idx="11">
                  <c:v>218430</c:v>
                </c:pt>
                <c:pt idx="12">
                  <c:v>94007.55</c:v>
                </c:pt>
                <c:pt idx="13">
                  <c:v>125337.15</c:v>
                </c:pt>
                <c:pt idx="14">
                  <c:v>250693.05</c:v>
                </c:pt>
                <c:pt idx="15">
                  <c:v>250693.05</c:v>
                </c:pt>
                <c:pt idx="16">
                  <c:v>250693.05</c:v>
                </c:pt>
                <c:pt idx="17">
                  <c:v>250693.05</c:v>
                </c:pt>
                <c:pt idx="18">
                  <c:v>250693.05</c:v>
                </c:pt>
                <c:pt idx="19">
                  <c:v>282022.65000000002</c:v>
                </c:pt>
                <c:pt idx="20">
                  <c:v>313371</c:v>
                </c:pt>
                <c:pt idx="21">
                  <c:v>318927.25</c:v>
                </c:pt>
                <c:pt idx="22">
                  <c:v>381586.45</c:v>
                </c:pt>
                <c:pt idx="23">
                  <c:v>386998.95</c:v>
                </c:pt>
                <c:pt idx="24">
                  <c:v>396462.77</c:v>
                </c:pt>
                <c:pt idx="25">
                  <c:v>637378.15</c:v>
                </c:pt>
                <c:pt idx="26">
                  <c:v>717572.47</c:v>
                </c:pt>
                <c:pt idx="27">
                  <c:v>717572.47</c:v>
                </c:pt>
                <c:pt idx="28">
                  <c:v>799101.75</c:v>
                </c:pt>
                <c:pt idx="29">
                  <c:v>799101.75</c:v>
                </c:pt>
                <c:pt idx="30">
                  <c:v>799101.75</c:v>
                </c:pt>
                <c:pt idx="31">
                  <c:v>718462.47</c:v>
                </c:pt>
                <c:pt idx="32">
                  <c:v>719186.22</c:v>
                </c:pt>
                <c:pt idx="33">
                  <c:v>648293.15</c:v>
                </c:pt>
                <c:pt idx="34">
                  <c:v>568543.87</c:v>
                </c:pt>
                <c:pt idx="35">
                  <c:v>497484.55</c:v>
                </c:pt>
                <c:pt idx="36">
                  <c:v>672568.29700000002</c:v>
                </c:pt>
                <c:pt idx="37">
                  <c:v>1076454.183</c:v>
                </c:pt>
                <c:pt idx="38">
                  <c:v>1216222.6580000001</c:v>
                </c:pt>
                <c:pt idx="39">
                  <c:v>1216222.6580000001</c:v>
                </c:pt>
                <c:pt idx="40">
                  <c:v>1352253.6329999999</c:v>
                </c:pt>
                <c:pt idx="41">
                  <c:v>1352253.6329999999</c:v>
                </c:pt>
                <c:pt idx="42">
                  <c:v>1352253.6329999999</c:v>
                </c:pt>
                <c:pt idx="43">
                  <c:v>1217207.6580000001</c:v>
                </c:pt>
                <c:pt idx="44">
                  <c:v>1218025.1580000001</c:v>
                </c:pt>
                <c:pt idx="45">
                  <c:v>1088864.183</c:v>
                </c:pt>
                <c:pt idx="46">
                  <c:v>960127.74699999997</c:v>
                </c:pt>
                <c:pt idx="47">
                  <c:v>830799.272</c:v>
                </c:pt>
                <c:pt idx="48">
                  <c:v>1081878.6567000002</c:v>
                </c:pt>
                <c:pt idx="49">
                  <c:v>1735204.0867999999</c:v>
                </c:pt>
                <c:pt idx="50">
                  <c:v>1952324.4501</c:v>
                </c:pt>
                <c:pt idx="51">
                  <c:v>1952324.4501</c:v>
                </c:pt>
                <c:pt idx="52">
                  <c:v>2171838.2335000001</c:v>
                </c:pt>
                <c:pt idx="53">
                  <c:v>2171838.2335000001</c:v>
                </c:pt>
                <c:pt idx="54">
                  <c:v>2171838.2335000001</c:v>
                </c:pt>
                <c:pt idx="55">
                  <c:v>1953309.4501</c:v>
                </c:pt>
                <c:pt idx="56">
                  <c:v>1954126.9501</c:v>
                </c:pt>
                <c:pt idx="57">
                  <c:v>1747614.0867999999</c:v>
                </c:pt>
                <c:pt idx="58">
                  <c:v>1530272.8034000001</c:v>
                </c:pt>
                <c:pt idx="59">
                  <c:v>1323714.9401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81472</c:v>
                </c:pt>
                <c:pt idx="10">
                  <c:v>81472</c:v>
                </c:pt>
                <c:pt idx="11">
                  <c:v>164160</c:v>
                </c:pt>
                <c:pt idx="12">
                  <c:v>55830.400000000001</c:v>
                </c:pt>
                <c:pt idx="13">
                  <c:v>73277.399999999994</c:v>
                </c:pt>
                <c:pt idx="14">
                  <c:v>150044.19999999998</c:v>
                </c:pt>
                <c:pt idx="15">
                  <c:v>150044.19999999998</c:v>
                </c:pt>
                <c:pt idx="16">
                  <c:v>150044.19999999998</c:v>
                </c:pt>
                <c:pt idx="17">
                  <c:v>150044.19999999998</c:v>
                </c:pt>
                <c:pt idx="18">
                  <c:v>150044.19999999998</c:v>
                </c:pt>
                <c:pt idx="19">
                  <c:v>167491.20000000001</c:v>
                </c:pt>
                <c:pt idx="20">
                  <c:v>188427.6</c:v>
                </c:pt>
                <c:pt idx="21">
                  <c:v>190102.6</c:v>
                </c:pt>
                <c:pt idx="22">
                  <c:v>224996.6</c:v>
                </c:pt>
                <c:pt idx="23">
                  <c:v>226696.6</c:v>
                </c:pt>
                <c:pt idx="24">
                  <c:v>154801.14000000001</c:v>
                </c:pt>
                <c:pt idx="25">
                  <c:v>254832.76</c:v>
                </c:pt>
                <c:pt idx="26">
                  <c:v>282630.02</c:v>
                </c:pt>
                <c:pt idx="27">
                  <c:v>282630.02</c:v>
                </c:pt>
                <c:pt idx="28">
                  <c:v>318959.7</c:v>
                </c:pt>
                <c:pt idx="29">
                  <c:v>318959.7</c:v>
                </c:pt>
                <c:pt idx="30">
                  <c:v>318959.7</c:v>
                </c:pt>
                <c:pt idx="31">
                  <c:v>282755.02</c:v>
                </c:pt>
                <c:pt idx="32">
                  <c:v>282905.02</c:v>
                </c:pt>
                <c:pt idx="33">
                  <c:v>257332.76</c:v>
                </c:pt>
                <c:pt idx="34">
                  <c:v>221253.08000000002</c:v>
                </c:pt>
                <c:pt idx="35">
                  <c:v>195705.82</c:v>
                </c:pt>
                <c:pt idx="36">
                  <c:v>132478.93599999999</c:v>
                </c:pt>
                <c:pt idx="37">
                  <c:v>215129.52099999998</c:v>
                </c:pt>
                <c:pt idx="38">
                  <c:v>243344.71600000001</c:v>
                </c:pt>
                <c:pt idx="39">
                  <c:v>243344.71600000001</c:v>
                </c:pt>
                <c:pt idx="40">
                  <c:v>270859.91099999996</c:v>
                </c:pt>
                <c:pt idx="41">
                  <c:v>270859.91099999996</c:v>
                </c:pt>
                <c:pt idx="42">
                  <c:v>270859.91099999996</c:v>
                </c:pt>
                <c:pt idx="43">
                  <c:v>243519.71600000001</c:v>
                </c:pt>
                <c:pt idx="44">
                  <c:v>243729.71600000001</c:v>
                </c:pt>
                <c:pt idx="45">
                  <c:v>218629.52099999998</c:v>
                </c:pt>
                <c:pt idx="46">
                  <c:v>191464.326</c:v>
                </c:pt>
                <c:pt idx="47">
                  <c:v>166399.13099999999</c:v>
                </c:pt>
                <c:pt idx="48">
                  <c:v>104604.7216</c:v>
                </c:pt>
                <c:pt idx="49">
                  <c:v>169833.92259999999</c:v>
                </c:pt>
                <c:pt idx="50">
                  <c:v>196492.603</c:v>
                </c:pt>
                <c:pt idx="51">
                  <c:v>196492.603</c:v>
                </c:pt>
                <c:pt idx="52">
                  <c:v>216075.3633</c:v>
                </c:pt>
                <c:pt idx="53">
                  <c:v>216075.3633</c:v>
                </c:pt>
                <c:pt idx="54">
                  <c:v>216075.3633</c:v>
                </c:pt>
                <c:pt idx="55">
                  <c:v>196667.603</c:v>
                </c:pt>
                <c:pt idx="56">
                  <c:v>196877.603</c:v>
                </c:pt>
                <c:pt idx="57">
                  <c:v>173333.92259999999</c:v>
                </c:pt>
                <c:pt idx="58">
                  <c:v>154101.1623</c:v>
                </c:pt>
                <c:pt idx="59">
                  <c:v>136968.402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27738</c:v>
                </c:pt>
                <c:pt idx="10">
                  <c:v>27738</c:v>
                </c:pt>
                <c:pt idx="11">
                  <c:v>54270</c:v>
                </c:pt>
                <c:pt idx="12">
                  <c:v>38177.15</c:v>
                </c:pt>
                <c:pt idx="13">
                  <c:v>52059.749999999993</c:v>
                </c:pt>
                <c:pt idx="14">
                  <c:v>100648.84999999999</c:v>
                </c:pt>
                <c:pt idx="15">
                  <c:v>100648.84999999999</c:v>
                </c:pt>
                <c:pt idx="16">
                  <c:v>100648.84999999999</c:v>
                </c:pt>
                <c:pt idx="17">
                  <c:v>100648.84999999999</c:v>
                </c:pt>
                <c:pt idx="18">
                  <c:v>100648.84999999999</c:v>
                </c:pt>
                <c:pt idx="19">
                  <c:v>114531.45</c:v>
                </c:pt>
                <c:pt idx="20">
                  <c:v>124943.40000000001</c:v>
                </c:pt>
                <c:pt idx="21">
                  <c:v>128824.65000000001</c:v>
                </c:pt>
                <c:pt idx="22">
                  <c:v>156589.85</c:v>
                </c:pt>
                <c:pt idx="23">
                  <c:v>160302.35</c:v>
                </c:pt>
                <c:pt idx="24">
                  <c:v>241661.63</c:v>
                </c:pt>
                <c:pt idx="25">
                  <c:v>382545.39</c:v>
                </c:pt>
                <c:pt idx="26">
                  <c:v>434942.45</c:v>
                </c:pt>
                <c:pt idx="27">
                  <c:v>434942.45</c:v>
                </c:pt>
                <c:pt idx="28">
                  <c:v>480142.05</c:v>
                </c:pt>
                <c:pt idx="29">
                  <c:v>480142.05</c:v>
                </c:pt>
                <c:pt idx="30">
                  <c:v>480142.05</c:v>
                </c:pt>
                <c:pt idx="31">
                  <c:v>435707.45</c:v>
                </c:pt>
                <c:pt idx="32">
                  <c:v>436281.2</c:v>
                </c:pt>
                <c:pt idx="33">
                  <c:v>390960.39</c:v>
                </c:pt>
                <c:pt idx="34">
                  <c:v>347290.79</c:v>
                </c:pt>
                <c:pt idx="35">
                  <c:v>301778.73</c:v>
                </c:pt>
                <c:pt idx="36">
                  <c:v>540089.36100000003</c:v>
                </c:pt>
                <c:pt idx="37">
                  <c:v>861324.66200000001</c:v>
                </c:pt>
                <c:pt idx="38">
                  <c:v>972877.94200000016</c:v>
                </c:pt>
                <c:pt idx="39">
                  <c:v>972877.94200000016</c:v>
                </c:pt>
                <c:pt idx="40">
                  <c:v>1081393.7220000001</c:v>
                </c:pt>
                <c:pt idx="41">
                  <c:v>1081393.7220000001</c:v>
                </c:pt>
                <c:pt idx="42">
                  <c:v>1081393.7220000001</c:v>
                </c:pt>
                <c:pt idx="43">
                  <c:v>973687.94200000016</c:v>
                </c:pt>
                <c:pt idx="44">
                  <c:v>974295.44200000016</c:v>
                </c:pt>
                <c:pt idx="45">
                  <c:v>870234.66200000001</c:v>
                </c:pt>
                <c:pt idx="46">
                  <c:v>768663.42099999997</c:v>
                </c:pt>
                <c:pt idx="47">
                  <c:v>664400.14099999995</c:v>
                </c:pt>
                <c:pt idx="48">
                  <c:v>977273.9351</c:v>
                </c:pt>
                <c:pt idx="49">
                  <c:v>1565370.1641999998</c:v>
                </c:pt>
                <c:pt idx="50">
                  <c:v>1755831.8471000001</c:v>
                </c:pt>
                <c:pt idx="51">
                  <c:v>1755831.8471000001</c:v>
                </c:pt>
                <c:pt idx="52">
                  <c:v>1955762.8702</c:v>
                </c:pt>
                <c:pt idx="53">
                  <c:v>1955762.8702</c:v>
                </c:pt>
                <c:pt idx="54">
                  <c:v>1955762.8702</c:v>
                </c:pt>
                <c:pt idx="55">
                  <c:v>1756641.8471000001</c:v>
                </c:pt>
                <c:pt idx="56">
                  <c:v>1757249.3471000001</c:v>
                </c:pt>
                <c:pt idx="57">
                  <c:v>1574280.1641999998</c:v>
                </c:pt>
                <c:pt idx="58">
                  <c:v>1376171.6411000001</c:v>
                </c:pt>
                <c:pt idx="59">
                  <c:v>1186746.5381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</c:v>
                </c:pt>
                <c:pt idx="10">
                  <c:v>90</c:v>
                </c:pt>
                <c:pt idx="11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27</c:v>
                </c:pt>
                <c:pt idx="1">
                  <c:v>36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81</c:v>
                </c:pt>
                <c:pt idx="8">
                  <c:v>90</c:v>
                </c:pt>
                <c:pt idx="9">
                  <c:v>90</c:v>
                </c:pt>
                <c:pt idx="10">
                  <c:v>108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87</c:v>
                </c:pt>
                <c:pt idx="1">
                  <c:v>140</c:v>
                </c:pt>
                <c:pt idx="2">
                  <c:v>157</c:v>
                </c:pt>
                <c:pt idx="3">
                  <c:v>157</c:v>
                </c:pt>
                <c:pt idx="4">
                  <c:v>175</c:v>
                </c:pt>
                <c:pt idx="5">
                  <c:v>175</c:v>
                </c:pt>
                <c:pt idx="6">
                  <c:v>175</c:v>
                </c:pt>
                <c:pt idx="7">
                  <c:v>157</c:v>
                </c:pt>
                <c:pt idx="8">
                  <c:v>157</c:v>
                </c:pt>
                <c:pt idx="9">
                  <c:v>140</c:v>
                </c:pt>
                <c:pt idx="10">
                  <c:v>122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123</c:v>
                </c:pt>
                <c:pt idx="1">
                  <c:v>197</c:v>
                </c:pt>
                <c:pt idx="2">
                  <c:v>222</c:v>
                </c:pt>
                <c:pt idx="3">
                  <c:v>222</c:v>
                </c:pt>
                <c:pt idx="4">
                  <c:v>247</c:v>
                </c:pt>
                <c:pt idx="5">
                  <c:v>247</c:v>
                </c:pt>
                <c:pt idx="6">
                  <c:v>247</c:v>
                </c:pt>
                <c:pt idx="7">
                  <c:v>222</c:v>
                </c:pt>
                <c:pt idx="8">
                  <c:v>222</c:v>
                </c:pt>
                <c:pt idx="9">
                  <c:v>197</c:v>
                </c:pt>
                <c:pt idx="10">
                  <c:v>173</c:v>
                </c:pt>
                <c:pt idx="11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167</c:v>
                </c:pt>
                <c:pt idx="1">
                  <c:v>268</c:v>
                </c:pt>
                <c:pt idx="2">
                  <c:v>301</c:v>
                </c:pt>
                <c:pt idx="3">
                  <c:v>301</c:v>
                </c:pt>
                <c:pt idx="4">
                  <c:v>335</c:v>
                </c:pt>
                <c:pt idx="5">
                  <c:v>335</c:v>
                </c:pt>
                <c:pt idx="6">
                  <c:v>335</c:v>
                </c:pt>
                <c:pt idx="7">
                  <c:v>301</c:v>
                </c:pt>
                <c:pt idx="8">
                  <c:v>301</c:v>
                </c:pt>
                <c:pt idx="9">
                  <c:v>268</c:v>
                </c:pt>
                <c:pt idx="10">
                  <c:v>234</c:v>
                </c:pt>
                <c:pt idx="11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6700</c:v>
                </c:pt>
                <c:pt idx="10">
                  <c:v>6700</c:v>
                </c:pt>
                <c:pt idx="11">
                  <c:v>13500</c:v>
                </c:pt>
                <c:pt idx="12">
                  <c:v>3000</c:v>
                </c:pt>
                <c:pt idx="13">
                  <c:v>3937.5</c:v>
                </c:pt>
                <c:pt idx="14">
                  <c:v>8062.5</c:v>
                </c:pt>
                <c:pt idx="15">
                  <c:v>8062.5</c:v>
                </c:pt>
                <c:pt idx="16">
                  <c:v>8062.5</c:v>
                </c:pt>
                <c:pt idx="17">
                  <c:v>8062.5</c:v>
                </c:pt>
                <c:pt idx="18">
                  <c:v>8062.5</c:v>
                </c:pt>
                <c:pt idx="19">
                  <c:v>9000</c:v>
                </c:pt>
                <c:pt idx="20">
                  <c:v>10125</c:v>
                </c:pt>
                <c:pt idx="21">
                  <c:v>10125</c:v>
                </c:pt>
                <c:pt idx="22">
                  <c:v>12000</c:v>
                </c:pt>
                <c:pt idx="23">
                  <c:v>12000</c:v>
                </c:pt>
                <c:pt idx="24">
                  <c:v>7225</c:v>
                </c:pt>
                <c:pt idx="25">
                  <c:v>11900</c:v>
                </c:pt>
                <c:pt idx="26">
                  <c:v>13175</c:v>
                </c:pt>
                <c:pt idx="27">
                  <c:v>13175</c:v>
                </c:pt>
                <c:pt idx="28">
                  <c:v>14875</c:v>
                </c:pt>
                <c:pt idx="29">
                  <c:v>14875</c:v>
                </c:pt>
                <c:pt idx="30">
                  <c:v>14875</c:v>
                </c:pt>
                <c:pt idx="31">
                  <c:v>13175</c:v>
                </c:pt>
                <c:pt idx="32">
                  <c:v>13175</c:v>
                </c:pt>
                <c:pt idx="33">
                  <c:v>11900</c:v>
                </c:pt>
                <c:pt idx="34">
                  <c:v>10200</c:v>
                </c:pt>
                <c:pt idx="35">
                  <c:v>8925</c:v>
                </c:pt>
                <c:pt idx="36">
                  <c:v>7560</c:v>
                </c:pt>
                <c:pt idx="37">
                  <c:v>12285</c:v>
                </c:pt>
                <c:pt idx="38">
                  <c:v>13860</c:v>
                </c:pt>
                <c:pt idx="39">
                  <c:v>13860</c:v>
                </c:pt>
                <c:pt idx="40">
                  <c:v>15435</c:v>
                </c:pt>
                <c:pt idx="41">
                  <c:v>15435</c:v>
                </c:pt>
                <c:pt idx="42">
                  <c:v>15435</c:v>
                </c:pt>
                <c:pt idx="43">
                  <c:v>13860</c:v>
                </c:pt>
                <c:pt idx="44">
                  <c:v>13860</c:v>
                </c:pt>
                <c:pt idx="45">
                  <c:v>12285</c:v>
                </c:pt>
                <c:pt idx="46">
                  <c:v>10710</c:v>
                </c:pt>
                <c:pt idx="47">
                  <c:v>9135</c:v>
                </c:pt>
                <c:pt idx="48">
                  <c:v>5040</c:v>
                </c:pt>
                <c:pt idx="49">
                  <c:v>8190</c:v>
                </c:pt>
                <c:pt idx="50">
                  <c:v>9450</c:v>
                </c:pt>
                <c:pt idx="51">
                  <c:v>9450</c:v>
                </c:pt>
                <c:pt idx="52">
                  <c:v>10395</c:v>
                </c:pt>
                <c:pt idx="53">
                  <c:v>10395</c:v>
                </c:pt>
                <c:pt idx="54">
                  <c:v>10395</c:v>
                </c:pt>
                <c:pt idx="55">
                  <c:v>9450</c:v>
                </c:pt>
                <c:pt idx="56">
                  <c:v>9450</c:v>
                </c:pt>
                <c:pt idx="57">
                  <c:v>8190</c:v>
                </c:pt>
                <c:pt idx="58">
                  <c:v>7245</c:v>
                </c:pt>
                <c:pt idx="59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1675</c:v>
                </c:pt>
                <c:pt idx="10">
                  <c:v>1675</c:v>
                </c:pt>
                <c:pt idx="11">
                  <c:v>3375</c:v>
                </c:pt>
                <c:pt idx="12">
                  <c:v>400</c:v>
                </c:pt>
                <c:pt idx="13">
                  <c:v>525</c:v>
                </c:pt>
                <c:pt idx="14">
                  <c:v>1075</c:v>
                </c:pt>
                <c:pt idx="15">
                  <c:v>1075</c:v>
                </c:pt>
                <c:pt idx="16">
                  <c:v>1075</c:v>
                </c:pt>
                <c:pt idx="17">
                  <c:v>1075</c:v>
                </c:pt>
                <c:pt idx="18">
                  <c:v>1075</c:v>
                </c:pt>
                <c:pt idx="19">
                  <c:v>1200</c:v>
                </c:pt>
                <c:pt idx="20">
                  <c:v>1350</c:v>
                </c:pt>
                <c:pt idx="21">
                  <c:v>3025</c:v>
                </c:pt>
                <c:pt idx="22">
                  <c:v>3275</c:v>
                </c:pt>
                <c:pt idx="23">
                  <c:v>4975</c:v>
                </c:pt>
                <c:pt idx="24">
                  <c:v>1250</c:v>
                </c:pt>
                <c:pt idx="25">
                  <c:v>1925</c:v>
                </c:pt>
                <c:pt idx="26">
                  <c:v>2625</c:v>
                </c:pt>
                <c:pt idx="27">
                  <c:v>2625</c:v>
                </c:pt>
                <c:pt idx="28">
                  <c:v>2825</c:v>
                </c:pt>
                <c:pt idx="29">
                  <c:v>2825</c:v>
                </c:pt>
                <c:pt idx="30">
                  <c:v>2825</c:v>
                </c:pt>
                <c:pt idx="31">
                  <c:v>2750</c:v>
                </c:pt>
                <c:pt idx="32">
                  <c:v>2900</c:v>
                </c:pt>
                <c:pt idx="33">
                  <c:v>4425</c:v>
                </c:pt>
                <c:pt idx="34">
                  <c:v>4475</c:v>
                </c:pt>
                <c:pt idx="35">
                  <c:v>6025</c:v>
                </c:pt>
                <c:pt idx="36">
                  <c:v>2590</c:v>
                </c:pt>
                <c:pt idx="37">
                  <c:v>4060</c:v>
                </c:pt>
                <c:pt idx="38">
                  <c:v>5215</c:v>
                </c:pt>
                <c:pt idx="39">
                  <c:v>5215</c:v>
                </c:pt>
                <c:pt idx="40">
                  <c:v>5670</c:v>
                </c:pt>
                <c:pt idx="41">
                  <c:v>5670</c:v>
                </c:pt>
                <c:pt idx="42">
                  <c:v>5670</c:v>
                </c:pt>
                <c:pt idx="43">
                  <c:v>5390</c:v>
                </c:pt>
                <c:pt idx="44">
                  <c:v>5600</c:v>
                </c:pt>
                <c:pt idx="45">
                  <c:v>7560</c:v>
                </c:pt>
                <c:pt idx="46">
                  <c:v>7455</c:v>
                </c:pt>
                <c:pt idx="47">
                  <c:v>9450</c:v>
                </c:pt>
                <c:pt idx="48">
                  <c:v>3150</c:v>
                </c:pt>
                <c:pt idx="49">
                  <c:v>4970</c:v>
                </c:pt>
                <c:pt idx="50">
                  <c:v>6265</c:v>
                </c:pt>
                <c:pt idx="51">
                  <c:v>6265</c:v>
                </c:pt>
                <c:pt idx="52">
                  <c:v>6825</c:v>
                </c:pt>
                <c:pt idx="53">
                  <c:v>6825</c:v>
                </c:pt>
                <c:pt idx="54">
                  <c:v>6825</c:v>
                </c:pt>
                <c:pt idx="55">
                  <c:v>6440</c:v>
                </c:pt>
                <c:pt idx="56">
                  <c:v>6650</c:v>
                </c:pt>
                <c:pt idx="57">
                  <c:v>8470</c:v>
                </c:pt>
                <c:pt idx="58">
                  <c:v>8260</c:v>
                </c:pt>
                <c:pt idx="59">
                  <c:v>10150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575</c:v>
                </c:pt>
                <c:pt idx="10">
                  <c:v>575</c:v>
                </c:pt>
                <c:pt idx="11">
                  <c:v>1125</c:v>
                </c:pt>
                <c:pt idx="12">
                  <c:v>275</c:v>
                </c:pt>
                <c:pt idx="13">
                  <c:v>375</c:v>
                </c:pt>
                <c:pt idx="14">
                  <c:v>725</c:v>
                </c:pt>
                <c:pt idx="15">
                  <c:v>725</c:v>
                </c:pt>
                <c:pt idx="16">
                  <c:v>725</c:v>
                </c:pt>
                <c:pt idx="17">
                  <c:v>725</c:v>
                </c:pt>
                <c:pt idx="18">
                  <c:v>725</c:v>
                </c:pt>
                <c:pt idx="19">
                  <c:v>825</c:v>
                </c:pt>
                <c:pt idx="20">
                  <c:v>900</c:v>
                </c:pt>
                <c:pt idx="21">
                  <c:v>900</c:v>
                </c:pt>
                <c:pt idx="22">
                  <c:v>1100</c:v>
                </c:pt>
                <c:pt idx="23">
                  <c:v>1100</c:v>
                </c:pt>
                <c:pt idx="24">
                  <c:v>1325</c:v>
                </c:pt>
                <c:pt idx="25">
                  <c:v>2100</c:v>
                </c:pt>
                <c:pt idx="26">
                  <c:v>2375</c:v>
                </c:pt>
                <c:pt idx="27">
                  <c:v>2375</c:v>
                </c:pt>
                <c:pt idx="28">
                  <c:v>2625</c:v>
                </c:pt>
                <c:pt idx="29">
                  <c:v>2625</c:v>
                </c:pt>
                <c:pt idx="30">
                  <c:v>2625</c:v>
                </c:pt>
                <c:pt idx="31">
                  <c:v>2375</c:v>
                </c:pt>
                <c:pt idx="32">
                  <c:v>2375</c:v>
                </c:pt>
                <c:pt idx="33">
                  <c:v>2100</c:v>
                </c:pt>
                <c:pt idx="34">
                  <c:v>1850</c:v>
                </c:pt>
                <c:pt idx="35">
                  <c:v>1575</c:v>
                </c:pt>
                <c:pt idx="36">
                  <c:v>2475</c:v>
                </c:pt>
                <c:pt idx="37">
                  <c:v>3950</c:v>
                </c:pt>
                <c:pt idx="38">
                  <c:v>4450</c:v>
                </c:pt>
                <c:pt idx="39">
                  <c:v>4450</c:v>
                </c:pt>
                <c:pt idx="40">
                  <c:v>4950</c:v>
                </c:pt>
                <c:pt idx="41">
                  <c:v>4950</c:v>
                </c:pt>
                <c:pt idx="42">
                  <c:v>4950</c:v>
                </c:pt>
                <c:pt idx="43">
                  <c:v>4450</c:v>
                </c:pt>
                <c:pt idx="44">
                  <c:v>4450</c:v>
                </c:pt>
                <c:pt idx="45">
                  <c:v>3950</c:v>
                </c:pt>
                <c:pt idx="46">
                  <c:v>3475</c:v>
                </c:pt>
                <c:pt idx="47">
                  <c:v>2975</c:v>
                </c:pt>
                <c:pt idx="48">
                  <c:v>3775</c:v>
                </c:pt>
                <c:pt idx="49">
                  <c:v>6050</c:v>
                </c:pt>
                <c:pt idx="50">
                  <c:v>6775</c:v>
                </c:pt>
                <c:pt idx="51">
                  <c:v>6775</c:v>
                </c:pt>
                <c:pt idx="52">
                  <c:v>7550</c:v>
                </c:pt>
                <c:pt idx="53">
                  <c:v>7550</c:v>
                </c:pt>
                <c:pt idx="54">
                  <c:v>7550</c:v>
                </c:pt>
                <c:pt idx="55">
                  <c:v>6775</c:v>
                </c:pt>
                <c:pt idx="56">
                  <c:v>6775</c:v>
                </c:pt>
                <c:pt idx="57">
                  <c:v>6050</c:v>
                </c:pt>
                <c:pt idx="58">
                  <c:v>5275</c:v>
                </c:pt>
                <c:pt idx="59">
                  <c:v>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2070</c:v>
                </c:pt>
                <c:pt idx="10">
                  <c:v>2070</c:v>
                </c:pt>
                <c:pt idx="11">
                  <c:v>4050</c:v>
                </c:pt>
                <c:pt idx="12">
                  <c:v>1856.25</c:v>
                </c:pt>
                <c:pt idx="13">
                  <c:v>2531.25</c:v>
                </c:pt>
                <c:pt idx="14">
                  <c:v>4893.75</c:v>
                </c:pt>
                <c:pt idx="15">
                  <c:v>4893.75</c:v>
                </c:pt>
                <c:pt idx="16">
                  <c:v>4893.75</c:v>
                </c:pt>
                <c:pt idx="17">
                  <c:v>4893.75</c:v>
                </c:pt>
                <c:pt idx="18">
                  <c:v>4893.75</c:v>
                </c:pt>
                <c:pt idx="19">
                  <c:v>5568.75</c:v>
                </c:pt>
                <c:pt idx="20">
                  <c:v>6075</c:v>
                </c:pt>
                <c:pt idx="21">
                  <c:v>9956.25</c:v>
                </c:pt>
                <c:pt idx="22">
                  <c:v>11306.25</c:v>
                </c:pt>
                <c:pt idx="23">
                  <c:v>15018.75</c:v>
                </c:pt>
                <c:pt idx="24">
                  <c:v>12240</c:v>
                </c:pt>
                <c:pt idx="25">
                  <c:v>18933.75</c:v>
                </c:pt>
                <c:pt idx="26">
                  <c:v>23715</c:v>
                </c:pt>
                <c:pt idx="27">
                  <c:v>23715</c:v>
                </c:pt>
                <c:pt idx="28">
                  <c:v>25627.5</c:v>
                </c:pt>
                <c:pt idx="29">
                  <c:v>25627.5</c:v>
                </c:pt>
                <c:pt idx="30">
                  <c:v>25627.5</c:v>
                </c:pt>
                <c:pt idx="31">
                  <c:v>24480</c:v>
                </c:pt>
                <c:pt idx="32">
                  <c:v>25053.75</c:v>
                </c:pt>
                <c:pt idx="33">
                  <c:v>27348.75</c:v>
                </c:pt>
                <c:pt idx="34">
                  <c:v>26966.25</c:v>
                </c:pt>
                <c:pt idx="35">
                  <c:v>29070</c:v>
                </c:pt>
                <c:pt idx="36">
                  <c:v>33007.5</c:v>
                </c:pt>
                <c:pt idx="37">
                  <c:v>52042.5</c:v>
                </c:pt>
                <c:pt idx="38">
                  <c:v>61155</c:v>
                </c:pt>
                <c:pt idx="39">
                  <c:v>61155</c:v>
                </c:pt>
                <c:pt idx="40">
                  <c:v>67230</c:v>
                </c:pt>
                <c:pt idx="41">
                  <c:v>67230</c:v>
                </c:pt>
                <c:pt idx="42">
                  <c:v>67230</c:v>
                </c:pt>
                <c:pt idx="43">
                  <c:v>61965</c:v>
                </c:pt>
                <c:pt idx="44">
                  <c:v>62572.5</c:v>
                </c:pt>
                <c:pt idx="45">
                  <c:v>60952.5</c:v>
                </c:pt>
                <c:pt idx="46">
                  <c:v>56700</c:v>
                </c:pt>
                <c:pt idx="47">
                  <c:v>54877.5</c:v>
                </c:pt>
                <c:pt idx="48">
                  <c:v>63585</c:v>
                </c:pt>
                <c:pt idx="49">
                  <c:v>101047.5</c:v>
                </c:pt>
                <c:pt idx="50">
                  <c:v>116032.5</c:v>
                </c:pt>
                <c:pt idx="51">
                  <c:v>116032.5</c:v>
                </c:pt>
                <c:pt idx="52">
                  <c:v>128385</c:v>
                </c:pt>
                <c:pt idx="53">
                  <c:v>128385</c:v>
                </c:pt>
                <c:pt idx="54">
                  <c:v>128385</c:v>
                </c:pt>
                <c:pt idx="55">
                  <c:v>116842.5</c:v>
                </c:pt>
                <c:pt idx="56">
                  <c:v>117450</c:v>
                </c:pt>
                <c:pt idx="57">
                  <c:v>109957.5</c:v>
                </c:pt>
                <c:pt idx="58">
                  <c:v>99427.5</c:v>
                </c:pt>
                <c:pt idx="59">
                  <c:v>91530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180000</c:v>
                </c:pt>
                <c:pt idx="10">
                  <c:v>180000</c:v>
                </c:pt>
                <c:pt idx="11">
                  <c:v>360000</c:v>
                </c:pt>
                <c:pt idx="12">
                  <c:v>111375</c:v>
                </c:pt>
                <c:pt idx="13">
                  <c:v>148500</c:v>
                </c:pt>
                <c:pt idx="14">
                  <c:v>297000</c:v>
                </c:pt>
                <c:pt idx="15">
                  <c:v>297000</c:v>
                </c:pt>
                <c:pt idx="16">
                  <c:v>297000</c:v>
                </c:pt>
                <c:pt idx="17">
                  <c:v>297000</c:v>
                </c:pt>
                <c:pt idx="18">
                  <c:v>297000</c:v>
                </c:pt>
                <c:pt idx="19">
                  <c:v>334125</c:v>
                </c:pt>
                <c:pt idx="20">
                  <c:v>371250</c:v>
                </c:pt>
                <c:pt idx="21">
                  <c:v>371250</c:v>
                </c:pt>
                <c:pt idx="22">
                  <c:v>445500</c:v>
                </c:pt>
                <c:pt idx="23">
                  <c:v>445500</c:v>
                </c:pt>
                <c:pt idx="24">
                  <c:v>443700</c:v>
                </c:pt>
                <c:pt idx="25">
                  <c:v>714000</c:v>
                </c:pt>
                <c:pt idx="26">
                  <c:v>800700</c:v>
                </c:pt>
                <c:pt idx="27">
                  <c:v>800700</c:v>
                </c:pt>
                <c:pt idx="28">
                  <c:v>892500</c:v>
                </c:pt>
                <c:pt idx="29">
                  <c:v>892500</c:v>
                </c:pt>
                <c:pt idx="30">
                  <c:v>892500</c:v>
                </c:pt>
                <c:pt idx="31">
                  <c:v>800700</c:v>
                </c:pt>
                <c:pt idx="32">
                  <c:v>800700</c:v>
                </c:pt>
                <c:pt idx="33">
                  <c:v>714000</c:v>
                </c:pt>
                <c:pt idx="34">
                  <c:v>622200</c:v>
                </c:pt>
                <c:pt idx="35">
                  <c:v>535500</c:v>
                </c:pt>
                <c:pt idx="36">
                  <c:v>719550</c:v>
                </c:pt>
                <c:pt idx="37">
                  <c:v>1152450</c:v>
                </c:pt>
                <c:pt idx="38">
                  <c:v>1298700</c:v>
                </c:pt>
                <c:pt idx="39">
                  <c:v>1298700</c:v>
                </c:pt>
                <c:pt idx="40">
                  <c:v>1444950</c:v>
                </c:pt>
                <c:pt idx="41">
                  <c:v>1444950</c:v>
                </c:pt>
                <c:pt idx="42">
                  <c:v>1444950</c:v>
                </c:pt>
                <c:pt idx="43">
                  <c:v>1298700</c:v>
                </c:pt>
                <c:pt idx="44">
                  <c:v>1298700</c:v>
                </c:pt>
                <c:pt idx="45">
                  <c:v>1152450</c:v>
                </c:pt>
                <c:pt idx="46">
                  <c:v>1012050</c:v>
                </c:pt>
                <c:pt idx="47">
                  <c:v>865800</c:v>
                </c:pt>
                <c:pt idx="48">
                  <c:v>1089675</c:v>
                </c:pt>
                <c:pt idx="49">
                  <c:v>1748700</c:v>
                </c:pt>
                <c:pt idx="50">
                  <c:v>1964025</c:v>
                </c:pt>
                <c:pt idx="51">
                  <c:v>1964025</c:v>
                </c:pt>
                <c:pt idx="52">
                  <c:v>2185875</c:v>
                </c:pt>
                <c:pt idx="53">
                  <c:v>2185875</c:v>
                </c:pt>
                <c:pt idx="54">
                  <c:v>2185875</c:v>
                </c:pt>
                <c:pt idx="55">
                  <c:v>1964025</c:v>
                </c:pt>
                <c:pt idx="56">
                  <c:v>1964025</c:v>
                </c:pt>
                <c:pt idx="57">
                  <c:v>1748700</c:v>
                </c:pt>
                <c:pt idx="58">
                  <c:v>1526850</c:v>
                </c:pt>
                <c:pt idx="59">
                  <c:v>1311525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2730.25</c:v>
                </c:pt>
                <c:pt idx="10">
                  <c:v>2730.25</c:v>
                </c:pt>
                <c:pt idx="11">
                  <c:v>5460.75</c:v>
                </c:pt>
                <c:pt idx="12">
                  <c:v>2350.1887500000003</c:v>
                </c:pt>
                <c:pt idx="13">
                  <c:v>3133.42875</c:v>
                </c:pt>
                <c:pt idx="14">
                  <c:v>6267.3262500000001</c:v>
                </c:pt>
                <c:pt idx="15">
                  <c:v>6267.3262500000001</c:v>
                </c:pt>
                <c:pt idx="16">
                  <c:v>6267.3262500000001</c:v>
                </c:pt>
                <c:pt idx="17">
                  <c:v>6267.3262500000001</c:v>
                </c:pt>
                <c:pt idx="18">
                  <c:v>6267.3262500000001</c:v>
                </c:pt>
                <c:pt idx="19">
                  <c:v>7050.5662500000008</c:v>
                </c:pt>
                <c:pt idx="20">
                  <c:v>7834.2750000000005</c:v>
                </c:pt>
                <c:pt idx="21">
                  <c:v>7973.1812500000005</c:v>
                </c:pt>
                <c:pt idx="22">
                  <c:v>9539.661250000001</c:v>
                </c:pt>
                <c:pt idx="23">
                  <c:v>9674.973750000001</c:v>
                </c:pt>
                <c:pt idx="24">
                  <c:v>9911.5692500000005</c:v>
                </c:pt>
                <c:pt idx="25">
                  <c:v>15934.453750000001</c:v>
                </c:pt>
                <c:pt idx="26">
                  <c:v>17939.311750000001</c:v>
                </c:pt>
                <c:pt idx="27">
                  <c:v>17939.311750000001</c:v>
                </c:pt>
                <c:pt idx="28">
                  <c:v>19977.543750000001</c:v>
                </c:pt>
                <c:pt idx="29">
                  <c:v>19977.543750000001</c:v>
                </c:pt>
                <c:pt idx="30">
                  <c:v>19977.543750000001</c:v>
                </c:pt>
                <c:pt idx="31">
                  <c:v>17961.561750000001</c:v>
                </c:pt>
                <c:pt idx="32">
                  <c:v>17979.655500000001</c:v>
                </c:pt>
                <c:pt idx="33">
                  <c:v>16207.328750000001</c:v>
                </c:pt>
                <c:pt idx="34">
                  <c:v>14213.596750000001</c:v>
                </c:pt>
                <c:pt idx="35">
                  <c:v>12437.11375</c:v>
                </c:pt>
                <c:pt idx="36">
                  <c:v>16814.207425000001</c:v>
                </c:pt>
                <c:pt idx="37">
                  <c:v>26911.354575000001</c:v>
                </c:pt>
                <c:pt idx="38">
                  <c:v>30405.566450000002</c:v>
                </c:pt>
                <c:pt idx="39">
                  <c:v>30405.566450000002</c:v>
                </c:pt>
                <c:pt idx="40">
                  <c:v>33806.340824999999</c:v>
                </c:pt>
                <c:pt idx="41">
                  <c:v>33806.340824999999</c:v>
                </c:pt>
                <c:pt idx="42">
                  <c:v>33806.340824999999</c:v>
                </c:pt>
                <c:pt idx="43">
                  <c:v>30430.191450000002</c:v>
                </c:pt>
                <c:pt idx="44">
                  <c:v>30450.628950000002</c:v>
                </c:pt>
                <c:pt idx="45">
                  <c:v>27221.604575000001</c:v>
                </c:pt>
                <c:pt idx="46">
                  <c:v>24003.193675000002</c:v>
                </c:pt>
                <c:pt idx="47">
                  <c:v>20769.981800000001</c:v>
                </c:pt>
                <c:pt idx="48">
                  <c:v>27046.966417500007</c:v>
                </c:pt>
                <c:pt idx="49">
                  <c:v>43380.102169999998</c:v>
                </c:pt>
                <c:pt idx="50">
                  <c:v>48808.111252500006</c:v>
                </c:pt>
                <c:pt idx="51">
                  <c:v>48808.111252500006</c:v>
                </c:pt>
                <c:pt idx="52">
                  <c:v>54295.955837500005</c:v>
                </c:pt>
                <c:pt idx="53">
                  <c:v>54295.955837500005</c:v>
                </c:pt>
                <c:pt idx="54">
                  <c:v>54295.955837500005</c:v>
                </c:pt>
                <c:pt idx="55">
                  <c:v>48832.736252500006</c:v>
                </c:pt>
                <c:pt idx="56">
                  <c:v>48853.173752500006</c:v>
                </c:pt>
                <c:pt idx="57">
                  <c:v>43690.352169999998</c:v>
                </c:pt>
                <c:pt idx="58">
                  <c:v>38256.820085000007</c:v>
                </c:pt>
                <c:pt idx="59">
                  <c:v>33092.873502499999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4402730.25</c:v>
                </c:pt>
                <c:pt idx="10">
                  <c:v>4402730.25</c:v>
                </c:pt>
                <c:pt idx="11">
                  <c:v>4405460.75</c:v>
                </c:pt>
                <c:pt idx="12">
                  <c:v>5602350.1887499997</c:v>
                </c:pt>
                <c:pt idx="13">
                  <c:v>5603133.42875</c:v>
                </c:pt>
                <c:pt idx="14">
                  <c:v>5606267.3262499999</c:v>
                </c:pt>
                <c:pt idx="15">
                  <c:v>5606267.3262499999</c:v>
                </c:pt>
                <c:pt idx="16">
                  <c:v>5606267.3262499999</c:v>
                </c:pt>
                <c:pt idx="17">
                  <c:v>5606267.3262499999</c:v>
                </c:pt>
                <c:pt idx="18">
                  <c:v>5606267.3262499999</c:v>
                </c:pt>
                <c:pt idx="19">
                  <c:v>5607050.5662500001</c:v>
                </c:pt>
                <c:pt idx="20">
                  <c:v>5607834.2750000004</c:v>
                </c:pt>
                <c:pt idx="21">
                  <c:v>5607973.1812500004</c:v>
                </c:pt>
                <c:pt idx="22">
                  <c:v>5609539.6612499999</c:v>
                </c:pt>
                <c:pt idx="23">
                  <c:v>5609674.9737499999</c:v>
                </c:pt>
                <c:pt idx="24">
                  <c:v>6409911.5692499997</c:v>
                </c:pt>
                <c:pt idx="25">
                  <c:v>6415934.4537500003</c:v>
                </c:pt>
                <c:pt idx="26">
                  <c:v>6417939.3117500003</c:v>
                </c:pt>
                <c:pt idx="27">
                  <c:v>6417939.3117500003</c:v>
                </c:pt>
                <c:pt idx="28">
                  <c:v>6419977.5437500002</c:v>
                </c:pt>
                <c:pt idx="29">
                  <c:v>6419977.5437500002</c:v>
                </c:pt>
                <c:pt idx="30">
                  <c:v>6419977.5437500002</c:v>
                </c:pt>
                <c:pt idx="31">
                  <c:v>6417961.5617500003</c:v>
                </c:pt>
                <c:pt idx="32">
                  <c:v>6417979.6555000003</c:v>
                </c:pt>
                <c:pt idx="33">
                  <c:v>6416207.3287500003</c:v>
                </c:pt>
                <c:pt idx="34">
                  <c:v>6414213.5967499996</c:v>
                </c:pt>
                <c:pt idx="35">
                  <c:v>6412437.1137499996</c:v>
                </c:pt>
                <c:pt idx="36">
                  <c:v>7816814.2074250001</c:v>
                </c:pt>
                <c:pt idx="37">
                  <c:v>7826911.3545749998</c:v>
                </c:pt>
                <c:pt idx="38">
                  <c:v>7830405.5664499998</c:v>
                </c:pt>
                <c:pt idx="39">
                  <c:v>7830405.5664499998</c:v>
                </c:pt>
                <c:pt idx="40">
                  <c:v>7833806.3408249998</c:v>
                </c:pt>
                <c:pt idx="41">
                  <c:v>7833806.3408249998</c:v>
                </c:pt>
                <c:pt idx="42">
                  <c:v>7833806.3408249998</c:v>
                </c:pt>
                <c:pt idx="43">
                  <c:v>7830430.1914499998</c:v>
                </c:pt>
                <c:pt idx="44">
                  <c:v>7830450.6289499998</c:v>
                </c:pt>
                <c:pt idx="45">
                  <c:v>7827221.6045749998</c:v>
                </c:pt>
                <c:pt idx="46">
                  <c:v>7824003.1936750002</c:v>
                </c:pt>
                <c:pt idx="47">
                  <c:v>7820769.9818000002</c:v>
                </c:pt>
                <c:pt idx="48">
                  <c:v>10827046.966417501</c:v>
                </c:pt>
                <c:pt idx="49">
                  <c:v>10843380.10217</c:v>
                </c:pt>
                <c:pt idx="50">
                  <c:v>10848808.1112525</c:v>
                </c:pt>
                <c:pt idx="51">
                  <c:v>10848808.1112525</c:v>
                </c:pt>
                <c:pt idx="52">
                  <c:v>10854295.955837499</c:v>
                </c:pt>
                <c:pt idx="53">
                  <c:v>10854295.955837499</c:v>
                </c:pt>
                <c:pt idx="54">
                  <c:v>10854295.955837499</c:v>
                </c:pt>
                <c:pt idx="55">
                  <c:v>10848832.7362525</c:v>
                </c:pt>
                <c:pt idx="56">
                  <c:v>10848853.1737525</c:v>
                </c:pt>
                <c:pt idx="57">
                  <c:v>10843690.35217</c:v>
                </c:pt>
                <c:pt idx="58">
                  <c:v>10838256.820085</c:v>
                </c:pt>
                <c:pt idx="59">
                  <c:v>10833092.8735025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2730.25</c:v>
                </c:pt>
                <c:pt idx="10">
                  <c:v>2730.25</c:v>
                </c:pt>
                <c:pt idx="11">
                  <c:v>5460.75</c:v>
                </c:pt>
                <c:pt idx="12">
                  <c:v>2350.1887500000003</c:v>
                </c:pt>
                <c:pt idx="13">
                  <c:v>3133.42875</c:v>
                </c:pt>
                <c:pt idx="14">
                  <c:v>6267.3262500000001</c:v>
                </c:pt>
                <c:pt idx="15">
                  <c:v>6267.3262500000001</c:v>
                </c:pt>
                <c:pt idx="16">
                  <c:v>6267.3262500000001</c:v>
                </c:pt>
                <c:pt idx="17">
                  <c:v>6267.3262500000001</c:v>
                </c:pt>
                <c:pt idx="18">
                  <c:v>6267.3262500000001</c:v>
                </c:pt>
                <c:pt idx="19">
                  <c:v>7050.5662500000008</c:v>
                </c:pt>
                <c:pt idx="20">
                  <c:v>7834.2750000000005</c:v>
                </c:pt>
                <c:pt idx="21">
                  <c:v>7973.1812500000005</c:v>
                </c:pt>
                <c:pt idx="22">
                  <c:v>9539.661250000001</c:v>
                </c:pt>
                <c:pt idx="23">
                  <c:v>9674.973750000001</c:v>
                </c:pt>
                <c:pt idx="24">
                  <c:v>9911.5692500000005</c:v>
                </c:pt>
                <c:pt idx="25">
                  <c:v>15934.453750000001</c:v>
                </c:pt>
                <c:pt idx="26">
                  <c:v>17939.311750000001</c:v>
                </c:pt>
                <c:pt idx="27">
                  <c:v>17939.311750000001</c:v>
                </c:pt>
                <c:pt idx="28">
                  <c:v>19977.543750000001</c:v>
                </c:pt>
                <c:pt idx="29">
                  <c:v>19977.543750000001</c:v>
                </c:pt>
                <c:pt idx="30">
                  <c:v>19977.543750000001</c:v>
                </c:pt>
                <c:pt idx="31">
                  <c:v>17961.561750000001</c:v>
                </c:pt>
                <c:pt idx="32">
                  <c:v>17979.655500000001</c:v>
                </c:pt>
                <c:pt idx="33">
                  <c:v>16207.328750000001</c:v>
                </c:pt>
                <c:pt idx="34">
                  <c:v>14213.596750000001</c:v>
                </c:pt>
                <c:pt idx="35">
                  <c:v>12437.11375</c:v>
                </c:pt>
                <c:pt idx="36">
                  <c:v>16814.207425000001</c:v>
                </c:pt>
                <c:pt idx="37">
                  <c:v>26911.354575000001</c:v>
                </c:pt>
                <c:pt idx="38">
                  <c:v>30405.566450000002</c:v>
                </c:pt>
                <c:pt idx="39">
                  <c:v>30405.566450000002</c:v>
                </c:pt>
                <c:pt idx="40">
                  <c:v>33806.340824999999</c:v>
                </c:pt>
                <c:pt idx="41">
                  <c:v>33806.340824999999</c:v>
                </c:pt>
                <c:pt idx="42">
                  <c:v>33806.340824999999</c:v>
                </c:pt>
                <c:pt idx="43">
                  <c:v>30430.191450000002</c:v>
                </c:pt>
                <c:pt idx="44">
                  <c:v>30450.628950000002</c:v>
                </c:pt>
                <c:pt idx="45">
                  <c:v>27221.604575000001</c:v>
                </c:pt>
                <c:pt idx="46">
                  <c:v>24003.193675000002</c:v>
                </c:pt>
                <c:pt idx="47">
                  <c:v>20769.981800000001</c:v>
                </c:pt>
                <c:pt idx="48">
                  <c:v>27046.966417500007</c:v>
                </c:pt>
                <c:pt idx="49">
                  <c:v>43380.102169999998</c:v>
                </c:pt>
                <c:pt idx="50">
                  <c:v>48808.111252500006</c:v>
                </c:pt>
                <c:pt idx="51">
                  <c:v>48808.111252500006</c:v>
                </c:pt>
                <c:pt idx="52">
                  <c:v>54295.955837500005</c:v>
                </c:pt>
                <c:pt idx="53">
                  <c:v>54295.955837500005</c:v>
                </c:pt>
                <c:pt idx="54">
                  <c:v>54295.955837500005</c:v>
                </c:pt>
                <c:pt idx="55">
                  <c:v>48832.736252500006</c:v>
                </c:pt>
                <c:pt idx="56">
                  <c:v>48853.173752500006</c:v>
                </c:pt>
                <c:pt idx="57">
                  <c:v>43690.352169999998</c:v>
                </c:pt>
                <c:pt idx="58">
                  <c:v>38256.820085000007</c:v>
                </c:pt>
                <c:pt idx="59">
                  <c:v>33092.873502499999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4402730.25</c:v>
                </c:pt>
                <c:pt idx="10">
                  <c:v>4402730.25</c:v>
                </c:pt>
                <c:pt idx="11">
                  <c:v>4405460.75</c:v>
                </c:pt>
                <c:pt idx="12">
                  <c:v>5602350.1887499997</c:v>
                </c:pt>
                <c:pt idx="13">
                  <c:v>5603133.42875</c:v>
                </c:pt>
                <c:pt idx="14">
                  <c:v>5606267.3262499999</c:v>
                </c:pt>
                <c:pt idx="15">
                  <c:v>5606267.3262499999</c:v>
                </c:pt>
                <c:pt idx="16">
                  <c:v>5606267.3262499999</c:v>
                </c:pt>
                <c:pt idx="17">
                  <c:v>5606267.3262499999</c:v>
                </c:pt>
                <c:pt idx="18">
                  <c:v>5606267.3262499999</c:v>
                </c:pt>
                <c:pt idx="19">
                  <c:v>5607050.5662500001</c:v>
                </c:pt>
                <c:pt idx="20">
                  <c:v>5607834.2750000004</c:v>
                </c:pt>
                <c:pt idx="21">
                  <c:v>5607973.1812500004</c:v>
                </c:pt>
                <c:pt idx="22">
                  <c:v>5609539.6612499999</c:v>
                </c:pt>
                <c:pt idx="23">
                  <c:v>5609674.9737499999</c:v>
                </c:pt>
                <c:pt idx="24">
                  <c:v>6409911.5692499997</c:v>
                </c:pt>
                <c:pt idx="25">
                  <c:v>6415934.4537500003</c:v>
                </c:pt>
                <c:pt idx="26">
                  <c:v>6417939.3117500003</c:v>
                </c:pt>
                <c:pt idx="27">
                  <c:v>6417939.3117500003</c:v>
                </c:pt>
                <c:pt idx="28">
                  <c:v>6419977.5437500002</c:v>
                </c:pt>
                <c:pt idx="29">
                  <c:v>6419977.5437500002</c:v>
                </c:pt>
                <c:pt idx="30">
                  <c:v>6419977.5437500002</c:v>
                </c:pt>
                <c:pt idx="31">
                  <c:v>6417961.5617500003</c:v>
                </c:pt>
                <c:pt idx="32">
                  <c:v>6417979.6555000003</c:v>
                </c:pt>
                <c:pt idx="33">
                  <c:v>6416207.3287500003</c:v>
                </c:pt>
                <c:pt idx="34">
                  <c:v>6414213.5967499996</c:v>
                </c:pt>
                <c:pt idx="35">
                  <c:v>6412437.1137499996</c:v>
                </c:pt>
                <c:pt idx="36">
                  <c:v>7816814.2074250001</c:v>
                </c:pt>
                <c:pt idx="37">
                  <c:v>7826911.3545749998</c:v>
                </c:pt>
                <c:pt idx="38">
                  <c:v>7830405.5664499998</c:v>
                </c:pt>
                <c:pt idx="39">
                  <c:v>7830405.5664499998</c:v>
                </c:pt>
                <c:pt idx="40">
                  <c:v>7833806.3408249998</c:v>
                </c:pt>
                <c:pt idx="41">
                  <c:v>7833806.3408249998</c:v>
                </c:pt>
                <c:pt idx="42">
                  <c:v>7833806.3408249998</c:v>
                </c:pt>
                <c:pt idx="43">
                  <c:v>7830430.1914499998</c:v>
                </c:pt>
                <c:pt idx="44">
                  <c:v>7830450.6289499998</c:v>
                </c:pt>
                <c:pt idx="45">
                  <c:v>7827221.6045749998</c:v>
                </c:pt>
                <c:pt idx="46">
                  <c:v>7824003.1936750002</c:v>
                </c:pt>
                <c:pt idx="47">
                  <c:v>7820769.9818000002</c:v>
                </c:pt>
                <c:pt idx="48">
                  <c:v>10827046.966417501</c:v>
                </c:pt>
                <c:pt idx="49">
                  <c:v>10843380.10217</c:v>
                </c:pt>
                <c:pt idx="50">
                  <c:v>10848808.1112525</c:v>
                </c:pt>
                <c:pt idx="51">
                  <c:v>10848808.1112525</c:v>
                </c:pt>
                <c:pt idx="52">
                  <c:v>10854295.955837499</c:v>
                </c:pt>
                <c:pt idx="53">
                  <c:v>10854295.955837499</c:v>
                </c:pt>
                <c:pt idx="54">
                  <c:v>10854295.955837499</c:v>
                </c:pt>
                <c:pt idx="55">
                  <c:v>10848832.7362525</c:v>
                </c:pt>
                <c:pt idx="56">
                  <c:v>10848853.1737525</c:v>
                </c:pt>
                <c:pt idx="57">
                  <c:v>10843690.35217</c:v>
                </c:pt>
                <c:pt idx="58">
                  <c:v>10838256.820085</c:v>
                </c:pt>
                <c:pt idx="59">
                  <c:v>10833092.8735025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1.2626262626262626E-2</v>
          </cell>
        </row>
        <row r="38">
          <cell r="B38">
            <v>35640.000000000007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1203</v>
      </c>
      <c r="C1" s="326"/>
    </row>
    <row r="2" spans="1:3" ht="19" x14ac:dyDescent="0.25">
      <c r="A2" s="327" t="s">
        <v>1202</v>
      </c>
      <c r="C2" s="327" t="s">
        <v>1201</v>
      </c>
    </row>
    <row r="3" spans="1:3" ht="3" customHeight="1" x14ac:dyDescent="0.2"/>
    <row r="4" spans="1:3" ht="15" x14ac:dyDescent="0.2">
      <c r="A4" s="328" t="s">
        <v>1183</v>
      </c>
      <c r="C4" s="328" t="s">
        <v>1139</v>
      </c>
    </row>
    <row r="5" spans="1:3" ht="15" x14ac:dyDescent="0.2">
      <c r="A5" s="329" t="s">
        <v>1188</v>
      </c>
      <c r="C5" s="328" t="s">
        <v>1140</v>
      </c>
    </row>
    <row r="6" spans="1:3" ht="15" x14ac:dyDescent="0.2">
      <c r="A6" s="328" t="s">
        <v>1186</v>
      </c>
      <c r="C6" s="328" t="s">
        <v>1141</v>
      </c>
    </row>
    <row r="7" spans="1:3" ht="15" x14ac:dyDescent="0.2">
      <c r="A7" s="328" t="s">
        <v>1184</v>
      </c>
      <c r="C7" s="328" t="s">
        <v>1142</v>
      </c>
    </row>
    <row r="8" spans="1:3" ht="15" x14ac:dyDescent="0.2">
      <c r="A8" s="328" t="s">
        <v>1185</v>
      </c>
      <c r="C8" s="328" t="s">
        <v>1143</v>
      </c>
    </row>
    <row r="9" spans="1:3" ht="15" x14ac:dyDescent="0.2">
      <c r="A9" s="328" t="s">
        <v>1141</v>
      </c>
      <c r="C9" s="328" t="s">
        <v>1144</v>
      </c>
    </row>
    <row r="10" spans="1:3" ht="15" x14ac:dyDescent="0.2">
      <c r="A10" s="328" t="s">
        <v>1139</v>
      </c>
      <c r="C10" s="328" t="s">
        <v>1145</v>
      </c>
    </row>
    <row r="11" spans="1:3" ht="15" x14ac:dyDescent="0.2">
      <c r="A11" s="329" t="s">
        <v>1190</v>
      </c>
      <c r="C11" s="328" t="s">
        <v>1146</v>
      </c>
    </row>
    <row r="12" spans="1:3" ht="15" x14ac:dyDescent="0.2">
      <c r="A12" s="329" t="s">
        <v>1197</v>
      </c>
      <c r="C12" s="328" t="s">
        <v>1147</v>
      </c>
    </row>
    <row r="13" spans="1:3" ht="15" x14ac:dyDescent="0.2">
      <c r="A13" s="329" t="s">
        <v>1175</v>
      </c>
      <c r="C13" s="328" t="s">
        <v>1148</v>
      </c>
    </row>
    <row r="14" spans="1:3" ht="15" x14ac:dyDescent="0.2">
      <c r="A14" s="329" t="s">
        <v>1171</v>
      </c>
      <c r="C14" s="329" t="s">
        <v>1149</v>
      </c>
    </row>
    <row r="15" spans="1:3" ht="15" x14ac:dyDescent="0.2">
      <c r="A15" s="328" t="s">
        <v>1174</v>
      </c>
      <c r="C15" s="329" t="s">
        <v>1150</v>
      </c>
    </row>
    <row r="16" spans="1:3" ht="15" x14ac:dyDescent="0.2">
      <c r="A16" s="328" t="s">
        <v>1172</v>
      </c>
      <c r="C16" s="329" t="s">
        <v>1151</v>
      </c>
    </row>
    <row r="17" spans="1:3" ht="15" x14ac:dyDescent="0.2">
      <c r="A17" s="328" t="s">
        <v>1173</v>
      </c>
      <c r="C17" s="328" t="s">
        <v>1152</v>
      </c>
    </row>
    <row r="18" spans="1:3" ht="15" x14ac:dyDescent="0.2">
      <c r="A18" s="328" t="s">
        <v>1163</v>
      </c>
      <c r="C18" s="329" t="s">
        <v>1153</v>
      </c>
    </row>
    <row r="19" spans="1:3" ht="15" x14ac:dyDescent="0.2">
      <c r="A19" s="329" t="s">
        <v>1160</v>
      </c>
      <c r="C19" s="329" t="s">
        <v>1154</v>
      </c>
    </row>
    <row r="20" spans="1:3" ht="15" x14ac:dyDescent="0.2">
      <c r="A20" s="329" t="s">
        <v>1162</v>
      </c>
      <c r="C20" s="328" t="s">
        <v>1155</v>
      </c>
    </row>
    <row r="21" spans="1:3" ht="15" x14ac:dyDescent="0.2">
      <c r="A21" s="329" t="s">
        <v>1161</v>
      </c>
      <c r="C21" s="328" t="s">
        <v>1156</v>
      </c>
    </row>
    <row r="22" spans="1:3" ht="15" x14ac:dyDescent="0.2">
      <c r="A22" s="328" t="s">
        <v>1166</v>
      </c>
      <c r="C22" s="329" t="s">
        <v>1157</v>
      </c>
    </row>
    <row r="23" spans="1:3" ht="15" x14ac:dyDescent="0.2">
      <c r="A23" s="328" t="s">
        <v>1165</v>
      </c>
      <c r="C23" s="329" t="s">
        <v>1158</v>
      </c>
    </row>
    <row r="24" spans="1:3" ht="15" x14ac:dyDescent="0.2">
      <c r="A24" s="328" t="s">
        <v>1164</v>
      </c>
      <c r="C24" s="328" t="s">
        <v>1159</v>
      </c>
    </row>
    <row r="25" spans="1:3" ht="15" x14ac:dyDescent="0.2">
      <c r="A25" s="328" t="s">
        <v>1169</v>
      </c>
      <c r="C25" s="329" t="s">
        <v>1160</v>
      </c>
    </row>
    <row r="26" spans="1:3" ht="15" x14ac:dyDescent="0.2">
      <c r="A26" s="328" t="s">
        <v>1170</v>
      </c>
      <c r="C26" s="329" t="s">
        <v>1161</v>
      </c>
    </row>
    <row r="27" spans="1:3" ht="15" x14ac:dyDescent="0.2">
      <c r="A27" s="328" t="s">
        <v>1155</v>
      </c>
      <c r="C27" s="329" t="s">
        <v>1162</v>
      </c>
    </row>
    <row r="28" spans="1:3" ht="15" x14ac:dyDescent="0.2">
      <c r="A28" s="329" t="s">
        <v>1158</v>
      </c>
      <c r="C28" s="328" t="s">
        <v>1163</v>
      </c>
    </row>
    <row r="29" spans="1:3" ht="15" x14ac:dyDescent="0.2">
      <c r="A29" s="329" t="s">
        <v>1154</v>
      </c>
      <c r="C29" s="328" t="s">
        <v>1164</v>
      </c>
    </row>
    <row r="30" spans="1:3" ht="15" x14ac:dyDescent="0.2">
      <c r="A30" s="329" t="s">
        <v>1157</v>
      </c>
      <c r="C30" s="328" t="s">
        <v>1165</v>
      </c>
    </row>
    <row r="31" spans="1:3" ht="15" x14ac:dyDescent="0.2">
      <c r="A31" s="328" t="s">
        <v>1159</v>
      </c>
      <c r="C31" s="328" t="s">
        <v>1166</v>
      </c>
    </row>
    <row r="32" spans="1:3" ht="15" x14ac:dyDescent="0.2">
      <c r="A32" s="328" t="s">
        <v>1156</v>
      </c>
      <c r="C32" s="328" t="s">
        <v>1167</v>
      </c>
    </row>
    <row r="33" spans="1:3" ht="15" x14ac:dyDescent="0.2">
      <c r="A33" s="329" t="s">
        <v>1149</v>
      </c>
      <c r="C33" s="328" t="s">
        <v>1168</v>
      </c>
    </row>
    <row r="34" spans="1:3" ht="15" x14ac:dyDescent="0.2">
      <c r="A34" s="328" t="s">
        <v>1152</v>
      </c>
      <c r="C34" s="328" t="s">
        <v>1169</v>
      </c>
    </row>
    <row r="35" spans="1:3" ht="15" x14ac:dyDescent="0.2">
      <c r="A35" s="329" t="s">
        <v>1150</v>
      </c>
      <c r="C35" s="328" t="s">
        <v>1170</v>
      </c>
    </row>
    <row r="36" spans="1:3" ht="15" x14ac:dyDescent="0.2">
      <c r="A36" s="329" t="s">
        <v>1151</v>
      </c>
      <c r="C36" s="329" t="s">
        <v>1171</v>
      </c>
    </row>
    <row r="37" spans="1:3" ht="15" x14ac:dyDescent="0.2">
      <c r="A37" s="328" t="s">
        <v>1146</v>
      </c>
      <c r="C37" s="328" t="s">
        <v>1172</v>
      </c>
    </row>
    <row r="38" spans="1:3" ht="15" x14ac:dyDescent="0.2">
      <c r="A38" s="328" t="s">
        <v>1145</v>
      </c>
      <c r="C38" s="328" t="s">
        <v>1173</v>
      </c>
    </row>
    <row r="39" spans="1:3" ht="15" x14ac:dyDescent="0.2">
      <c r="A39" s="328" t="s">
        <v>1143</v>
      </c>
      <c r="C39" s="328" t="s">
        <v>1174</v>
      </c>
    </row>
    <row r="40" spans="1:3" ht="15" x14ac:dyDescent="0.2">
      <c r="A40" s="328" t="s">
        <v>1144</v>
      </c>
      <c r="C40" s="329" t="s">
        <v>1175</v>
      </c>
    </row>
    <row r="41" spans="1:3" ht="15" x14ac:dyDescent="0.2">
      <c r="A41" s="328" t="s">
        <v>1142</v>
      </c>
      <c r="C41" s="329" t="s">
        <v>1176</v>
      </c>
    </row>
    <row r="42" spans="1:3" ht="15" x14ac:dyDescent="0.2">
      <c r="A42" s="328" t="s">
        <v>1148</v>
      </c>
      <c r="C42" s="328" t="s">
        <v>1177</v>
      </c>
    </row>
    <row r="43" spans="1:3" ht="15" x14ac:dyDescent="0.2">
      <c r="A43" s="328" t="s">
        <v>1147</v>
      </c>
      <c r="C43" s="328" t="s">
        <v>1178</v>
      </c>
    </row>
    <row r="44" spans="1:3" ht="15" x14ac:dyDescent="0.2">
      <c r="A44" s="328" t="s">
        <v>1140</v>
      </c>
      <c r="C44" s="329" t="s">
        <v>1179</v>
      </c>
    </row>
    <row r="45" spans="1:3" ht="15" x14ac:dyDescent="0.2">
      <c r="A45" s="329" t="s">
        <v>1187</v>
      </c>
      <c r="C45" s="328" t="s">
        <v>1180</v>
      </c>
    </row>
    <row r="46" spans="1:3" ht="15" x14ac:dyDescent="0.2">
      <c r="A46" s="328" t="s">
        <v>1193</v>
      </c>
      <c r="C46" s="328" t="s">
        <v>1181</v>
      </c>
    </row>
    <row r="47" spans="1:3" ht="15" x14ac:dyDescent="0.2">
      <c r="A47" s="328" t="s">
        <v>1191</v>
      </c>
      <c r="C47" s="329" t="s">
        <v>1182</v>
      </c>
    </row>
    <row r="48" spans="1:3" ht="15" x14ac:dyDescent="0.2">
      <c r="A48" s="328" t="s">
        <v>1192</v>
      </c>
      <c r="C48" s="328" t="s">
        <v>1183</v>
      </c>
    </row>
    <row r="49" spans="1:3" ht="15" x14ac:dyDescent="0.2">
      <c r="A49" s="328" t="s">
        <v>1189</v>
      </c>
      <c r="C49" s="328" t="s">
        <v>1184</v>
      </c>
    </row>
    <row r="50" spans="1:3" ht="15" x14ac:dyDescent="0.2">
      <c r="A50" s="329" t="s">
        <v>1176</v>
      </c>
      <c r="C50" s="328" t="s">
        <v>1185</v>
      </c>
    </row>
    <row r="51" spans="1:3" ht="15" x14ac:dyDescent="0.2">
      <c r="A51" s="329" t="s">
        <v>1182</v>
      </c>
      <c r="C51" s="328" t="s">
        <v>1186</v>
      </c>
    </row>
    <row r="52" spans="1:3" ht="15" x14ac:dyDescent="0.2">
      <c r="A52" s="329" t="s">
        <v>1153</v>
      </c>
      <c r="C52" s="329" t="s">
        <v>1187</v>
      </c>
    </row>
    <row r="53" spans="1:3" ht="15" x14ac:dyDescent="0.2">
      <c r="A53" s="329" t="s">
        <v>1179</v>
      </c>
      <c r="C53" s="329" t="s">
        <v>1188</v>
      </c>
    </row>
    <row r="54" spans="1:3" ht="15" x14ac:dyDescent="0.2">
      <c r="A54" s="328" t="s">
        <v>1168</v>
      </c>
      <c r="C54" s="328" t="s">
        <v>1189</v>
      </c>
    </row>
    <row r="55" spans="1:3" ht="15" x14ac:dyDescent="0.2">
      <c r="A55" s="328" t="s">
        <v>1181</v>
      </c>
      <c r="C55" s="329" t="s">
        <v>1190</v>
      </c>
    </row>
    <row r="56" spans="1:3" ht="15" x14ac:dyDescent="0.2">
      <c r="A56" s="328" t="s">
        <v>1177</v>
      </c>
      <c r="C56" s="328" t="s">
        <v>1191</v>
      </c>
    </row>
    <row r="57" spans="1:3" ht="15" x14ac:dyDescent="0.2">
      <c r="A57" s="328" t="s">
        <v>1180</v>
      </c>
      <c r="C57" s="328" t="s">
        <v>1192</v>
      </c>
    </row>
    <row r="58" spans="1:3" ht="15" x14ac:dyDescent="0.2">
      <c r="A58" s="328" t="s">
        <v>1178</v>
      </c>
      <c r="C58" s="328" t="s">
        <v>1193</v>
      </c>
    </row>
    <row r="59" spans="1:3" ht="15" x14ac:dyDescent="0.2">
      <c r="A59" s="328" t="s">
        <v>1167</v>
      </c>
      <c r="C59" s="328" t="s">
        <v>1194</v>
      </c>
    </row>
    <row r="60" spans="1:3" ht="15" x14ac:dyDescent="0.2">
      <c r="A60" s="329" t="s">
        <v>1199</v>
      </c>
      <c r="C60" s="328" t="s">
        <v>1195</v>
      </c>
    </row>
    <row r="61" spans="1:3" ht="15" x14ac:dyDescent="0.2">
      <c r="A61" s="329" t="s">
        <v>1200</v>
      </c>
      <c r="C61" s="328" t="s">
        <v>1196</v>
      </c>
    </row>
    <row r="62" spans="1:3" ht="15" x14ac:dyDescent="0.2">
      <c r="A62" s="328" t="s">
        <v>1198</v>
      </c>
      <c r="C62" s="329" t="s">
        <v>1197</v>
      </c>
    </row>
    <row r="63" spans="1:3" ht="15" x14ac:dyDescent="0.2">
      <c r="A63" s="328" t="s">
        <v>1194</v>
      </c>
      <c r="C63" s="328" t="s">
        <v>1198</v>
      </c>
    </row>
    <row r="64" spans="1:3" ht="15" x14ac:dyDescent="0.2">
      <c r="A64" s="328" t="s">
        <v>1196</v>
      </c>
      <c r="C64" s="329" t="s">
        <v>1199</v>
      </c>
    </row>
    <row r="65" spans="1:3" ht="15" x14ac:dyDescent="0.2">
      <c r="A65" s="328" t="s">
        <v>1195</v>
      </c>
      <c r="C65" s="329" t="s">
        <v>1200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963</v>
      </c>
      <c r="E2" s="6" t="s">
        <v>871</v>
      </c>
      <c r="F2" s="6" t="s">
        <v>935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966</v>
      </c>
      <c r="D9" s="6" t="s">
        <v>963</v>
      </c>
      <c r="E9" s="6" t="s">
        <v>871</v>
      </c>
      <c r="F9" s="6" t="s">
        <v>935</v>
      </c>
    </row>
    <row r="10" spans="2:6" x14ac:dyDescent="0.15">
      <c r="D10" s="6"/>
      <c r="E10" s="6"/>
    </row>
    <row r="11" spans="2:6" x14ac:dyDescent="0.15">
      <c r="B11" t="s">
        <v>964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965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977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1069</v>
      </c>
      <c r="D22" s="6" t="s">
        <v>1070</v>
      </c>
      <c r="E22" s="6" t="s">
        <v>1071</v>
      </c>
      <c r="F22" s="6" t="s">
        <v>1075</v>
      </c>
    </row>
    <row r="23" spans="2:7" x14ac:dyDescent="0.15">
      <c r="B23" s="21" t="s">
        <v>884</v>
      </c>
      <c r="C23" s="9"/>
      <c r="D23" s="9"/>
      <c r="F23"/>
    </row>
    <row r="24" spans="2:7" x14ac:dyDescent="0.15">
      <c r="B24" t="s">
        <v>970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971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972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973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974</v>
      </c>
      <c r="D29" s="253">
        <f>NPV(D27,C19:G19)</f>
        <v>785408.06015043741</v>
      </c>
      <c r="F29"/>
    </row>
    <row r="30" spans="2:7" x14ac:dyDescent="0.15">
      <c r="B30" t="s">
        <v>975</v>
      </c>
      <c r="E30" s="253">
        <f>NPV(E27,D19:G19)</f>
        <v>2486810.2746222913</v>
      </c>
      <c r="F30"/>
    </row>
    <row r="31" spans="2:7" x14ac:dyDescent="0.15">
      <c r="B31" t="s">
        <v>976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1074</v>
      </c>
      <c r="C34" s="6"/>
      <c r="D34" s="6">
        <f>+C20</f>
        <v>150000</v>
      </c>
      <c r="E34" s="6">
        <f>+D20</f>
        <v>250000</v>
      </c>
      <c r="F34" s="6" t="s">
        <v>1073</v>
      </c>
      <c r="G34" s="6" t="s">
        <v>1076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1096</v>
      </c>
      <c r="D36" s="296"/>
      <c r="E36" s="296"/>
      <c r="G36" s="6"/>
    </row>
    <row r="37" spans="2:7" x14ac:dyDescent="0.15">
      <c r="B37" t="s">
        <v>953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1072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1072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803</v>
      </c>
      <c r="D1" s="33" t="s">
        <v>805</v>
      </c>
      <c r="E1" s="33" t="s">
        <v>807</v>
      </c>
      <c r="F1" s="33" t="s">
        <v>806</v>
      </c>
      <c r="H1" s="34" t="s">
        <v>808</v>
      </c>
      <c r="I1" s="34" t="s">
        <v>1042</v>
      </c>
      <c r="J1" s="34" t="s">
        <v>1043</v>
      </c>
      <c r="K1" s="34" t="s">
        <v>321</v>
      </c>
    </row>
    <row r="2" spans="1:11" x14ac:dyDescent="0.15">
      <c r="C2" s="33" t="s">
        <v>804</v>
      </c>
    </row>
    <row r="3" spans="1:11" x14ac:dyDescent="0.15">
      <c r="A3" s="272">
        <v>1</v>
      </c>
      <c r="B3" s="272">
        <v>1</v>
      </c>
      <c r="C3" s="185" t="s">
        <v>798</v>
      </c>
      <c r="D3" s="185" t="s">
        <v>624</v>
      </c>
      <c r="E3" s="185" t="s">
        <v>695</v>
      </c>
      <c r="F3" s="185" t="s">
        <v>786</v>
      </c>
      <c r="G3" s="273">
        <v>1</v>
      </c>
      <c r="H3" s="262" t="s">
        <v>1041</v>
      </c>
      <c r="I3" s="10"/>
      <c r="J3" s="10"/>
    </row>
    <row r="4" spans="1:11" x14ac:dyDescent="0.15">
      <c r="A4" s="272" t="s">
        <v>1045</v>
      </c>
      <c r="B4" s="272">
        <v>1</v>
      </c>
      <c r="C4" s="185" t="s">
        <v>798</v>
      </c>
      <c r="D4" s="185" t="s">
        <v>1044</v>
      </c>
      <c r="E4" s="185" t="s">
        <v>780</v>
      </c>
      <c r="F4" s="185" t="s">
        <v>786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798</v>
      </c>
      <c r="D5" s="185" t="s">
        <v>625</v>
      </c>
      <c r="E5" s="185" t="s">
        <v>779</v>
      </c>
      <c r="F5" s="185" t="s">
        <v>789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798</v>
      </c>
      <c r="D6" s="185" t="s">
        <v>623</v>
      </c>
      <c r="E6" s="185" t="s">
        <v>778</v>
      </c>
      <c r="F6" s="185" t="s">
        <v>787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799</v>
      </c>
      <c r="D7" s="185" t="s">
        <v>619</v>
      </c>
      <c r="E7" s="185" t="s">
        <v>633</v>
      </c>
      <c r="F7" s="185" t="s">
        <v>786</v>
      </c>
      <c r="G7" s="273">
        <v>1</v>
      </c>
      <c r="H7" s="10"/>
      <c r="I7" s="10" t="s">
        <v>1041</v>
      </c>
      <c r="J7" s="10" t="s">
        <v>1041</v>
      </c>
    </row>
    <row r="8" spans="1:11" x14ac:dyDescent="0.15">
      <c r="A8" s="272">
        <v>0</v>
      </c>
      <c r="B8" s="272">
        <v>2</v>
      </c>
      <c r="C8" s="185" t="s">
        <v>799</v>
      </c>
      <c r="D8" s="185" t="s">
        <v>621</v>
      </c>
      <c r="E8" s="185" t="s">
        <v>630</v>
      </c>
      <c r="F8" s="185" t="s">
        <v>786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799</v>
      </c>
      <c r="D9" s="185" t="s">
        <v>634</v>
      </c>
      <c r="E9" s="185" t="s">
        <v>635</v>
      </c>
      <c r="F9" s="185" t="s">
        <v>786</v>
      </c>
      <c r="G9" s="273">
        <v>1</v>
      </c>
      <c r="H9" s="262" t="s">
        <v>1041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799</v>
      </c>
      <c r="D10" s="185" t="s">
        <v>622</v>
      </c>
      <c r="E10" s="185" t="s">
        <v>628</v>
      </c>
      <c r="F10" s="185" t="s">
        <v>786</v>
      </c>
      <c r="G10" s="273">
        <v>1</v>
      </c>
      <c r="H10" s="10"/>
      <c r="I10" s="10"/>
      <c r="J10" s="10"/>
    </row>
    <row r="11" spans="1:11" x14ac:dyDescent="0.15">
      <c r="A11" s="272" t="s">
        <v>1045</v>
      </c>
      <c r="B11" s="272">
        <v>2</v>
      </c>
      <c r="C11" s="185" t="s">
        <v>799</v>
      </c>
      <c r="D11" s="185" t="s">
        <v>618</v>
      </c>
      <c r="E11" s="185" t="s">
        <v>632</v>
      </c>
      <c r="F11" s="185" t="s">
        <v>789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799</v>
      </c>
      <c r="D12" s="185" t="s">
        <v>620</v>
      </c>
      <c r="E12" s="185" t="s">
        <v>627</v>
      </c>
      <c r="F12" s="185" t="s">
        <v>787</v>
      </c>
      <c r="G12" s="273">
        <v>3</v>
      </c>
      <c r="H12" s="10"/>
      <c r="I12" s="10"/>
      <c r="J12" s="10"/>
    </row>
    <row r="13" spans="1:11" x14ac:dyDescent="0.15">
      <c r="A13" s="272" t="s">
        <v>1046</v>
      </c>
      <c r="B13" s="272">
        <v>2</v>
      </c>
      <c r="C13" s="185" t="s">
        <v>799</v>
      </c>
      <c r="D13" s="185" t="s">
        <v>784</v>
      </c>
      <c r="E13" s="185" t="s">
        <v>785</v>
      </c>
      <c r="F13" s="185" t="s">
        <v>791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786</v>
      </c>
      <c r="G14" s="273">
        <v>1</v>
      </c>
      <c r="H14" s="10"/>
      <c r="I14" s="10" t="s">
        <v>1041</v>
      </c>
      <c r="J14" s="10" t="s">
        <v>1041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786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795</v>
      </c>
      <c r="E16" s="185" t="s">
        <v>796</v>
      </c>
      <c r="F16" s="185" t="s">
        <v>789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797</v>
      </c>
      <c r="D17" s="185" t="s">
        <v>607</v>
      </c>
      <c r="E17" s="185" t="s">
        <v>699</v>
      </c>
      <c r="F17" s="185" t="s">
        <v>786</v>
      </c>
      <c r="G17" s="273">
        <v>1</v>
      </c>
      <c r="H17" s="10" t="s">
        <v>1041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797</v>
      </c>
      <c r="D18" s="185" t="s">
        <v>626</v>
      </c>
      <c r="E18" s="185" t="s">
        <v>743</v>
      </c>
      <c r="F18" s="185" t="s">
        <v>786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797</v>
      </c>
      <c r="D19" s="185" t="s">
        <v>608</v>
      </c>
      <c r="E19" s="185" t="s">
        <v>697</v>
      </c>
      <c r="F19" s="185" t="s">
        <v>786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797</v>
      </c>
      <c r="D20" s="185" t="s">
        <v>609</v>
      </c>
      <c r="E20" s="185" t="s">
        <v>698</v>
      </c>
      <c r="F20" s="185" t="s">
        <v>786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797</v>
      </c>
      <c r="D21" s="185" t="s">
        <v>693</v>
      </c>
      <c r="E21" s="185" t="s">
        <v>694</v>
      </c>
      <c r="F21" s="185" t="s">
        <v>789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797</v>
      </c>
      <c r="D22" s="185" t="s">
        <v>744</v>
      </c>
      <c r="E22" s="185" t="s">
        <v>749</v>
      </c>
      <c r="F22" s="185" t="s">
        <v>787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802</v>
      </c>
      <c r="D23" s="185" t="s">
        <v>745</v>
      </c>
      <c r="E23" s="185" t="s">
        <v>748</v>
      </c>
      <c r="F23" s="185" t="s">
        <v>786</v>
      </c>
      <c r="G23" s="273">
        <v>1</v>
      </c>
      <c r="H23" s="10" t="s">
        <v>1041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802</v>
      </c>
      <c r="D24" s="185" t="s">
        <v>746</v>
      </c>
      <c r="E24" s="185" t="s">
        <v>747</v>
      </c>
      <c r="F24" s="185" t="s">
        <v>789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802</v>
      </c>
      <c r="D25" s="185" t="s">
        <v>770</v>
      </c>
      <c r="E25" s="185" t="s">
        <v>771</v>
      </c>
      <c r="F25" s="185" t="s">
        <v>787</v>
      </c>
      <c r="G25" s="273">
        <v>3</v>
      </c>
      <c r="H25" s="10"/>
      <c r="I25" s="10"/>
      <c r="J25" s="10"/>
    </row>
    <row r="26" spans="1:10" x14ac:dyDescent="0.15">
      <c r="A26" s="272" t="s">
        <v>1046</v>
      </c>
      <c r="B26" s="272">
        <v>5</v>
      </c>
      <c r="C26" s="185" t="s">
        <v>802</v>
      </c>
      <c r="D26" s="185" t="s">
        <v>782</v>
      </c>
      <c r="E26" s="185" t="s">
        <v>783</v>
      </c>
      <c r="F26" s="185" t="s">
        <v>792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800</v>
      </c>
      <c r="D27" s="185" t="s">
        <v>614</v>
      </c>
      <c r="E27" s="185" t="s">
        <v>775</v>
      </c>
      <c r="F27" s="185" t="s">
        <v>790</v>
      </c>
      <c r="G27" s="273">
        <v>1</v>
      </c>
      <c r="H27" s="10"/>
      <c r="I27" s="10"/>
      <c r="J27" s="10"/>
    </row>
    <row r="28" spans="1:10" x14ac:dyDescent="0.15">
      <c r="A28" s="272" t="s">
        <v>1048</v>
      </c>
      <c r="B28" s="272">
        <v>6</v>
      </c>
      <c r="C28" s="185" t="s">
        <v>800</v>
      </c>
      <c r="D28" s="185" t="s">
        <v>616</v>
      </c>
      <c r="E28" s="185" t="s">
        <v>775</v>
      </c>
      <c r="F28" s="185" t="s">
        <v>786</v>
      </c>
      <c r="G28" s="273">
        <v>1</v>
      </c>
      <c r="H28" s="10" t="s">
        <v>1041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800</v>
      </c>
      <c r="D29" s="185" t="s">
        <v>781</v>
      </c>
      <c r="E29" s="185" t="s">
        <v>635</v>
      </c>
      <c r="F29" s="185" t="s">
        <v>786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800</v>
      </c>
      <c r="D30" s="185" t="s">
        <v>617</v>
      </c>
      <c r="E30" s="185" t="s">
        <v>777</v>
      </c>
      <c r="F30" s="185" t="s">
        <v>789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800</v>
      </c>
      <c r="D31" s="185" t="s">
        <v>615</v>
      </c>
      <c r="E31" s="185" t="s">
        <v>776</v>
      </c>
      <c r="F31" s="185" t="s">
        <v>787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858</v>
      </c>
      <c r="F32" s="185" t="s">
        <v>786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772</v>
      </c>
      <c r="F33" s="185" t="s">
        <v>786</v>
      </c>
      <c r="G33" s="273">
        <v>1</v>
      </c>
      <c r="H33" s="10"/>
      <c r="I33" s="10"/>
      <c r="J33" s="10" t="s">
        <v>1041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773</v>
      </c>
      <c r="F34" s="185" t="s">
        <v>789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795</v>
      </c>
      <c r="E35" s="185" t="s">
        <v>796</v>
      </c>
      <c r="F35" s="185" t="s">
        <v>789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793</v>
      </c>
      <c r="E36" s="185" t="s">
        <v>794</v>
      </c>
      <c r="F36" s="185" t="s">
        <v>788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801</v>
      </c>
      <c r="D37" s="185" t="s">
        <v>610</v>
      </c>
      <c r="E37" s="185" t="s">
        <v>768</v>
      </c>
      <c r="F37" s="185" t="s">
        <v>786</v>
      </c>
      <c r="G37" s="273">
        <v>1</v>
      </c>
      <c r="H37" s="10"/>
      <c r="I37" s="10"/>
      <c r="J37" s="10" t="s">
        <v>1041</v>
      </c>
    </row>
    <row r="38" spans="1:10" x14ac:dyDescent="0.15">
      <c r="A38" s="272">
        <v>0</v>
      </c>
      <c r="B38" s="272">
        <v>8</v>
      </c>
      <c r="C38" s="185" t="s">
        <v>801</v>
      </c>
      <c r="D38" s="185" t="s">
        <v>611</v>
      </c>
      <c r="E38" s="185" t="s">
        <v>857</v>
      </c>
      <c r="F38" s="185" t="s">
        <v>786</v>
      </c>
      <c r="G38" s="273">
        <v>1</v>
      </c>
      <c r="H38" s="10"/>
      <c r="I38" s="10" t="s">
        <v>1041</v>
      </c>
      <c r="J38" s="10" t="s">
        <v>1041</v>
      </c>
    </row>
    <row r="39" spans="1:10" x14ac:dyDescent="0.15">
      <c r="A39" s="272">
        <v>5</v>
      </c>
      <c r="B39" s="272">
        <v>8</v>
      </c>
      <c r="C39" s="185" t="s">
        <v>801</v>
      </c>
      <c r="D39" s="185" t="s">
        <v>612</v>
      </c>
      <c r="E39" s="185" t="s">
        <v>769</v>
      </c>
      <c r="F39" s="185" t="s">
        <v>786</v>
      </c>
      <c r="G39" s="273">
        <v>1</v>
      </c>
      <c r="H39" s="10" t="s">
        <v>1041</v>
      </c>
      <c r="I39" s="10" t="s">
        <v>1041</v>
      </c>
      <c r="J39" s="10"/>
    </row>
    <row r="40" spans="1:10" x14ac:dyDescent="0.15">
      <c r="A40" s="272">
        <v>0</v>
      </c>
      <c r="B40" s="272">
        <v>8</v>
      </c>
      <c r="C40" s="185" t="s">
        <v>801</v>
      </c>
      <c r="D40" s="185" t="s">
        <v>809</v>
      </c>
      <c r="E40" s="185" t="s">
        <v>810</v>
      </c>
      <c r="F40" s="185" t="s">
        <v>786</v>
      </c>
      <c r="G40" s="273">
        <v>1</v>
      </c>
      <c r="H40" s="10"/>
      <c r="I40" s="10" t="s">
        <v>1041</v>
      </c>
      <c r="J40" s="10"/>
    </row>
    <row r="41" spans="1:10" x14ac:dyDescent="0.15">
      <c r="A41" s="272">
        <v>0</v>
      </c>
      <c r="B41" s="272">
        <v>8</v>
      </c>
      <c r="C41" s="185" t="s">
        <v>801</v>
      </c>
      <c r="D41" s="185" t="s">
        <v>811</v>
      </c>
      <c r="E41" s="185" t="s">
        <v>812</v>
      </c>
      <c r="F41" s="185" t="s">
        <v>786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801</v>
      </c>
      <c r="D42" s="185" t="s">
        <v>978</v>
      </c>
      <c r="E42" s="185" t="s">
        <v>979</v>
      </c>
      <c r="F42" s="185" t="s">
        <v>789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801</v>
      </c>
      <c r="D43" s="185" t="s">
        <v>1033</v>
      </c>
      <c r="E43" s="185" t="s">
        <v>1019</v>
      </c>
      <c r="F43" s="185" t="s">
        <v>787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801</v>
      </c>
      <c r="D44" s="185" t="s">
        <v>613</v>
      </c>
      <c r="E44" s="185" t="s">
        <v>774</v>
      </c>
      <c r="F44" s="185" t="s">
        <v>788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696</v>
      </c>
      <c r="F45" s="185" t="s">
        <v>786</v>
      </c>
      <c r="G45" s="171">
        <v>1</v>
      </c>
      <c r="H45" s="10"/>
      <c r="I45" s="10" t="s">
        <v>1041</v>
      </c>
      <c r="J45" s="10"/>
    </row>
    <row r="46" spans="1:10" x14ac:dyDescent="0.15">
      <c r="B46" s="180">
        <v>1</v>
      </c>
      <c r="C46" s="185" t="s">
        <v>798</v>
      </c>
      <c r="G46" s="273"/>
    </row>
    <row r="47" spans="1:10" x14ac:dyDescent="0.15">
      <c r="E47" s="185" t="s">
        <v>1047</v>
      </c>
    </row>
    <row r="48" spans="1:10" x14ac:dyDescent="0.15">
      <c r="E48" s="185"/>
    </row>
    <row r="49" spans="3:6" x14ac:dyDescent="0.15">
      <c r="C49" s="274" t="s">
        <v>804</v>
      </c>
      <c r="D49" s="274" t="s">
        <v>1049</v>
      </c>
      <c r="E49" s="274" t="s">
        <v>807</v>
      </c>
      <c r="F49" s="274" t="s">
        <v>806</v>
      </c>
    </row>
    <row r="51" spans="3:6" x14ac:dyDescent="0.15">
      <c r="C51" s="185" t="s">
        <v>798</v>
      </c>
      <c r="D51" s="185" t="s">
        <v>624</v>
      </c>
      <c r="E51" s="185" t="s">
        <v>695</v>
      </c>
      <c r="F51" s="185" t="s">
        <v>786</v>
      </c>
    </row>
    <row r="52" spans="3:6" x14ac:dyDescent="0.15">
      <c r="C52" s="185" t="s">
        <v>798</v>
      </c>
      <c r="D52" s="185" t="s">
        <v>1044</v>
      </c>
      <c r="E52" s="185" t="s">
        <v>780</v>
      </c>
      <c r="F52" s="185" t="s">
        <v>786</v>
      </c>
    </row>
    <row r="53" spans="3:6" x14ac:dyDescent="0.15">
      <c r="C53" s="185" t="s">
        <v>798</v>
      </c>
      <c r="D53" s="185" t="s">
        <v>625</v>
      </c>
      <c r="E53" s="185" t="s">
        <v>779</v>
      </c>
      <c r="F53" s="185" t="s">
        <v>789</v>
      </c>
    </row>
    <row r="54" spans="3:6" x14ac:dyDescent="0.15">
      <c r="C54" s="185" t="s">
        <v>798</v>
      </c>
      <c r="D54" s="185" t="s">
        <v>623</v>
      </c>
      <c r="E54" s="185" t="s">
        <v>778</v>
      </c>
      <c r="F54" s="185" t="s">
        <v>787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799</v>
      </c>
      <c r="D56" s="185" t="s">
        <v>619</v>
      </c>
      <c r="E56" s="185" t="s">
        <v>633</v>
      </c>
      <c r="F56" s="185" t="s">
        <v>786</v>
      </c>
    </row>
    <row r="57" spans="3:6" x14ac:dyDescent="0.15">
      <c r="C57" s="185" t="s">
        <v>799</v>
      </c>
      <c r="D57" s="185" t="s">
        <v>621</v>
      </c>
      <c r="E57" s="185" t="s">
        <v>630</v>
      </c>
      <c r="F57" s="185" t="s">
        <v>786</v>
      </c>
    </row>
    <row r="58" spans="3:6" x14ac:dyDescent="0.15">
      <c r="C58" s="185" t="s">
        <v>799</v>
      </c>
      <c r="D58" s="185" t="s">
        <v>634</v>
      </c>
      <c r="E58" s="185" t="s">
        <v>635</v>
      </c>
      <c r="F58" s="185" t="s">
        <v>786</v>
      </c>
    </row>
    <row r="59" spans="3:6" x14ac:dyDescent="0.15">
      <c r="C59" s="185" t="s">
        <v>799</v>
      </c>
      <c r="D59" s="185" t="s">
        <v>622</v>
      </c>
      <c r="E59" s="185" t="s">
        <v>628</v>
      </c>
      <c r="F59" s="185" t="s">
        <v>786</v>
      </c>
    </row>
    <row r="60" spans="3:6" x14ac:dyDescent="0.15">
      <c r="C60" s="185" t="s">
        <v>799</v>
      </c>
      <c r="D60" s="185" t="s">
        <v>618</v>
      </c>
      <c r="E60" s="185" t="s">
        <v>632</v>
      </c>
      <c r="F60" s="185" t="s">
        <v>789</v>
      </c>
    </row>
    <row r="61" spans="3:6" x14ac:dyDescent="0.15">
      <c r="C61" s="185" t="s">
        <v>799</v>
      </c>
      <c r="D61" s="185" t="s">
        <v>620</v>
      </c>
      <c r="E61" s="185" t="s">
        <v>627</v>
      </c>
      <c r="F61" s="185" t="s">
        <v>787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786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786</v>
      </c>
    </row>
    <row r="65" spans="3:6" x14ac:dyDescent="0.15">
      <c r="C65" s="185" t="s">
        <v>344</v>
      </c>
      <c r="D65" s="185" t="s">
        <v>795</v>
      </c>
      <c r="E65" s="185" t="s">
        <v>796</v>
      </c>
      <c r="F65" s="185" t="s">
        <v>789</v>
      </c>
    </row>
    <row r="66" spans="3:6" x14ac:dyDescent="0.15">
      <c r="C66" s="185" t="s">
        <v>799</v>
      </c>
      <c r="D66" s="185" t="s">
        <v>620</v>
      </c>
      <c r="E66" s="185" t="s">
        <v>627</v>
      </c>
      <c r="F66" s="185" t="s">
        <v>787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797</v>
      </c>
      <c r="D68" s="185" t="s">
        <v>607</v>
      </c>
      <c r="E68" s="185" t="s">
        <v>699</v>
      </c>
      <c r="F68" s="185" t="s">
        <v>786</v>
      </c>
    </row>
    <row r="69" spans="3:6" x14ac:dyDescent="0.15">
      <c r="C69" s="185" t="s">
        <v>797</v>
      </c>
      <c r="D69" s="185" t="s">
        <v>626</v>
      </c>
      <c r="E69" s="185" t="s">
        <v>743</v>
      </c>
      <c r="F69" s="185" t="s">
        <v>786</v>
      </c>
    </row>
    <row r="70" spans="3:6" x14ac:dyDescent="0.15">
      <c r="C70" s="185" t="s">
        <v>797</v>
      </c>
      <c r="D70" s="185" t="s">
        <v>608</v>
      </c>
      <c r="E70" s="185" t="s">
        <v>697</v>
      </c>
      <c r="F70" s="185" t="s">
        <v>786</v>
      </c>
    </row>
    <row r="71" spans="3:6" x14ac:dyDescent="0.15">
      <c r="C71" s="185" t="s">
        <v>797</v>
      </c>
      <c r="D71" s="185" t="s">
        <v>609</v>
      </c>
      <c r="E71" s="185" t="s">
        <v>698</v>
      </c>
      <c r="F71" s="185" t="s">
        <v>786</v>
      </c>
    </row>
    <row r="72" spans="3:6" x14ac:dyDescent="0.15">
      <c r="C72" s="185" t="s">
        <v>797</v>
      </c>
      <c r="D72" s="185" t="s">
        <v>693</v>
      </c>
      <c r="E72" s="185" t="s">
        <v>694</v>
      </c>
      <c r="F72" s="185" t="s">
        <v>789</v>
      </c>
    </row>
    <row r="73" spans="3:6" x14ac:dyDescent="0.15">
      <c r="C73" s="185" t="s">
        <v>797</v>
      </c>
      <c r="D73" s="185" t="s">
        <v>1122</v>
      </c>
      <c r="E73" s="185" t="s">
        <v>1123</v>
      </c>
      <c r="F73" s="185" t="s">
        <v>787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802</v>
      </c>
      <c r="D75" s="185" t="s">
        <v>745</v>
      </c>
      <c r="E75" s="185" t="s">
        <v>748</v>
      </c>
      <c r="F75" s="185" t="s">
        <v>786</v>
      </c>
    </row>
    <row r="76" spans="3:6" x14ac:dyDescent="0.15">
      <c r="C76" s="185" t="s">
        <v>802</v>
      </c>
      <c r="D76" s="185" t="s">
        <v>746</v>
      </c>
      <c r="E76" s="185" t="s">
        <v>747</v>
      </c>
      <c r="F76" s="185" t="s">
        <v>789</v>
      </c>
    </row>
    <row r="77" spans="3:6" x14ac:dyDescent="0.15">
      <c r="C77" s="185" t="s">
        <v>802</v>
      </c>
      <c r="D77" s="185" t="s">
        <v>744</v>
      </c>
      <c r="E77" s="185" t="s">
        <v>749</v>
      </c>
      <c r="F77" s="185" t="s">
        <v>787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800</v>
      </c>
      <c r="D79" s="185" t="s">
        <v>614</v>
      </c>
      <c r="E79" s="185" t="s">
        <v>775</v>
      </c>
      <c r="F79" s="185" t="s">
        <v>790</v>
      </c>
    </row>
    <row r="80" spans="3:6" x14ac:dyDescent="0.15">
      <c r="C80" s="185" t="s">
        <v>800</v>
      </c>
      <c r="D80" s="185" t="s">
        <v>1124</v>
      </c>
      <c r="E80" s="185" t="s">
        <v>775</v>
      </c>
      <c r="F80" s="185" t="s">
        <v>786</v>
      </c>
    </row>
    <row r="81" spans="3:6" x14ac:dyDescent="0.15">
      <c r="C81" s="185" t="s">
        <v>800</v>
      </c>
      <c r="D81" s="185" t="s">
        <v>617</v>
      </c>
      <c r="E81" s="185" t="s">
        <v>777</v>
      </c>
      <c r="F81" s="185" t="s">
        <v>789</v>
      </c>
    </row>
    <row r="82" spans="3:6" x14ac:dyDescent="0.15">
      <c r="C82" s="185" t="s">
        <v>800</v>
      </c>
      <c r="D82" s="185" t="s">
        <v>615</v>
      </c>
      <c r="E82" s="185" t="s">
        <v>776</v>
      </c>
      <c r="F82" s="185" t="s">
        <v>787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696</v>
      </c>
      <c r="F84" s="185" t="s">
        <v>786</v>
      </c>
    </row>
    <row r="85" spans="3:6" x14ac:dyDescent="0.15">
      <c r="C85" s="185" t="s">
        <v>280</v>
      </c>
      <c r="D85" s="185" t="s">
        <v>604</v>
      </c>
      <c r="E85" s="185" t="s">
        <v>858</v>
      </c>
      <c r="F85" s="185" t="s">
        <v>786</v>
      </c>
    </row>
    <row r="86" spans="3:6" x14ac:dyDescent="0.15">
      <c r="C86" s="185" t="s">
        <v>280</v>
      </c>
      <c r="D86" s="185" t="s">
        <v>605</v>
      </c>
      <c r="E86" s="185" t="s">
        <v>772</v>
      </c>
      <c r="F86" s="185" t="s">
        <v>786</v>
      </c>
    </row>
    <row r="87" spans="3:6" x14ac:dyDescent="0.15">
      <c r="C87" s="185" t="s">
        <v>280</v>
      </c>
      <c r="D87" s="185" t="s">
        <v>606</v>
      </c>
      <c r="E87" s="185" t="s">
        <v>773</v>
      </c>
      <c r="F87" s="185" t="s">
        <v>789</v>
      </c>
    </row>
    <row r="88" spans="3:6" x14ac:dyDescent="0.15">
      <c r="C88" s="185" t="s">
        <v>280</v>
      </c>
      <c r="D88" s="185" t="s">
        <v>795</v>
      </c>
      <c r="E88" s="185" t="s">
        <v>796</v>
      </c>
      <c r="F88" s="185" t="s">
        <v>789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801</v>
      </c>
      <c r="D90" s="185" t="s">
        <v>610</v>
      </c>
      <c r="E90" s="185" t="s">
        <v>768</v>
      </c>
      <c r="F90" s="185" t="s">
        <v>786</v>
      </c>
    </row>
    <row r="91" spans="3:6" x14ac:dyDescent="0.15">
      <c r="C91" s="185" t="s">
        <v>801</v>
      </c>
      <c r="D91" s="185" t="s">
        <v>611</v>
      </c>
      <c r="E91" s="185" t="s">
        <v>857</v>
      </c>
      <c r="F91" s="185" t="s">
        <v>786</v>
      </c>
    </row>
    <row r="92" spans="3:6" x14ac:dyDescent="0.15">
      <c r="C92" s="185" t="s">
        <v>801</v>
      </c>
      <c r="D92" s="185" t="s">
        <v>612</v>
      </c>
      <c r="E92" s="185" t="s">
        <v>769</v>
      </c>
      <c r="F92" s="185" t="s">
        <v>786</v>
      </c>
    </row>
    <row r="93" spans="3:6" x14ac:dyDescent="0.15">
      <c r="C93" s="185" t="s">
        <v>801</v>
      </c>
      <c r="D93" s="185" t="s">
        <v>809</v>
      </c>
      <c r="E93" s="185" t="s">
        <v>810</v>
      </c>
      <c r="F93" s="185" t="s">
        <v>786</v>
      </c>
    </row>
    <row r="94" spans="3:6" x14ac:dyDescent="0.15">
      <c r="C94" s="185" t="s">
        <v>801</v>
      </c>
      <c r="D94" s="185" t="s">
        <v>811</v>
      </c>
      <c r="E94" s="185" t="s">
        <v>812</v>
      </c>
      <c r="F94" s="185" t="s">
        <v>786</v>
      </c>
    </row>
    <row r="95" spans="3:6" x14ac:dyDescent="0.15">
      <c r="C95" s="185" t="s">
        <v>801</v>
      </c>
      <c r="D95" s="185" t="s">
        <v>978</v>
      </c>
      <c r="E95" s="185" t="s">
        <v>979</v>
      </c>
      <c r="F95" s="185" t="s">
        <v>789</v>
      </c>
    </row>
    <row r="96" spans="3:6" x14ac:dyDescent="0.15">
      <c r="C96" s="185" t="s">
        <v>801</v>
      </c>
      <c r="D96" s="185" t="s">
        <v>1033</v>
      </c>
      <c r="E96" s="185" t="s">
        <v>1019</v>
      </c>
      <c r="F96" s="185" t="s">
        <v>789</v>
      </c>
    </row>
    <row r="97" spans="3:6" x14ac:dyDescent="0.15">
      <c r="C97" s="185" t="s">
        <v>801</v>
      </c>
      <c r="D97" s="185" t="s">
        <v>1121</v>
      </c>
      <c r="E97" s="185" t="s">
        <v>771</v>
      </c>
      <c r="F97" s="185" t="s">
        <v>787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840</v>
      </c>
      <c r="C2" s="10" t="s">
        <v>824</v>
      </c>
      <c r="D2" s="10" t="s">
        <v>825</v>
      </c>
      <c r="E2" s="34"/>
      <c r="F2" s="366" t="s">
        <v>834</v>
      </c>
      <c r="G2" s="366"/>
      <c r="H2" s="366"/>
      <c r="J2" s="366" t="s">
        <v>469</v>
      </c>
      <c r="K2" s="366"/>
      <c r="L2" s="366"/>
      <c r="M2" s="366"/>
      <c r="N2" s="366"/>
      <c r="O2" s="366"/>
    </row>
    <row r="3" spans="2:15" x14ac:dyDescent="0.15">
      <c r="E3" s="33"/>
      <c r="F3" s="14"/>
      <c r="G3" s="10" t="s">
        <v>824</v>
      </c>
      <c r="H3" s="10" t="s">
        <v>825</v>
      </c>
      <c r="K3" s="10" t="s">
        <v>824</v>
      </c>
      <c r="L3" s="10" t="s">
        <v>825</v>
      </c>
      <c r="M3" s="10"/>
      <c r="N3" s="10" t="s">
        <v>1110</v>
      </c>
      <c r="O3" s="10" t="s">
        <v>1111</v>
      </c>
    </row>
    <row r="4" spans="2:15" x14ac:dyDescent="0.15">
      <c r="B4" s="33" t="s">
        <v>839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826</v>
      </c>
      <c r="C5" s="9">
        <v>3500</v>
      </c>
      <c r="D5" s="9">
        <v>5000</v>
      </c>
      <c r="E5" s="66"/>
      <c r="F5" s="33" t="s">
        <v>815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818</v>
      </c>
      <c r="C6" s="9">
        <f>+C4-C5</f>
        <v>11500</v>
      </c>
      <c r="D6" s="9">
        <f>+D4-D5</f>
        <v>20000</v>
      </c>
      <c r="E6" s="66"/>
      <c r="F6" s="33" t="s">
        <v>839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1119</v>
      </c>
    </row>
    <row r="7" spans="2:15" x14ac:dyDescent="0.15">
      <c r="C7" s="9"/>
      <c r="D7" s="9"/>
      <c r="F7" s="33" t="s">
        <v>816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834</v>
      </c>
      <c r="O7" s="33" t="s">
        <v>1114</v>
      </c>
    </row>
    <row r="8" spans="2:15" x14ac:dyDescent="0.15">
      <c r="B8" s="47" t="s">
        <v>819</v>
      </c>
      <c r="C8" s="9">
        <v>1500</v>
      </c>
      <c r="D8" s="9">
        <v>2000</v>
      </c>
      <c r="E8" s="66"/>
      <c r="F8" s="33" t="s">
        <v>817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1115</v>
      </c>
    </row>
    <row r="9" spans="2:15" x14ac:dyDescent="0.15">
      <c r="B9" s="47" t="s">
        <v>820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821</v>
      </c>
      <c r="C10" s="9">
        <v>2500</v>
      </c>
      <c r="D10" s="9">
        <v>2500</v>
      </c>
      <c r="F10" s="33" t="s">
        <v>1082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822</v>
      </c>
      <c r="C11" s="9">
        <v>1500</v>
      </c>
      <c r="D11" s="9">
        <v>2500</v>
      </c>
      <c r="E11" s="66"/>
      <c r="F11" s="33" t="s">
        <v>1083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1094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1118</v>
      </c>
    </row>
    <row r="13" spans="2:15" x14ac:dyDescent="0.15">
      <c r="B13" s="47" t="s">
        <v>167</v>
      </c>
      <c r="C13" s="9">
        <v>500</v>
      </c>
      <c r="D13" s="9">
        <v>500</v>
      </c>
      <c r="F13" s="366" t="s">
        <v>1095</v>
      </c>
      <c r="G13" s="366"/>
      <c r="H13" s="366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1118</v>
      </c>
    </row>
    <row r="14" spans="2:15" x14ac:dyDescent="0.15">
      <c r="B14" s="44" t="s">
        <v>823</v>
      </c>
      <c r="C14" s="66">
        <f>+C13+C12</f>
        <v>7000</v>
      </c>
      <c r="D14" s="66">
        <f>+D13+D12</f>
        <v>8500</v>
      </c>
      <c r="E14" s="9"/>
      <c r="F14" s="14"/>
      <c r="G14" s="10" t="s">
        <v>824</v>
      </c>
      <c r="H14" s="14" t="s">
        <v>825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815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827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836</v>
      </c>
      <c r="G18" s="9">
        <f>+G17*0.75</f>
        <v>3000</v>
      </c>
      <c r="H18" s="9">
        <f>+H17*0.8</f>
        <v>4800</v>
      </c>
      <c r="J18" s="135" t="s">
        <v>1077</v>
      </c>
    </row>
    <row r="19" spans="2:15" x14ac:dyDescent="0.15">
      <c r="B19" s="14" t="s">
        <v>813</v>
      </c>
      <c r="E19" s="9"/>
      <c r="F19" s="33" t="s">
        <v>817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1113</v>
      </c>
      <c r="O20" s="33" t="s">
        <v>1116</v>
      </c>
    </row>
    <row r="21" spans="2:15" x14ac:dyDescent="0.15">
      <c r="E21" s="9"/>
      <c r="F21" s="33" t="s">
        <v>1085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843</v>
      </c>
      <c r="E22" s="9"/>
      <c r="F22" s="33" t="s">
        <v>1084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6" t="s">
        <v>473</v>
      </c>
      <c r="G24" s="366"/>
      <c r="H24" s="366"/>
      <c r="J24" s="127" t="s">
        <v>481</v>
      </c>
      <c r="K24" s="9">
        <v>0</v>
      </c>
      <c r="L24" s="9">
        <v>0</v>
      </c>
      <c r="M24" s="9"/>
      <c r="N24" t="s">
        <v>1112</v>
      </c>
      <c r="O24" s="33" t="s">
        <v>1117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824</v>
      </c>
      <c r="H25" s="10" t="s">
        <v>825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830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831</v>
      </c>
      <c r="C27" s="9">
        <f>+G45</f>
        <v>1625</v>
      </c>
      <c r="D27" s="9">
        <f>+H45</f>
        <v>2000</v>
      </c>
      <c r="F27" s="33" t="s">
        <v>815</v>
      </c>
      <c r="G27" s="9">
        <v>0</v>
      </c>
      <c r="H27" s="66">
        <f>+G30</f>
        <v>500</v>
      </c>
      <c r="J27" s="135" t="s">
        <v>1101</v>
      </c>
    </row>
    <row r="28" spans="2:15" x14ac:dyDescent="0.15">
      <c r="B28" s="136" t="s">
        <v>844</v>
      </c>
      <c r="C28" s="9">
        <f>SUM(C23:C27)</f>
        <v>-9875</v>
      </c>
      <c r="D28" s="9">
        <f>SUM(D23:D27)</f>
        <v>-13300</v>
      </c>
      <c r="F28" s="33" t="s">
        <v>827</v>
      </c>
      <c r="G28" s="9">
        <v>4000</v>
      </c>
      <c r="H28" s="66">
        <v>6000</v>
      </c>
      <c r="J28" s="127" t="s">
        <v>1079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1119</v>
      </c>
    </row>
    <row r="29" spans="2:15" x14ac:dyDescent="0.15">
      <c r="B29" s="137"/>
      <c r="F29" s="33" t="s">
        <v>837</v>
      </c>
      <c r="G29" s="9">
        <f>+C5</f>
        <v>3500</v>
      </c>
      <c r="H29" s="9">
        <f>+D5</f>
        <v>5000</v>
      </c>
      <c r="J29" s="127" t="s">
        <v>998</v>
      </c>
      <c r="L29" s="66">
        <f>+K30</f>
        <v>4500</v>
      </c>
      <c r="M29" s="66"/>
      <c r="N29" s="44" t="s">
        <v>840</v>
      </c>
      <c r="O29" s="33" t="s">
        <v>1119</v>
      </c>
    </row>
    <row r="30" spans="2:15" x14ac:dyDescent="0.15">
      <c r="B30" s="136" t="s">
        <v>1063</v>
      </c>
      <c r="C30" s="66">
        <f>+C20+C28</f>
        <v>-5375</v>
      </c>
      <c r="D30" s="66">
        <f>+D20+D28</f>
        <v>-1800</v>
      </c>
      <c r="F30" s="33" t="s">
        <v>817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840</v>
      </c>
      <c r="O30" s="33" t="s">
        <v>1119</v>
      </c>
    </row>
    <row r="31" spans="2:15" x14ac:dyDescent="0.15">
      <c r="J31" s="135" t="s">
        <v>1080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842</v>
      </c>
      <c r="F32" s="33" t="s">
        <v>1085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1086</v>
      </c>
      <c r="G33" s="66">
        <f>+G30-G27</f>
        <v>500</v>
      </c>
      <c r="H33" s="66">
        <f>+H30-H27</f>
        <v>1000</v>
      </c>
      <c r="J33" s="135" t="s">
        <v>1081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841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835</v>
      </c>
      <c r="H36" s="10"/>
    </row>
    <row r="37" spans="2:14" x14ac:dyDescent="0.15">
      <c r="B37" s="135" t="s">
        <v>814</v>
      </c>
      <c r="C37" s="9"/>
      <c r="D37" s="9"/>
      <c r="F37" s="14"/>
      <c r="G37" s="10" t="s">
        <v>824</v>
      </c>
      <c r="H37" s="10" t="s">
        <v>825</v>
      </c>
    </row>
    <row r="38" spans="2:14" x14ac:dyDescent="0.15">
      <c r="B38" s="136" t="s">
        <v>1079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1064</v>
      </c>
      <c r="C39" s="9">
        <f>+C38</f>
        <v>50000</v>
      </c>
      <c r="D39" s="9">
        <f>+D38</f>
        <v>0</v>
      </c>
      <c r="F39" s="33" t="s">
        <v>815</v>
      </c>
      <c r="G39" s="9">
        <v>0</v>
      </c>
      <c r="H39" s="66">
        <f>+G42</f>
        <v>1625</v>
      </c>
    </row>
    <row r="40" spans="2:14" x14ac:dyDescent="0.15">
      <c r="F40" s="33" t="s">
        <v>829</v>
      </c>
      <c r="G40" s="9">
        <f>+C12</f>
        <v>6500</v>
      </c>
      <c r="H40" s="9">
        <f>+D12</f>
        <v>8000</v>
      </c>
    </row>
    <row r="41" spans="2:14" x14ac:dyDescent="0.15">
      <c r="F41" s="33" t="s">
        <v>828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817</v>
      </c>
      <c r="G42" s="9">
        <f>+G39+G40-G41</f>
        <v>1625</v>
      </c>
      <c r="H42" s="66">
        <f>+H39+H40-H41</f>
        <v>3625</v>
      </c>
      <c r="J42" s="14" t="s">
        <v>999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1082</v>
      </c>
      <c r="G44" s="66">
        <f>+G41*-1</f>
        <v>-4875</v>
      </c>
      <c r="H44" s="66">
        <f>+H41*-1</f>
        <v>-6000</v>
      </c>
      <c r="J44" s="33" t="s">
        <v>1000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1087</v>
      </c>
      <c r="G45" s="66">
        <f>+G42-G39</f>
        <v>1625</v>
      </c>
      <c r="H45" s="66">
        <f>+H42-H39</f>
        <v>2000</v>
      </c>
      <c r="J45" s="47" t="s">
        <v>1002</v>
      </c>
      <c r="K45" s="102">
        <f>+K16/K21</f>
        <v>21.761904761904763</v>
      </c>
      <c r="L45" s="102">
        <f>+L16/L21</f>
        <v>12.330472103004292</v>
      </c>
      <c r="M45" s="102"/>
      <c r="N45" s="33" t="s">
        <v>1005</v>
      </c>
    </row>
    <row r="46" spans="2:14" x14ac:dyDescent="0.15">
      <c r="F46" s="33"/>
      <c r="G46" s="66"/>
      <c r="H46" s="66"/>
      <c r="J46" s="47" t="s">
        <v>1003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1006</v>
      </c>
    </row>
    <row r="47" spans="2:14" x14ac:dyDescent="0.15">
      <c r="F47" s="14" t="s">
        <v>838</v>
      </c>
      <c r="G47" s="365" t="s">
        <v>467</v>
      </c>
      <c r="H47" s="365"/>
      <c r="J47" s="47" t="s">
        <v>1004</v>
      </c>
      <c r="N47" s="33" t="s">
        <v>1007</v>
      </c>
    </row>
    <row r="48" spans="2:14" x14ac:dyDescent="0.15">
      <c r="B48" s="10" t="s">
        <v>840</v>
      </c>
      <c r="C48" s="10" t="s">
        <v>824</v>
      </c>
      <c r="D48" s="10" t="s">
        <v>825</v>
      </c>
      <c r="G48" s="10" t="s">
        <v>824</v>
      </c>
      <c r="H48" s="10" t="s">
        <v>825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1008</v>
      </c>
    </row>
    <row r="50" spans="2:14" x14ac:dyDescent="0.15">
      <c r="B50" s="33" t="s">
        <v>839</v>
      </c>
      <c r="C50" s="9">
        <v>15000</v>
      </c>
      <c r="D50" s="9">
        <v>25000</v>
      </c>
      <c r="F50" s="33" t="s">
        <v>832</v>
      </c>
      <c r="G50" s="9">
        <f>+G21</f>
        <v>-3000</v>
      </c>
      <c r="H50" s="9">
        <f>+H21</f>
        <v>-4800</v>
      </c>
      <c r="J50" s="47" t="s">
        <v>1009</v>
      </c>
      <c r="N50" s="33" t="s">
        <v>1010</v>
      </c>
    </row>
    <row r="51" spans="2:14" x14ac:dyDescent="0.15">
      <c r="B51" s="47" t="s">
        <v>826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1011</v>
      </c>
      <c r="N51" s="33" t="s">
        <v>1012</v>
      </c>
    </row>
    <row r="52" spans="2:14" x14ac:dyDescent="0.15">
      <c r="B52" s="33" t="s">
        <v>818</v>
      </c>
      <c r="C52" s="9">
        <f>+C50-C51</f>
        <v>11500</v>
      </c>
      <c r="D52" s="9">
        <f>+D50-D51</f>
        <v>20000</v>
      </c>
      <c r="F52" s="33" t="s">
        <v>833</v>
      </c>
      <c r="G52" s="9">
        <f>+G44</f>
        <v>-4875</v>
      </c>
      <c r="H52" s="9">
        <f>+H44</f>
        <v>-6000</v>
      </c>
      <c r="J52" s="47" t="s">
        <v>1013</v>
      </c>
      <c r="N52" s="33" t="s">
        <v>1014</v>
      </c>
    </row>
    <row r="53" spans="2:14" x14ac:dyDescent="0.15">
      <c r="B53" s="47" t="s">
        <v>823</v>
      </c>
      <c r="C53" s="66">
        <f>+C14</f>
        <v>7000</v>
      </c>
      <c r="D53" s="66">
        <f>+D14</f>
        <v>8500</v>
      </c>
      <c r="F53" s="33" t="s">
        <v>1065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824</v>
      </c>
      <c r="H54" s="10" t="s">
        <v>825</v>
      </c>
      <c r="J54" s="33" t="s">
        <v>1001</v>
      </c>
    </row>
    <row r="55" spans="2:14" x14ac:dyDescent="0.15">
      <c r="B55" s="47"/>
      <c r="C55" s="9"/>
      <c r="D55" s="9"/>
      <c r="F55" s="73"/>
      <c r="G55" s="6"/>
      <c r="H55" s="6"/>
      <c r="J55" s="47" t="s">
        <v>1015</v>
      </c>
      <c r="N55" s="33" t="s">
        <v>1016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1017</v>
      </c>
      <c r="N56" s="33" t="s">
        <v>1018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1021</v>
      </c>
      <c r="J2" s="48" t="s">
        <v>1024</v>
      </c>
    </row>
    <row r="4" spans="2:10" x14ac:dyDescent="0.15">
      <c r="B4" s="14" t="s">
        <v>1000</v>
      </c>
    </row>
    <row r="5" spans="2:10" x14ac:dyDescent="0.15">
      <c r="B5" s="47" t="s">
        <v>1002</v>
      </c>
      <c r="C5" s="75" t="s">
        <v>296</v>
      </c>
      <c r="D5" s="257">
        <f>D153/D168</f>
        <v>531.06993671604926</v>
      </c>
      <c r="E5" s="257">
        <f>E153/E168</f>
        <v>-387.16554614540468</v>
      </c>
      <c r="F5" s="257">
        <f>F153/F168</f>
        <v>-664.47511288723888</v>
      </c>
      <c r="G5" s="257">
        <f>G153/G168</f>
        <v>-885.70270843987828</v>
      </c>
      <c r="H5" s="257">
        <f>H153/H168</f>
        <v>-736.97148018433131</v>
      </c>
      <c r="I5" s="257"/>
      <c r="J5" s="48" t="s">
        <v>1029</v>
      </c>
    </row>
    <row r="6" spans="2:10" x14ac:dyDescent="0.15">
      <c r="B6" s="47" t="s">
        <v>1031</v>
      </c>
      <c r="C6" s="75" t="s">
        <v>296</v>
      </c>
      <c r="D6" s="257">
        <f>(D150+D151)/D168</f>
        <v>529.81993671604926</v>
      </c>
      <c r="E6" s="257">
        <f>(E150+E151)/E168</f>
        <v>-388.50898048883903</v>
      </c>
      <c r="F6" s="257">
        <f>(F150+F151)/F168</f>
        <v>-665.91027597395328</v>
      </c>
      <c r="G6" s="257">
        <f>(G150+G151)/G168</f>
        <v>-887.21790729426868</v>
      </c>
      <c r="H6" s="257">
        <f>(H150+H151)/H168</f>
        <v>-738.59925617288025</v>
      </c>
      <c r="I6" s="257"/>
      <c r="J6" s="48" t="s">
        <v>1036</v>
      </c>
    </row>
    <row r="7" spans="2:10" x14ac:dyDescent="0.15">
      <c r="C7" s="75"/>
    </row>
    <row r="8" spans="2:10" x14ac:dyDescent="0.15">
      <c r="B8" s="14" t="s">
        <v>1022</v>
      </c>
      <c r="C8" s="75"/>
    </row>
    <row r="9" spans="2:10" x14ac:dyDescent="0.15">
      <c r="B9" s="47" t="s">
        <v>1037</v>
      </c>
      <c r="C9" s="75" t="s">
        <v>296</v>
      </c>
      <c r="D9" s="257">
        <f>(D20+D28+D33)/D151</f>
        <v>1.9999738254155215</v>
      </c>
      <c r="E9" s="257">
        <f>(E20+E28+E33)/E151</f>
        <v>8.18858635324845</v>
      </c>
      <c r="F9" s="257">
        <f>(F20+F28+F33)/F151</f>
        <v>16.192498644799905</v>
      </c>
      <c r="G9" s="257">
        <f>(G20+G28+G33)/G151</f>
        <v>16.355544647713554</v>
      </c>
      <c r="H9" s="257">
        <f>(H20+H28+H33)/H151</f>
        <v>16.443968877060176</v>
      </c>
      <c r="I9" s="258"/>
      <c r="J9" s="48" t="s">
        <v>1038</v>
      </c>
    </row>
    <row r="10" spans="2:10" x14ac:dyDescent="0.15">
      <c r="B10" s="47" t="s">
        <v>1011</v>
      </c>
      <c r="C10" s="75" t="s">
        <v>296</v>
      </c>
      <c r="D10" s="257">
        <f>D21/(D152/2)</f>
        <v>6.4640000000000004</v>
      </c>
      <c r="E10" s="258">
        <f>E21/((D152+E152)/2)</f>
        <v>4.1194899817850645</v>
      </c>
      <c r="F10" s="258">
        <f>F21/((E152+F152)/2)</f>
        <v>4.3839959346711099</v>
      </c>
      <c r="G10" s="258">
        <f>G21/((F152+G152)/2)</f>
        <v>4.4402488306594039</v>
      </c>
      <c r="H10" s="258">
        <f>H21/((G152+H152)/2)</f>
        <v>2.3991407856091804</v>
      </c>
      <c r="J10" s="48" t="s">
        <v>1028</v>
      </c>
    </row>
    <row r="11" spans="2:10" x14ac:dyDescent="0.15">
      <c r="B11" s="47" t="s">
        <v>1013</v>
      </c>
      <c r="C11" s="75"/>
      <c r="D11" s="257">
        <f>D21/(D166/2)</f>
        <v>8.08</v>
      </c>
      <c r="E11" s="258">
        <f>E21/((D166+E166)/2)</f>
        <v>5.4235011990407678</v>
      </c>
      <c r="F11" s="258">
        <f>F21/((E166+F166)/2)</f>
        <v>6.1145719889894341</v>
      </c>
      <c r="G11" s="258">
        <f>G21/((F166+G166)/2)</f>
        <v>6.5679376073169813</v>
      </c>
      <c r="H11" s="258">
        <f>H21/((G166+H166)/2)</f>
        <v>3.8094531054622247</v>
      </c>
      <c r="J11" s="48" t="s">
        <v>1027</v>
      </c>
    </row>
    <row r="12" spans="2:10" x14ac:dyDescent="0.15">
      <c r="C12" s="75"/>
    </row>
    <row r="13" spans="2:10" x14ac:dyDescent="0.15">
      <c r="B13" s="14" t="s">
        <v>1001</v>
      </c>
      <c r="C13" s="75"/>
    </row>
    <row r="14" spans="2:10" x14ac:dyDescent="0.15">
      <c r="B14" s="47" t="s">
        <v>1015</v>
      </c>
      <c r="C14" s="75" t="s">
        <v>296</v>
      </c>
      <c r="D14" s="259">
        <f>D113/(D20+D28+D33)</f>
        <v>-146.8140906175974</v>
      </c>
      <c r="E14" s="259">
        <f t="shared" ref="E14:H14" si="0">E113/(E20+E28+E33)</f>
        <v>-30.815606057658112</v>
      </c>
      <c r="F14" s="259">
        <f t="shared" si="0"/>
        <v>-9.7350430519261977</v>
      </c>
      <c r="G14" s="259">
        <f t="shared" si="0"/>
        <v>-6.9096495235942372</v>
      </c>
      <c r="H14" s="259">
        <f t="shared" si="0"/>
        <v>-6.054444291192258</v>
      </c>
      <c r="J14" s="48" t="s">
        <v>1025</v>
      </c>
    </row>
    <row r="15" spans="2:10" x14ac:dyDescent="0.15">
      <c r="B15" s="47" t="s">
        <v>1023</v>
      </c>
      <c r="C15" s="75" t="s">
        <v>296</v>
      </c>
      <c r="D15" s="259">
        <f>D113/(+D180/2)</f>
        <v>-5.2157088382265115</v>
      </c>
      <c r="E15" s="259">
        <f>E113/((D180+E180)/2)</f>
        <v>6.9536399603939483</v>
      </c>
      <c r="F15" s="259">
        <f>F113/((E180+F180)/2)</f>
        <v>0.74139992931134746</v>
      </c>
      <c r="G15" s="259">
        <f>G113/((F180+G180)/2)</f>
        <v>0.47837653639111272</v>
      </c>
      <c r="H15" s="259">
        <f>H113/((G180+H180)/2)</f>
        <v>0.40890120126400392</v>
      </c>
      <c r="J15" s="48" t="s">
        <v>1026</v>
      </c>
    </row>
    <row r="17" spans="1:55" ht="12.75" customHeight="1" x14ac:dyDescent="0.2">
      <c r="A17" s="221"/>
      <c r="B17" s="256" t="s">
        <v>1030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720000</v>
      </c>
      <c r="E20" s="70">
        <f>'FIN-P&amp;L_CWS'!F10</f>
        <v>3712500</v>
      </c>
      <c r="F20" s="70">
        <f>'FIN-P&amp;L_CWS'!G10</f>
        <v>8909700</v>
      </c>
      <c r="G20" s="70">
        <f>'FIN-P&amp;L_CWS'!H10</f>
        <v>14431950</v>
      </c>
      <c r="H20" s="70">
        <f>'FIN-P&amp;L_CWS'!I10</f>
        <v>21839175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327240</v>
      </c>
      <c r="E21" s="70">
        <f>'FIN-P&amp;L_CWS'!F11</f>
        <v>763290.00000000012</v>
      </c>
      <c r="F21" s="70">
        <f>'FIN-P&amp;L_CWS'!G11</f>
        <v>1391118.63</v>
      </c>
      <c r="G21" s="70">
        <f>'FIN-P&amp;L_CWS'!H11</f>
        <v>1857554.7870000005</v>
      </c>
      <c r="H21" s="70">
        <f>'FIN-P&amp;L_CWS'!I11</f>
        <v>1670420.4253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392760</v>
      </c>
      <c r="E22" s="70">
        <f>'FIN-P&amp;L_CWS'!F12</f>
        <v>2949210.0000000005</v>
      </c>
      <c r="F22" s="70">
        <f>'FIN-P&amp;L_CWS'!G12</f>
        <v>7518581.3700000001</v>
      </c>
      <c r="G22" s="70">
        <f>'FIN-P&amp;L_CWS'!H12</f>
        <v>12574395.212999998</v>
      </c>
      <c r="H22" s="70">
        <f>'FIN-P&amp;L_CWS'!I12</f>
        <v>20168754.574700002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0.79440000000000011</v>
      </c>
      <c r="F23" s="46">
        <f>'FIN-P&amp;L_CWS'!G13</f>
        <v>0.84386470588235296</v>
      </c>
      <c r="G23" s="46">
        <f>'FIN-P&amp;L_CWS'!H13</f>
        <v>0.87128871794871776</v>
      </c>
      <c r="H23" s="46">
        <f>'FIN-P&amp;L_CWS'!I13</f>
        <v>0.9235126590038315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26900</v>
      </c>
      <c r="E26" s="70">
        <f>'FIN-P&amp;L_CWS'!F16</f>
        <v>100500</v>
      </c>
      <c r="F26" s="70">
        <f>'FIN-P&amp;L_CWS'!G16</f>
        <v>147475</v>
      </c>
      <c r="G26" s="70">
        <f>'FIN-P&amp;L_CWS'!H16</f>
        <v>153720</v>
      </c>
      <c r="H26" s="70">
        <f>'FIN-P&amp;L_CWS'!I16</f>
        <v>103950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6725</v>
      </c>
      <c r="E27" s="70">
        <f>'FIN-P&amp;L_CWS'!F17</f>
        <v>20125</v>
      </c>
      <c r="F27" s="70">
        <f>'FIN-P&amp;L_CWS'!G17</f>
        <v>37475</v>
      </c>
      <c r="G27" s="70">
        <f>'FIN-P&amp;L_CWS'!H17</f>
        <v>69545</v>
      </c>
      <c r="H27" s="70">
        <f>'FIN-P&amp;L_CWS'!I17</f>
        <v>81095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33625</v>
      </c>
      <c r="E28" s="70">
        <f>'FIN-P&amp;L_CWS'!F18</f>
        <v>120625</v>
      </c>
      <c r="F28" s="70">
        <f>'FIN-P&amp;L_CWS'!G18</f>
        <v>184950</v>
      </c>
      <c r="G28" s="70">
        <f>'FIN-P&amp;L_CWS'!H18</f>
        <v>223265</v>
      </c>
      <c r="H28" s="70">
        <f>'FIN-P&amp;L_CWS'!I18</f>
        <v>185045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2275</v>
      </c>
      <c r="E31" s="70">
        <f>'FIN-P&amp;L_CWS'!F21</f>
        <v>9100</v>
      </c>
      <c r="F31" s="70">
        <f>'FIN-P&amp;L_CWS'!G21</f>
        <v>26325</v>
      </c>
      <c r="G31" s="70">
        <f>'FIN-P&amp;L_CWS'!H21</f>
        <v>49475</v>
      </c>
      <c r="H31" s="70">
        <f>'FIN-P&amp;L_CWS'!I21</f>
        <v>75425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8190</v>
      </c>
      <c r="E32" s="70">
        <f>'FIN-P&amp;L_CWS'!F22</f>
        <v>76781.25</v>
      </c>
      <c r="F32" s="70">
        <f>'FIN-P&amp;L_CWS'!G22</f>
        <v>288405</v>
      </c>
      <c r="G32" s="70">
        <f>'FIN-P&amp;L_CWS'!H22</f>
        <v>706117.5</v>
      </c>
      <c r="H32" s="70">
        <f>'FIN-P&amp;L_CWS'!I22</f>
        <v>1317060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10465</v>
      </c>
      <c r="E33" s="70">
        <f>'FIN-P&amp;L_CWS'!F23</f>
        <v>85881.25</v>
      </c>
      <c r="F33" s="70">
        <f>'FIN-P&amp;L_CWS'!G23</f>
        <v>314730</v>
      </c>
      <c r="G33" s="70">
        <f>'FIN-P&amp;L_CWS'!H23</f>
        <v>755592.5</v>
      </c>
      <c r="H33" s="70">
        <f>'FIN-P&amp;L_CWS'!I23</f>
        <v>1392485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436850</v>
      </c>
      <c r="E35" s="70">
        <f>'FIN-P&amp;L_CWS'!F25</f>
        <v>3155716.2500000005</v>
      </c>
      <c r="F35" s="70">
        <f>'FIN-P&amp;L_CWS'!G25</f>
        <v>8018261.3700000001</v>
      </c>
      <c r="G35" s="70">
        <f>'FIN-P&amp;L_CWS'!H25</f>
        <v>13553252.712999998</v>
      </c>
      <c r="H35" s="70">
        <f>'FIN-P&amp;L_CWS'!I25</f>
        <v>21746284.574700002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24010921.25</v>
      </c>
      <c r="E56" s="70">
        <f>'FIN-P&amp;L_CWS'!F46</f>
        <v>33678892.90625</v>
      </c>
      <c r="F56" s="70">
        <f>'FIN-P&amp;L_CWS'!G46</f>
        <v>43400456.534249999</v>
      </c>
      <c r="G56" s="70">
        <f>'FIN-P&amp;L_CWS'!H46</f>
        <v>53138831.317824997</v>
      </c>
      <c r="H56" s="70">
        <f>'FIN-P&amp;L_CWS'!I46</f>
        <v>82143657.114367515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52810921.25</v>
      </c>
      <c r="E60" s="70">
        <f>'FIN-P&amp;L_CWS'!F50</f>
        <v>67278892.906250015</v>
      </c>
      <c r="F60" s="70">
        <f>'FIN-P&amp;L_CWS'!G50</f>
        <v>77000456.534250006</v>
      </c>
      <c r="G60" s="70">
        <f>'FIN-P&amp;L_CWS'!H50</f>
        <v>93938831.31782499</v>
      </c>
      <c r="H60" s="70">
        <f>'FIN-P&amp;L_CWS'!I50</f>
        <v>130143657.11436751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10562184.250000002</v>
      </c>
      <c r="E70" s="70">
        <f>'FIN-P&amp;L_CWS'!F60</f>
        <v>13455778.581250003</v>
      </c>
      <c r="F70" s="70">
        <f>'FIN-P&amp;L_CWS'!G60</f>
        <v>15400091.306849997</v>
      </c>
      <c r="G70" s="70">
        <f>'FIN-P&amp;L_CWS'!H60</f>
        <v>18787766.263565</v>
      </c>
      <c r="H70" s="70">
        <f>'FIN-P&amp;L_CWS'!I60</f>
        <v>26028731.422873501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17311272.25</v>
      </c>
      <c r="E73" s="70">
        <f>'FIN-P&amp;L_CWS'!F63</f>
        <v>20204866.581250004</v>
      </c>
      <c r="F73" s="70">
        <f>'FIN-P&amp;L_CWS'!G63</f>
        <v>22149179.306849997</v>
      </c>
      <c r="G73" s="70">
        <f>'FIN-P&amp;L_CWS'!H63</f>
        <v>25536854.263565</v>
      </c>
      <c r="H73" s="70">
        <f>'FIN-P&amp;L_CWS'!I63</f>
        <v>32777819.422873501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112122193.5</v>
      </c>
      <c r="E75" s="70">
        <f>'FIN-P&amp;L_CWS'!F65</f>
        <v>123483759.4875</v>
      </c>
      <c r="F75" s="70">
        <f>'FIN-P&amp;L_CWS'!G65</f>
        <v>99149635.841100007</v>
      </c>
      <c r="G75" s="70">
        <f>'FIN-P&amp;L_CWS'!H65</f>
        <v>119475685.58138999</v>
      </c>
      <c r="H75" s="70">
        <f>'FIN-P&amp;L_CWS'!I65</f>
        <v>162921476.53724098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1034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112616028.5</v>
      </c>
      <c r="E111" s="70">
        <f>'FIN-P&amp;L_CWS'!F101</f>
        <v>123922268.98750001</v>
      </c>
      <c r="F111" s="70">
        <f>'FIN-P&amp;L_CWS'!G101</f>
        <v>99618980.761933327</v>
      </c>
      <c r="G111" s="70">
        <f>'FIN-P&amp;L_CWS'!H101</f>
        <v>120036531.41357748</v>
      </c>
      <c r="H111" s="70">
        <f>'FIN-P&amp;L_CWS'!I101</f>
        <v>163521420.48048317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-112179178.5</v>
      </c>
      <c r="E113" s="70">
        <f>'FIN-P&amp;L_CWS'!F103</f>
        <v>-120766552.7375</v>
      </c>
      <c r="F113" s="70">
        <f>'FIN-P&amp;L_CWS'!G103</f>
        <v>-91600719.391933322</v>
      </c>
      <c r="G113" s="70">
        <f>'FIN-P&amp;L_CWS'!H103</f>
        <v>-106483278.7005775</v>
      </c>
      <c r="H113" s="70">
        <f>'FIN-P&amp;L_CWS'!I103</f>
        <v>-141775135.90578321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1032</v>
      </c>
      <c r="C114" s="70">
        <f>'FIN-P&amp;L_CWS'!D104</f>
        <v>-28592</v>
      </c>
      <c r="D114" s="70">
        <f>'FIN-P&amp;L_CWS'!E104</f>
        <v>-112207770.5</v>
      </c>
      <c r="E114" s="70">
        <f>'FIN-P&amp;L_CWS'!F104</f>
        <v>-232974323.23750001</v>
      </c>
      <c r="F114" s="70">
        <f>'FIN-P&amp;L_CWS'!G104</f>
        <v>-324575042.62943333</v>
      </c>
      <c r="G114" s="70">
        <f>'FIN-P&amp;L_CWS'!H104</f>
        <v>-431058321.33001083</v>
      </c>
      <c r="H114" s="70">
        <f>'FIN-P&amp;L_CWS'!I104</f>
        <v>-572833457.23579407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859</v>
      </c>
    </row>
    <row r="118" spans="2:54" x14ac:dyDescent="0.15">
      <c r="B118" s="136" t="s">
        <v>468</v>
      </c>
    </row>
    <row r="119" spans="2:54" x14ac:dyDescent="0.15">
      <c r="B119" s="135" t="s">
        <v>860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-112179178.5</v>
      </c>
      <c r="E120" s="121">
        <f>'FIN-CASHFLOW_CWS'!E5</f>
        <v>-120766552.7375</v>
      </c>
      <c r="F120" s="121">
        <f>'FIN-CASHFLOW_CWS'!F5</f>
        <v>-91600719.391933322</v>
      </c>
      <c r="G120" s="121">
        <f>'FIN-CASHFLOW_CWS'!G5</f>
        <v>-106483278.7005775</v>
      </c>
      <c r="H120" s="121">
        <f>'FIN-CASHFLOW_CWS'!H5</f>
        <v>-141775135.90578321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1020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-382050</v>
      </c>
      <c r="E124" s="121">
        <f>'FIN-CASHFLOW_CWS'!E9</f>
        <v>-96543.75</v>
      </c>
      <c r="F124" s="121">
        <f>'FIN-CASHFLOW_CWS'!F9</f>
        <v>-102501.25</v>
      </c>
      <c r="G124" s="121">
        <f>'FIN-CASHFLOW_CWS'!G9</f>
        <v>-361142.5</v>
      </c>
      <c r="H124" s="121">
        <f>'FIN-CASHFLOW_CWS'!H9</f>
        <v>-481792.5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-101250</v>
      </c>
      <c r="E125" s="121">
        <f>'FIN-CASHFLOW_CWS'!E10</f>
        <v>-168075</v>
      </c>
      <c r="F125" s="121">
        <f>'FIN-CASHFLOW_CWS'!F10</f>
        <v>-95985</v>
      </c>
      <c r="G125" s="121">
        <f>'FIN-CASHFLOW_CWS'!G10</f>
        <v>-106069.5</v>
      </c>
      <c r="H125" s="121">
        <f>'FIN-CASHFLOW_CWS'!H10</f>
        <v>-449756.55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81000</v>
      </c>
      <c r="E126" s="121">
        <f>'FIN-CASHFLOW_CWS'!E11</f>
        <v>119475</v>
      </c>
      <c r="F126" s="121">
        <f>'FIN-CASHFLOW_CWS'!F11</f>
        <v>54067.5</v>
      </c>
      <c r="G126" s="121">
        <f>'FIN-CASHFLOW_CWS'!G11</f>
        <v>56558.25</v>
      </c>
      <c r="H126" s="121">
        <f>'FIN-CASHFLOW_CWS'!H11</f>
        <v>254785.5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844</v>
      </c>
      <c r="C128" s="121">
        <f>'FIN-CASHFLOW_CWS'!C13</f>
        <v>0</v>
      </c>
      <c r="D128" s="121">
        <f>'FIN-CASHFLOW_CWS'!D13</f>
        <v>-384025</v>
      </c>
      <c r="E128" s="121">
        <f>'FIN-CASHFLOW_CWS'!E13</f>
        <v>-124743.75</v>
      </c>
      <c r="F128" s="121">
        <f>'FIN-CASHFLOW_CWS'!F13</f>
        <v>-123410.41666666666</v>
      </c>
      <c r="G128" s="121">
        <f>'FIN-CASHFLOW_CWS'!G13</f>
        <v>-389553.75</v>
      </c>
      <c r="H128" s="121">
        <f>'FIN-CASHFLOW_CWS'!H13</f>
        <v>-655663.55000000005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862</v>
      </c>
      <c r="C130" s="121">
        <f>'FIN-CASHFLOW_CWS'!C15</f>
        <v>-28592</v>
      </c>
      <c r="D130" s="121">
        <f>'FIN-CASHFLOW_CWS'!D15</f>
        <v>-112563203.5</v>
      </c>
      <c r="E130" s="121">
        <f>'FIN-CASHFLOW_CWS'!E15</f>
        <v>-120891296.4875</v>
      </c>
      <c r="F130" s="121">
        <f>'FIN-CASHFLOW_CWS'!F15</f>
        <v>-91724129.808599994</v>
      </c>
      <c r="G130" s="121">
        <f>'FIN-CASHFLOW_CWS'!G15</f>
        <v>-106872832.4505775</v>
      </c>
      <c r="H130" s="121">
        <f>'FIN-CASHFLOW_CWS'!H15</f>
        <v>-142430799.45578322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863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864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865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108231018.37399998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-4430685.1260000169</v>
      </c>
      <c r="E140" s="121">
        <f>'FIN-CASHFLOW_CWS'!E25</f>
        <v>-120898296.4875</v>
      </c>
      <c r="F140" s="121">
        <f>'FIN-CASHFLOW_CWS'!F25</f>
        <v>-91718629.808599994</v>
      </c>
      <c r="G140" s="121">
        <f>'FIN-CASHFLOW_CWS'!G25</f>
        <v>-106872832.4505775</v>
      </c>
      <c r="H140" s="121">
        <f>'FIN-CASHFLOW_CWS'!H25</f>
        <v>-142430799.45578322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42533364.873999983</v>
      </c>
      <c r="F142" s="121">
        <f>'FIN-CASHFLOW_CWS'!F27</f>
        <v>-78364931.613500014</v>
      </c>
      <c r="G142" s="121">
        <f>'FIN-CASHFLOW_CWS'!G27</f>
        <v>-170083561.42210001</v>
      </c>
      <c r="H142" s="121">
        <f>'FIN-CASHFLOW_CWS'!H27</f>
        <v>-276956393.87267751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42533364.873999983</v>
      </c>
      <c r="E143" s="121">
        <f>'FIN-CASHFLOW_CWS'!E28</f>
        <v>-78364931.613500014</v>
      </c>
      <c r="F143" s="121">
        <f>'FIN-CASHFLOW_CWS'!F28</f>
        <v>-170083561.42210001</v>
      </c>
      <c r="G143" s="121">
        <f>'FIN-CASHFLOW_CWS'!G28</f>
        <v>-276956393.87267751</v>
      </c>
      <c r="H143" s="121">
        <f>'FIN-CASHFLOW_CWS'!H28</f>
        <v>-419387193.32846069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42533364.873999991</v>
      </c>
      <c r="E150" s="121">
        <f>'FIN-BALANCE_CWS'!F7</f>
        <v>-78364931.613499999</v>
      </c>
      <c r="F150" s="121">
        <f>'FIN-BALANCE_CWS'!G7</f>
        <v>-170083561.42210001</v>
      </c>
      <c r="G150" s="121">
        <f>'FIN-BALANCE_CWS'!H7</f>
        <v>-276956393.87267745</v>
      </c>
      <c r="H150" s="121">
        <f>'FIN-BALANCE_CWS'!I7</f>
        <v>-419387193.32846057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382050</v>
      </c>
      <c r="E151" s="121">
        <f>'FIN-BALANCE_CWS'!F8</f>
        <v>478593.75</v>
      </c>
      <c r="F151" s="121">
        <f>'FIN-BALANCE_CWS'!G8</f>
        <v>581095</v>
      </c>
      <c r="G151" s="121">
        <f>'FIN-BALANCE_CWS'!H8</f>
        <v>942237.5</v>
      </c>
      <c r="H151" s="121">
        <f>'FIN-BALANCE_CWS'!I8</f>
        <v>1424030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101250</v>
      </c>
      <c r="E152" s="121">
        <f>'FIN-BALANCE_CWS'!F9</f>
        <v>269325</v>
      </c>
      <c r="F152" s="121">
        <f>'FIN-BALANCE_CWS'!G9</f>
        <v>365310</v>
      </c>
      <c r="G152" s="121">
        <f>'FIN-BALANCE_CWS'!H9</f>
        <v>471379.5</v>
      </c>
      <c r="H152" s="121">
        <f>'FIN-BALANCE_CWS'!I9</f>
        <v>921136.05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43016664.873999991</v>
      </c>
      <c r="E153" s="121">
        <f>'FIN-BALANCE_CWS'!F10</f>
        <v>-77617012.863499999</v>
      </c>
      <c r="F153" s="121">
        <f>'FIN-BALANCE_CWS'!G10</f>
        <v>-169137156.42210001</v>
      </c>
      <c r="G153" s="121">
        <f>'FIN-BALANCE_CWS'!H10</f>
        <v>-275542776.87267745</v>
      </c>
      <c r="H153" s="121">
        <f>'FIN-BALANCE_CWS'!I10</f>
        <v>-417042027.27846056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43096889.873999991</v>
      </c>
      <c r="E160" s="121">
        <f>'FIN-BALANCE_CWS'!F17</f>
        <v>-77550187.863499999</v>
      </c>
      <c r="F160" s="121">
        <f>'FIN-BALANCE_CWS'!G17</f>
        <v>-169096839.75543335</v>
      </c>
      <c r="G160" s="121">
        <f>'FIN-BALANCE_CWS'!H17</f>
        <v>-275523560.20601076</v>
      </c>
      <c r="H160" s="121">
        <f>'FIN-BALANCE_CWS'!I17</f>
        <v>-417043910.61179388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1077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81000</v>
      </c>
      <c r="E166" s="121">
        <f>'FIN-BALANCE_CWS'!F23</f>
        <v>200475</v>
      </c>
      <c r="F166" s="121">
        <f>'FIN-BALANCE_CWS'!G23</f>
        <v>254542.5</v>
      </c>
      <c r="G166" s="121">
        <f>'FIN-BALANCE_CWS'!H23</f>
        <v>311100.75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81000</v>
      </c>
      <c r="E168" s="121">
        <f>'FIN-BALANCE_CWS'!F25</f>
        <v>200475</v>
      </c>
      <c r="F168" s="121">
        <f>'FIN-BALANCE_CWS'!G25</f>
        <v>254542.5</v>
      </c>
      <c r="G168" s="121">
        <f>'FIN-BALANCE_CWS'!H25</f>
        <v>311100.75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81000</v>
      </c>
      <c r="E174" s="121">
        <f>'FIN-BALANCE_CWS'!F31</f>
        <v>200475</v>
      </c>
      <c r="F174" s="121">
        <f>'FIN-BALANCE_CWS'!G31</f>
        <v>254542.5</v>
      </c>
      <c r="G174" s="121">
        <f>'FIN-BALANCE_CWS'!H31</f>
        <v>311100.75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1078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1079</v>
      </c>
      <c r="C177" s="121">
        <f>'FIN-BALANCE_CWS'!D34</f>
        <v>46992642</v>
      </c>
      <c r="D177" s="121">
        <f>'FIN-BALANCE_CWS'!E34</f>
        <v>155223660.37399998</v>
      </c>
      <c r="E177" s="121">
        <f>'FIN-BALANCE_CWS'!F34</f>
        <v>155223660.37399998</v>
      </c>
      <c r="F177" s="121">
        <f>'FIN-BALANCE_CWS'!G34</f>
        <v>155223660.37399998</v>
      </c>
      <c r="G177" s="121">
        <f>'FIN-BALANCE_CWS'!H34</f>
        <v>155223660.37399998</v>
      </c>
      <c r="H177" s="121">
        <f>'FIN-BALANCE_CWS'!I34</f>
        <v>155223660.37399998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-103053366.93333334</v>
      </c>
      <c r="E178" s="121">
        <f>'FIN-BALANCE_CWS'!F35</f>
        <v>-223529873.2606667</v>
      </c>
      <c r="F178" s="121">
        <f>'FIN-BALANCE_CWS'!G35</f>
        <v>-316778633.09397507</v>
      </c>
      <c r="G178" s="121">
        <f>'FIN-BALANCE_CWS'!H35</f>
        <v>-421897416.30450201</v>
      </c>
      <c r="H178" s="121">
        <f>'FIN-BALANCE_CWS'!I35</f>
        <v>-560552528.06575429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-9154403.5666666664</v>
      </c>
      <c r="E179" s="121">
        <f>'FIN-BALANCE_CWS'!F36</f>
        <v>-9444449.9768333342</v>
      </c>
      <c r="F179" s="121">
        <f>'FIN-BALANCE_CWS'!G36</f>
        <v>-7796409.5354583329</v>
      </c>
      <c r="G179" s="121">
        <f>'FIN-BALANCE_CWS'!H36</f>
        <v>-9160905.0255089607</v>
      </c>
      <c r="H179" s="121">
        <f>'FIN-BALANCE_CWS'!I36</f>
        <v>-12280929.170039851</v>
      </c>
      <c r="I179" s="121"/>
    </row>
    <row r="180" spans="2:9" x14ac:dyDescent="0.15">
      <c r="B180" s="135" t="s">
        <v>1080</v>
      </c>
      <c r="C180" s="121">
        <f>'FIN-BALANCE_CWS'!D37</f>
        <v>46964050</v>
      </c>
      <c r="D180" s="121">
        <f>'FIN-BALANCE_CWS'!E37</f>
        <v>43015889.873999983</v>
      </c>
      <c r="E180" s="121">
        <f>'FIN-BALANCE_CWS'!F37</f>
        <v>-77750662.863500044</v>
      </c>
      <c r="F180" s="121">
        <f>'FIN-BALANCE_CWS'!G37</f>
        <v>-169351382.25543341</v>
      </c>
      <c r="G180" s="121">
        <f>'FIN-BALANCE_CWS'!H37</f>
        <v>-275834660.956011</v>
      </c>
      <c r="H180" s="121">
        <f>'FIN-BALANCE_CWS'!I37</f>
        <v>-417609796.86179417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1081</v>
      </c>
      <c r="C182" s="121">
        <f>'FIN-BALANCE_CWS'!D39</f>
        <v>46964050</v>
      </c>
      <c r="D182" s="121">
        <f>'FIN-BALANCE_CWS'!E39</f>
        <v>43096889.873999983</v>
      </c>
      <c r="E182" s="121">
        <f>'FIN-BALANCE_CWS'!F39</f>
        <v>-77550187.863500044</v>
      </c>
      <c r="F182" s="121">
        <f>'FIN-BALANCE_CWS'!G39</f>
        <v>-169096839.75543341</v>
      </c>
      <c r="G182" s="121">
        <f>'FIN-BALANCE_CWS'!H39</f>
        <v>-275523560.206011</v>
      </c>
      <c r="H182" s="121">
        <f>'FIN-BALANCE_CWS'!I39</f>
        <v>-417043910.61179417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6" t="s">
        <v>35</v>
      </c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 t="s">
        <v>36</v>
      </c>
      <c r="Q1" s="366"/>
      <c r="R1" s="366"/>
      <c r="S1" s="366"/>
      <c r="T1" s="366"/>
      <c r="U1" s="366"/>
      <c r="V1" s="366"/>
      <c r="W1" s="366"/>
      <c r="X1" s="366"/>
      <c r="Y1" s="366"/>
      <c r="Z1" s="366"/>
      <c r="AA1" s="366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1088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991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1089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852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1131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1100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1090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850</v>
      </c>
      <c r="C17" s="234"/>
      <c r="H17" s="234"/>
      <c r="N17" s="234"/>
      <c r="S17" s="234"/>
      <c r="V17" s="234"/>
    </row>
    <row r="18" spans="2:23" x14ac:dyDescent="0.15">
      <c r="B18" s="16" t="s">
        <v>853</v>
      </c>
      <c r="C18" s="234"/>
      <c r="H18" s="234"/>
      <c r="N18" s="234"/>
      <c r="S18" s="234"/>
      <c r="V18" s="234"/>
    </row>
    <row r="19" spans="2:23" x14ac:dyDescent="0.15">
      <c r="B19" s="16" t="s">
        <v>851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845</v>
      </c>
      <c r="C21" s="234"/>
      <c r="H21" s="234"/>
      <c r="N21" s="234"/>
      <c r="S21" s="234"/>
      <c r="V21" s="234"/>
    </row>
    <row r="22" spans="2:23" x14ac:dyDescent="0.15">
      <c r="B22" s="47" t="s">
        <v>846</v>
      </c>
      <c r="C22" s="234"/>
      <c r="H22" s="234"/>
      <c r="N22" s="234"/>
      <c r="S22" s="234"/>
      <c r="V22" s="234"/>
    </row>
    <row r="23" spans="2:23" x14ac:dyDescent="0.15">
      <c r="B23" s="47" t="s">
        <v>847</v>
      </c>
      <c r="C23" s="234"/>
      <c r="H23" s="234"/>
      <c r="N23" s="234"/>
      <c r="S23" s="234"/>
      <c r="V23" s="234"/>
    </row>
    <row r="24" spans="2:23" x14ac:dyDescent="0.15">
      <c r="B24" s="47" t="s">
        <v>848</v>
      </c>
      <c r="C24" s="234"/>
      <c r="H24" s="234"/>
      <c r="N24" s="234"/>
      <c r="S24" s="234"/>
      <c r="V24" s="234"/>
    </row>
    <row r="25" spans="2:23" x14ac:dyDescent="0.15">
      <c r="B25" s="47" t="s">
        <v>849</v>
      </c>
      <c r="C25" s="234"/>
      <c r="H25" s="234"/>
      <c r="N25" s="234"/>
      <c r="S25" s="234"/>
      <c r="V25" s="234"/>
    </row>
    <row r="26" spans="2:23" ht="18" x14ac:dyDescent="0.2">
      <c r="B26" s="14" t="s">
        <v>854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855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730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731</v>
      </c>
      <c r="C34" s="234"/>
      <c r="H34" s="234"/>
      <c r="N34" s="234"/>
      <c r="S34" s="233"/>
      <c r="V34" s="234"/>
    </row>
    <row r="35" spans="2:22" x14ac:dyDescent="0.15">
      <c r="B35" s="47" t="s">
        <v>732</v>
      </c>
      <c r="C35" s="234"/>
      <c r="H35" s="234"/>
      <c r="N35" s="234"/>
      <c r="S35" s="234"/>
      <c r="V35" s="233"/>
    </row>
    <row r="36" spans="2:22" x14ac:dyDescent="0.15">
      <c r="B36" s="47" t="s">
        <v>733</v>
      </c>
      <c r="C36" s="234"/>
      <c r="H36" s="234"/>
      <c r="N36" s="234"/>
      <c r="S36" s="234"/>
      <c r="V36" s="233"/>
    </row>
    <row r="37" spans="2:22" x14ac:dyDescent="0.15">
      <c r="B37" s="16" t="s">
        <v>856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767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1136</v>
      </c>
      <c r="C76" s="234"/>
      <c r="H76" s="234"/>
      <c r="N76" s="234"/>
      <c r="S76" s="234"/>
      <c r="V76" s="234"/>
    </row>
    <row r="77" spans="2:22" x14ac:dyDescent="0.15">
      <c r="B77" s="47" t="s">
        <v>1137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763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764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730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731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732</v>
      </c>
      <c r="C132" s="234"/>
      <c r="H132" s="234"/>
      <c r="N132" s="234"/>
      <c r="S132" s="233"/>
      <c r="V132" s="234"/>
    </row>
    <row r="133" spans="2:22" x14ac:dyDescent="0.15">
      <c r="B133" s="47" t="s">
        <v>733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360</v>
      </c>
      <c r="F7" s="50">
        <f>SUM(Q111:AB111)</f>
        <v>900</v>
      </c>
      <c r="G7" s="50">
        <f>SUM(AC111:AN111)</f>
        <v>1747</v>
      </c>
      <c r="H7" s="50">
        <f>SUM(AO111:AZ111)</f>
        <v>2467</v>
      </c>
      <c r="I7" s="50">
        <f>SUM(BA111:BL111)</f>
        <v>3347</v>
      </c>
      <c r="J7" s="35">
        <f>SUM(D7:I7)</f>
        <v>8821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720000</v>
      </c>
      <c r="F10" s="70">
        <f>SUM(Q114:AB114)</f>
        <v>3712500</v>
      </c>
      <c r="G10" s="70">
        <f>SUM(AC114:AN114)</f>
        <v>8909700</v>
      </c>
      <c r="H10" s="70">
        <f>SUM(AO114:AZ114)</f>
        <v>14431950</v>
      </c>
      <c r="I10" s="70">
        <f>SUM(BA114:BL114)</f>
        <v>21839175</v>
      </c>
      <c r="J10" s="65">
        <f>SUM(D10:I10)</f>
        <v>49613325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327240</v>
      </c>
      <c r="F11" s="70">
        <f>SUM(Q115:AB115)</f>
        <v>763290.00000000012</v>
      </c>
      <c r="G11" s="70">
        <f>SUM(AC115:AN115)</f>
        <v>1391118.63</v>
      </c>
      <c r="H11" s="70">
        <f>SUM(AO115:AZ115)</f>
        <v>1857554.7870000005</v>
      </c>
      <c r="I11" s="70">
        <f>SUM(BA115:BL115)</f>
        <v>1670420.4253</v>
      </c>
      <c r="J11" s="65">
        <f>SUM(D11:I11)</f>
        <v>6009623.8423000006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392760</v>
      </c>
      <c r="F12" s="70">
        <f>SUM(Q116:AB116)</f>
        <v>2949210.0000000005</v>
      </c>
      <c r="G12" s="70">
        <f>SUM(AC116:AN116)</f>
        <v>7518581.3700000001</v>
      </c>
      <c r="H12" s="70">
        <f>SUM(AO116:AZ116)</f>
        <v>12574395.212999998</v>
      </c>
      <c r="I12" s="70">
        <f>SUM(BA116:BL116)</f>
        <v>20168754.574700002</v>
      </c>
      <c r="J12" s="65">
        <f>SUM(D12:I12)</f>
        <v>43603701.157700002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0.79440000000000011</v>
      </c>
      <c r="G13" s="46">
        <f>G12/G10</f>
        <v>0.84386470588235296</v>
      </c>
      <c r="H13" s="46">
        <f>H12/H10</f>
        <v>0.87128871794871776</v>
      </c>
      <c r="I13" s="46">
        <f>I12/I10</f>
        <v>0.9235126590038315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26900</v>
      </c>
      <c r="F16" s="70">
        <f>SUM(Q120:AB120)</f>
        <v>100500</v>
      </c>
      <c r="G16" s="70">
        <f>SUM(AC120:AN120)</f>
        <v>147475</v>
      </c>
      <c r="H16" s="70">
        <f>SUM(AO120:AZ120)</f>
        <v>153720</v>
      </c>
      <c r="I16" s="70">
        <f>SUM(BA120:BL120)</f>
        <v>103950</v>
      </c>
      <c r="J16" s="65">
        <f>SUM(D16:I16)</f>
        <v>532545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6725</v>
      </c>
      <c r="F17" s="70">
        <f>SUM(Q121:AB121)</f>
        <v>20125</v>
      </c>
      <c r="G17" s="70">
        <f>SUM(AC121:AN121)</f>
        <v>37475</v>
      </c>
      <c r="H17" s="70">
        <f>SUM(AO121:AZ121)</f>
        <v>69545</v>
      </c>
      <c r="I17" s="70">
        <f>SUM(BA121:BL121)</f>
        <v>81095</v>
      </c>
      <c r="J17" s="65">
        <f>SUM(D17:I17)</f>
        <v>214965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33625</v>
      </c>
      <c r="F18" s="70">
        <f>SUM(Q122:AB122)</f>
        <v>120625</v>
      </c>
      <c r="G18" s="70">
        <f>SUM(AC122:AN122)</f>
        <v>184950</v>
      </c>
      <c r="H18" s="70">
        <f>SUM(AO122:AZ122)</f>
        <v>223265</v>
      </c>
      <c r="I18" s="70">
        <f>SUM(BA122:BL122)</f>
        <v>185045</v>
      </c>
      <c r="J18" s="65">
        <f>SUM(D18:I18)</f>
        <v>747510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2275</v>
      </c>
      <c r="F21" s="70">
        <f>SUM(Q125:AB125)</f>
        <v>9100</v>
      </c>
      <c r="G21" s="70">
        <f>SUM(AC125:AN125)</f>
        <v>26325</v>
      </c>
      <c r="H21" s="70">
        <f>SUM(AO125:AZ125)</f>
        <v>49475</v>
      </c>
      <c r="I21" s="70">
        <f>SUM(BA125:BL125)</f>
        <v>75425</v>
      </c>
      <c r="J21" s="65">
        <f>SUM(D21:I21)</f>
        <v>162600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8190</v>
      </c>
      <c r="F22" s="70">
        <f>SUM(Q126:AB126)</f>
        <v>76781.25</v>
      </c>
      <c r="G22" s="70">
        <f>SUM(AC126:AN126)</f>
        <v>288405</v>
      </c>
      <c r="H22" s="70">
        <f>SUM(AO126:AZ126)</f>
        <v>706117.5</v>
      </c>
      <c r="I22" s="70">
        <f>SUM(BA126:BL126)</f>
        <v>1317060</v>
      </c>
      <c r="J22" s="65">
        <f>SUM(D22:I22)</f>
        <v>2396553.75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10465</v>
      </c>
      <c r="F23" s="70">
        <f>SUM(Q127:AB127)</f>
        <v>85881.25</v>
      </c>
      <c r="G23" s="70">
        <f>SUM(AC127:AN127)</f>
        <v>314730</v>
      </c>
      <c r="H23" s="70">
        <f>SUM(AO127:AZ127)</f>
        <v>755592.5</v>
      </c>
      <c r="I23" s="70">
        <f>SUM(BA127:BL127)</f>
        <v>1392485</v>
      </c>
      <c r="J23" s="65">
        <f>SUM(D23:I23)</f>
        <v>2559153.75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436850</v>
      </c>
      <c r="F25" s="104">
        <f>SUM(Q129:AB129)</f>
        <v>3155716.2500000005</v>
      </c>
      <c r="G25" s="104">
        <f>SUM(AC129:AN129)</f>
        <v>8018261.3700000001</v>
      </c>
      <c r="H25" s="104">
        <f>SUM(AO129:AZ129)</f>
        <v>13553252.712999998</v>
      </c>
      <c r="I25" s="104">
        <f>SUM(BA129:BL129)</f>
        <v>21746284.574700002</v>
      </c>
      <c r="J25" s="38">
        <f>SUM(D25:I25)</f>
        <v>46910364.907700002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745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24010921.25</v>
      </c>
      <c r="F46" s="158">
        <f>SUM(Q150:AB150)</f>
        <v>33678892.90625</v>
      </c>
      <c r="G46" s="158">
        <f>SUM(AC150:AN150)</f>
        <v>43400456.534249999</v>
      </c>
      <c r="H46" s="158">
        <f>SUM(AO150:AZ150)</f>
        <v>53138831.317824997</v>
      </c>
      <c r="I46" s="158">
        <f>SUM(BA150:BL150)</f>
        <v>82143657.114367515</v>
      </c>
      <c r="J46" s="159">
        <f>SUM(D46:I46)</f>
        <v>236372759.1226925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52810921.25</v>
      </c>
      <c r="F50" s="160">
        <f>SUM(Q154:AB154)</f>
        <v>67278892.906250015</v>
      </c>
      <c r="G50" s="160">
        <f>SUM(AC154:AN154)</f>
        <v>77000456.534250006</v>
      </c>
      <c r="H50" s="160">
        <f>SUM(AO154:AZ154)</f>
        <v>93938831.31782499</v>
      </c>
      <c r="I50" s="160">
        <f>SUM(BA154:BL154)</f>
        <v>130143657.11436751</v>
      </c>
      <c r="J50" s="144">
        <f>SUM(D50:I50)</f>
        <v>421172759.12269247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10562184.250000002</v>
      </c>
      <c r="F60" s="161">
        <f>SUM(Q164:AB164)</f>
        <v>13455778.581250003</v>
      </c>
      <c r="G60" s="161">
        <f>SUM(AC164:AN164)</f>
        <v>15400091.306849997</v>
      </c>
      <c r="H60" s="161">
        <f>SUM(AO164:AZ164)</f>
        <v>18787766.263565</v>
      </c>
      <c r="I60" s="161">
        <f>SUM(BA164:BL164)</f>
        <v>26028731.422873501</v>
      </c>
      <c r="J60" s="159">
        <f>SUM(D60:I60)</f>
        <v>84234551.824538499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17311272.25</v>
      </c>
      <c r="F63" s="161">
        <f>SUM(Q167:AB167)</f>
        <v>20204866.581250004</v>
      </c>
      <c r="G63" s="161">
        <f>SUM(AC167:AN167)</f>
        <v>22149179.306849997</v>
      </c>
      <c r="H63" s="161">
        <f>SUM(AO167:AZ167)</f>
        <v>25536854.263565</v>
      </c>
      <c r="I63" s="161">
        <f>SUM(BA167:BL167)</f>
        <v>32777819.422873501</v>
      </c>
      <c r="J63" s="159">
        <f>SUM(D63:I63)</f>
        <v>117979991.8245385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112122193.5</v>
      </c>
      <c r="F65" s="130">
        <f>SUM(Q169:AB169)</f>
        <v>123483759.4875</v>
      </c>
      <c r="G65" s="130">
        <f>SUM(AC169:AN169)</f>
        <v>99149635.841100007</v>
      </c>
      <c r="H65" s="130">
        <f>SUM(AO169:AZ169)</f>
        <v>119475685.58138999</v>
      </c>
      <c r="I65" s="130">
        <f>SUM(BA169:BL169)</f>
        <v>162921476.53724098</v>
      </c>
      <c r="J65" s="38">
        <f>SUM(D65:I65)</f>
        <v>617152750.94723105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1034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1094</v>
      </c>
      <c r="C101" s="33"/>
      <c r="D101" s="130">
        <f>D205</f>
        <v>28592</v>
      </c>
      <c r="E101" s="130">
        <f>SUM(E205:P205)</f>
        <v>112616028.5</v>
      </c>
      <c r="F101" s="130">
        <f>SUM(Q205:AB205)</f>
        <v>123922268.98750001</v>
      </c>
      <c r="G101" s="130">
        <f>SUM(AC205:AN205)</f>
        <v>99618980.761933327</v>
      </c>
      <c r="H101" s="130">
        <f>SUM(AO205:AZ205)</f>
        <v>120036531.41357748</v>
      </c>
      <c r="I101" s="130">
        <f>SUM(BA205:BL205)</f>
        <v>163521420.48048317</v>
      </c>
      <c r="J101" s="38">
        <f>SUM(D101:I101)</f>
        <v>619743822.14349401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-112179178.5</v>
      </c>
      <c r="F103" s="130">
        <f>SUM(Q207:AB207)</f>
        <v>-120766552.7375</v>
      </c>
      <c r="G103" s="130">
        <f>SUM(AC207:AN207)</f>
        <v>-91600719.391933322</v>
      </c>
      <c r="H103" s="130">
        <f>SUM(AO207:AZ207)</f>
        <v>-106483278.7005775</v>
      </c>
      <c r="I103" s="130">
        <f>SUM(BA207:BL207)</f>
        <v>-141775135.90578321</v>
      </c>
      <c r="J103" s="38">
        <f>SUM(D103:I103)</f>
        <v>-572833457.23579407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1032</v>
      </c>
      <c r="D104" s="130">
        <f>D103</f>
        <v>-28592</v>
      </c>
      <c r="E104" s="130">
        <f>E103+D104</f>
        <v>-112207770.5</v>
      </c>
      <c r="F104" s="130">
        <f>F103+E104</f>
        <v>-232974323.23750001</v>
      </c>
      <c r="G104" s="130">
        <f>G103+F104</f>
        <v>-324575042.62943333</v>
      </c>
      <c r="H104" s="130">
        <f>H103+G104</f>
        <v>-431058321.33001083</v>
      </c>
      <c r="I104" s="130">
        <f>I103+H104</f>
        <v>-572833457.23579407</v>
      </c>
      <c r="J104" s="38">
        <f>SUM(D104:I104)</f>
        <v>-1673677506.9327383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6" t="s">
        <v>35</v>
      </c>
      <c r="F107" s="366"/>
      <c r="G107" s="366"/>
      <c r="H107" s="366"/>
      <c r="I107" s="366"/>
      <c r="J107" s="366"/>
      <c r="K107" s="366"/>
      <c r="L107" s="366"/>
      <c r="M107" s="366"/>
      <c r="N107" s="366"/>
      <c r="O107" s="366"/>
      <c r="P107" s="366"/>
      <c r="Q107" s="366" t="s">
        <v>36</v>
      </c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 t="s">
        <v>37</v>
      </c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 t="s">
        <v>38</v>
      </c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 t="s">
        <v>39</v>
      </c>
      <c r="BB107" s="366"/>
      <c r="BC107" s="366"/>
      <c r="BD107" s="366"/>
      <c r="BE107" s="366"/>
      <c r="BF107" s="366"/>
      <c r="BG107" s="366"/>
      <c r="BH107" s="366"/>
      <c r="BI107" s="366"/>
      <c r="BJ107" s="366"/>
      <c r="BK107" s="366"/>
      <c r="BL107" s="366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90</v>
      </c>
      <c r="O111" s="50">
        <f>'REV-REVCALC_CWS'!O6</f>
        <v>90</v>
      </c>
      <c r="P111" s="50">
        <f>'REV-REVCALC_CWS'!P6</f>
        <v>180</v>
      </c>
      <c r="Q111" s="50">
        <f>'REV-REVCALC_CWS'!Q6</f>
        <v>27</v>
      </c>
      <c r="R111" s="50">
        <f>'REV-REVCALC_CWS'!R6</f>
        <v>36</v>
      </c>
      <c r="S111" s="50">
        <f>'REV-REVCALC_CWS'!S6</f>
        <v>72</v>
      </c>
      <c r="T111" s="50">
        <f>'REV-REVCALC_CWS'!T6</f>
        <v>72</v>
      </c>
      <c r="U111" s="50">
        <f>'REV-REVCALC_CWS'!U6</f>
        <v>72</v>
      </c>
      <c r="V111" s="50">
        <f>'REV-REVCALC_CWS'!V6</f>
        <v>72</v>
      </c>
      <c r="W111" s="50">
        <f>'REV-REVCALC_CWS'!W6</f>
        <v>72</v>
      </c>
      <c r="X111" s="50">
        <f>'REV-REVCALC_CWS'!X6</f>
        <v>81</v>
      </c>
      <c r="Y111" s="50">
        <f>'REV-REVCALC_CWS'!Y6</f>
        <v>90</v>
      </c>
      <c r="Z111" s="50">
        <f>'REV-REVCALC_CWS'!Z6</f>
        <v>90</v>
      </c>
      <c r="AA111" s="50">
        <f>'REV-REVCALC_CWS'!AA6</f>
        <v>108</v>
      </c>
      <c r="AB111" s="50">
        <f>'REV-REVCALC_CWS'!AB6</f>
        <v>108</v>
      </c>
      <c r="AC111" s="50">
        <f>'REV-REVCALC_CWS'!AC6</f>
        <v>87</v>
      </c>
      <c r="AD111" s="50">
        <f>'REV-REVCALC_CWS'!AD6</f>
        <v>140</v>
      </c>
      <c r="AE111" s="50">
        <f>'REV-REVCALC_CWS'!AE6</f>
        <v>157</v>
      </c>
      <c r="AF111" s="50">
        <f>'REV-REVCALC_CWS'!AF6</f>
        <v>157</v>
      </c>
      <c r="AG111" s="50">
        <f>'REV-REVCALC_CWS'!AG6</f>
        <v>175</v>
      </c>
      <c r="AH111" s="50">
        <f>'REV-REVCALC_CWS'!AH6</f>
        <v>175</v>
      </c>
      <c r="AI111" s="50">
        <f>'REV-REVCALC_CWS'!AI6</f>
        <v>175</v>
      </c>
      <c r="AJ111" s="50">
        <f>'REV-REVCALC_CWS'!AJ6</f>
        <v>157</v>
      </c>
      <c r="AK111" s="50">
        <f>'REV-REVCALC_CWS'!AK6</f>
        <v>157</v>
      </c>
      <c r="AL111" s="50">
        <f>'REV-REVCALC_CWS'!AL6</f>
        <v>140</v>
      </c>
      <c r="AM111" s="50">
        <f>'REV-REVCALC_CWS'!AM6</f>
        <v>122</v>
      </c>
      <c r="AN111" s="50">
        <f>'REV-REVCALC_CWS'!AN6</f>
        <v>105</v>
      </c>
      <c r="AO111" s="50">
        <f>'REV-REVCALC_CWS'!AO6</f>
        <v>123</v>
      </c>
      <c r="AP111" s="50">
        <f>'REV-REVCALC_CWS'!AP6</f>
        <v>197</v>
      </c>
      <c r="AQ111" s="50">
        <f>'REV-REVCALC_CWS'!AQ6</f>
        <v>222</v>
      </c>
      <c r="AR111" s="50">
        <f>'REV-REVCALC_CWS'!AR6</f>
        <v>222</v>
      </c>
      <c r="AS111" s="50">
        <f>'REV-REVCALC_CWS'!AS6</f>
        <v>247</v>
      </c>
      <c r="AT111" s="50">
        <f>'REV-REVCALC_CWS'!AT6</f>
        <v>247</v>
      </c>
      <c r="AU111" s="50">
        <f>'REV-REVCALC_CWS'!AU6</f>
        <v>247</v>
      </c>
      <c r="AV111" s="50">
        <f>'REV-REVCALC_CWS'!AV6</f>
        <v>222</v>
      </c>
      <c r="AW111" s="50">
        <f>'REV-REVCALC_CWS'!AW6</f>
        <v>222</v>
      </c>
      <c r="AX111" s="50">
        <f>'REV-REVCALC_CWS'!AX6</f>
        <v>197</v>
      </c>
      <c r="AY111" s="50">
        <f>'REV-REVCALC_CWS'!AY6</f>
        <v>173</v>
      </c>
      <c r="AZ111" s="50">
        <f>'REV-REVCALC_CWS'!AZ6</f>
        <v>148</v>
      </c>
      <c r="BA111" s="50">
        <f>'REV-REVCALC_CWS'!BA6</f>
        <v>167</v>
      </c>
      <c r="BB111" s="50">
        <f>'REV-REVCALC_CWS'!BB6</f>
        <v>268</v>
      </c>
      <c r="BC111" s="50">
        <f>'REV-REVCALC_CWS'!BC6</f>
        <v>301</v>
      </c>
      <c r="BD111" s="50">
        <f>'REV-REVCALC_CWS'!BD6</f>
        <v>301</v>
      </c>
      <c r="BE111" s="50">
        <f>'REV-REVCALC_CWS'!BE6</f>
        <v>335</v>
      </c>
      <c r="BF111" s="50">
        <f>'REV-REVCALC_CWS'!BF6</f>
        <v>335</v>
      </c>
      <c r="BG111" s="50">
        <f>'REV-REVCALC_CWS'!BG6</f>
        <v>335</v>
      </c>
      <c r="BH111" s="50">
        <f>'REV-REVCALC_CWS'!BH6</f>
        <v>301</v>
      </c>
      <c r="BI111" s="50">
        <f>'REV-REVCALC_CWS'!BI6</f>
        <v>301</v>
      </c>
      <c r="BJ111" s="50">
        <f>'REV-REVCALC_CWS'!BJ6</f>
        <v>268</v>
      </c>
      <c r="BK111" s="50">
        <f>'REV-REVCALC_CWS'!BK6</f>
        <v>234</v>
      </c>
      <c r="BL111" s="50">
        <f>'REV-REVCALC_CWS'!BL6</f>
        <v>201</v>
      </c>
      <c r="BM111" s="167">
        <f>SUM(D111:BL111)</f>
        <v>8821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180000</v>
      </c>
      <c r="O114" s="70">
        <f>'REV-REVCALC_CWS'!O10</f>
        <v>180000</v>
      </c>
      <c r="P114" s="70">
        <f>'REV-REVCALC_CWS'!P10</f>
        <v>360000</v>
      </c>
      <c r="Q114" s="70">
        <f>'REV-REVCALC_CWS'!Q10</f>
        <v>111375</v>
      </c>
      <c r="R114" s="70">
        <f>'REV-REVCALC_CWS'!R10</f>
        <v>148500</v>
      </c>
      <c r="S114" s="70">
        <f>'REV-REVCALC_CWS'!S10</f>
        <v>297000</v>
      </c>
      <c r="T114" s="70">
        <f>'REV-REVCALC_CWS'!T10</f>
        <v>297000</v>
      </c>
      <c r="U114" s="70">
        <f>'REV-REVCALC_CWS'!U10</f>
        <v>297000</v>
      </c>
      <c r="V114" s="70">
        <f>'REV-REVCALC_CWS'!V10</f>
        <v>297000</v>
      </c>
      <c r="W114" s="70">
        <f>'REV-REVCALC_CWS'!W10</f>
        <v>297000</v>
      </c>
      <c r="X114" s="70">
        <f>'REV-REVCALC_CWS'!X10</f>
        <v>334125</v>
      </c>
      <c r="Y114" s="70">
        <f>'REV-REVCALC_CWS'!Y10</f>
        <v>371250</v>
      </c>
      <c r="Z114" s="70">
        <f>'REV-REVCALC_CWS'!Z10</f>
        <v>371250</v>
      </c>
      <c r="AA114" s="70">
        <f>'REV-REVCALC_CWS'!AA10</f>
        <v>445500</v>
      </c>
      <c r="AB114" s="70">
        <f>'REV-REVCALC_CWS'!AB10</f>
        <v>445500</v>
      </c>
      <c r="AC114" s="70">
        <f>'REV-REVCALC_CWS'!AC10</f>
        <v>443700</v>
      </c>
      <c r="AD114" s="70">
        <f>'REV-REVCALC_CWS'!AD10</f>
        <v>714000</v>
      </c>
      <c r="AE114" s="70">
        <f>'REV-REVCALC_CWS'!AE10</f>
        <v>800700</v>
      </c>
      <c r="AF114" s="70">
        <f>'REV-REVCALC_CWS'!AF10</f>
        <v>800700</v>
      </c>
      <c r="AG114" s="70">
        <f>'REV-REVCALC_CWS'!AG10</f>
        <v>892500</v>
      </c>
      <c r="AH114" s="70">
        <f>'REV-REVCALC_CWS'!AH10</f>
        <v>892500</v>
      </c>
      <c r="AI114" s="70">
        <f>'REV-REVCALC_CWS'!AI10</f>
        <v>892500</v>
      </c>
      <c r="AJ114" s="70">
        <f>'REV-REVCALC_CWS'!AJ10</f>
        <v>800700</v>
      </c>
      <c r="AK114" s="70">
        <f>'REV-REVCALC_CWS'!AK10</f>
        <v>800700</v>
      </c>
      <c r="AL114" s="70">
        <f>'REV-REVCALC_CWS'!AL10</f>
        <v>714000</v>
      </c>
      <c r="AM114" s="70">
        <f>'REV-REVCALC_CWS'!AM10</f>
        <v>622200</v>
      </c>
      <c r="AN114" s="70">
        <f>'REV-REVCALC_CWS'!AN10</f>
        <v>535500</v>
      </c>
      <c r="AO114" s="70">
        <f>'REV-REVCALC_CWS'!AO10</f>
        <v>719550</v>
      </c>
      <c r="AP114" s="70">
        <f>'REV-REVCALC_CWS'!AP10</f>
        <v>1152450</v>
      </c>
      <c r="AQ114" s="70">
        <f>'REV-REVCALC_CWS'!AQ10</f>
        <v>1298700</v>
      </c>
      <c r="AR114" s="70">
        <f>'REV-REVCALC_CWS'!AR10</f>
        <v>1298700</v>
      </c>
      <c r="AS114" s="70">
        <f>'REV-REVCALC_CWS'!AS10</f>
        <v>1444950</v>
      </c>
      <c r="AT114" s="70">
        <f>'REV-REVCALC_CWS'!AT10</f>
        <v>1444950</v>
      </c>
      <c r="AU114" s="70">
        <f>'REV-REVCALC_CWS'!AU10</f>
        <v>1444950</v>
      </c>
      <c r="AV114" s="70">
        <f>'REV-REVCALC_CWS'!AV10</f>
        <v>1298700</v>
      </c>
      <c r="AW114" s="70">
        <f>'REV-REVCALC_CWS'!AW10</f>
        <v>1298700</v>
      </c>
      <c r="AX114" s="70">
        <f>'REV-REVCALC_CWS'!AX10</f>
        <v>1152450</v>
      </c>
      <c r="AY114" s="70">
        <f>'REV-REVCALC_CWS'!AY10</f>
        <v>1012050</v>
      </c>
      <c r="AZ114" s="70">
        <f>'REV-REVCALC_CWS'!AZ10</f>
        <v>865800</v>
      </c>
      <c r="BA114" s="70">
        <f>'REV-REVCALC_CWS'!BA10</f>
        <v>1089675</v>
      </c>
      <c r="BB114" s="70">
        <f>'REV-REVCALC_CWS'!BB10</f>
        <v>1748700</v>
      </c>
      <c r="BC114" s="70">
        <f>'REV-REVCALC_CWS'!BC10</f>
        <v>1964025</v>
      </c>
      <c r="BD114" s="70">
        <f>'REV-REVCALC_CWS'!BD10</f>
        <v>1964025</v>
      </c>
      <c r="BE114" s="70">
        <f>'REV-REVCALC_CWS'!BE10</f>
        <v>2185875</v>
      </c>
      <c r="BF114" s="70">
        <f>'REV-REVCALC_CWS'!BF10</f>
        <v>2185875</v>
      </c>
      <c r="BG114" s="70">
        <f>'REV-REVCALC_CWS'!BG10</f>
        <v>2185875</v>
      </c>
      <c r="BH114" s="70">
        <f>'REV-REVCALC_CWS'!BH10</f>
        <v>1964025</v>
      </c>
      <c r="BI114" s="70">
        <f>'REV-REVCALC_CWS'!BI10</f>
        <v>1964025</v>
      </c>
      <c r="BJ114" s="70">
        <f>'REV-REVCALC_CWS'!BJ10</f>
        <v>1748700</v>
      </c>
      <c r="BK114" s="70">
        <f>'REV-REVCALC_CWS'!BK10</f>
        <v>1526850</v>
      </c>
      <c r="BL114" s="70">
        <f>'REV-REVCALC_CWS'!BL10</f>
        <v>1311525</v>
      </c>
      <c r="BM114" s="167">
        <f>SUM(D114:BL114)</f>
        <v>49613325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81810</v>
      </c>
      <c r="O115" s="70">
        <f>'REV-REVCALC_CWS'!O19</f>
        <v>81810</v>
      </c>
      <c r="P115" s="70">
        <f>'REV-REVCALC_CWS'!P19</f>
        <v>163620</v>
      </c>
      <c r="Q115" s="70">
        <f>'REV-REVCALC_CWS'!Q19</f>
        <v>22898.7</v>
      </c>
      <c r="R115" s="70">
        <f>'REV-REVCALC_CWS'!R19</f>
        <v>30531.599999999999</v>
      </c>
      <c r="S115" s="70">
        <f>'REV-REVCALC_CWS'!S19</f>
        <v>61063.199999999997</v>
      </c>
      <c r="T115" s="70">
        <f>'REV-REVCALC_CWS'!T19</f>
        <v>61063.199999999997</v>
      </c>
      <c r="U115" s="70">
        <f>'REV-REVCALC_CWS'!U19</f>
        <v>61063.199999999997</v>
      </c>
      <c r="V115" s="70">
        <f>'REV-REVCALC_CWS'!V19</f>
        <v>61063.199999999997</v>
      </c>
      <c r="W115" s="70">
        <f>'REV-REVCALC_CWS'!W19</f>
        <v>61063.199999999997</v>
      </c>
      <c r="X115" s="70">
        <f>'REV-REVCALC_CWS'!X19</f>
        <v>68696.100000000006</v>
      </c>
      <c r="Y115" s="70">
        <f>'REV-REVCALC_CWS'!Y19</f>
        <v>76329</v>
      </c>
      <c r="Z115" s="70">
        <f>'REV-REVCALC_CWS'!Z19</f>
        <v>76329</v>
      </c>
      <c r="AA115" s="70">
        <f>'REV-REVCALC_CWS'!AA19</f>
        <v>91594.8</v>
      </c>
      <c r="AB115" s="70">
        <f>'REV-REVCALC_CWS'!AB19</f>
        <v>91594.8</v>
      </c>
      <c r="AC115" s="70">
        <f>'REV-REVCALC_CWS'!AC19</f>
        <v>69277.23</v>
      </c>
      <c r="AD115" s="70">
        <f>'REV-REVCALC_CWS'!AD19</f>
        <v>111480.6</v>
      </c>
      <c r="AE115" s="70">
        <f>'REV-REVCALC_CWS'!AE19</f>
        <v>125017.53</v>
      </c>
      <c r="AF115" s="70">
        <f>'REV-REVCALC_CWS'!AF19</f>
        <v>125017.53</v>
      </c>
      <c r="AG115" s="70">
        <f>'REV-REVCALC_CWS'!AG19</f>
        <v>139350.75</v>
      </c>
      <c r="AH115" s="70">
        <f>'REV-REVCALC_CWS'!AH19</f>
        <v>139350.75</v>
      </c>
      <c r="AI115" s="70">
        <f>'REV-REVCALC_CWS'!AI19</f>
        <v>139350.75</v>
      </c>
      <c r="AJ115" s="70">
        <f>'REV-REVCALC_CWS'!AJ19</f>
        <v>125017.53</v>
      </c>
      <c r="AK115" s="70">
        <f>'REV-REVCALC_CWS'!AK19</f>
        <v>125017.53</v>
      </c>
      <c r="AL115" s="70">
        <f>'REV-REVCALC_CWS'!AL19</f>
        <v>111480.6</v>
      </c>
      <c r="AM115" s="70">
        <f>'REV-REVCALC_CWS'!AM19</f>
        <v>97147.37999999999</v>
      </c>
      <c r="AN115" s="70">
        <f>'REV-REVCALC_CWS'!AN19</f>
        <v>83610.45</v>
      </c>
      <c r="AO115" s="70">
        <f>'REV-REVCALC_CWS'!AO19</f>
        <v>92614.203000000009</v>
      </c>
      <c r="AP115" s="70">
        <f>'REV-REVCALC_CWS'!AP19</f>
        <v>148333.31700000001</v>
      </c>
      <c r="AQ115" s="70">
        <f>'REV-REVCALC_CWS'!AQ19</f>
        <v>167157.34200000003</v>
      </c>
      <c r="AR115" s="70">
        <f>'REV-REVCALC_CWS'!AR19</f>
        <v>167157.34200000003</v>
      </c>
      <c r="AS115" s="70">
        <f>'REV-REVCALC_CWS'!AS19</f>
        <v>185981.36700000003</v>
      </c>
      <c r="AT115" s="70">
        <f>'REV-REVCALC_CWS'!AT19</f>
        <v>185981.36700000003</v>
      </c>
      <c r="AU115" s="70">
        <f>'REV-REVCALC_CWS'!AU19</f>
        <v>185981.36700000003</v>
      </c>
      <c r="AV115" s="70">
        <f>'REV-REVCALC_CWS'!AV19</f>
        <v>167157.34200000003</v>
      </c>
      <c r="AW115" s="70">
        <f>'REV-REVCALC_CWS'!AW19</f>
        <v>167157.34200000003</v>
      </c>
      <c r="AX115" s="70">
        <f>'REV-REVCALC_CWS'!AX19</f>
        <v>148333.31700000001</v>
      </c>
      <c r="AY115" s="70">
        <f>'REV-REVCALC_CWS'!AY19</f>
        <v>130262.25300000001</v>
      </c>
      <c r="AZ115" s="70">
        <f>'REV-REVCALC_CWS'!AZ19</f>
        <v>111438.22800000002</v>
      </c>
      <c r="BA115" s="70">
        <f>'REV-REVCALC_CWS'!BA19</f>
        <v>83346.343299999993</v>
      </c>
      <c r="BB115" s="70">
        <f>'REV-REVCALC_CWS'!BB19</f>
        <v>133753.41319999998</v>
      </c>
      <c r="BC115" s="70">
        <f>'REV-REVCALC_CWS'!BC19</f>
        <v>150223.04989999998</v>
      </c>
      <c r="BD115" s="70">
        <f>'REV-REVCALC_CWS'!BD19</f>
        <v>150223.04989999998</v>
      </c>
      <c r="BE115" s="70">
        <f>'REV-REVCALC_CWS'!BE19</f>
        <v>167191.76650000003</v>
      </c>
      <c r="BF115" s="70">
        <f>'REV-REVCALC_CWS'!BF19</f>
        <v>167191.76650000003</v>
      </c>
      <c r="BG115" s="70">
        <f>'REV-REVCALC_CWS'!BG19</f>
        <v>167191.76650000003</v>
      </c>
      <c r="BH115" s="70">
        <f>'REV-REVCALC_CWS'!BH19</f>
        <v>150223.04989999998</v>
      </c>
      <c r="BI115" s="70">
        <f>'REV-REVCALC_CWS'!BI19</f>
        <v>150223.04989999998</v>
      </c>
      <c r="BJ115" s="70">
        <f>'REV-REVCALC_CWS'!BJ19</f>
        <v>133753.41319999998</v>
      </c>
      <c r="BK115" s="70">
        <f>'REV-REVCALC_CWS'!BK19</f>
        <v>116784.6966</v>
      </c>
      <c r="BL115" s="70">
        <f>'REV-REVCALC_CWS'!BL19</f>
        <v>100315.05990000001</v>
      </c>
      <c r="BM115" s="167">
        <f>SUM(D115:BL115)</f>
        <v>6009623.8423000015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98190</v>
      </c>
      <c r="O116" s="70">
        <f t="shared" ref="O116:AT116" si="8">O114-O115</f>
        <v>98190</v>
      </c>
      <c r="P116" s="70">
        <f t="shared" si="8"/>
        <v>196380</v>
      </c>
      <c r="Q116" s="70">
        <f t="shared" si="8"/>
        <v>88476.3</v>
      </c>
      <c r="R116" s="70">
        <f t="shared" si="8"/>
        <v>117968.4</v>
      </c>
      <c r="S116" s="70">
        <f t="shared" si="8"/>
        <v>235936.8</v>
      </c>
      <c r="T116" s="70">
        <f t="shared" si="8"/>
        <v>235936.8</v>
      </c>
      <c r="U116" s="70">
        <f t="shared" si="8"/>
        <v>235936.8</v>
      </c>
      <c r="V116" s="70">
        <f t="shared" si="8"/>
        <v>235936.8</v>
      </c>
      <c r="W116" s="70">
        <f t="shared" si="8"/>
        <v>235936.8</v>
      </c>
      <c r="X116" s="70">
        <f t="shared" si="8"/>
        <v>265428.90000000002</v>
      </c>
      <c r="Y116" s="70">
        <f t="shared" si="8"/>
        <v>294921</v>
      </c>
      <c r="Z116" s="70">
        <f t="shared" si="8"/>
        <v>294921</v>
      </c>
      <c r="AA116" s="70">
        <f t="shared" si="8"/>
        <v>353905.2</v>
      </c>
      <c r="AB116" s="70">
        <f t="shared" si="8"/>
        <v>353905.2</v>
      </c>
      <c r="AC116" s="70">
        <f t="shared" si="8"/>
        <v>374422.77</v>
      </c>
      <c r="AD116" s="70">
        <f t="shared" si="8"/>
        <v>602519.4</v>
      </c>
      <c r="AE116" s="70">
        <f t="shared" si="8"/>
        <v>675682.47</v>
      </c>
      <c r="AF116" s="70">
        <f t="shared" si="8"/>
        <v>675682.47</v>
      </c>
      <c r="AG116" s="70">
        <f t="shared" si="8"/>
        <v>753149.25</v>
      </c>
      <c r="AH116" s="70">
        <f t="shared" si="8"/>
        <v>753149.25</v>
      </c>
      <c r="AI116" s="70">
        <f t="shared" si="8"/>
        <v>753149.25</v>
      </c>
      <c r="AJ116" s="70">
        <f t="shared" si="8"/>
        <v>675682.47</v>
      </c>
      <c r="AK116" s="70">
        <f t="shared" si="8"/>
        <v>675682.47</v>
      </c>
      <c r="AL116" s="70">
        <f t="shared" si="8"/>
        <v>602519.4</v>
      </c>
      <c r="AM116" s="70">
        <f t="shared" si="8"/>
        <v>525052.62</v>
      </c>
      <c r="AN116" s="70">
        <f t="shared" si="8"/>
        <v>451889.55</v>
      </c>
      <c r="AO116" s="70">
        <f t="shared" si="8"/>
        <v>626935.79700000002</v>
      </c>
      <c r="AP116" s="70">
        <f t="shared" si="8"/>
        <v>1004116.683</v>
      </c>
      <c r="AQ116" s="70">
        <f t="shared" si="8"/>
        <v>1131542.6580000001</v>
      </c>
      <c r="AR116" s="70">
        <f t="shared" si="8"/>
        <v>1131542.6580000001</v>
      </c>
      <c r="AS116" s="70">
        <f t="shared" si="8"/>
        <v>1258968.6329999999</v>
      </c>
      <c r="AT116" s="70">
        <f t="shared" si="8"/>
        <v>1258968.6329999999</v>
      </c>
      <c r="AU116" s="70">
        <f t="shared" ref="AU116:BL116" si="9">AU114-AU115</f>
        <v>1258968.6329999999</v>
      </c>
      <c r="AV116" s="70">
        <f t="shared" si="9"/>
        <v>1131542.6580000001</v>
      </c>
      <c r="AW116" s="70">
        <f t="shared" si="9"/>
        <v>1131542.6580000001</v>
      </c>
      <c r="AX116" s="70">
        <f t="shared" si="9"/>
        <v>1004116.683</v>
      </c>
      <c r="AY116" s="70">
        <f t="shared" si="9"/>
        <v>881787.74699999997</v>
      </c>
      <c r="AZ116" s="70">
        <f t="shared" si="9"/>
        <v>754361.772</v>
      </c>
      <c r="BA116" s="70">
        <f t="shared" si="9"/>
        <v>1006328.6567000001</v>
      </c>
      <c r="BB116" s="70">
        <f t="shared" si="9"/>
        <v>1614946.5867999999</v>
      </c>
      <c r="BC116" s="70">
        <f t="shared" si="9"/>
        <v>1813801.9501</v>
      </c>
      <c r="BD116" s="70">
        <f t="shared" si="9"/>
        <v>1813801.9501</v>
      </c>
      <c r="BE116" s="70">
        <f t="shared" si="9"/>
        <v>2018683.2335000001</v>
      </c>
      <c r="BF116" s="70">
        <f t="shared" si="9"/>
        <v>2018683.2335000001</v>
      </c>
      <c r="BG116" s="70">
        <f t="shared" si="9"/>
        <v>2018683.2335000001</v>
      </c>
      <c r="BH116" s="70">
        <f t="shared" si="9"/>
        <v>1813801.9501</v>
      </c>
      <c r="BI116" s="70">
        <f t="shared" si="9"/>
        <v>1813801.9501</v>
      </c>
      <c r="BJ116" s="70">
        <f t="shared" si="9"/>
        <v>1614946.5867999999</v>
      </c>
      <c r="BK116" s="70">
        <f t="shared" si="9"/>
        <v>1410065.3034000001</v>
      </c>
      <c r="BL116" s="70">
        <f t="shared" si="9"/>
        <v>1211209.9401</v>
      </c>
      <c r="BM116" s="167">
        <f>SUM(D116:BL116)</f>
        <v>43603701.157700002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0.79440000000000011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0.87128871794871798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0.87128871794871787</v>
      </c>
      <c r="AT117" s="46">
        <f>'REV-REVCALC_CWS'!AT22</f>
        <v>0.87128871794871787</v>
      </c>
      <c r="AU117" s="46">
        <f>'REV-REVCALC_CWS'!AU22</f>
        <v>0.87128871794871787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0.87128871794871787</v>
      </c>
      <c r="AZ117" s="46">
        <f>'REV-REVCALC_CWS'!AZ22</f>
        <v>0.87128871794871798</v>
      </c>
      <c r="BA117" s="46">
        <f>'REV-REVCALC_CWS'!BA22</f>
        <v>0.9235126590038315</v>
      </c>
      <c r="BB117" s="46">
        <f>'REV-REVCALC_CWS'!BB22</f>
        <v>0.92351265900383139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0.9235126590038315</v>
      </c>
      <c r="BF117" s="46">
        <f>'REV-REVCALC_CWS'!BF22</f>
        <v>0.9235126590038315</v>
      </c>
      <c r="BG117" s="46">
        <f>'REV-REVCALC_CWS'!BG22</f>
        <v>0.9235126590038315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0.92351265900383139</v>
      </c>
      <c r="BK117" s="46">
        <f>'REV-REVCALC_CWS'!BK22</f>
        <v>0.9235126590038315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6700</v>
      </c>
      <c r="O120" s="70">
        <f>'REV-REVCALC_CWS'!O34</f>
        <v>6700</v>
      </c>
      <c r="P120" s="70">
        <f>'REV-REVCALC_CWS'!P34</f>
        <v>13500</v>
      </c>
      <c r="Q120" s="70">
        <f>'REV-REVCALC_CWS'!Q34</f>
        <v>3000</v>
      </c>
      <c r="R120" s="70">
        <f>'REV-REVCALC_CWS'!R34</f>
        <v>3937.5</v>
      </c>
      <c r="S120" s="70">
        <f>'REV-REVCALC_CWS'!S34</f>
        <v>8062.5</v>
      </c>
      <c r="T120" s="70">
        <f>'REV-REVCALC_CWS'!T34</f>
        <v>8062.5</v>
      </c>
      <c r="U120" s="70">
        <f>'REV-REVCALC_CWS'!U34</f>
        <v>8062.5</v>
      </c>
      <c r="V120" s="70">
        <f>'REV-REVCALC_CWS'!V34</f>
        <v>8062.5</v>
      </c>
      <c r="W120" s="70">
        <f>'REV-REVCALC_CWS'!W34</f>
        <v>8062.5</v>
      </c>
      <c r="X120" s="70">
        <f>'REV-REVCALC_CWS'!X34</f>
        <v>9000</v>
      </c>
      <c r="Y120" s="70">
        <f>'REV-REVCALC_CWS'!Y34</f>
        <v>10125</v>
      </c>
      <c r="Z120" s="70">
        <f>'REV-REVCALC_CWS'!Z34</f>
        <v>10125</v>
      </c>
      <c r="AA120" s="70">
        <f>'REV-REVCALC_CWS'!AA34</f>
        <v>12000</v>
      </c>
      <c r="AB120" s="70">
        <f>'REV-REVCALC_CWS'!AB34</f>
        <v>12000</v>
      </c>
      <c r="AC120" s="70">
        <f>'REV-REVCALC_CWS'!AC34</f>
        <v>7225</v>
      </c>
      <c r="AD120" s="70">
        <f>'REV-REVCALC_CWS'!AD34</f>
        <v>11900</v>
      </c>
      <c r="AE120" s="70">
        <f>'REV-REVCALC_CWS'!AE34</f>
        <v>13175</v>
      </c>
      <c r="AF120" s="70">
        <f>'REV-REVCALC_CWS'!AF34</f>
        <v>13175</v>
      </c>
      <c r="AG120" s="70">
        <f>'REV-REVCALC_CWS'!AG34</f>
        <v>14875</v>
      </c>
      <c r="AH120" s="70">
        <f>'REV-REVCALC_CWS'!AH34</f>
        <v>14875</v>
      </c>
      <c r="AI120" s="70">
        <f>'REV-REVCALC_CWS'!AI34</f>
        <v>14875</v>
      </c>
      <c r="AJ120" s="70">
        <f>'REV-REVCALC_CWS'!AJ34</f>
        <v>13175</v>
      </c>
      <c r="AK120" s="70">
        <f>'REV-REVCALC_CWS'!AK34</f>
        <v>13175</v>
      </c>
      <c r="AL120" s="70">
        <f>'REV-REVCALC_CWS'!AL34</f>
        <v>11900</v>
      </c>
      <c r="AM120" s="70">
        <f>'REV-REVCALC_CWS'!AM34</f>
        <v>10200</v>
      </c>
      <c r="AN120" s="70">
        <f>'REV-REVCALC_CWS'!AN34</f>
        <v>8925</v>
      </c>
      <c r="AO120" s="70">
        <f>'REV-REVCALC_CWS'!AO34</f>
        <v>7560</v>
      </c>
      <c r="AP120" s="70">
        <f>'REV-REVCALC_CWS'!AP34</f>
        <v>12285</v>
      </c>
      <c r="AQ120" s="70">
        <f>'REV-REVCALC_CWS'!AQ34</f>
        <v>13860</v>
      </c>
      <c r="AR120" s="70">
        <f>'REV-REVCALC_CWS'!AR34</f>
        <v>13860</v>
      </c>
      <c r="AS120" s="70">
        <f>'REV-REVCALC_CWS'!AS34</f>
        <v>15435</v>
      </c>
      <c r="AT120" s="70">
        <f>'REV-REVCALC_CWS'!AT34</f>
        <v>15435</v>
      </c>
      <c r="AU120" s="70">
        <f>'REV-REVCALC_CWS'!AU34</f>
        <v>15435</v>
      </c>
      <c r="AV120" s="70">
        <f>'REV-REVCALC_CWS'!AV34</f>
        <v>13860</v>
      </c>
      <c r="AW120" s="70">
        <f>'REV-REVCALC_CWS'!AW34</f>
        <v>13860</v>
      </c>
      <c r="AX120" s="70">
        <f>'REV-REVCALC_CWS'!AX34</f>
        <v>12285</v>
      </c>
      <c r="AY120" s="70">
        <f>'REV-REVCALC_CWS'!AY34</f>
        <v>10710</v>
      </c>
      <c r="AZ120" s="70">
        <f>'REV-REVCALC_CWS'!AZ34</f>
        <v>9135</v>
      </c>
      <c r="BA120" s="70">
        <f>'REV-REVCALC_CWS'!BA34</f>
        <v>5040</v>
      </c>
      <c r="BB120" s="70">
        <f>'REV-REVCALC_CWS'!BB34</f>
        <v>8190</v>
      </c>
      <c r="BC120" s="70">
        <f>'REV-REVCALC_CWS'!BC34</f>
        <v>9450</v>
      </c>
      <c r="BD120" s="70">
        <f>'REV-REVCALC_CWS'!BD34</f>
        <v>9450</v>
      </c>
      <c r="BE120" s="70">
        <f>'REV-REVCALC_CWS'!BE34</f>
        <v>10395</v>
      </c>
      <c r="BF120" s="70">
        <f>'REV-REVCALC_CWS'!BF34</f>
        <v>10395</v>
      </c>
      <c r="BG120" s="70">
        <f>'REV-REVCALC_CWS'!BG34</f>
        <v>10395</v>
      </c>
      <c r="BH120" s="70">
        <f>'REV-REVCALC_CWS'!BH34</f>
        <v>9450</v>
      </c>
      <c r="BI120" s="70">
        <f>'REV-REVCALC_CWS'!BI34</f>
        <v>9450</v>
      </c>
      <c r="BJ120" s="70">
        <f>'REV-REVCALC_CWS'!BJ34</f>
        <v>8190</v>
      </c>
      <c r="BK120" s="70">
        <f>'REV-REVCALC_CWS'!BK34</f>
        <v>7245</v>
      </c>
      <c r="BL120" s="70">
        <f>'REV-REVCALC_CWS'!BL34</f>
        <v>6300</v>
      </c>
      <c r="BM120" s="167">
        <f>SUM(D120:BL120)</f>
        <v>532545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1675</v>
      </c>
      <c r="O121" s="70">
        <f>'REV-REVCALC_CWS'!O35</f>
        <v>1675</v>
      </c>
      <c r="P121" s="70">
        <f>'REV-REVCALC_CWS'!P35</f>
        <v>3375</v>
      </c>
      <c r="Q121" s="70">
        <f>'REV-REVCALC_CWS'!Q35</f>
        <v>400</v>
      </c>
      <c r="R121" s="70">
        <f>'REV-REVCALC_CWS'!R35</f>
        <v>525</v>
      </c>
      <c r="S121" s="70">
        <f>'REV-REVCALC_CWS'!S35</f>
        <v>1075</v>
      </c>
      <c r="T121" s="70">
        <f>'REV-REVCALC_CWS'!T35</f>
        <v>1075</v>
      </c>
      <c r="U121" s="70">
        <f>'REV-REVCALC_CWS'!U35</f>
        <v>1075</v>
      </c>
      <c r="V121" s="70">
        <f>'REV-REVCALC_CWS'!V35</f>
        <v>1075</v>
      </c>
      <c r="W121" s="70">
        <f>'REV-REVCALC_CWS'!W35</f>
        <v>1075</v>
      </c>
      <c r="X121" s="70">
        <f>'REV-REVCALC_CWS'!X35</f>
        <v>1200</v>
      </c>
      <c r="Y121" s="70">
        <f>'REV-REVCALC_CWS'!Y35</f>
        <v>1350</v>
      </c>
      <c r="Z121" s="70">
        <f>'REV-REVCALC_CWS'!Z35</f>
        <v>3025</v>
      </c>
      <c r="AA121" s="70">
        <f>'REV-REVCALC_CWS'!AA35</f>
        <v>3275</v>
      </c>
      <c r="AB121" s="70">
        <f>'REV-REVCALC_CWS'!AB35</f>
        <v>4975</v>
      </c>
      <c r="AC121" s="70">
        <f>'REV-REVCALC_CWS'!AC35</f>
        <v>1250</v>
      </c>
      <c r="AD121" s="70">
        <f>'REV-REVCALC_CWS'!AD35</f>
        <v>1925</v>
      </c>
      <c r="AE121" s="70">
        <f>'REV-REVCALC_CWS'!AE35</f>
        <v>2625</v>
      </c>
      <c r="AF121" s="70">
        <f>'REV-REVCALC_CWS'!AF35</f>
        <v>2625</v>
      </c>
      <c r="AG121" s="70">
        <f>'REV-REVCALC_CWS'!AG35</f>
        <v>2825</v>
      </c>
      <c r="AH121" s="70">
        <f>'REV-REVCALC_CWS'!AH35</f>
        <v>2825</v>
      </c>
      <c r="AI121" s="70">
        <f>'REV-REVCALC_CWS'!AI35</f>
        <v>2825</v>
      </c>
      <c r="AJ121" s="70">
        <f>'REV-REVCALC_CWS'!AJ35</f>
        <v>2750</v>
      </c>
      <c r="AK121" s="70">
        <f>'REV-REVCALC_CWS'!AK35</f>
        <v>2900</v>
      </c>
      <c r="AL121" s="70">
        <f>'REV-REVCALC_CWS'!AL35</f>
        <v>4425</v>
      </c>
      <c r="AM121" s="70">
        <f>'REV-REVCALC_CWS'!AM35</f>
        <v>4475</v>
      </c>
      <c r="AN121" s="70">
        <f>'REV-REVCALC_CWS'!AN35</f>
        <v>6025</v>
      </c>
      <c r="AO121" s="70">
        <f>'REV-REVCALC_CWS'!AO35</f>
        <v>2590</v>
      </c>
      <c r="AP121" s="70">
        <f>'REV-REVCALC_CWS'!AP35</f>
        <v>4060</v>
      </c>
      <c r="AQ121" s="70">
        <f>'REV-REVCALC_CWS'!AQ35</f>
        <v>5215</v>
      </c>
      <c r="AR121" s="70">
        <f>'REV-REVCALC_CWS'!AR35</f>
        <v>5215</v>
      </c>
      <c r="AS121" s="70">
        <f>'REV-REVCALC_CWS'!AS35</f>
        <v>5670</v>
      </c>
      <c r="AT121" s="70">
        <f>'REV-REVCALC_CWS'!AT35</f>
        <v>5670</v>
      </c>
      <c r="AU121" s="70">
        <f>'REV-REVCALC_CWS'!AU35</f>
        <v>5670</v>
      </c>
      <c r="AV121" s="70">
        <f>'REV-REVCALC_CWS'!AV35</f>
        <v>5390</v>
      </c>
      <c r="AW121" s="70">
        <f>'REV-REVCALC_CWS'!AW35</f>
        <v>5600</v>
      </c>
      <c r="AX121" s="70">
        <f>'REV-REVCALC_CWS'!AX35</f>
        <v>7560</v>
      </c>
      <c r="AY121" s="70">
        <f>'REV-REVCALC_CWS'!AY35</f>
        <v>7455</v>
      </c>
      <c r="AZ121" s="70">
        <f>'REV-REVCALC_CWS'!AZ35</f>
        <v>9450</v>
      </c>
      <c r="BA121" s="70">
        <f>'REV-REVCALC_CWS'!BA35</f>
        <v>3150</v>
      </c>
      <c r="BB121" s="70">
        <f>'REV-REVCALC_CWS'!BB35</f>
        <v>4970</v>
      </c>
      <c r="BC121" s="70">
        <f>'REV-REVCALC_CWS'!BC35</f>
        <v>6265</v>
      </c>
      <c r="BD121" s="70">
        <f>'REV-REVCALC_CWS'!BD35</f>
        <v>6265</v>
      </c>
      <c r="BE121" s="70">
        <f>'REV-REVCALC_CWS'!BE35</f>
        <v>6825</v>
      </c>
      <c r="BF121" s="70">
        <f>'REV-REVCALC_CWS'!BF35</f>
        <v>6825</v>
      </c>
      <c r="BG121" s="70">
        <f>'REV-REVCALC_CWS'!BG35</f>
        <v>6825</v>
      </c>
      <c r="BH121" s="70">
        <f>'REV-REVCALC_CWS'!BH35</f>
        <v>6440</v>
      </c>
      <c r="BI121" s="70">
        <f>'REV-REVCALC_CWS'!BI35</f>
        <v>6650</v>
      </c>
      <c r="BJ121" s="70">
        <f>'REV-REVCALC_CWS'!BJ35</f>
        <v>8470</v>
      </c>
      <c r="BK121" s="70">
        <f>'REV-REVCALC_CWS'!BK35</f>
        <v>8260</v>
      </c>
      <c r="BL121" s="70">
        <f>'REV-REVCALC_CWS'!BL35</f>
        <v>10150</v>
      </c>
      <c r="BM121" s="167">
        <f>SUM(D121:BL121)</f>
        <v>214965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8375</v>
      </c>
      <c r="O122" s="70">
        <f t="shared" si="10"/>
        <v>8375</v>
      </c>
      <c r="P122" s="70">
        <f t="shared" si="10"/>
        <v>16875</v>
      </c>
      <c r="Q122" s="70">
        <f t="shared" si="10"/>
        <v>3400</v>
      </c>
      <c r="R122" s="70">
        <f t="shared" si="10"/>
        <v>4462.5</v>
      </c>
      <c r="S122" s="70">
        <f t="shared" si="10"/>
        <v>9137.5</v>
      </c>
      <c r="T122" s="70">
        <f t="shared" si="10"/>
        <v>9137.5</v>
      </c>
      <c r="U122" s="70">
        <f t="shared" si="10"/>
        <v>9137.5</v>
      </c>
      <c r="V122" s="70">
        <f t="shared" si="10"/>
        <v>9137.5</v>
      </c>
      <c r="W122" s="70">
        <f t="shared" si="10"/>
        <v>9137.5</v>
      </c>
      <c r="X122" s="70">
        <f t="shared" si="10"/>
        <v>10200</v>
      </c>
      <c r="Y122" s="70">
        <f t="shared" si="10"/>
        <v>11475</v>
      </c>
      <c r="Z122" s="70">
        <f t="shared" si="10"/>
        <v>13150</v>
      </c>
      <c r="AA122" s="70">
        <f t="shared" si="10"/>
        <v>15275</v>
      </c>
      <c r="AB122" s="70">
        <f t="shared" si="10"/>
        <v>16975</v>
      </c>
      <c r="AC122" s="70">
        <f t="shared" si="10"/>
        <v>8475</v>
      </c>
      <c r="AD122" s="70">
        <f t="shared" si="10"/>
        <v>13825</v>
      </c>
      <c r="AE122" s="70">
        <f t="shared" si="10"/>
        <v>15800</v>
      </c>
      <c r="AF122" s="70">
        <f t="shared" si="10"/>
        <v>15800</v>
      </c>
      <c r="AG122" s="70">
        <f t="shared" si="10"/>
        <v>17700</v>
      </c>
      <c r="AH122" s="70">
        <f t="shared" si="10"/>
        <v>17700</v>
      </c>
      <c r="AI122" s="70">
        <f t="shared" si="10"/>
        <v>17700</v>
      </c>
      <c r="AJ122" s="70">
        <f t="shared" si="10"/>
        <v>15925</v>
      </c>
      <c r="AK122" s="70">
        <f t="shared" si="10"/>
        <v>16075</v>
      </c>
      <c r="AL122" s="70">
        <f t="shared" si="10"/>
        <v>16325</v>
      </c>
      <c r="AM122" s="70">
        <f t="shared" si="10"/>
        <v>14675</v>
      </c>
      <c r="AN122" s="70">
        <f t="shared" si="10"/>
        <v>14950</v>
      </c>
      <c r="AO122" s="70">
        <f t="shared" si="10"/>
        <v>10150</v>
      </c>
      <c r="AP122" s="70">
        <f t="shared" si="10"/>
        <v>16345</v>
      </c>
      <c r="AQ122" s="70">
        <f t="shared" si="10"/>
        <v>19075</v>
      </c>
      <c r="AR122" s="70">
        <f t="shared" si="10"/>
        <v>19075</v>
      </c>
      <c r="AS122" s="70">
        <f t="shared" si="10"/>
        <v>21105</v>
      </c>
      <c r="AT122" s="70">
        <f t="shared" si="10"/>
        <v>21105</v>
      </c>
      <c r="AU122" s="70">
        <f t="shared" si="10"/>
        <v>21105</v>
      </c>
      <c r="AV122" s="70">
        <f t="shared" si="10"/>
        <v>19250</v>
      </c>
      <c r="AW122" s="70">
        <f t="shared" si="10"/>
        <v>19460</v>
      </c>
      <c r="AX122" s="70">
        <f t="shared" si="10"/>
        <v>19845</v>
      </c>
      <c r="AY122" s="70">
        <f t="shared" si="10"/>
        <v>18165</v>
      </c>
      <c r="AZ122" s="70">
        <f t="shared" si="10"/>
        <v>18585</v>
      </c>
      <c r="BA122" s="70">
        <f t="shared" si="10"/>
        <v>8190</v>
      </c>
      <c r="BB122" s="70">
        <f t="shared" si="10"/>
        <v>13160</v>
      </c>
      <c r="BC122" s="70">
        <f t="shared" si="10"/>
        <v>15715</v>
      </c>
      <c r="BD122" s="70">
        <f t="shared" si="10"/>
        <v>15715</v>
      </c>
      <c r="BE122" s="70">
        <f t="shared" si="10"/>
        <v>17220</v>
      </c>
      <c r="BF122" s="70">
        <f t="shared" si="10"/>
        <v>17220</v>
      </c>
      <c r="BG122" s="70">
        <f t="shared" si="10"/>
        <v>17220</v>
      </c>
      <c r="BH122" s="70">
        <f t="shared" si="10"/>
        <v>15890</v>
      </c>
      <c r="BI122" s="70">
        <f t="shared" si="10"/>
        <v>16100</v>
      </c>
      <c r="BJ122" s="70">
        <f t="shared" si="10"/>
        <v>16660</v>
      </c>
      <c r="BK122" s="70">
        <f t="shared" si="10"/>
        <v>15505</v>
      </c>
      <c r="BL122" s="70">
        <f t="shared" si="10"/>
        <v>16450</v>
      </c>
      <c r="BM122" s="167">
        <f>SUM(D122:BL122)</f>
        <v>747510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575</v>
      </c>
      <c r="O125" s="70">
        <f>'REV-REVCALC_CWS'!O38</f>
        <v>575</v>
      </c>
      <c r="P125" s="70">
        <f>'REV-REVCALC_CWS'!P38</f>
        <v>1125</v>
      </c>
      <c r="Q125" s="70">
        <f>'REV-REVCALC_CWS'!Q38</f>
        <v>275</v>
      </c>
      <c r="R125" s="70">
        <f>'REV-REVCALC_CWS'!R38</f>
        <v>375</v>
      </c>
      <c r="S125" s="70">
        <f>'REV-REVCALC_CWS'!S38</f>
        <v>725</v>
      </c>
      <c r="T125" s="70">
        <f>'REV-REVCALC_CWS'!T38</f>
        <v>725</v>
      </c>
      <c r="U125" s="70">
        <f>'REV-REVCALC_CWS'!U38</f>
        <v>725</v>
      </c>
      <c r="V125" s="70">
        <f>'REV-REVCALC_CWS'!V38</f>
        <v>725</v>
      </c>
      <c r="W125" s="70">
        <f>'REV-REVCALC_CWS'!W38</f>
        <v>725</v>
      </c>
      <c r="X125" s="70">
        <f>'REV-REVCALC_CWS'!X38</f>
        <v>825</v>
      </c>
      <c r="Y125" s="70">
        <f>'REV-REVCALC_CWS'!Y38</f>
        <v>900</v>
      </c>
      <c r="Z125" s="70">
        <f>'REV-REVCALC_CWS'!Z38</f>
        <v>900</v>
      </c>
      <c r="AA125" s="70">
        <f>'REV-REVCALC_CWS'!AA38</f>
        <v>1100</v>
      </c>
      <c r="AB125" s="70">
        <f>'REV-REVCALC_CWS'!AB38</f>
        <v>1100</v>
      </c>
      <c r="AC125" s="70">
        <f>'REV-REVCALC_CWS'!AC38</f>
        <v>1325</v>
      </c>
      <c r="AD125" s="70">
        <f>'REV-REVCALC_CWS'!AD38</f>
        <v>2100</v>
      </c>
      <c r="AE125" s="70">
        <f>'REV-REVCALC_CWS'!AE38</f>
        <v>2375</v>
      </c>
      <c r="AF125" s="70">
        <f>'REV-REVCALC_CWS'!AF38</f>
        <v>2375</v>
      </c>
      <c r="AG125" s="70">
        <f>'REV-REVCALC_CWS'!AG38</f>
        <v>2625</v>
      </c>
      <c r="AH125" s="70">
        <f>'REV-REVCALC_CWS'!AH38</f>
        <v>2625</v>
      </c>
      <c r="AI125" s="70">
        <f>'REV-REVCALC_CWS'!AI38</f>
        <v>2625</v>
      </c>
      <c r="AJ125" s="70">
        <f>'REV-REVCALC_CWS'!AJ38</f>
        <v>2375</v>
      </c>
      <c r="AK125" s="70">
        <f>'REV-REVCALC_CWS'!AK38</f>
        <v>2375</v>
      </c>
      <c r="AL125" s="70">
        <f>'REV-REVCALC_CWS'!AL38</f>
        <v>2100</v>
      </c>
      <c r="AM125" s="70">
        <f>'REV-REVCALC_CWS'!AM38</f>
        <v>1850</v>
      </c>
      <c r="AN125" s="70">
        <f>'REV-REVCALC_CWS'!AN38</f>
        <v>1575</v>
      </c>
      <c r="AO125" s="70">
        <f>'REV-REVCALC_CWS'!AO38</f>
        <v>2475</v>
      </c>
      <c r="AP125" s="70">
        <f>'REV-REVCALC_CWS'!AP38</f>
        <v>3950</v>
      </c>
      <c r="AQ125" s="70">
        <f>'REV-REVCALC_CWS'!AQ38</f>
        <v>4450</v>
      </c>
      <c r="AR125" s="70">
        <f>'REV-REVCALC_CWS'!AR38</f>
        <v>4450</v>
      </c>
      <c r="AS125" s="70">
        <f>'REV-REVCALC_CWS'!AS38</f>
        <v>4950</v>
      </c>
      <c r="AT125" s="70">
        <f>'REV-REVCALC_CWS'!AT38</f>
        <v>4950</v>
      </c>
      <c r="AU125" s="70">
        <f>'REV-REVCALC_CWS'!AU38</f>
        <v>4950</v>
      </c>
      <c r="AV125" s="70">
        <f>'REV-REVCALC_CWS'!AV38</f>
        <v>4450</v>
      </c>
      <c r="AW125" s="70">
        <f>'REV-REVCALC_CWS'!AW38</f>
        <v>4450</v>
      </c>
      <c r="AX125" s="70">
        <f>'REV-REVCALC_CWS'!AX38</f>
        <v>3950</v>
      </c>
      <c r="AY125" s="70">
        <f>'REV-REVCALC_CWS'!AY38</f>
        <v>3475</v>
      </c>
      <c r="AZ125" s="70">
        <f>'REV-REVCALC_CWS'!AZ38</f>
        <v>2975</v>
      </c>
      <c r="BA125" s="70">
        <f>'REV-REVCALC_CWS'!BA38</f>
        <v>3775</v>
      </c>
      <c r="BB125" s="70">
        <f>'REV-REVCALC_CWS'!BB38</f>
        <v>6050</v>
      </c>
      <c r="BC125" s="70">
        <f>'REV-REVCALC_CWS'!BC38</f>
        <v>6775</v>
      </c>
      <c r="BD125" s="70">
        <f>'REV-REVCALC_CWS'!BD38</f>
        <v>6775</v>
      </c>
      <c r="BE125" s="70">
        <f>'REV-REVCALC_CWS'!BE38</f>
        <v>7550</v>
      </c>
      <c r="BF125" s="70">
        <f>'REV-REVCALC_CWS'!BF38</f>
        <v>7550</v>
      </c>
      <c r="BG125" s="70">
        <f>'REV-REVCALC_CWS'!BG38</f>
        <v>7550</v>
      </c>
      <c r="BH125" s="70">
        <f>'REV-REVCALC_CWS'!BH38</f>
        <v>6775</v>
      </c>
      <c r="BI125" s="70">
        <f>'REV-REVCALC_CWS'!BI38</f>
        <v>6775</v>
      </c>
      <c r="BJ125" s="70">
        <f>'REV-REVCALC_CWS'!BJ38</f>
        <v>6050</v>
      </c>
      <c r="BK125" s="70">
        <f>'REV-REVCALC_CWS'!BK38</f>
        <v>5275</v>
      </c>
      <c r="BL125" s="70">
        <f>'REV-REVCALC_CWS'!BL38</f>
        <v>4525</v>
      </c>
      <c r="BM125" s="167">
        <f>SUM(D125:BL125)</f>
        <v>162600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2070</v>
      </c>
      <c r="O126" s="70">
        <f>'REV-REVCALC_CWS'!O39</f>
        <v>2070</v>
      </c>
      <c r="P126" s="70">
        <f>'REV-REVCALC_CWS'!P39</f>
        <v>4050</v>
      </c>
      <c r="Q126" s="70">
        <f>'REV-REVCALC_CWS'!Q39</f>
        <v>1856.25</v>
      </c>
      <c r="R126" s="70">
        <f>'REV-REVCALC_CWS'!R39</f>
        <v>2531.25</v>
      </c>
      <c r="S126" s="70">
        <f>'REV-REVCALC_CWS'!S39</f>
        <v>4893.75</v>
      </c>
      <c r="T126" s="70">
        <f>'REV-REVCALC_CWS'!T39</f>
        <v>4893.75</v>
      </c>
      <c r="U126" s="70">
        <f>'REV-REVCALC_CWS'!U39</f>
        <v>4893.75</v>
      </c>
      <c r="V126" s="70">
        <f>'REV-REVCALC_CWS'!V39</f>
        <v>4893.75</v>
      </c>
      <c r="W126" s="70">
        <f>'REV-REVCALC_CWS'!W39</f>
        <v>4893.75</v>
      </c>
      <c r="X126" s="70">
        <f>'REV-REVCALC_CWS'!X39</f>
        <v>5568.75</v>
      </c>
      <c r="Y126" s="70">
        <f>'REV-REVCALC_CWS'!Y39</f>
        <v>6075</v>
      </c>
      <c r="Z126" s="70">
        <f>'REV-REVCALC_CWS'!Z39</f>
        <v>9956.25</v>
      </c>
      <c r="AA126" s="70">
        <f>'REV-REVCALC_CWS'!AA39</f>
        <v>11306.25</v>
      </c>
      <c r="AB126" s="70">
        <f>'REV-REVCALC_CWS'!AB39</f>
        <v>15018.75</v>
      </c>
      <c r="AC126" s="70">
        <f>'REV-REVCALC_CWS'!AC39</f>
        <v>12240</v>
      </c>
      <c r="AD126" s="70">
        <f>'REV-REVCALC_CWS'!AD39</f>
        <v>18933.75</v>
      </c>
      <c r="AE126" s="70">
        <f>'REV-REVCALC_CWS'!AE39</f>
        <v>23715</v>
      </c>
      <c r="AF126" s="70">
        <f>'REV-REVCALC_CWS'!AF39</f>
        <v>23715</v>
      </c>
      <c r="AG126" s="70">
        <f>'REV-REVCALC_CWS'!AG39</f>
        <v>25627.5</v>
      </c>
      <c r="AH126" s="70">
        <f>'REV-REVCALC_CWS'!AH39</f>
        <v>25627.5</v>
      </c>
      <c r="AI126" s="70">
        <f>'REV-REVCALC_CWS'!AI39</f>
        <v>25627.5</v>
      </c>
      <c r="AJ126" s="70">
        <f>'REV-REVCALC_CWS'!AJ39</f>
        <v>24480</v>
      </c>
      <c r="AK126" s="70">
        <f>'REV-REVCALC_CWS'!AK39</f>
        <v>25053.75</v>
      </c>
      <c r="AL126" s="70">
        <f>'REV-REVCALC_CWS'!AL39</f>
        <v>27348.75</v>
      </c>
      <c r="AM126" s="70">
        <f>'REV-REVCALC_CWS'!AM39</f>
        <v>26966.25</v>
      </c>
      <c r="AN126" s="70">
        <f>'REV-REVCALC_CWS'!AN39</f>
        <v>29070</v>
      </c>
      <c r="AO126" s="70">
        <f>'REV-REVCALC_CWS'!AO39</f>
        <v>33007.5</v>
      </c>
      <c r="AP126" s="70">
        <f>'REV-REVCALC_CWS'!AP39</f>
        <v>52042.5</v>
      </c>
      <c r="AQ126" s="70">
        <f>'REV-REVCALC_CWS'!AQ39</f>
        <v>61155</v>
      </c>
      <c r="AR126" s="70">
        <f>'REV-REVCALC_CWS'!AR39</f>
        <v>61155</v>
      </c>
      <c r="AS126" s="70">
        <f>'REV-REVCALC_CWS'!AS39</f>
        <v>67230</v>
      </c>
      <c r="AT126" s="70">
        <f>'REV-REVCALC_CWS'!AT39</f>
        <v>67230</v>
      </c>
      <c r="AU126" s="70">
        <f>'REV-REVCALC_CWS'!AU39</f>
        <v>67230</v>
      </c>
      <c r="AV126" s="70">
        <f>'REV-REVCALC_CWS'!AV39</f>
        <v>61965</v>
      </c>
      <c r="AW126" s="70">
        <f>'REV-REVCALC_CWS'!AW39</f>
        <v>62572.5</v>
      </c>
      <c r="AX126" s="70">
        <f>'REV-REVCALC_CWS'!AX39</f>
        <v>60952.5</v>
      </c>
      <c r="AY126" s="70">
        <f>'REV-REVCALC_CWS'!AY39</f>
        <v>56700</v>
      </c>
      <c r="AZ126" s="70">
        <f>'REV-REVCALC_CWS'!AZ39</f>
        <v>54877.5</v>
      </c>
      <c r="BA126" s="70">
        <f>'REV-REVCALC_CWS'!BA39</f>
        <v>63585</v>
      </c>
      <c r="BB126" s="70">
        <f>'REV-REVCALC_CWS'!BB39</f>
        <v>101047.5</v>
      </c>
      <c r="BC126" s="70">
        <f>'REV-REVCALC_CWS'!BC39</f>
        <v>116032.5</v>
      </c>
      <c r="BD126" s="70">
        <f>'REV-REVCALC_CWS'!BD39</f>
        <v>116032.5</v>
      </c>
      <c r="BE126" s="70">
        <f>'REV-REVCALC_CWS'!BE39</f>
        <v>128385</v>
      </c>
      <c r="BF126" s="70">
        <f>'REV-REVCALC_CWS'!BF39</f>
        <v>128385</v>
      </c>
      <c r="BG126" s="70">
        <f>'REV-REVCALC_CWS'!BG39</f>
        <v>128385</v>
      </c>
      <c r="BH126" s="70">
        <f>'REV-REVCALC_CWS'!BH39</f>
        <v>116842.5</v>
      </c>
      <c r="BI126" s="70">
        <f>'REV-REVCALC_CWS'!BI39</f>
        <v>117450</v>
      </c>
      <c r="BJ126" s="70">
        <f>'REV-REVCALC_CWS'!BJ39</f>
        <v>109957.5</v>
      </c>
      <c r="BK126" s="70">
        <f>'REV-REVCALC_CWS'!BK39</f>
        <v>99427.5</v>
      </c>
      <c r="BL126" s="70">
        <f>'REV-REVCALC_CWS'!BL39</f>
        <v>91530</v>
      </c>
      <c r="BM126" s="167">
        <f>SUM(D126:BL126)</f>
        <v>2396553.75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2645</v>
      </c>
      <c r="O127" s="70">
        <f t="shared" si="11"/>
        <v>2645</v>
      </c>
      <c r="P127" s="70">
        <f t="shared" si="11"/>
        <v>5175</v>
      </c>
      <c r="Q127" s="70">
        <f t="shared" si="11"/>
        <v>2131.25</v>
      </c>
      <c r="R127" s="70">
        <f t="shared" si="11"/>
        <v>2906.25</v>
      </c>
      <c r="S127" s="70">
        <f t="shared" si="11"/>
        <v>5618.75</v>
      </c>
      <c r="T127" s="70">
        <f t="shared" si="11"/>
        <v>5618.75</v>
      </c>
      <c r="U127" s="70">
        <f t="shared" si="11"/>
        <v>5618.75</v>
      </c>
      <c r="V127" s="70">
        <f t="shared" si="11"/>
        <v>5618.75</v>
      </c>
      <c r="W127" s="70">
        <f t="shared" si="11"/>
        <v>5618.75</v>
      </c>
      <c r="X127" s="70">
        <f t="shared" si="11"/>
        <v>6393.75</v>
      </c>
      <c r="Y127" s="70">
        <f t="shared" si="11"/>
        <v>6975</v>
      </c>
      <c r="Z127" s="70">
        <f t="shared" si="11"/>
        <v>10856.25</v>
      </c>
      <c r="AA127" s="70">
        <f t="shared" si="11"/>
        <v>12406.25</v>
      </c>
      <c r="AB127" s="70">
        <f t="shared" si="11"/>
        <v>16118.75</v>
      </c>
      <c r="AC127" s="70">
        <f t="shared" si="11"/>
        <v>13565</v>
      </c>
      <c r="AD127" s="70">
        <f t="shared" si="11"/>
        <v>21033.75</v>
      </c>
      <c r="AE127" s="70">
        <f t="shared" si="11"/>
        <v>26090</v>
      </c>
      <c r="AF127" s="70">
        <f t="shared" si="11"/>
        <v>26090</v>
      </c>
      <c r="AG127" s="70">
        <f t="shared" si="11"/>
        <v>28252.5</v>
      </c>
      <c r="AH127" s="70">
        <f t="shared" si="11"/>
        <v>28252.5</v>
      </c>
      <c r="AI127" s="70">
        <f t="shared" si="11"/>
        <v>28252.5</v>
      </c>
      <c r="AJ127" s="70">
        <f t="shared" si="11"/>
        <v>26855</v>
      </c>
      <c r="AK127" s="70">
        <f t="shared" si="11"/>
        <v>27428.75</v>
      </c>
      <c r="AL127" s="70">
        <f t="shared" si="11"/>
        <v>29448.75</v>
      </c>
      <c r="AM127" s="70">
        <f t="shared" si="11"/>
        <v>28816.25</v>
      </c>
      <c r="AN127" s="70">
        <f t="shared" si="11"/>
        <v>30645</v>
      </c>
      <c r="AO127" s="70">
        <f t="shared" si="11"/>
        <v>35482.5</v>
      </c>
      <c r="AP127" s="70">
        <f t="shared" si="11"/>
        <v>55992.5</v>
      </c>
      <c r="AQ127" s="70">
        <f t="shared" si="11"/>
        <v>65605</v>
      </c>
      <c r="AR127" s="70">
        <f t="shared" si="11"/>
        <v>65605</v>
      </c>
      <c r="AS127" s="70">
        <f t="shared" si="11"/>
        <v>72180</v>
      </c>
      <c r="AT127" s="70">
        <f t="shared" si="11"/>
        <v>72180</v>
      </c>
      <c r="AU127" s="70">
        <f t="shared" si="11"/>
        <v>72180</v>
      </c>
      <c r="AV127" s="70">
        <f t="shared" si="11"/>
        <v>66415</v>
      </c>
      <c r="AW127" s="70">
        <f t="shared" si="11"/>
        <v>67022.5</v>
      </c>
      <c r="AX127" s="70">
        <f t="shared" si="11"/>
        <v>64902.5</v>
      </c>
      <c r="AY127" s="70">
        <f t="shared" si="11"/>
        <v>60175</v>
      </c>
      <c r="AZ127" s="70">
        <f t="shared" si="11"/>
        <v>57852.5</v>
      </c>
      <c r="BA127" s="70">
        <f t="shared" si="11"/>
        <v>67360</v>
      </c>
      <c r="BB127" s="70">
        <f t="shared" si="11"/>
        <v>107097.5</v>
      </c>
      <c r="BC127" s="70">
        <f t="shared" si="11"/>
        <v>122807.5</v>
      </c>
      <c r="BD127" s="70">
        <f t="shared" si="11"/>
        <v>122807.5</v>
      </c>
      <c r="BE127" s="70">
        <f t="shared" si="11"/>
        <v>135935</v>
      </c>
      <c r="BF127" s="70">
        <f t="shared" si="11"/>
        <v>135935</v>
      </c>
      <c r="BG127" s="70">
        <f t="shared" si="11"/>
        <v>135935</v>
      </c>
      <c r="BH127" s="70">
        <f t="shared" si="11"/>
        <v>123617.5</v>
      </c>
      <c r="BI127" s="70">
        <f t="shared" si="11"/>
        <v>124225</v>
      </c>
      <c r="BJ127" s="70">
        <f t="shared" si="11"/>
        <v>116007.5</v>
      </c>
      <c r="BK127" s="70">
        <f t="shared" si="11"/>
        <v>104702.5</v>
      </c>
      <c r="BL127" s="70">
        <f t="shared" si="11"/>
        <v>96055</v>
      </c>
      <c r="BM127" s="167">
        <f>SUM(D127:BL127)</f>
        <v>2559153.75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109210</v>
      </c>
      <c r="O129" s="104">
        <f t="shared" si="12"/>
        <v>109210</v>
      </c>
      <c r="P129" s="104">
        <f t="shared" si="12"/>
        <v>218430</v>
      </c>
      <c r="Q129" s="104">
        <f t="shared" si="12"/>
        <v>94007.55</v>
      </c>
      <c r="R129" s="104">
        <f t="shared" si="12"/>
        <v>125337.15</v>
      </c>
      <c r="S129" s="104">
        <f t="shared" si="12"/>
        <v>250693.05</v>
      </c>
      <c r="T129" s="104">
        <f t="shared" si="12"/>
        <v>250693.05</v>
      </c>
      <c r="U129" s="104">
        <f t="shared" si="12"/>
        <v>250693.05</v>
      </c>
      <c r="V129" s="104">
        <f t="shared" si="12"/>
        <v>250693.05</v>
      </c>
      <c r="W129" s="104">
        <f t="shared" si="12"/>
        <v>250693.05</v>
      </c>
      <c r="X129" s="104">
        <f t="shared" si="12"/>
        <v>282022.65000000002</v>
      </c>
      <c r="Y129" s="104">
        <f t="shared" si="12"/>
        <v>313371</v>
      </c>
      <c r="Z129" s="104">
        <f t="shared" si="12"/>
        <v>318927.25</v>
      </c>
      <c r="AA129" s="104">
        <f t="shared" si="12"/>
        <v>381586.45</v>
      </c>
      <c r="AB129" s="104">
        <f t="shared" si="12"/>
        <v>386998.95</v>
      </c>
      <c r="AC129" s="104">
        <f t="shared" si="12"/>
        <v>396462.77</v>
      </c>
      <c r="AD129" s="104">
        <f t="shared" si="12"/>
        <v>637378.15</v>
      </c>
      <c r="AE129" s="104">
        <f t="shared" si="12"/>
        <v>717572.47</v>
      </c>
      <c r="AF129" s="104">
        <f t="shared" si="12"/>
        <v>717572.47</v>
      </c>
      <c r="AG129" s="104">
        <f t="shared" si="12"/>
        <v>799101.75</v>
      </c>
      <c r="AH129" s="104">
        <f t="shared" si="12"/>
        <v>799101.75</v>
      </c>
      <c r="AI129" s="104">
        <f t="shared" si="12"/>
        <v>799101.75</v>
      </c>
      <c r="AJ129" s="104">
        <f t="shared" ref="AJ129:BL129" si="13">AJ127+AJ122+AJ116</f>
        <v>718462.47</v>
      </c>
      <c r="AK129" s="104">
        <f t="shared" si="13"/>
        <v>719186.22</v>
      </c>
      <c r="AL129" s="104">
        <f t="shared" si="13"/>
        <v>648293.15</v>
      </c>
      <c r="AM129" s="104">
        <f t="shared" si="13"/>
        <v>568543.87</v>
      </c>
      <c r="AN129" s="104">
        <f t="shared" si="13"/>
        <v>497484.55</v>
      </c>
      <c r="AO129" s="104">
        <f t="shared" si="13"/>
        <v>672568.29700000002</v>
      </c>
      <c r="AP129" s="104">
        <f t="shared" si="13"/>
        <v>1076454.183</v>
      </c>
      <c r="AQ129" s="104">
        <f t="shared" si="13"/>
        <v>1216222.6580000001</v>
      </c>
      <c r="AR129" s="104">
        <f t="shared" si="13"/>
        <v>1216222.6580000001</v>
      </c>
      <c r="AS129" s="104">
        <f t="shared" si="13"/>
        <v>1352253.6329999999</v>
      </c>
      <c r="AT129" s="104">
        <f t="shared" si="13"/>
        <v>1352253.6329999999</v>
      </c>
      <c r="AU129" s="104">
        <f t="shared" si="13"/>
        <v>1352253.6329999999</v>
      </c>
      <c r="AV129" s="104">
        <f t="shared" si="13"/>
        <v>1217207.6580000001</v>
      </c>
      <c r="AW129" s="104">
        <f t="shared" si="13"/>
        <v>1218025.1580000001</v>
      </c>
      <c r="AX129" s="104">
        <f t="shared" si="13"/>
        <v>1088864.183</v>
      </c>
      <c r="AY129" s="104">
        <f t="shared" si="13"/>
        <v>960127.74699999997</v>
      </c>
      <c r="AZ129" s="104">
        <f t="shared" si="13"/>
        <v>830799.272</v>
      </c>
      <c r="BA129" s="104">
        <f t="shared" si="13"/>
        <v>1081878.6567000002</v>
      </c>
      <c r="BB129" s="104">
        <f t="shared" si="13"/>
        <v>1735204.0867999999</v>
      </c>
      <c r="BC129" s="104">
        <f t="shared" si="13"/>
        <v>1952324.4501</v>
      </c>
      <c r="BD129" s="104">
        <f t="shared" si="13"/>
        <v>1952324.4501</v>
      </c>
      <c r="BE129" s="104">
        <f t="shared" si="13"/>
        <v>2171838.2335000001</v>
      </c>
      <c r="BF129" s="104">
        <f t="shared" si="13"/>
        <v>2171838.2335000001</v>
      </c>
      <c r="BG129" s="104">
        <f t="shared" si="13"/>
        <v>2171838.2335000001</v>
      </c>
      <c r="BH129" s="104">
        <f t="shared" si="13"/>
        <v>1953309.4501</v>
      </c>
      <c r="BI129" s="104">
        <f t="shared" si="13"/>
        <v>1954126.9501</v>
      </c>
      <c r="BJ129" s="104">
        <f t="shared" si="13"/>
        <v>1747614.0867999999</v>
      </c>
      <c r="BK129" s="104">
        <f t="shared" si="13"/>
        <v>1530272.8034000001</v>
      </c>
      <c r="BL129" s="104">
        <f t="shared" si="13"/>
        <v>1323714.9401</v>
      </c>
      <c r="BM129" s="167">
        <f>SUM(D129:BL129)</f>
        <v>46910364.907700017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2002730.25</v>
      </c>
      <c r="O150" s="158">
        <f>STAFF_CWS!R210</f>
        <v>2002730.25</v>
      </c>
      <c r="P150" s="158">
        <f>STAFF_CWS!S210</f>
        <v>2005460.75</v>
      </c>
      <c r="Q150" s="158">
        <f>STAFF_CWS!T210</f>
        <v>2802350.1887500002</v>
      </c>
      <c r="R150" s="158">
        <f>STAFF_CWS!U210</f>
        <v>2803133.42875</v>
      </c>
      <c r="S150" s="158">
        <f>STAFF_CWS!V210</f>
        <v>2806267.3262499999</v>
      </c>
      <c r="T150" s="158">
        <f>STAFF_CWS!W210</f>
        <v>2806267.3262499999</v>
      </c>
      <c r="U150" s="158">
        <f>STAFF_CWS!X210</f>
        <v>2806267.3262499999</v>
      </c>
      <c r="V150" s="158">
        <f>STAFF_CWS!Y210</f>
        <v>2806267.3262499999</v>
      </c>
      <c r="W150" s="158">
        <f>STAFF_CWS!Z210</f>
        <v>2806267.3262499999</v>
      </c>
      <c r="X150" s="158">
        <f>STAFF_CWS!AA210</f>
        <v>2807050.5662500001</v>
      </c>
      <c r="Y150" s="158">
        <f>STAFF_CWS!AB210</f>
        <v>2807834.2749999999</v>
      </c>
      <c r="Z150" s="158">
        <f>STAFF_CWS!AC210</f>
        <v>2807973.1812499999</v>
      </c>
      <c r="AA150" s="158">
        <f>STAFF_CWS!AD210</f>
        <v>2809539.6612499999</v>
      </c>
      <c r="AB150" s="158">
        <f>STAFF_CWS!AE210</f>
        <v>2809674.9737499999</v>
      </c>
      <c r="AC150" s="158">
        <f>STAFF_CWS!AF210</f>
        <v>3609911.5692500002</v>
      </c>
      <c r="AD150" s="158">
        <f>STAFF_CWS!AG210</f>
        <v>3615934.4537499999</v>
      </c>
      <c r="AE150" s="158">
        <f>STAFF_CWS!AH210</f>
        <v>3617939.3117499999</v>
      </c>
      <c r="AF150" s="158">
        <f>STAFF_CWS!AI210</f>
        <v>3617939.3117499999</v>
      </c>
      <c r="AG150" s="158">
        <f>STAFF_CWS!AJ210</f>
        <v>3619977.5437500002</v>
      </c>
      <c r="AH150" s="158">
        <f>STAFF_CWS!AK210</f>
        <v>3619977.5437500002</v>
      </c>
      <c r="AI150" s="158">
        <f>STAFF_CWS!AL210</f>
        <v>3619977.5437500002</v>
      </c>
      <c r="AJ150" s="158">
        <f>STAFF_CWS!AM210</f>
        <v>3617961.5617499999</v>
      </c>
      <c r="AK150" s="158">
        <f>STAFF_CWS!AN210</f>
        <v>3617979.6554999999</v>
      </c>
      <c r="AL150" s="158">
        <f>STAFF_CWS!AO210</f>
        <v>3616207.3287499999</v>
      </c>
      <c r="AM150" s="158">
        <f>STAFF_CWS!AP210</f>
        <v>3614213.59675</v>
      </c>
      <c r="AN150" s="158">
        <f>STAFF_CWS!AQ210</f>
        <v>3612437.11375</v>
      </c>
      <c r="AO150" s="158">
        <f>STAFF_CWS!AR210</f>
        <v>4416814.2074250001</v>
      </c>
      <c r="AP150" s="158">
        <f>STAFF_CWS!AS210</f>
        <v>4426911.3545749998</v>
      </c>
      <c r="AQ150" s="158">
        <f>STAFF_CWS!AT210</f>
        <v>4430405.5664499998</v>
      </c>
      <c r="AR150" s="158">
        <f>STAFF_CWS!AU210</f>
        <v>4430405.5664499998</v>
      </c>
      <c r="AS150" s="158">
        <f>STAFF_CWS!AV210</f>
        <v>4433806.3408249998</v>
      </c>
      <c r="AT150" s="158">
        <f>STAFF_CWS!AW210</f>
        <v>4433806.3408249998</v>
      </c>
      <c r="AU150" s="158">
        <f>STAFF_CWS!AX210</f>
        <v>4433806.3408249998</v>
      </c>
      <c r="AV150" s="158">
        <f>STAFF_CWS!AY210</f>
        <v>4430430.1914499998</v>
      </c>
      <c r="AW150" s="158">
        <f>STAFF_CWS!AZ210</f>
        <v>4430450.6289499998</v>
      </c>
      <c r="AX150" s="158">
        <f>STAFF_CWS!BA210</f>
        <v>4427221.6045749998</v>
      </c>
      <c r="AY150" s="158">
        <f>STAFF_CWS!BB210</f>
        <v>4424003.1936750002</v>
      </c>
      <c r="AZ150" s="158">
        <f>STAFF_CWS!BC210</f>
        <v>4420769.9818000002</v>
      </c>
      <c r="BA150" s="158">
        <f>STAFF_CWS!BD210</f>
        <v>6827046.9664174998</v>
      </c>
      <c r="BB150" s="158">
        <f>STAFF_CWS!BE210</f>
        <v>6843380.1021699999</v>
      </c>
      <c r="BC150" s="158">
        <f>STAFF_CWS!BF210</f>
        <v>6848808.1112524997</v>
      </c>
      <c r="BD150" s="158">
        <f>STAFF_CWS!BG210</f>
        <v>6848808.1112524997</v>
      </c>
      <c r="BE150" s="158">
        <f>STAFF_CWS!BH210</f>
        <v>6854295.9558375003</v>
      </c>
      <c r="BF150" s="158">
        <f>STAFF_CWS!BI210</f>
        <v>6854295.9558375003</v>
      </c>
      <c r="BG150" s="158">
        <f>STAFF_CWS!BJ210</f>
        <v>6854295.9558375003</v>
      </c>
      <c r="BH150" s="158">
        <f>STAFF_CWS!BK210</f>
        <v>6848832.7362524997</v>
      </c>
      <c r="BI150" s="158">
        <f>STAFF_CWS!BL210</f>
        <v>6848853.1737524997</v>
      </c>
      <c r="BJ150" s="158">
        <f>STAFF_CWS!BM210</f>
        <v>6843690.3521699999</v>
      </c>
      <c r="BK150" s="158">
        <f>STAFF_CWS!BN210</f>
        <v>6838256.8200850002</v>
      </c>
      <c r="BL150" s="158">
        <f>STAFF_CWS!BO210</f>
        <v>6833092.8735025004</v>
      </c>
      <c r="BM150" s="167">
        <f>SUM(D150:BL150)</f>
        <v>236372759.12269238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4402730.25</v>
      </c>
      <c r="O154" s="160">
        <f t="shared" si="17"/>
        <v>4402730.25</v>
      </c>
      <c r="P154" s="160">
        <f t="shared" si="17"/>
        <v>4405460.75</v>
      </c>
      <c r="Q154" s="160">
        <f t="shared" si="17"/>
        <v>5602350.1887500007</v>
      </c>
      <c r="R154" s="160">
        <f t="shared" si="17"/>
        <v>5603133.42875</v>
      </c>
      <c r="S154" s="160">
        <f t="shared" si="17"/>
        <v>5606267.3262499999</v>
      </c>
      <c r="T154" s="160">
        <f t="shared" si="17"/>
        <v>5606267.3262499999</v>
      </c>
      <c r="U154" s="160">
        <f t="shared" si="17"/>
        <v>5606267.3262499999</v>
      </c>
      <c r="V154" s="160">
        <f t="shared" si="17"/>
        <v>5606267.3262499999</v>
      </c>
      <c r="W154" s="160">
        <f t="shared" si="17"/>
        <v>5606267.3262499999</v>
      </c>
      <c r="X154" s="160">
        <f t="shared" si="17"/>
        <v>5607050.5662500001</v>
      </c>
      <c r="Y154" s="160">
        <f t="shared" si="17"/>
        <v>5607834.2750000004</v>
      </c>
      <c r="Z154" s="160">
        <f t="shared" si="17"/>
        <v>5607973.1812500004</v>
      </c>
      <c r="AA154" s="160">
        <f t="shared" si="17"/>
        <v>5609539.6612499999</v>
      </c>
      <c r="AB154" s="160">
        <f t="shared" si="17"/>
        <v>5609674.9737499999</v>
      </c>
      <c r="AC154" s="160">
        <f t="shared" si="17"/>
        <v>6409911.5692500006</v>
      </c>
      <c r="AD154" s="160">
        <f t="shared" si="17"/>
        <v>6415934.4537499994</v>
      </c>
      <c r="AE154" s="160">
        <f t="shared" si="17"/>
        <v>6417939.3117500003</v>
      </c>
      <c r="AF154" s="160">
        <f t="shared" si="17"/>
        <v>6417939.3117500003</v>
      </c>
      <c r="AG154" s="160">
        <f t="shared" si="17"/>
        <v>6419977.5437500002</v>
      </c>
      <c r="AH154" s="160">
        <f t="shared" si="17"/>
        <v>6419977.5437500002</v>
      </c>
      <c r="AI154" s="160">
        <f t="shared" si="17"/>
        <v>6419977.5437500002</v>
      </c>
      <c r="AJ154" s="160">
        <f t="shared" si="17"/>
        <v>6417961.5617500003</v>
      </c>
      <c r="AK154" s="160">
        <f t="shared" si="17"/>
        <v>6417979.6555000003</v>
      </c>
      <c r="AL154" s="160">
        <f t="shared" si="17"/>
        <v>6416207.3287499994</v>
      </c>
      <c r="AM154" s="160">
        <f t="shared" si="17"/>
        <v>6414213.5967500005</v>
      </c>
      <c r="AN154" s="160">
        <f t="shared" si="17"/>
        <v>6412437.1137499996</v>
      </c>
      <c r="AO154" s="160">
        <f t="shared" si="17"/>
        <v>7816814.2074250001</v>
      </c>
      <c r="AP154" s="160">
        <f t="shared" si="17"/>
        <v>7826911.3545749998</v>
      </c>
      <c r="AQ154" s="160">
        <f t="shared" si="17"/>
        <v>7830405.5664499998</v>
      </c>
      <c r="AR154" s="160">
        <f t="shared" si="17"/>
        <v>7830405.5664499998</v>
      </c>
      <c r="AS154" s="160">
        <f t="shared" si="17"/>
        <v>7833806.3408249998</v>
      </c>
      <c r="AT154" s="160">
        <f t="shared" si="17"/>
        <v>7833806.3408249998</v>
      </c>
      <c r="AU154" s="160">
        <f t="shared" si="17"/>
        <v>7833806.3408249998</v>
      </c>
      <c r="AV154" s="160">
        <f t="shared" si="17"/>
        <v>7830430.1914499998</v>
      </c>
      <c r="AW154" s="160">
        <f t="shared" si="17"/>
        <v>7830450.6289499998</v>
      </c>
      <c r="AX154" s="160">
        <f t="shared" si="17"/>
        <v>7827221.6045749998</v>
      </c>
      <c r="AY154" s="160">
        <f t="shared" si="17"/>
        <v>7824003.1936750002</v>
      </c>
      <c r="AZ154" s="160">
        <f t="shared" si="17"/>
        <v>7820769.9818000002</v>
      </c>
      <c r="BA154" s="160">
        <f t="shared" si="17"/>
        <v>10827046.966417499</v>
      </c>
      <c r="BB154" s="160">
        <f t="shared" si="17"/>
        <v>10843380.10217</v>
      </c>
      <c r="BC154" s="160">
        <f t="shared" si="17"/>
        <v>10848808.1112525</v>
      </c>
      <c r="BD154" s="160">
        <f t="shared" si="17"/>
        <v>10848808.1112525</v>
      </c>
      <c r="BE154" s="160">
        <f t="shared" si="17"/>
        <v>10854295.955837499</v>
      </c>
      <c r="BF154" s="160">
        <f t="shared" si="17"/>
        <v>10854295.955837499</v>
      </c>
      <c r="BG154" s="160">
        <f t="shared" si="17"/>
        <v>10854295.955837499</v>
      </c>
      <c r="BH154" s="160">
        <f t="shared" si="17"/>
        <v>10848832.7362525</v>
      </c>
      <c r="BI154" s="160">
        <f t="shared" si="17"/>
        <v>10848853.1737525</v>
      </c>
      <c r="BJ154" s="160">
        <f t="shared" si="17"/>
        <v>10843690.35217</v>
      </c>
      <c r="BK154" s="160">
        <f t="shared" si="17"/>
        <v>10838256.820085</v>
      </c>
      <c r="BL154" s="160">
        <f t="shared" si="17"/>
        <v>10833092.8735025</v>
      </c>
      <c r="BM154" s="167">
        <f>SUM(D154:BL154)</f>
        <v>421172759.12269229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880546.05</v>
      </c>
      <c r="O164" s="161">
        <f>STAFF_CWS!R224+STAFF_CWS!R289+STAFF_CWS!R372+STAFF_CWS!R545</f>
        <v>880546.05</v>
      </c>
      <c r="P164" s="161">
        <f>STAFF_CWS!S224+STAFF_CWS!S289+STAFF_CWS!S372+STAFF_CWS!S545</f>
        <v>881092.15</v>
      </c>
      <c r="Q164" s="161">
        <f>STAFF_CWS!T224+STAFF_CWS!T289+STAFF_CWS!T372+STAFF_CWS!T545</f>
        <v>1120470.0377500001</v>
      </c>
      <c r="R164" s="161">
        <f>STAFF_CWS!U224+STAFF_CWS!U289+STAFF_CWS!U372+STAFF_CWS!U545</f>
        <v>1120626.6857500002</v>
      </c>
      <c r="S164" s="161">
        <f>STAFF_CWS!V224+STAFF_CWS!V289+STAFF_CWS!V372+STAFF_CWS!V545</f>
        <v>1121253.4652499999</v>
      </c>
      <c r="T164" s="161">
        <f>STAFF_CWS!W224+STAFF_CWS!W289+STAFF_CWS!W372+STAFF_CWS!W545</f>
        <v>1121253.4652499999</v>
      </c>
      <c r="U164" s="161">
        <f>STAFF_CWS!X224+STAFF_CWS!X289+STAFF_CWS!X372+STAFF_CWS!X545</f>
        <v>1121253.4652499999</v>
      </c>
      <c r="V164" s="161">
        <f>STAFF_CWS!Y224+STAFF_CWS!Y289+STAFF_CWS!Y372+STAFF_CWS!Y545</f>
        <v>1121253.4652499999</v>
      </c>
      <c r="W164" s="161">
        <f>STAFF_CWS!Z224+STAFF_CWS!Z289+STAFF_CWS!Z372+STAFF_CWS!Z545</f>
        <v>1121253.4652499999</v>
      </c>
      <c r="X164" s="161">
        <f>STAFF_CWS!AA224+STAFF_CWS!AA289+STAFF_CWS!AA372+STAFF_CWS!AA545</f>
        <v>1121410.1132499999</v>
      </c>
      <c r="Y164" s="161">
        <f>STAFF_CWS!AB224+STAFF_CWS!AB289+STAFF_CWS!AB372+STAFF_CWS!AB545</f>
        <v>1121566.855</v>
      </c>
      <c r="Z164" s="161">
        <f>STAFF_CWS!AC224+STAFF_CWS!AC289+STAFF_CWS!AC372+STAFF_CWS!AC545</f>
        <v>1121594.63625</v>
      </c>
      <c r="AA164" s="161">
        <f>STAFF_CWS!AD224+STAFF_CWS!AD289+STAFF_CWS!AD372+STAFF_CWS!AD545</f>
        <v>1121907.9322500001</v>
      </c>
      <c r="AB164" s="161">
        <f>STAFF_CWS!AE224+STAFF_CWS!AE289+STAFF_CWS!AE372+STAFF_CWS!AE545</f>
        <v>1121934.9947500001</v>
      </c>
      <c r="AC164" s="161">
        <f>STAFF_CWS!AF224+STAFF_CWS!AF289+STAFF_CWS!AF372+STAFF_CWS!AF545</f>
        <v>1281982.31385</v>
      </c>
      <c r="AD164" s="161">
        <f>STAFF_CWS!AG224+STAFF_CWS!AG289+STAFF_CWS!AG372+STAFF_CWS!AG545</f>
        <v>1283186.89075</v>
      </c>
      <c r="AE164" s="161">
        <f>STAFF_CWS!AH224+STAFF_CWS!AH289+STAFF_CWS!AH372+STAFF_CWS!AH545</f>
        <v>1283587.8623500001</v>
      </c>
      <c r="AF164" s="161">
        <f>STAFF_CWS!AI224+STAFF_CWS!AI289+STAFF_CWS!AI372+STAFF_CWS!AI545</f>
        <v>1283587.8623500001</v>
      </c>
      <c r="AG164" s="161">
        <f>STAFF_CWS!AJ224+STAFF_CWS!AJ289+STAFF_CWS!AJ372+STAFF_CWS!AJ545</f>
        <v>1283995.50875</v>
      </c>
      <c r="AH164" s="161">
        <f>STAFF_CWS!AK224+STAFF_CWS!AK289+STAFF_CWS!AK372+STAFF_CWS!AK545</f>
        <v>1283995.50875</v>
      </c>
      <c r="AI164" s="161">
        <f>STAFF_CWS!AL224+STAFF_CWS!AL289+STAFF_CWS!AL372+STAFF_CWS!AL545</f>
        <v>1283995.50875</v>
      </c>
      <c r="AJ164" s="161">
        <f>STAFF_CWS!AM224+STAFF_CWS!AM289+STAFF_CWS!AM372+STAFF_CWS!AM545</f>
        <v>1283592.31235</v>
      </c>
      <c r="AK164" s="161">
        <f>STAFF_CWS!AN224+STAFF_CWS!AN289+STAFF_CWS!AN372+STAFF_CWS!AN545</f>
        <v>1283595.9311000002</v>
      </c>
      <c r="AL164" s="161">
        <f>STAFF_CWS!AO224+STAFF_CWS!AO289+STAFF_CWS!AO372+STAFF_CWS!AO545</f>
        <v>1283241.46575</v>
      </c>
      <c r="AM164" s="161">
        <f>STAFF_CWS!AP224+STAFF_CWS!AP289+STAFF_CWS!AP372+STAFF_CWS!AP545</f>
        <v>1282842.7193499999</v>
      </c>
      <c r="AN164" s="161">
        <f>STAFF_CWS!AQ224+STAFF_CWS!AQ289+STAFF_CWS!AQ372+STAFF_CWS!AQ545</f>
        <v>1282487.4227499999</v>
      </c>
      <c r="AO164" s="161">
        <f>STAFF_CWS!AR224+STAFF_CWS!AR289+STAFF_CWS!AR372+STAFF_CWS!AR545</f>
        <v>1563362.8414850002</v>
      </c>
      <c r="AP164" s="161">
        <f>STAFF_CWS!AS224+STAFF_CWS!AS289+STAFF_CWS!AS372+STAFF_CWS!AS545</f>
        <v>1565382.270915</v>
      </c>
      <c r="AQ164" s="161">
        <f>STAFF_CWS!AT224+STAFF_CWS!AT289+STAFF_CWS!AT372+STAFF_CWS!AT545</f>
        <v>1566081.1132899998</v>
      </c>
      <c r="AR164" s="161">
        <f>STAFF_CWS!AU224+STAFF_CWS!AU289+STAFF_CWS!AU372+STAFF_CWS!AU545</f>
        <v>1566081.1132899998</v>
      </c>
      <c r="AS164" s="161">
        <f>STAFF_CWS!AV224+STAFF_CWS!AV289+STAFF_CWS!AV372+STAFF_CWS!AV545</f>
        <v>1566761.2681649998</v>
      </c>
      <c r="AT164" s="161">
        <f>STAFF_CWS!AW224+STAFF_CWS!AW289+STAFF_CWS!AW372+STAFF_CWS!AW545</f>
        <v>1566761.2681649998</v>
      </c>
      <c r="AU164" s="161">
        <f>STAFF_CWS!AX224+STAFF_CWS!AX289+STAFF_CWS!AX372+STAFF_CWS!AX545</f>
        <v>1566761.2681649998</v>
      </c>
      <c r="AV164" s="161">
        <f>STAFF_CWS!AY224+STAFF_CWS!AY289+STAFF_CWS!AY372+STAFF_CWS!AY545</f>
        <v>1566086.0382900001</v>
      </c>
      <c r="AW164" s="161">
        <f>STAFF_CWS!AZ224+STAFF_CWS!AZ289+STAFF_CWS!AZ372+STAFF_CWS!AZ545</f>
        <v>1566090.12579</v>
      </c>
      <c r="AX164" s="161">
        <f>STAFF_CWS!BA224+STAFF_CWS!BA289+STAFF_CWS!BA372+STAFF_CWS!BA545</f>
        <v>1565444.320915</v>
      </c>
      <c r="AY164" s="161">
        <f>STAFF_CWS!BB224+STAFF_CWS!BB289+STAFF_CWS!BB372+STAFF_CWS!BB545</f>
        <v>1564800.638735</v>
      </c>
      <c r="AZ164" s="161">
        <f>STAFF_CWS!BC224+STAFF_CWS!BC289+STAFF_CWS!BC372+STAFF_CWS!BC545</f>
        <v>1564153.99636</v>
      </c>
      <c r="BA164" s="161">
        <f>STAFF_CWS!BD224+STAFF_CWS!BD289+STAFF_CWS!BD372+STAFF_CWS!BD545</f>
        <v>2165409.3932835003</v>
      </c>
      <c r="BB164" s="161">
        <f>STAFF_CWS!BE224+STAFF_CWS!BE289+STAFF_CWS!BE372+STAFF_CWS!BE545</f>
        <v>2168676.0204340001</v>
      </c>
      <c r="BC164" s="161">
        <f>STAFF_CWS!BF224+STAFF_CWS!BF289+STAFF_CWS!BF372+STAFF_CWS!BF545</f>
        <v>2169761.6222505001</v>
      </c>
      <c r="BD164" s="161">
        <f>STAFF_CWS!BG224+STAFF_CWS!BG289+STAFF_CWS!BG372+STAFF_CWS!BG545</f>
        <v>2169761.6222505001</v>
      </c>
      <c r="BE164" s="161">
        <f>STAFF_CWS!BH224+STAFF_CWS!BH289+STAFF_CWS!BH372+STAFF_CWS!BH545</f>
        <v>2170859.1911674999</v>
      </c>
      <c r="BF164" s="161">
        <f>STAFF_CWS!BI224+STAFF_CWS!BI289+STAFF_CWS!BI372+STAFF_CWS!BI545</f>
        <v>2170859.1911674999</v>
      </c>
      <c r="BG164" s="161">
        <f>STAFF_CWS!BJ224+STAFF_CWS!BJ289+STAFF_CWS!BJ372+STAFF_CWS!BJ545</f>
        <v>2170859.1911674999</v>
      </c>
      <c r="BH164" s="161">
        <f>STAFF_CWS!BK224+STAFF_CWS!BK289+STAFF_CWS!BK372+STAFF_CWS!BK545</f>
        <v>2169766.5472504999</v>
      </c>
      <c r="BI164" s="161">
        <f>STAFF_CWS!BL224+STAFF_CWS!BL289+STAFF_CWS!BL372+STAFF_CWS!BL545</f>
        <v>2169770.6347505003</v>
      </c>
      <c r="BJ164" s="161">
        <f>STAFF_CWS!BM224+STAFF_CWS!BM289+STAFF_CWS!BM372+STAFF_CWS!BM545</f>
        <v>2168738.0704340003</v>
      </c>
      <c r="BK164" s="161">
        <f>STAFF_CWS!BN224+STAFF_CWS!BN289+STAFF_CWS!BN372+STAFF_CWS!BN545</f>
        <v>2167651.364017</v>
      </c>
      <c r="BL164" s="161">
        <f>STAFF_CWS!BO224+STAFF_CWS!BO289+STAFF_CWS!BO372+STAFF_CWS!BO545</f>
        <v>2166618.5747004999</v>
      </c>
      <c r="BM164" s="167">
        <f>SUM(D164:BL164)</f>
        <v>84234551.824538514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1442970.05</v>
      </c>
      <c r="O167" s="161">
        <f t="shared" si="19"/>
        <v>1442970.05</v>
      </c>
      <c r="P167" s="161">
        <f t="shared" si="19"/>
        <v>1443516.15</v>
      </c>
      <c r="Q167" s="161">
        <f t="shared" si="19"/>
        <v>1682894.0377500001</v>
      </c>
      <c r="R167" s="161">
        <f t="shared" si="19"/>
        <v>1683050.6857500002</v>
      </c>
      <c r="S167" s="161">
        <f t="shared" si="19"/>
        <v>1683677.4652499999</v>
      </c>
      <c r="T167" s="161">
        <f t="shared" si="19"/>
        <v>1683677.4652499999</v>
      </c>
      <c r="U167" s="161">
        <f t="shared" si="19"/>
        <v>1683677.4652499999</v>
      </c>
      <c r="V167" s="161">
        <f t="shared" si="19"/>
        <v>1683677.4652499999</v>
      </c>
      <c r="W167" s="161">
        <f t="shared" si="19"/>
        <v>1683677.4652499999</v>
      </c>
      <c r="X167" s="161">
        <f t="shared" si="19"/>
        <v>1683834.1132499999</v>
      </c>
      <c r="Y167" s="161">
        <f t="shared" si="19"/>
        <v>1683990.855</v>
      </c>
      <c r="Z167" s="161">
        <f t="shared" si="19"/>
        <v>1684018.63625</v>
      </c>
      <c r="AA167" s="161">
        <f t="shared" si="19"/>
        <v>1684331.9322500001</v>
      </c>
      <c r="AB167" s="161">
        <f t="shared" si="19"/>
        <v>1684358.9947500001</v>
      </c>
      <c r="AC167" s="161">
        <f t="shared" si="19"/>
        <v>1844406.31385</v>
      </c>
      <c r="AD167" s="161">
        <f t="shared" si="19"/>
        <v>1845610.89075</v>
      </c>
      <c r="AE167" s="161">
        <f t="shared" si="19"/>
        <v>1846011.8623500001</v>
      </c>
      <c r="AF167" s="161">
        <f t="shared" si="19"/>
        <v>1846011.8623500001</v>
      </c>
      <c r="AG167" s="161">
        <f t="shared" si="19"/>
        <v>1846419.50875</v>
      </c>
      <c r="AH167" s="161">
        <f t="shared" si="19"/>
        <v>1846419.50875</v>
      </c>
      <c r="AI167" s="161">
        <f t="shared" si="19"/>
        <v>1846419.50875</v>
      </c>
      <c r="AJ167" s="161">
        <f t="shared" si="19"/>
        <v>1846016.31235</v>
      </c>
      <c r="AK167" s="161">
        <f t="shared" si="19"/>
        <v>1846019.9311000002</v>
      </c>
      <c r="AL167" s="161">
        <f t="shared" si="19"/>
        <v>1845665.46575</v>
      </c>
      <c r="AM167" s="161">
        <f t="shared" si="19"/>
        <v>1845266.7193499999</v>
      </c>
      <c r="AN167" s="161">
        <f t="shared" si="19"/>
        <v>1844911.4227499999</v>
      </c>
      <c r="AO167" s="161">
        <f t="shared" si="19"/>
        <v>2125786.8414850002</v>
      </c>
      <c r="AP167" s="161">
        <f t="shared" si="19"/>
        <v>2127806.2709149998</v>
      </c>
      <c r="AQ167" s="161">
        <f t="shared" si="19"/>
        <v>2128505.1132899998</v>
      </c>
      <c r="AR167" s="161">
        <f t="shared" si="19"/>
        <v>2128505.1132899998</v>
      </c>
      <c r="AS167" s="161">
        <f t="shared" si="19"/>
        <v>2129185.2681649998</v>
      </c>
      <c r="AT167" s="161">
        <f t="shared" si="19"/>
        <v>2129185.2681649998</v>
      </c>
      <c r="AU167" s="161">
        <f t="shared" si="19"/>
        <v>2129185.2681649998</v>
      </c>
      <c r="AV167" s="161">
        <f t="shared" si="19"/>
        <v>2128510.0382900001</v>
      </c>
      <c r="AW167" s="161">
        <f t="shared" si="19"/>
        <v>2128514.12579</v>
      </c>
      <c r="AX167" s="161">
        <f t="shared" si="19"/>
        <v>2127868.320915</v>
      </c>
      <c r="AY167" s="161">
        <f t="shared" si="19"/>
        <v>2127224.638735</v>
      </c>
      <c r="AZ167" s="161">
        <f t="shared" si="19"/>
        <v>2126577.9963600002</v>
      </c>
      <c r="BA167" s="161">
        <f t="shared" si="19"/>
        <v>2727833.3932835003</v>
      </c>
      <c r="BB167" s="161">
        <f t="shared" si="19"/>
        <v>2731100.0204340001</v>
      </c>
      <c r="BC167" s="161">
        <f t="shared" si="19"/>
        <v>2732185.6222505001</v>
      </c>
      <c r="BD167" s="161">
        <f t="shared" si="19"/>
        <v>2732185.6222505001</v>
      </c>
      <c r="BE167" s="161">
        <f t="shared" si="19"/>
        <v>2733283.1911674999</v>
      </c>
      <c r="BF167" s="161">
        <f t="shared" si="19"/>
        <v>2733283.1911674999</v>
      </c>
      <c r="BG167" s="161">
        <f t="shared" si="19"/>
        <v>2733283.1911674999</v>
      </c>
      <c r="BH167" s="161">
        <f t="shared" si="19"/>
        <v>2732190.5472504999</v>
      </c>
      <c r="BI167" s="161">
        <f t="shared" si="19"/>
        <v>2732194.6347505003</v>
      </c>
      <c r="BJ167" s="161">
        <f t="shared" si="19"/>
        <v>2731162.0704340003</v>
      </c>
      <c r="BK167" s="161">
        <f t="shared" si="19"/>
        <v>2730075.364017</v>
      </c>
      <c r="BL167" s="161">
        <f t="shared" si="19"/>
        <v>2729042.5747004999</v>
      </c>
      <c r="BM167" s="167">
        <f>SUM(D167:BL167)</f>
        <v>117979991.8245385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9345700.3000000007</v>
      </c>
      <c r="O169" s="130">
        <f t="shared" si="20"/>
        <v>9345700.3000000007</v>
      </c>
      <c r="P169" s="130">
        <f t="shared" si="20"/>
        <v>9348976.9000000004</v>
      </c>
      <c r="Q169" s="130">
        <f t="shared" si="20"/>
        <v>10785244.226500001</v>
      </c>
      <c r="R169" s="130">
        <f t="shared" si="20"/>
        <v>10786184.114500001</v>
      </c>
      <c r="S169" s="130">
        <f t="shared" si="20"/>
        <v>10789944.7915</v>
      </c>
      <c r="T169" s="130">
        <f t="shared" si="20"/>
        <v>10789944.7915</v>
      </c>
      <c r="U169" s="130">
        <f t="shared" si="20"/>
        <v>10789944.7915</v>
      </c>
      <c r="V169" s="130">
        <f t="shared" si="20"/>
        <v>10789944.7915</v>
      </c>
      <c r="W169" s="130">
        <f t="shared" si="20"/>
        <v>9789944.7915000003</v>
      </c>
      <c r="X169" s="130">
        <f t="shared" si="20"/>
        <v>9790884.6795000006</v>
      </c>
      <c r="Y169" s="130">
        <f t="shared" si="20"/>
        <v>9791825.1300000008</v>
      </c>
      <c r="Z169" s="130">
        <f t="shared" si="20"/>
        <v>9791991.8175000008</v>
      </c>
      <c r="AA169" s="130">
        <f t="shared" si="20"/>
        <v>9793871.5934999995</v>
      </c>
      <c r="AB169" s="130">
        <f t="shared" si="20"/>
        <v>9794033.9684999995</v>
      </c>
      <c r="AC169" s="130">
        <f t="shared" si="20"/>
        <v>8254317.8831000011</v>
      </c>
      <c r="AD169" s="130">
        <f t="shared" si="20"/>
        <v>8261545.3444999997</v>
      </c>
      <c r="AE169" s="130">
        <f t="shared" si="20"/>
        <v>8263951.1741000004</v>
      </c>
      <c r="AF169" s="130">
        <f t="shared" si="20"/>
        <v>8263951.1741000004</v>
      </c>
      <c r="AG169" s="130">
        <f t="shared" si="20"/>
        <v>8266397.0525000002</v>
      </c>
      <c r="AH169" s="130">
        <f t="shared" si="20"/>
        <v>8266397.0525000002</v>
      </c>
      <c r="AI169" s="130">
        <f t="shared" si="20"/>
        <v>8266397.0525000002</v>
      </c>
      <c r="AJ169" s="130">
        <f t="shared" ref="AJ169:BL169" si="21">AJ167+AJ161+AJ154</f>
        <v>8263977.8741000006</v>
      </c>
      <c r="AK169" s="130">
        <f t="shared" si="21"/>
        <v>8263999.5866</v>
      </c>
      <c r="AL169" s="130">
        <f t="shared" si="21"/>
        <v>8261872.7944999989</v>
      </c>
      <c r="AM169" s="130">
        <f t="shared" si="21"/>
        <v>8259480.3161000004</v>
      </c>
      <c r="AN169" s="130">
        <f t="shared" si="21"/>
        <v>8257348.5364999995</v>
      </c>
      <c r="AO169" s="130">
        <f t="shared" si="21"/>
        <v>9942601.0489099994</v>
      </c>
      <c r="AP169" s="130">
        <f t="shared" si="21"/>
        <v>9954717.6254899986</v>
      </c>
      <c r="AQ169" s="130">
        <f t="shared" si="21"/>
        <v>9958910.6797400005</v>
      </c>
      <c r="AR169" s="130">
        <f t="shared" si="21"/>
        <v>9958910.6797400005</v>
      </c>
      <c r="AS169" s="130">
        <f t="shared" si="21"/>
        <v>9962991.6089899987</v>
      </c>
      <c r="AT169" s="130">
        <f t="shared" si="21"/>
        <v>9962991.6089899987</v>
      </c>
      <c r="AU169" s="130">
        <f t="shared" si="21"/>
        <v>9962991.6089899987</v>
      </c>
      <c r="AV169" s="130">
        <f t="shared" si="21"/>
        <v>9958940.2297399994</v>
      </c>
      <c r="AW169" s="130">
        <f t="shared" si="21"/>
        <v>9958964.7547399998</v>
      </c>
      <c r="AX169" s="130">
        <f t="shared" si="21"/>
        <v>9955089.9254899994</v>
      </c>
      <c r="AY169" s="130">
        <f t="shared" si="21"/>
        <v>9951227.8324100003</v>
      </c>
      <c r="AZ169" s="130">
        <f t="shared" si="21"/>
        <v>9947347.9781600013</v>
      </c>
      <c r="BA169" s="130">
        <f t="shared" si="21"/>
        <v>13554880.359701</v>
      </c>
      <c r="BB169" s="130">
        <f t="shared" si="21"/>
        <v>13574480.122603999</v>
      </c>
      <c r="BC169" s="130">
        <f t="shared" si="21"/>
        <v>13580993.733502999</v>
      </c>
      <c r="BD169" s="130">
        <f t="shared" si="21"/>
        <v>13580993.733502999</v>
      </c>
      <c r="BE169" s="130">
        <f t="shared" si="21"/>
        <v>13587579.147004999</v>
      </c>
      <c r="BF169" s="130">
        <f t="shared" si="21"/>
        <v>13587579.147004999</v>
      </c>
      <c r="BG169" s="130">
        <f t="shared" si="21"/>
        <v>13587579.147004999</v>
      </c>
      <c r="BH169" s="130">
        <f t="shared" si="21"/>
        <v>13581023.283503</v>
      </c>
      <c r="BI169" s="130">
        <f t="shared" si="21"/>
        <v>13581047.808503</v>
      </c>
      <c r="BJ169" s="130">
        <f t="shared" si="21"/>
        <v>13574852.422604</v>
      </c>
      <c r="BK169" s="130">
        <f t="shared" si="21"/>
        <v>13568332.184102001</v>
      </c>
      <c r="BL169" s="130">
        <f t="shared" si="21"/>
        <v>13562135.448203001</v>
      </c>
      <c r="BM169" s="167">
        <f>SUM(D169:BL169)</f>
        <v>617152750.94723129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1034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9383446.9666666668</v>
      </c>
      <c r="O205" s="130">
        <f t="shared" si="22"/>
        <v>9369471.9666666668</v>
      </c>
      <c r="P205" s="130">
        <f t="shared" si="22"/>
        <v>9372833.5666666664</v>
      </c>
      <c r="Q205" s="130">
        <f t="shared" si="22"/>
        <v>10826647.518166667</v>
      </c>
      <c r="R205" s="130">
        <f t="shared" si="22"/>
        <v>10813282.406166667</v>
      </c>
      <c r="S205" s="130">
        <f t="shared" si="22"/>
        <v>10816493.083166666</v>
      </c>
      <c r="T205" s="130">
        <f t="shared" si="22"/>
        <v>10836058.083166666</v>
      </c>
      <c r="U205" s="130">
        <f t="shared" si="22"/>
        <v>10820093.083166666</v>
      </c>
      <c r="V205" s="130">
        <f t="shared" si="22"/>
        <v>10824803.083166666</v>
      </c>
      <c r="W205" s="130">
        <f t="shared" si="22"/>
        <v>9826664.7498333342</v>
      </c>
      <c r="X205" s="130">
        <f t="shared" si="22"/>
        <v>9827959.6378333345</v>
      </c>
      <c r="Y205" s="130">
        <f t="shared" si="22"/>
        <v>9826030.0883333348</v>
      </c>
      <c r="Z205" s="130">
        <f t="shared" si="22"/>
        <v>9844711.7758333348</v>
      </c>
      <c r="AA205" s="130">
        <f t="shared" si="22"/>
        <v>9828076.5518333334</v>
      </c>
      <c r="AB205" s="130">
        <f t="shared" si="22"/>
        <v>9831448.9268333334</v>
      </c>
      <c r="AC205" s="130">
        <f t="shared" si="22"/>
        <v>8293876.7653916674</v>
      </c>
      <c r="AD205" s="130">
        <f t="shared" si="22"/>
        <v>8300960.8934583329</v>
      </c>
      <c r="AE205" s="130">
        <f t="shared" si="22"/>
        <v>8297246.7230583336</v>
      </c>
      <c r="AF205" s="130">
        <f t="shared" si="22"/>
        <v>8319351.7230583336</v>
      </c>
      <c r="AG205" s="130">
        <f t="shared" si="22"/>
        <v>8299692.6014583334</v>
      </c>
      <c r="AH205" s="130">
        <f t="shared" si="22"/>
        <v>8305992.6014583334</v>
      </c>
      <c r="AI205" s="130">
        <f t="shared" si="22"/>
        <v>8301047.6014583334</v>
      </c>
      <c r="AJ205" s="130">
        <f t="shared" ref="AJ205:BL205" si="23">AJ203+AJ201+AJ199+AJ197+AJ191+AJ185+AJ178+AJ172+AJ169+AJ147+AJ138</f>
        <v>8301073.4230583338</v>
      </c>
      <c r="AK205" s="130">
        <f t="shared" si="23"/>
        <v>8297295.1355583332</v>
      </c>
      <c r="AL205" s="130">
        <f t="shared" si="23"/>
        <v>8315773.3434583321</v>
      </c>
      <c r="AM205" s="130">
        <f t="shared" si="23"/>
        <v>8292775.8650583336</v>
      </c>
      <c r="AN205" s="130">
        <f t="shared" si="23"/>
        <v>8293894.0854583327</v>
      </c>
      <c r="AO205" s="130">
        <f t="shared" si="23"/>
        <v>9990062.3682589587</v>
      </c>
      <c r="AP205" s="130">
        <f t="shared" si="23"/>
        <v>9999623.9448389579</v>
      </c>
      <c r="AQ205" s="130">
        <f t="shared" si="23"/>
        <v>10000016.99908896</v>
      </c>
      <c r="AR205" s="130">
        <f t="shared" si="23"/>
        <v>10022121.99908896</v>
      </c>
      <c r="AS205" s="130">
        <f t="shared" si="23"/>
        <v>10004097.928338958</v>
      </c>
      <c r="AT205" s="130">
        <f t="shared" si="23"/>
        <v>10010397.928338958</v>
      </c>
      <c r="AU205" s="130">
        <f t="shared" si="23"/>
        <v>10005452.928338958</v>
      </c>
      <c r="AV205" s="130">
        <f t="shared" si="23"/>
        <v>10003846.549088959</v>
      </c>
      <c r="AW205" s="130">
        <f t="shared" si="23"/>
        <v>10000071.074088959</v>
      </c>
      <c r="AX205" s="130">
        <f t="shared" si="23"/>
        <v>10016801.244838959</v>
      </c>
      <c r="AY205" s="130">
        <f t="shared" si="23"/>
        <v>9992334.1517589595</v>
      </c>
      <c r="AZ205" s="130">
        <f t="shared" si="23"/>
        <v>9991704.2975089606</v>
      </c>
      <c r="BA205" s="130">
        <f t="shared" si="23"/>
        <v>13606064.02163785</v>
      </c>
      <c r="BB205" s="130">
        <f t="shared" si="23"/>
        <v>13623108.784540849</v>
      </c>
      <c r="BC205" s="130">
        <f t="shared" si="23"/>
        <v>13625822.395439848</v>
      </c>
      <c r="BD205" s="130">
        <f t="shared" si="23"/>
        <v>13647927.395439848</v>
      </c>
      <c r="BE205" s="130">
        <f t="shared" si="23"/>
        <v>13632407.808941849</v>
      </c>
      <c r="BF205" s="130">
        <f t="shared" si="23"/>
        <v>13638707.808941849</v>
      </c>
      <c r="BG205" s="130">
        <f t="shared" si="23"/>
        <v>13633762.808941849</v>
      </c>
      <c r="BH205" s="130">
        <f t="shared" si="23"/>
        <v>13629651.945439849</v>
      </c>
      <c r="BI205" s="130">
        <f t="shared" si="23"/>
        <v>13625876.470439849</v>
      </c>
      <c r="BJ205" s="130">
        <f t="shared" si="23"/>
        <v>13640286.08454085</v>
      </c>
      <c r="BK205" s="130">
        <f t="shared" si="23"/>
        <v>13613160.84603885</v>
      </c>
      <c r="BL205" s="130">
        <f t="shared" si="23"/>
        <v>13604644.110139851</v>
      </c>
      <c r="BM205" s="167">
        <f>SUM(D205:BL205)</f>
        <v>619743822.14349377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-9274236.9666666668</v>
      </c>
      <c r="O207" s="130">
        <f t="shared" si="24"/>
        <v>-9260261.9666666668</v>
      </c>
      <c r="P207" s="130">
        <f t="shared" si="24"/>
        <v>-9154403.5666666664</v>
      </c>
      <c r="Q207" s="130">
        <f t="shared" si="24"/>
        <v>-10732639.968166666</v>
      </c>
      <c r="R207" s="130">
        <f t="shared" si="24"/>
        <v>-10687945.256166667</v>
      </c>
      <c r="S207" s="130">
        <f t="shared" si="24"/>
        <v>-10565800.033166666</v>
      </c>
      <c r="T207" s="130">
        <f t="shared" si="24"/>
        <v>-10585365.033166666</v>
      </c>
      <c r="U207" s="130">
        <f t="shared" si="24"/>
        <v>-10569400.033166666</v>
      </c>
      <c r="V207" s="130">
        <f t="shared" si="24"/>
        <v>-10574110.033166666</v>
      </c>
      <c r="W207" s="130">
        <f t="shared" si="24"/>
        <v>-9575971.6998333335</v>
      </c>
      <c r="X207" s="130">
        <f t="shared" si="24"/>
        <v>-9545936.9878333341</v>
      </c>
      <c r="Y207" s="130">
        <f t="shared" si="24"/>
        <v>-9512659.0883333348</v>
      </c>
      <c r="Z207" s="130">
        <f t="shared" si="24"/>
        <v>-9525784.5258333348</v>
      </c>
      <c r="AA207" s="130">
        <f t="shared" si="24"/>
        <v>-9446490.1018333342</v>
      </c>
      <c r="AB207" s="130">
        <f t="shared" si="24"/>
        <v>-9444449.9768333342</v>
      </c>
      <c r="AC207" s="130">
        <f t="shared" si="24"/>
        <v>-7897413.9953916669</v>
      </c>
      <c r="AD207" s="130">
        <f t="shared" si="24"/>
        <v>-7663582.7434583325</v>
      </c>
      <c r="AE207" s="130">
        <f t="shared" si="24"/>
        <v>-7579674.2530583339</v>
      </c>
      <c r="AF207" s="130">
        <f t="shared" si="24"/>
        <v>-7601779.2530583339</v>
      </c>
      <c r="AG207" s="130">
        <f t="shared" si="24"/>
        <v>-7500590.8514583334</v>
      </c>
      <c r="AH207" s="130">
        <f t="shared" si="24"/>
        <v>-7506890.8514583334</v>
      </c>
      <c r="AI207" s="130">
        <f t="shared" si="24"/>
        <v>-7501945.8514583334</v>
      </c>
      <c r="AJ207" s="130">
        <f t="shared" ref="AJ207:BL207" si="25">AJ129-AJ205</f>
        <v>-7582610.9530583341</v>
      </c>
      <c r="AK207" s="130">
        <f t="shared" si="25"/>
        <v>-7578108.9155583335</v>
      </c>
      <c r="AL207" s="130">
        <f t="shared" si="25"/>
        <v>-7667480.1934583317</v>
      </c>
      <c r="AM207" s="130">
        <f t="shared" si="25"/>
        <v>-7724231.9950583335</v>
      </c>
      <c r="AN207" s="130">
        <f t="shared" si="25"/>
        <v>-7796409.5354583329</v>
      </c>
      <c r="AO207" s="130">
        <f t="shared" si="25"/>
        <v>-9317494.0712589584</v>
      </c>
      <c r="AP207" s="130">
        <f t="shared" si="25"/>
        <v>-8923169.7618389577</v>
      </c>
      <c r="AQ207" s="130">
        <f t="shared" si="25"/>
        <v>-8783794.3410889599</v>
      </c>
      <c r="AR207" s="130">
        <f t="shared" si="25"/>
        <v>-8805899.3410889599</v>
      </c>
      <c r="AS207" s="130">
        <f t="shared" si="25"/>
        <v>-8651844.2953389585</v>
      </c>
      <c r="AT207" s="130">
        <f t="shared" si="25"/>
        <v>-8658144.2953389585</v>
      </c>
      <c r="AU207" s="130">
        <f t="shared" si="25"/>
        <v>-8653199.2953389585</v>
      </c>
      <c r="AV207" s="130">
        <f t="shared" si="25"/>
        <v>-8786638.8910889588</v>
      </c>
      <c r="AW207" s="130">
        <f t="shared" si="25"/>
        <v>-8782045.9160889592</v>
      </c>
      <c r="AX207" s="130">
        <f t="shared" si="25"/>
        <v>-8927937.0618389584</v>
      </c>
      <c r="AY207" s="130">
        <f t="shared" si="25"/>
        <v>-9032206.40475896</v>
      </c>
      <c r="AZ207" s="130">
        <f t="shared" si="25"/>
        <v>-9160905.0255089607</v>
      </c>
      <c r="BA207" s="130">
        <f t="shared" si="25"/>
        <v>-12524185.364937849</v>
      </c>
      <c r="BB207" s="130">
        <f t="shared" si="25"/>
        <v>-11887904.697740849</v>
      </c>
      <c r="BC207" s="130">
        <f t="shared" si="25"/>
        <v>-11673497.945339847</v>
      </c>
      <c r="BD207" s="130">
        <f t="shared" si="25"/>
        <v>-11695602.945339847</v>
      </c>
      <c r="BE207" s="130">
        <f t="shared" si="25"/>
        <v>-11460569.575441848</v>
      </c>
      <c r="BF207" s="130">
        <f t="shared" si="25"/>
        <v>-11466869.575441848</v>
      </c>
      <c r="BG207" s="130">
        <f t="shared" si="25"/>
        <v>-11461924.575441848</v>
      </c>
      <c r="BH207" s="130">
        <f t="shared" si="25"/>
        <v>-11676342.495339848</v>
      </c>
      <c r="BI207" s="130">
        <f t="shared" si="25"/>
        <v>-11671749.52033985</v>
      </c>
      <c r="BJ207" s="130">
        <f t="shared" si="25"/>
        <v>-11892671.99774085</v>
      </c>
      <c r="BK207" s="130">
        <f t="shared" si="25"/>
        <v>-12082888.042638849</v>
      </c>
      <c r="BL207" s="130">
        <f t="shared" si="25"/>
        <v>-12280929.170039851</v>
      </c>
      <c r="BM207" s="167">
        <f>SUM(D207:BL207)</f>
        <v>-572833457.23579419</v>
      </c>
    </row>
    <row r="208" spans="1:65" x14ac:dyDescent="0.15">
      <c r="B208" s="14" t="s">
        <v>1032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-93793104.966666669</v>
      </c>
      <c r="O208" s="130">
        <f t="shared" si="26"/>
        <v>-103053366.93333334</v>
      </c>
      <c r="P208" s="130">
        <f t="shared" si="26"/>
        <v>-112207770.5</v>
      </c>
      <c r="Q208" s="130">
        <f t="shared" si="26"/>
        <v>-122940410.46816666</v>
      </c>
      <c r="R208" s="130">
        <f t="shared" si="26"/>
        <v>-133628355.72433333</v>
      </c>
      <c r="S208" s="130">
        <f t="shared" si="26"/>
        <v>-144194155.75749999</v>
      </c>
      <c r="T208" s="130">
        <f t="shared" si="26"/>
        <v>-154779520.79066667</v>
      </c>
      <c r="U208" s="130">
        <f t="shared" si="26"/>
        <v>-165348920.82383335</v>
      </c>
      <c r="V208" s="130">
        <f t="shared" si="26"/>
        <v>-175923030.85700002</v>
      </c>
      <c r="W208" s="130">
        <f t="shared" si="26"/>
        <v>-185499002.55683336</v>
      </c>
      <c r="X208" s="130">
        <f t="shared" si="26"/>
        <v>-195044939.54466668</v>
      </c>
      <c r="Y208" s="130">
        <f t="shared" si="26"/>
        <v>-204557598.63300002</v>
      </c>
      <c r="Z208" s="130">
        <f t="shared" si="26"/>
        <v>-214083383.15883335</v>
      </c>
      <c r="AA208" s="130">
        <f t="shared" si="26"/>
        <v>-223529873.2606667</v>
      </c>
      <c r="AB208" s="130">
        <f t="shared" si="26"/>
        <v>-232974323.23750004</v>
      </c>
      <c r="AC208" s="130">
        <f t="shared" si="26"/>
        <v>-240871737.23289171</v>
      </c>
      <c r="AD208" s="130">
        <f t="shared" si="26"/>
        <v>-248535319.97635004</v>
      </c>
      <c r="AE208" s="130">
        <f t="shared" si="26"/>
        <v>-256114994.22940838</v>
      </c>
      <c r="AF208" s="130">
        <f t="shared" si="26"/>
        <v>-263716773.48246673</v>
      </c>
      <c r="AG208" s="130">
        <f t="shared" si="26"/>
        <v>-271217364.33392507</v>
      </c>
      <c r="AH208" s="130">
        <f t="shared" si="26"/>
        <v>-278724255.18538338</v>
      </c>
      <c r="AI208" s="130">
        <f t="shared" si="26"/>
        <v>-286226201.03684169</v>
      </c>
      <c r="AJ208" s="130">
        <f t="shared" si="26"/>
        <v>-293808811.98990005</v>
      </c>
      <c r="AK208" s="130">
        <f t="shared" ref="AK208:BL208" si="27">AK207+AJ208</f>
        <v>-301386920.90545839</v>
      </c>
      <c r="AL208" s="130">
        <f t="shared" si="27"/>
        <v>-309054401.09891671</v>
      </c>
      <c r="AM208" s="130">
        <f t="shared" si="27"/>
        <v>-316778633.09397507</v>
      </c>
      <c r="AN208" s="130">
        <f t="shared" si="27"/>
        <v>-324575042.62943339</v>
      </c>
      <c r="AO208" s="130">
        <f t="shared" si="27"/>
        <v>-333892536.70069236</v>
      </c>
      <c r="AP208" s="130">
        <f t="shared" si="27"/>
        <v>-342815706.46253133</v>
      </c>
      <c r="AQ208" s="130">
        <f t="shared" si="27"/>
        <v>-351599500.80362028</v>
      </c>
      <c r="AR208" s="130">
        <f t="shared" si="27"/>
        <v>-360405400.14470923</v>
      </c>
      <c r="AS208" s="130">
        <f t="shared" si="27"/>
        <v>-369057244.44004822</v>
      </c>
      <c r="AT208" s="130">
        <f t="shared" si="27"/>
        <v>-377715388.73538721</v>
      </c>
      <c r="AU208" s="130">
        <f t="shared" si="27"/>
        <v>-386368588.03072619</v>
      </c>
      <c r="AV208" s="130">
        <f t="shared" si="27"/>
        <v>-395155226.92181516</v>
      </c>
      <c r="AW208" s="130">
        <f t="shared" si="27"/>
        <v>-403937272.8379041</v>
      </c>
      <c r="AX208" s="130">
        <f t="shared" si="27"/>
        <v>-412865209.89974308</v>
      </c>
      <c r="AY208" s="130">
        <f t="shared" si="27"/>
        <v>-421897416.30450201</v>
      </c>
      <c r="AZ208" s="130">
        <f t="shared" si="27"/>
        <v>-431058321.33001095</v>
      </c>
      <c r="BA208" s="130">
        <f t="shared" si="27"/>
        <v>-443582506.69494879</v>
      </c>
      <c r="BB208" s="130">
        <f t="shared" si="27"/>
        <v>-455470411.39268965</v>
      </c>
      <c r="BC208" s="130">
        <f t="shared" si="27"/>
        <v>-467143909.3380295</v>
      </c>
      <c r="BD208" s="130">
        <f t="shared" si="27"/>
        <v>-478839512.28336936</v>
      </c>
      <c r="BE208" s="130">
        <f t="shared" si="27"/>
        <v>-490300081.8588112</v>
      </c>
      <c r="BF208" s="130">
        <f t="shared" si="27"/>
        <v>-501766951.43425304</v>
      </c>
      <c r="BG208" s="130">
        <f t="shared" si="27"/>
        <v>-513228876.00969487</v>
      </c>
      <c r="BH208" s="130">
        <f t="shared" si="27"/>
        <v>-524905218.50503474</v>
      </c>
      <c r="BI208" s="130">
        <f t="shared" si="27"/>
        <v>-536576968.02537459</v>
      </c>
      <c r="BJ208" s="130">
        <f t="shared" si="27"/>
        <v>-548469640.0231154</v>
      </c>
      <c r="BK208" s="130">
        <f t="shared" si="27"/>
        <v>-560552528.06575429</v>
      </c>
      <c r="BL208" s="130">
        <f t="shared" si="27"/>
        <v>-572833457.23579419</v>
      </c>
      <c r="BM208" s="167">
        <f>SUM(D208:BL208)</f>
        <v>-16955453192.553179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859</v>
      </c>
    </row>
    <row r="3" spans="2:63" x14ac:dyDescent="0.15">
      <c r="B3" s="136" t="s">
        <v>468</v>
      </c>
    </row>
    <row r="4" spans="2:63" x14ac:dyDescent="0.15">
      <c r="B4" s="135" t="s">
        <v>860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-112179178.5</v>
      </c>
      <c r="E5" s="121">
        <f>SUM(P35:AA35)</f>
        <v>-120766552.7375</v>
      </c>
      <c r="F5" s="121">
        <f>SUM(AB35:AM35)</f>
        <v>-91600719.391933322</v>
      </c>
      <c r="G5" s="121">
        <f>SUM(AN35:AY35)</f>
        <v>-106483278.7005775</v>
      </c>
      <c r="H5" s="121">
        <f>SUM(AZ35:BK35)</f>
        <v>-141775135.90578321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861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-382050</v>
      </c>
      <c r="E9" s="121">
        <f>SUM(P39:AA39)</f>
        <v>-96543.75</v>
      </c>
      <c r="F9" s="121">
        <f>SUM(AB39:AM39)</f>
        <v>-102501.25</v>
      </c>
      <c r="G9" s="121">
        <f>SUM(AN39:AY39)</f>
        <v>-361142.5</v>
      </c>
      <c r="H9" s="121">
        <f>SUM(AZ39:BK39)</f>
        <v>-481792.5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-101250</v>
      </c>
      <c r="E10" s="121">
        <f>SUM(P40:AA40)</f>
        <v>-168075</v>
      </c>
      <c r="F10" s="121">
        <f>SUM(AB40:AM40)</f>
        <v>-95985</v>
      </c>
      <c r="G10" s="121">
        <f>SUM(AN40:AY40)</f>
        <v>-106069.5</v>
      </c>
      <c r="H10" s="121">
        <f>SUM(AZ40:BK40)</f>
        <v>-449756.55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81000</v>
      </c>
      <c r="E11" s="121">
        <f>SUM(P41:AA41)</f>
        <v>119475</v>
      </c>
      <c r="F11" s="121">
        <f>SUM(AB41:AM41)</f>
        <v>54067.5</v>
      </c>
      <c r="G11" s="121">
        <f>SUM(AN41:AY41)</f>
        <v>56558.25</v>
      </c>
      <c r="H11" s="121">
        <f>SUM(AZ41:BK41)</f>
        <v>254785.5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844</v>
      </c>
      <c r="C13" s="121">
        <f t="shared" ref="C13:H13" si="0">SUM(C8:C12)</f>
        <v>0</v>
      </c>
      <c r="D13" s="121">
        <f t="shared" si="0"/>
        <v>-384025</v>
      </c>
      <c r="E13" s="121">
        <f t="shared" si="0"/>
        <v>-124743.75</v>
      </c>
      <c r="F13" s="121">
        <f t="shared" si="0"/>
        <v>-123410.41666666666</v>
      </c>
      <c r="G13" s="121">
        <f t="shared" si="0"/>
        <v>-389553.75</v>
      </c>
      <c r="H13" s="121">
        <f t="shared" si="0"/>
        <v>-655663.55000000005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1066</v>
      </c>
      <c r="C15" s="121">
        <f t="shared" ref="C15:H15" si="1">C5+C13</f>
        <v>-28592</v>
      </c>
      <c r="D15" s="121">
        <f t="shared" si="1"/>
        <v>-112563203.5</v>
      </c>
      <c r="E15" s="121">
        <f t="shared" si="1"/>
        <v>-120891296.4875</v>
      </c>
      <c r="F15" s="121">
        <f t="shared" si="1"/>
        <v>-91724129.808599994</v>
      </c>
      <c r="G15" s="121">
        <f t="shared" si="1"/>
        <v>-106872832.4505775</v>
      </c>
      <c r="H15" s="121">
        <f t="shared" si="1"/>
        <v>-142430799.45578322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863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1068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865</v>
      </c>
      <c r="C22" s="121"/>
      <c r="D22" s="121"/>
      <c r="E22" s="121"/>
      <c r="F22" s="121"/>
      <c r="G22" s="121"/>
      <c r="H22" s="121"/>
      <c r="I22" s="121"/>
      <c r="J22" s="121">
        <f>+D23+C23</f>
        <v>155223660.37399998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1079</v>
      </c>
      <c r="C23" s="121">
        <f>C53</f>
        <v>46992642</v>
      </c>
      <c r="D23" s="121">
        <f>SUM(D53:O53)</f>
        <v>108231018.37399998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-4430685.1260000169</v>
      </c>
      <c r="E25" s="121">
        <f t="shared" si="3"/>
        <v>-120898296.4875</v>
      </c>
      <c r="F25" s="121">
        <f t="shared" si="3"/>
        <v>-91718629.808599994</v>
      </c>
      <c r="G25" s="121">
        <f t="shared" si="3"/>
        <v>-106872832.4505775</v>
      </c>
      <c r="H25" s="121">
        <f t="shared" si="3"/>
        <v>-142430799.45578322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42533364.873999983</v>
      </c>
      <c r="F27" s="121">
        <f t="shared" si="4"/>
        <v>-78364931.613500014</v>
      </c>
      <c r="G27" s="121">
        <f t="shared" si="4"/>
        <v>-170083561.42210001</v>
      </c>
      <c r="H27" s="121">
        <f t="shared" si="4"/>
        <v>-276956393.87267751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42533364.873999983</v>
      </c>
      <c r="E28" s="121">
        <f t="shared" ref="E28:H28" si="5">+E27+E25</f>
        <v>-78364931.613500014</v>
      </c>
      <c r="F28" s="121">
        <f t="shared" si="5"/>
        <v>-170083561.42210001</v>
      </c>
      <c r="G28" s="121">
        <f t="shared" si="5"/>
        <v>-276956393.87267751</v>
      </c>
      <c r="H28" s="121">
        <f t="shared" si="5"/>
        <v>-419387193.32846069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6" t="s">
        <v>35</v>
      </c>
      <c r="E30" s="366"/>
      <c r="F30" s="366"/>
      <c r="G30" s="366"/>
      <c r="H30" s="366"/>
      <c r="I30" s="366"/>
      <c r="J30" s="366"/>
      <c r="K30" s="366"/>
      <c r="L30" s="366"/>
      <c r="M30" s="366"/>
      <c r="N30" s="366"/>
      <c r="O30" s="366"/>
      <c r="P30" s="366" t="s">
        <v>36</v>
      </c>
      <c r="Q30" s="366"/>
      <c r="R30" s="366"/>
      <c r="S30" s="366"/>
      <c r="T30" s="366"/>
      <c r="U30" s="366"/>
      <c r="V30" s="366"/>
      <c r="W30" s="366"/>
      <c r="X30" s="366"/>
      <c r="Y30" s="366"/>
      <c r="Z30" s="366"/>
      <c r="AA30" s="366"/>
      <c r="AB30" s="366" t="s">
        <v>37</v>
      </c>
      <c r="AC30" s="366"/>
      <c r="AD30" s="366"/>
      <c r="AE30" s="366"/>
      <c r="AF30" s="366"/>
      <c r="AG30" s="366"/>
      <c r="AH30" s="366"/>
      <c r="AI30" s="366"/>
      <c r="AJ30" s="366"/>
      <c r="AK30" s="366"/>
      <c r="AL30" s="366"/>
      <c r="AM30" s="366"/>
      <c r="AN30" s="366" t="s">
        <v>38</v>
      </c>
      <c r="AO30" s="366"/>
      <c r="AP30" s="366"/>
      <c r="AQ30" s="366"/>
      <c r="AR30" s="366"/>
      <c r="AS30" s="366"/>
      <c r="AT30" s="366"/>
      <c r="AU30" s="366"/>
      <c r="AV30" s="366"/>
      <c r="AW30" s="366"/>
      <c r="AX30" s="366"/>
      <c r="AY30" s="366"/>
      <c r="AZ30" s="366" t="s">
        <v>39</v>
      </c>
      <c r="BA30" s="366"/>
      <c r="BB30" s="366"/>
      <c r="BC30" s="366"/>
      <c r="BD30" s="366"/>
      <c r="BE30" s="366"/>
      <c r="BF30" s="366"/>
      <c r="BG30" s="366"/>
      <c r="BH30" s="366"/>
      <c r="BI30" s="366"/>
      <c r="BJ30" s="366"/>
      <c r="BK30" s="366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859</v>
      </c>
      <c r="C32" s="75"/>
      <c r="D32" s="366" t="s">
        <v>35</v>
      </c>
      <c r="E32" s="366"/>
      <c r="F32" s="366"/>
      <c r="G32" s="366"/>
      <c r="H32" s="366"/>
      <c r="I32" s="366"/>
      <c r="J32" s="366"/>
      <c r="K32" s="366"/>
      <c r="L32" s="366"/>
      <c r="M32" s="366"/>
      <c r="N32" s="366"/>
      <c r="O32" s="366"/>
      <c r="P32" s="366" t="s">
        <v>36</v>
      </c>
      <c r="Q32" s="366"/>
      <c r="R32" s="366"/>
      <c r="S32" s="366"/>
      <c r="T32" s="366"/>
      <c r="U32" s="366"/>
      <c r="V32" s="366"/>
      <c r="W32" s="366"/>
      <c r="X32" s="366"/>
      <c r="Y32" s="366"/>
      <c r="Z32" s="366"/>
      <c r="AA32" s="366"/>
      <c r="AB32" s="366" t="s">
        <v>37</v>
      </c>
      <c r="AC32" s="366"/>
      <c r="AD32" s="366"/>
      <c r="AE32" s="366"/>
      <c r="AF32" s="366"/>
      <c r="AG32" s="366"/>
      <c r="AH32" s="366"/>
      <c r="AI32" s="366"/>
      <c r="AJ32" s="366"/>
      <c r="AK32" s="366"/>
      <c r="AL32" s="366"/>
      <c r="AM32" s="366"/>
      <c r="AN32" s="366" t="s">
        <v>38</v>
      </c>
      <c r="AO32" s="366"/>
      <c r="AP32" s="366"/>
      <c r="AQ32" s="366"/>
      <c r="AR32" s="366"/>
      <c r="AS32" s="366"/>
      <c r="AT32" s="366"/>
      <c r="AU32" s="366"/>
      <c r="AV32" s="366"/>
      <c r="AW32" s="366"/>
      <c r="AX32" s="366"/>
      <c r="AY32" s="366"/>
      <c r="AZ32" s="366" t="s">
        <v>39</v>
      </c>
      <c r="BA32" s="366"/>
      <c r="BB32" s="366"/>
      <c r="BC32" s="366"/>
      <c r="BD32" s="366"/>
      <c r="BE32" s="366"/>
      <c r="BF32" s="366"/>
      <c r="BG32" s="366"/>
      <c r="BH32" s="366"/>
      <c r="BI32" s="366"/>
      <c r="BJ32" s="366"/>
      <c r="BK32" s="366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860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-9274236.9666666668</v>
      </c>
      <c r="N35" s="121">
        <f>'FIN-P&amp;L_CWS'!O207</f>
        <v>-9260261.9666666668</v>
      </c>
      <c r="O35" s="121">
        <f>'FIN-P&amp;L_CWS'!P207</f>
        <v>-9154403.5666666664</v>
      </c>
      <c r="P35" s="121">
        <f>'FIN-P&amp;L_CWS'!Q207</f>
        <v>-10732639.968166666</v>
      </c>
      <c r="Q35" s="121">
        <f>'FIN-P&amp;L_CWS'!R207</f>
        <v>-10687945.256166667</v>
      </c>
      <c r="R35" s="121">
        <f>'FIN-P&amp;L_CWS'!S207</f>
        <v>-10565800.033166666</v>
      </c>
      <c r="S35" s="121">
        <f>'FIN-P&amp;L_CWS'!T207</f>
        <v>-10585365.033166666</v>
      </c>
      <c r="T35" s="121">
        <f>'FIN-P&amp;L_CWS'!U207</f>
        <v>-10569400.033166666</v>
      </c>
      <c r="U35" s="121">
        <f>'FIN-P&amp;L_CWS'!V207</f>
        <v>-10574110.033166666</v>
      </c>
      <c r="V35" s="121">
        <f>'FIN-P&amp;L_CWS'!W207</f>
        <v>-9575971.6998333335</v>
      </c>
      <c r="W35" s="121">
        <f>'FIN-P&amp;L_CWS'!X207</f>
        <v>-9545936.9878333341</v>
      </c>
      <c r="X35" s="121">
        <f>'FIN-P&amp;L_CWS'!Y207</f>
        <v>-9512659.0883333348</v>
      </c>
      <c r="Y35" s="121">
        <f>'FIN-P&amp;L_CWS'!Z207</f>
        <v>-9525784.5258333348</v>
      </c>
      <c r="Z35" s="121">
        <f>'FIN-P&amp;L_CWS'!AA207</f>
        <v>-9446490.1018333342</v>
      </c>
      <c r="AA35" s="121">
        <f>'FIN-P&amp;L_CWS'!AB207</f>
        <v>-9444449.9768333342</v>
      </c>
      <c r="AB35" s="121">
        <f>'FIN-P&amp;L_CWS'!AC207</f>
        <v>-7897413.9953916669</v>
      </c>
      <c r="AC35" s="121">
        <f>'FIN-P&amp;L_CWS'!AD207</f>
        <v>-7663582.7434583325</v>
      </c>
      <c r="AD35" s="121">
        <f>'FIN-P&amp;L_CWS'!AE207</f>
        <v>-7579674.2530583339</v>
      </c>
      <c r="AE35" s="121">
        <f>'FIN-P&amp;L_CWS'!AF207</f>
        <v>-7601779.2530583339</v>
      </c>
      <c r="AF35" s="121">
        <f>'FIN-P&amp;L_CWS'!AG207</f>
        <v>-7500590.8514583334</v>
      </c>
      <c r="AG35" s="121">
        <f>'FIN-P&amp;L_CWS'!AH207</f>
        <v>-7506890.8514583334</v>
      </c>
      <c r="AH35" s="121">
        <f>'FIN-P&amp;L_CWS'!AI207</f>
        <v>-7501945.8514583334</v>
      </c>
      <c r="AI35" s="121">
        <f>'FIN-P&amp;L_CWS'!AJ207</f>
        <v>-7582610.9530583341</v>
      </c>
      <c r="AJ35" s="121">
        <f>'FIN-P&amp;L_CWS'!AK207</f>
        <v>-7578108.9155583335</v>
      </c>
      <c r="AK35" s="121">
        <f>'FIN-P&amp;L_CWS'!AL207</f>
        <v>-7667480.1934583317</v>
      </c>
      <c r="AL35" s="121">
        <f>'FIN-P&amp;L_CWS'!AM207</f>
        <v>-7724231.9950583335</v>
      </c>
      <c r="AM35" s="121">
        <f>'FIN-P&amp;L_CWS'!AN207</f>
        <v>-7796409.5354583329</v>
      </c>
      <c r="AN35" s="121">
        <f>'FIN-P&amp;L_CWS'!AO207</f>
        <v>-9317494.0712589584</v>
      </c>
      <c r="AO35" s="121">
        <f>'FIN-P&amp;L_CWS'!AP207</f>
        <v>-8923169.7618389577</v>
      </c>
      <c r="AP35" s="121">
        <f>'FIN-P&amp;L_CWS'!AQ207</f>
        <v>-8783794.3410889599</v>
      </c>
      <c r="AQ35" s="121">
        <f>'FIN-P&amp;L_CWS'!AR207</f>
        <v>-8805899.3410889599</v>
      </c>
      <c r="AR35" s="121">
        <f>'FIN-P&amp;L_CWS'!AS207</f>
        <v>-8651844.2953389585</v>
      </c>
      <c r="AS35" s="121">
        <f>'FIN-P&amp;L_CWS'!AT207</f>
        <v>-8658144.2953389585</v>
      </c>
      <c r="AT35" s="121">
        <f>'FIN-P&amp;L_CWS'!AU207</f>
        <v>-8653199.2953389585</v>
      </c>
      <c r="AU35" s="121">
        <f>'FIN-P&amp;L_CWS'!AV207</f>
        <v>-8786638.8910889588</v>
      </c>
      <c r="AV35" s="121">
        <f>'FIN-P&amp;L_CWS'!AW207</f>
        <v>-8782045.9160889592</v>
      </c>
      <c r="AW35" s="121">
        <f>'FIN-P&amp;L_CWS'!AX207</f>
        <v>-8927937.0618389584</v>
      </c>
      <c r="AX35" s="121">
        <f>'FIN-P&amp;L_CWS'!AY207</f>
        <v>-9032206.40475896</v>
      </c>
      <c r="AY35" s="121">
        <f>'FIN-P&amp;L_CWS'!AZ207</f>
        <v>-9160905.0255089607</v>
      </c>
      <c r="AZ35" s="121">
        <f>'FIN-P&amp;L_CWS'!BA207</f>
        <v>-12524185.364937849</v>
      </c>
      <c r="BA35" s="121">
        <f>'FIN-P&amp;L_CWS'!BB207</f>
        <v>-11887904.697740849</v>
      </c>
      <c r="BB35" s="121">
        <f>'FIN-P&amp;L_CWS'!BC207</f>
        <v>-11673497.945339847</v>
      </c>
      <c r="BC35" s="121">
        <f>'FIN-P&amp;L_CWS'!BD207</f>
        <v>-11695602.945339847</v>
      </c>
      <c r="BD35" s="121">
        <f>'FIN-P&amp;L_CWS'!BE207</f>
        <v>-11460569.575441848</v>
      </c>
      <c r="BE35" s="121">
        <f>'FIN-P&amp;L_CWS'!BF207</f>
        <v>-11466869.575441848</v>
      </c>
      <c r="BF35" s="121">
        <f>'FIN-P&amp;L_CWS'!BG207</f>
        <v>-11461924.575441848</v>
      </c>
      <c r="BG35" s="121">
        <f>'FIN-P&amp;L_CWS'!BH207</f>
        <v>-11676342.495339848</v>
      </c>
      <c r="BH35" s="121">
        <f>'FIN-P&amp;L_CWS'!BI207</f>
        <v>-11671749.52033985</v>
      </c>
      <c r="BI35" s="121">
        <f>'FIN-P&amp;L_CWS'!BJ207</f>
        <v>-11892671.99774085</v>
      </c>
      <c r="BJ35" s="121">
        <f>'FIN-P&amp;L_CWS'!BK207</f>
        <v>-12082888.042638849</v>
      </c>
      <c r="BK35" s="121">
        <f>'FIN-P&amp;L_CWS'!BL207</f>
        <v>-12280929.170039851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861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-191020</v>
      </c>
      <c r="N39" s="121">
        <f>'REV-AR_CWS'!N20*-1</f>
        <v>0</v>
      </c>
      <c r="O39" s="121">
        <f>'REV-AR_CWS'!O20*-1</f>
        <v>-191030</v>
      </c>
      <c r="P39" s="121">
        <f>'REV-AR_CWS'!P20*-1</f>
        <v>265143.75</v>
      </c>
      <c r="Q39" s="121">
        <f>'REV-AR_CWS'!Q20*-1</f>
        <v>-38962.5</v>
      </c>
      <c r="R39" s="121">
        <f>'REV-AR_CWS'!R20*-1</f>
        <v>-155887.5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-38962.5</v>
      </c>
      <c r="X39" s="121">
        <f>'REV-AR_CWS'!X20*-1</f>
        <v>-38981.25</v>
      </c>
      <c r="Y39" s="121">
        <f>'REV-AR_CWS'!Y20*-1</f>
        <v>-5556.25</v>
      </c>
      <c r="Z39" s="121">
        <f>'REV-AR_CWS'!Z20*-1</f>
        <v>-77925</v>
      </c>
      <c r="AA39" s="121">
        <f>'REV-AR_CWS'!AA20*-1</f>
        <v>-5412.5</v>
      </c>
      <c r="AB39" s="121">
        <f>'REV-AR_CWS'!AB20*-1</f>
        <v>12853.75</v>
      </c>
      <c r="AC39" s="121">
        <f>'REV-AR_CWS'!AC20*-1</f>
        <v>-283118.75</v>
      </c>
      <c r="AD39" s="121">
        <f>'REV-AR_CWS'!AD20*-1</f>
        <v>-93731.25</v>
      </c>
      <c r="AE39" s="121">
        <f>'REV-AR_CWS'!AE20*-1</f>
        <v>0</v>
      </c>
      <c r="AF39" s="121">
        <f>'REV-AR_CWS'!AF20*-1</f>
        <v>-95862.5</v>
      </c>
      <c r="AG39" s="121">
        <f>'REV-AR_CWS'!AG20*-1</f>
        <v>0</v>
      </c>
      <c r="AH39" s="121">
        <f>'REV-AR_CWS'!AH20*-1</f>
        <v>0</v>
      </c>
      <c r="AI39" s="121">
        <f>'REV-AR_CWS'!AI20*-1</f>
        <v>94972.5</v>
      </c>
      <c r="AJ39" s="121">
        <f>'REV-AR_CWS'!AJ20*-1</f>
        <v>-723.75</v>
      </c>
      <c r="AK39" s="121">
        <f>'REV-AR_CWS'!AK20*-1</f>
        <v>84430</v>
      </c>
      <c r="AL39" s="121">
        <f>'REV-AR_CWS'!AL20*-1</f>
        <v>94082.5</v>
      </c>
      <c r="AM39" s="121">
        <f>'REV-AR_CWS'!AM20*-1</f>
        <v>84596.25</v>
      </c>
      <c r="AN39" s="121">
        <f>'REV-AR_CWS'!AN20*-1</f>
        <v>-184087.5</v>
      </c>
      <c r="AO39" s="121">
        <f>'REV-AR_CWS'!AO20*-1</f>
        <v>-459605</v>
      </c>
      <c r="AP39" s="121">
        <f>'REV-AR_CWS'!AP20*-1</f>
        <v>-158592.5</v>
      </c>
      <c r="AQ39" s="121">
        <f>'REV-AR_CWS'!AQ20*-1</f>
        <v>0</v>
      </c>
      <c r="AR39" s="121">
        <f>'REV-AR_CWS'!AR20*-1</f>
        <v>-154855</v>
      </c>
      <c r="AS39" s="121">
        <f>'REV-AR_CWS'!AS20*-1</f>
        <v>0</v>
      </c>
      <c r="AT39" s="121">
        <f>'REV-AR_CWS'!AT20*-1</f>
        <v>0</v>
      </c>
      <c r="AU39" s="121">
        <f>'REV-AR_CWS'!AU20*-1</f>
        <v>153870</v>
      </c>
      <c r="AV39" s="121">
        <f>'REV-AR_CWS'!AV20*-1</f>
        <v>-817.5</v>
      </c>
      <c r="AW39" s="121">
        <f>'REV-AR_CWS'!AW20*-1</f>
        <v>147985</v>
      </c>
      <c r="AX39" s="121">
        <f>'REV-AR_CWS'!AX20*-1</f>
        <v>146807.5</v>
      </c>
      <c r="AY39" s="121">
        <f>'REV-AR_CWS'!AY20*-1</f>
        <v>148152.5</v>
      </c>
      <c r="AZ39" s="121">
        <f>'REV-AR_CWS'!AZ20*-1</f>
        <v>-222987.5</v>
      </c>
      <c r="BA39" s="121">
        <f>'REV-AR_CWS'!BA20*-1</f>
        <v>-703732.5</v>
      </c>
      <c r="BB39" s="121">
        <f>'REV-AR_CWS'!BB20*-1</f>
        <v>-233590</v>
      </c>
      <c r="BC39" s="121">
        <f>'REV-AR_CWS'!BC20*-1</f>
        <v>0</v>
      </c>
      <c r="BD39" s="121">
        <f>'REV-AR_CWS'!BD20*-1</f>
        <v>-236482.5</v>
      </c>
      <c r="BE39" s="121">
        <f>'REV-AR_CWS'!BE20*-1</f>
        <v>0</v>
      </c>
      <c r="BF39" s="121">
        <f>'REV-AR_CWS'!BF20*-1</f>
        <v>0</v>
      </c>
      <c r="BG39" s="121">
        <f>'REV-AR_CWS'!BG20*-1</f>
        <v>235497.5</v>
      </c>
      <c r="BH39" s="121">
        <f>'REV-AR_CWS'!BH20*-1</f>
        <v>-817.5</v>
      </c>
      <c r="BI39" s="121">
        <f>'REV-AR_CWS'!BI20*-1</f>
        <v>222982.5</v>
      </c>
      <c r="BJ39" s="121">
        <f>'REV-AR_CWS'!BJ20*-1</f>
        <v>234310</v>
      </c>
      <c r="BK39" s="121">
        <f>'REV-AR_CWS'!BK20*-1</f>
        <v>223027.5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-67500</v>
      </c>
      <c r="K40" s="121">
        <f>'COGS-INVENTORY_CWS'!K43*-1</f>
        <v>-67500</v>
      </c>
      <c r="L40" s="121">
        <f>'COGS-INVENTORY_CWS'!L43*-1</f>
        <v>-135000</v>
      </c>
      <c r="M40" s="121">
        <f>'COGS-INVENTORY_CWS'!M43*-1</f>
        <v>47250</v>
      </c>
      <c r="N40" s="121">
        <f>'COGS-INVENTORY_CWS'!N43*-1</f>
        <v>40500</v>
      </c>
      <c r="O40" s="121">
        <f>'COGS-INVENTORY_CWS'!O43*-1</f>
        <v>81000</v>
      </c>
      <c r="P40" s="121">
        <f>'COGS-INVENTORY_CWS'!P43*-1</f>
        <v>-30375</v>
      </c>
      <c r="Q40" s="121">
        <f>'COGS-INVENTORY_CWS'!Q43*-1</f>
        <v>-24300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-6075</v>
      </c>
      <c r="U40" s="121">
        <f>'COGS-INVENTORY_CWS'!U43*-1</f>
        <v>-12150</v>
      </c>
      <c r="V40" s="121">
        <f>'COGS-INVENTORY_CWS'!V43*-1</f>
        <v>-12150</v>
      </c>
      <c r="W40" s="121">
        <f>'COGS-INVENTORY_CWS'!W43*-1</f>
        <v>-18225</v>
      </c>
      <c r="X40" s="121">
        <f>'COGS-INVENTORY_CWS'!X43*-1</f>
        <v>-12150</v>
      </c>
      <c r="Y40" s="121">
        <f>'COGS-INVENTORY_CWS'!Y43*-1</f>
        <v>2025</v>
      </c>
      <c r="Z40" s="121">
        <f>'COGS-INVENTORY_CWS'!Z43*-1</f>
        <v>-21600</v>
      </c>
      <c r="AA40" s="121">
        <f>'COGS-INVENTORY_CWS'!AA43*-1</f>
        <v>-33075</v>
      </c>
      <c r="AB40" s="121">
        <f>'COGS-INVENTORY_CWS'!AB43*-1</f>
        <v>-42525</v>
      </c>
      <c r="AC40" s="121">
        <f>'COGS-INVENTORY_CWS'!AC43*-1</f>
        <v>-21262.5</v>
      </c>
      <c r="AD40" s="121">
        <f>'COGS-INVENTORY_CWS'!AD43*-1</f>
        <v>-10935</v>
      </c>
      <c r="AE40" s="121">
        <f>'COGS-INVENTORY_CWS'!AE43*-1</f>
        <v>-10935</v>
      </c>
      <c r="AF40" s="121">
        <f>'COGS-INVENTORY_CWS'!AF43*-1</f>
        <v>10935</v>
      </c>
      <c r="AG40" s="121">
        <f>'COGS-INVENTORY_CWS'!AG43*-1</f>
        <v>10935</v>
      </c>
      <c r="AH40" s="121">
        <f>'COGS-INVENTORY_CWS'!AH43*-1</f>
        <v>21262.5</v>
      </c>
      <c r="AI40" s="121">
        <f>'COGS-INVENTORY_CWS'!AI43*-1</f>
        <v>21262.5</v>
      </c>
      <c r="AJ40" s="121">
        <f>'COGS-INVENTORY_CWS'!AJ43*-1</f>
        <v>31590</v>
      </c>
      <c r="AK40" s="121">
        <f>'COGS-INVENTORY_CWS'!AK43*-1</f>
        <v>10327.5</v>
      </c>
      <c r="AL40" s="121">
        <f>'COGS-INVENTORY_CWS'!AL43*-1</f>
        <v>-45562.5</v>
      </c>
      <c r="AM40" s="121">
        <f>'COGS-INVENTORY_CWS'!AM43*-1</f>
        <v>-71077.5</v>
      </c>
      <c r="AN40" s="121">
        <f>'COGS-INVENTORY_CWS'!AN43*-1</f>
        <v>-54128.25</v>
      </c>
      <c r="AO40" s="121">
        <f>'COGS-INVENTORY_CWS'!AO43*-1</f>
        <v>-27337.5</v>
      </c>
      <c r="AP40" s="121">
        <f>'COGS-INVENTORY_CWS'!AP43*-1</f>
        <v>-13668.75</v>
      </c>
      <c r="AQ40" s="121">
        <f>'COGS-INVENTORY_CWS'!AQ43*-1</f>
        <v>-13668.75</v>
      </c>
      <c r="AR40" s="121">
        <f>'COGS-INVENTORY_CWS'!AR43*-1</f>
        <v>13668.75</v>
      </c>
      <c r="AS40" s="121">
        <f>'COGS-INVENTORY_CWS'!AS43*-1</f>
        <v>13668.75</v>
      </c>
      <c r="AT40" s="121">
        <f>'COGS-INVENTORY_CWS'!AT43*-1</f>
        <v>27337.5</v>
      </c>
      <c r="AU40" s="121">
        <f>'COGS-INVENTORY_CWS'!AU43*-1</f>
        <v>26790.75</v>
      </c>
      <c r="AV40" s="121">
        <f>'COGS-INVENTORY_CWS'!AV43*-1</f>
        <v>40459.5</v>
      </c>
      <c r="AW40" s="121">
        <f>'COGS-INVENTORY_CWS'!AW43*-1</f>
        <v>16402.5</v>
      </c>
      <c r="AX40" s="121">
        <f>'COGS-INVENTORY_CWS'!AX43*-1</f>
        <v>-51941.25</v>
      </c>
      <c r="AY40" s="121">
        <f>'COGS-INVENTORY_CWS'!AY43*-1</f>
        <v>-83652.75</v>
      </c>
      <c r="AZ40" s="121">
        <f>'COGS-INVENTORY_CWS'!AZ43*-1</f>
        <v>-65938.049999999988</v>
      </c>
      <c r="BA40" s="121">
        <f>'COGS-INVENTORY_CWS'!BA43*-1</f>
        <v>-32969.024999999994</v>
      </c>
      <c r="BB40" s="121">
        <f>'COGS-INVENTORY_CWS'!BB43*-1</f>
        <v>-16730.550000000017</v>
      </c>
      <c r="BC40" s="121">
        <f>'COGS-INVENTORY_CWS'!BC43*-1</f>
        <v>-16730.550000000017</v>
      </c>
      <c r="BD40" s="121">
        <f>'COGS-INVENTORY_CWS'!BD43*-1</f>
        <v>16730.550000000017</v>
      </c>
      <c r="BE40" s="121">
        <f>'COGS-INVENTORY_CWS'!BE43*-1</f>
        <v>16730.550000000017</v>
      </c>
      <c r="BF40" s="121">
        <f>'COGS-INVENTORY_CWS'!BF43*-1</f>
        <v>32969.024999999994</v>
      </c>
      <c r="BG40" s="121">
        <f>'COGS-INVENTORY_CWS'!BG43*-1</f>
        <v>32969.02499999998</v>
      </c>
      <c r="BH40" s="121">
        <f>'COGS-INVENTORY_CWS'!BH43*-1</f>
        <v>49207.499999999985</v>
      </c>
      <c r="BI40" s="121">
        <f>'COGS-INVENTORY_CWS'!BI43*-1</f>
        <v>-114161.4</v>
      </c>
      <c r="BJ40" s="121">
        <f>'COGS-INVENTORY_CWS'!BJ43*-1</f>
        <v>-130891.95</v>
      </c>
      <c r="BK40" s="121">
        <f>'COGS-INVENTORY_CWS'!BK43*-1</f>
        <v>-220941.67499999999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67500</v>
      </c>
      <c r="K41" s="121">
        <f>'COGS-INVENTORY_CWS'!K70</f>
        <v>67500</v>
      </c>
      <c r="L41" s="121">
        <f>'COGS-INVENTORY_CWS'!L70</f>
        <v>67500</v>
      </c>
      <c r="M41" s="121">
        <f>'COGS-INVENTORY_CWS'!M70</f>
        <v>-47250</v>
      </c>
      <c r="N41" s="121">
        <f>'COGS-INVENTORY_CWS'!N70</f>
        <v>-108000</v>
      </c>
      <c r="O41" s="121">
        <f>'COGS-INVENTORY_CWS'!O70</f>
        <v>33750</v>
      </c>
      <c r="P41" s="121">
        <f>'COGS-INVENTORY_CWS'!P70</f>
        <v>21600</v>
      </c>
      <c r="Q41" s="121">
        <f>'COGS-INVENTORY_CWS'!Q70</f>
        <v>-5400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6075</v>
      </c>
      <c r="U41" s="121">
        <f>'COGS-INVENTORY_CWS'!U70</f>
        <v>12150</v>
      </c>
      <c r="V41" s="121">
        <f>'COGS-INVENTORY_CWS'!V70</f>
        <v>6075</v>
      </c>
      <c r="W41" s="121">
        <f>'COGS-INVENTORY_CWS'!W70</f>
        <v>12150</v>
      </c>
      <c r="X41" s="121">
        <f>'COGS-INVENTORY_CWS'!X70</f>
        <v>12150</v>
      </c>
      <c r="Y41" s="121">
        <f>'COGS-INVENTORY_CWS'!Y70</f>
        <v>-14175</v>
      </c>
      <c r="Z41" s="121">
        <f>'COGS-INVENTORY_CWS'!Z70</f>
        <v>21600</v>
      </c>
      <c r="AA41" s="121">
        <f>'COGS-INVENTORY_CWS'!AA70</f>
        <v>47250</v>
      </c>
      <c r="AB41" s="121">
        <f>'COGS-INVENTORY_CWS'!AB70</f>
        <v>877.5</v>
      </c>
      <c r="AC41" s="121">
        <f>'COGS-INVENTORY_CWS'!AC70</f>
        <v>337.5</v>
      </c>
      <c r="AD41" s="121">
        <f>'COGS-INVENTORY_CWS'!AD70</f>
        <v>10935</v>
      </c>
      <c r="AE41" s="121">
        <f>'COGS-INVENTORY_CWS'!AE70</f>
        <v>0</v>
      </c>
      <c r="AF41" s="121">
        <f>'COGS-INVENTORY_CWS'!AF70</f>
        <v>-10935</v>
      </c>
      <c r="AG41" s="121">
        <f>'COGS-INVENTORY_CWS'!AG70</f>
        <v>-10935</v>
      </c>
      <c r="AH41" s="121">
        <f>'COGS-INVENTORY_CWS'!AH70</f>
        <v>-10327.5</v>
      </c>
      <c r="AI41" s="121">
        <f>'COGS-INVENTORY_CWS'!AI70</f>
        <v>-21262.5</v>
      </c>
      <c r="AJ41" s="121">
        <f>'COGS-INVENTORY_CWS'!AJ70</f>
        <v>-21262.5</v>
      </c>
      <c r="AK41" s="121">
        <f>'COGS-INVENTORY_CWS'!AK70</f>
        <v>607.5</v>
      </c>
      <c r="AL41" s="121">
        <f>'COGS-INVENTORY_CWS'!AL70</f>
        <v>55890</v>
      </c>
      <c r="AM41" s="121">
        <f>'COGS-INVENTORY_CWS'!AM70</f>
        <v>60142.5</v>
      </c>
      <c r="AN41" s="121">
        <f>'COGS-INVENTORY_CWS'!AN70</f>
        <v>1701</v>
      </c>
      <c r="AO41" s="121">
        <f>'COGS-INVENTORY_CWS'!AO70</f>
        <v>182.25</v>
      </c>
      <c r="AP41" s="121">
        <f>'COGS-INVENTORY_CWS'!AP70</f>
        <v>13668.75</v>
      </c>
      <c r="AQ41" s="121">
        <f>'COGS-INVENTORY_CWS'!AQ70</f>
        <v>0</v>
      </c>
      <c r="AR41" s="121">
        <f>'COGS-INVENTORY_CWS'!AR70</f>
        <v>-13668.75</v>
      </c>
      <c r="AS41" s="121">
        <f>'COGS-INVENTORY_CWS'!AS70</f>
        <v>-13668.75</v>
      </c>
      <c r="AT41" s="121">
        <f>'COGS-INVENTORY_CWS'!AT70</f>
        <v>-13668.75</v>
      </c>
      <c r="AU41" s="121">
        <f>'COGS-INVENTORY_CWS'!AU70</f>
        <v>-26790.75</v>
      </c>
      <c r="AV41" s="121">
        <f>'COGS-INVENTORY_CWS'!AV70</f>
        <v>-26790.75</v>
      </c>
      <c r="AW41" s="121">
        <f>'COGS-INVENTORY_CWS'!AW70</f>
        <v>-3280.5</v>
      </c>
      <c r="AX41" s="121">
        <f>'COGS-INVENTORY_CWS'!AX70</f>
        <v>65610</v>
      </c>
      <c r="AY41" s="121">
        <f>'COGS-INVENTORY_CWS'!AY70</f>
        <v>73264.5</v>
      </c>
      <c r="AZ41" s="121">
        <f>'COGS-INVENTORY_CWS'!AZ70</f>
        <v>1585.5749999999534</v>
      </c>
      <c r="BA41" s="121">
        <f>'COGS-INVENTORY_CWS'!BA70</f>
        <v>273.375</v>
      </c>
      <c r="BB41" s="121">
        <f>'COGS-INVENTORY_CWS'!BB70</f>
        <v>16730.550000000047</v>
      </c>
      <c r="BC41" s="121">
        <f>'COGS-INVENTORY_CWS'!BC70</f>
        <v>0</v>
      </c>
      <c r="BD41" s="121">
        <f>'COGS-INVENTORY_CWS'!BD70</f>
        <v>-16730.550000000047</v>
      </c>
      <c r="BE41" s="121">
        <f>'COGS-INVENTORY_CWS'!BE70</f>
        <v>-16730.550000000047</v>
      </c>
      <c r="BF41" s="121">
        <f>'COGS-INVENTORY_CWS'!BF70</f>
        <v>-16238.474999999977</v>
      </c>
      <c r="BG41" s="121">
        <f>'COGS-INVENTORY_CWS'!BG70</f>
        <v>-32969.024999999994</v>
      </c>
      <c r="BH41" s="121">
        <f>'COGS-INVENTORY_CWS'!BH70</f>
        <v>-32969.025000000023</v>
      </c>
      <c r="BI41" s="121">
        <f>'COGS-INVENTORY_CWS'!BI70</f>
        <v>130891.94999999998</v>
      </c>
      <c r="BJ41" s="121">
        <f>'COGS-INVENTORY_CWS'!BJ70</f>
        <v>147130.42500000005</v>
      </c>
      <c r="BK41" s="121">
        <f>'COGS-INVENTORY_CWS'!BK70</f>
        <v>73811.250000000058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844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1641.6666666666715</v>
      </c>
      <c r="K43" s="121">
        <f t="shared" si="6"/>
        <v>1641.6666666666715</v>
      </c>
      <c r="L43" s="121">
        <f t="shared" si="6"/>
        <v>-65858.333333333343</v>
      </c>
      <c r="M43" s="121">
        <f t="shared" si="6"/>
        <v>-189378.33333333334</v>
      </c>
      <c r="N43" s="121">
        <f t="shared" si="6"/>
        <v>-65858.333333333343</v>
      </c>
      <c r="O43" s="121">
        <f t="shared" si="6"/>
        <v>-74638.333333333343</v>
      </c>
      <c r="P43" s="121">
        <f t="shared" si="6"/>
        <v>258010.41666666669</v>
      </c>
      <c r="Q43" s="121">
        <f t="shared" si="6"/>
        <v>-67020.833333333343</v>
      </c>
      <c r="R43" s="121">
        <f t="shared" si="6"/>
        <v>-154245.83333333334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-4316.6666666666661</v>
      </c>
      <c r="W43" s="121">
        <f t="shared" si="6"/>
        <v>-43279.166666666664</v>
      </c>
      <c r="X43" s="121">
        <f t="shared" si="6"/>
        <v>-37222.916666666664</v>
      </c>
      <c r="Y43" s="121">
        <f t="shared" si="6"/>
        <v>-15947.916666666666</v>
      </c>
      <c r="Z43" s="121">
        <f t="shared" si="6"/>
        <v>-76166.666666666672</v>
      </c>
      <c r="AA43" s="121">
        <f t="shared" si="6"/>
        <v>10520.833333333336</v>
      </c>
      <c r="AB43" s="121">
        <f t="shared" si="6"/>
        <v>-27127.083333333336</v>
      </c>
      <c r="AC43" s="121">
        <f t="shared" si="6"/>
        <v>-302285.41666666669</v>
      </c>
      <c r="AD43" s="121">
        <f t="shared" si="6"/>
        <v>-91972.916666666672</v>
      </c>
      <c r="AE43" s="121">
        <f t="shared" si="6"/>
        <v>-9176.6666666666661</v>
      </c>
      <c r="AF43" s="121">
        <f t="shared" si="6"/>
        <v>-94104.166666666672</v>
      </c>
      <c r="AG43" s="121">
        <f t="shared" si="6"/>
        <v>1758.3333333333339</v>
      </c>
      <c r="AH43" s="121">
        <f t="shared" si="6"/>
        <v>12693.333333333332</v>
      </c>
      <c r="AI43" s="121">
        <f t="shared" si="6"/>
        <v>96730.833333333328</v>
      </c>
      <c r="AJ43" s="121">
        <f t="shared" si="6"/>
        <v>11362.083333333332</v>
      </c>
      <c r="AK43" s="121">
        <f t="shared" si="6"/>
        <v>97123.333333333328</v>
      </c>
      <c r="AL43" s="121">
        <f t="shared" si="6"/>
        <v>106168.33333333333</v>
      </c>
      <c r="AM43" s="121">
        <f t="shared" si="6"/>
        <v>75419.583333333328</v>
      </c>
      <c r="AN43" s="121">
        <f t="shared" si="6"/>
        <v>-234756.41666666666</v>
      </c>
      <c r="AO43" s="121">
        <f t="shared" si="6"/>
        <v>-485001.91666666669</v>
      </c>
      <c r="AP43" s="121">
        <f t="shared" si="6"/>
        <v>-156834.16666666666</v>
      </c>
      <c r="AQ43" s="121">
        <f t="shared" si="6"/>
        <v>-11910.416666666666</v>
      </c>
      <c r="AR43" s="121">
        <f t="shared" si="6"/>
        <v>-153096.66666666666</v>
      </c>
      <c r="AS43" s="121">
        <f t="shared" si="6"/>
        <v>1758.3333333333339</v>
      </c>
      <c r="AT43" s="121">
        <f t="shared" si="6"/>
        <v>15427.083333333332</v>
      </c>
      <c r="AU43" s="121">
        <f t="shared" si="6"/>
        <v>155628.33333333334</v>
      </c>
      <c r="AV43" s="121">
        <f t="shared" si="6"/>
        <v>14609.583333333336</v>
      </c>
      <c r="AW43" s="121">
        <f t="shared" si="6"/>
        <v>162865.33333333334</v>
      </c>
      <c r="AX43" s="121">
        <f t="shared" si="6"/>
        <v>162234.58333333334</v>
      </c>
      <c r="AY43" s="121">
        <f t="shared" si="6"/>
        <v>139522.58333333334</v>
      </c>
      <c r="AZ43" s="121">
        <f t="shared" si="6"/>
        <v>-285581.64166666672</v>
      </c>
      <c r="BA43" s="121">
        <f t="shared" si="6"/>
        <v>-734669.81666666665</v>
      </c>
      <c r="BB43" s="121">
        <f t="shared" si="6"/>
        <v>-231831.66666666663</v>
      </c>
      <c r="BC43" s="121">
        <f t="shared" si="6"/>
        <v>-14972.216666666684</v>
      </c>
      <c r="BD43" s="121">
        <f t="shared" si="6"/>
        <v>-234724.16666666669</v>
      </c>
      <c r="BE43" s="121">
        <f t="shared" si="6"/>
        <v>1758.333333333303</v>
      </c>
      <c r="BF43" s="121">
        <f t="shared" si="6"/>
        <v>18488.883333333353</v>
      </c>
      <c r="BG43" s="121">
        <f t="shared" si="6"/>
        <v>237255.83333333334</v>
      </c>
      <c r="BH43" s="121">
        <f t="shared" si="6"/>
        <v>17179.308333333298</v>
      </c>
      <c r="BI43" s="121">
        <f t="shared" si="6"/>
        <v>241471.38333333333</v>
      </c>
      <c r="BJ43" s="121">
        <f t="shared" si="6"/>
        <v>252306.80833333341</v>
      </c>
      <c r="BK43" s="121">
        <f t="shared" si="6"/>
        <v>77655.408333333413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1066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-9458164</v>
      </c>
      <c r="M45" s="121">
        <f t="shared" si="7"/>
        <v>-9463615.3000000007</v>
      </c>
      <c r="N45" s="121">
        <f t="shared" si="7"/>
        <v>-9326120.3000000007</v>
      </c>
      <c r="O45" s="121">
        <f t="shared" si="7"/>
        <v>-9229041.9000000004</v>
      </c>
      <c r="P45" s="121">
        <f t="shared" si="7"/>
        <v>-10474629.5515</v>
      </c>
      <c r="Q45" s="121">
        <f t="shared" si="7"/>
        <v>-10754966.089500001</v>
      </c>
      <c r="R45" s="121">
        <f t="shared" si="7"/>
        <v>-10720045.8665</v>
      </c>
      <c r="S45" s="121">
        <f t="shared" si="7"/>
        <v>-10583723.3665</v>
      </c>
      <c r="T45" s="121">
        <f t="shared" si="7"/>
        <v>-10567758.3665</v>
      </c>
      <c r="U45" s="121">
        <f t="shared" si="7"/>
        <v>-10572468.3665</v>
      </c>
      <c r="V45" s="121">
        <f t="shared" si="7"/>
        <v>-9580288.3664999995</v>
      </c>
      <c r="W45" s="121">
        <f t="shared" si="7"/>
        <v>-9589216.1545000002</v>
      </c>
      <c r="X45" s="121">
        <f t="shared" si="7"/>
        <v>-9549882.0050000008</v>
      </c>
      <c r="Y45" s="121">
        <f t="shared" si="7"/>
        <v>-9541732.4425000008</v>
      </c>
      <c r="Z45" s="121">
        <f t="shared" si="7"/>
        <v>-9522656.7685000002</v>
      </c>
      <c r="AA45" s="121">
        <f t="shared" si="7"/>
        <v>-9433929.1435000002</v>
      </c>
      <c r="AB45" s="121">
        <f t="shared" si="7"/>
        <v>-7924541.0787249999</v>
      </c>
      <c r="AC45" s="121">
        <f t="shared" si="7"/>
        <v>-7965868.1601249995</v>
      </c>
      <c r="AD45" s="121">
        <f t="shared" si="7"/>
        <v>-7671647.1697250009</v>
      </c>
      <c r="AE45" s="121">
        <f t="shared" si="7"/>
        <v>-7610955.9197250009</v>
      </c>
      <c r="AF45" s="121">
        <f t="shared" si="7"/>
        <v>-7594695.0181250004</v>
      </c>
      <c r="AG45" s="121">
        <f t="shared" si="7"/>
        <v>-7505132.5181250004</v>
      </c>
      <c r="AH45" s="121">
        <f t="shared" si="7"/>
        <v>-7489252.5181250004</v>
      </c>
      <c r="AI45" s="121">
        <f t="shared" ref="AI45:BK45" si="8">AI35+AI43</f>
        <v>-7485880.119725001</v>
      </c>
      <c r="AJ45" s="121">
        <f t="shared" si="8"/>
        <v>-7566746.8322250005</v>
      </c>
      <c r="AK45" s="121">
        <f t="shared" si="8"/>
        <v>-7570356.8601249987</v>
      </c>
      <c r="AL45" s="121">
        <f t="shared" si="8"/>
        <v>-7618063.6617250005</v>
      </c>
      <c r="AM45" s="121">
        <f t="shared" si="8"/>
        <v>-7720989.9521249998</v>
      </c>
      <c r="AN45" s="121">
        <f t="shared" si="8"/>
        <v>-9552250.4879256245</v>
      </c>
      <c r="AO45" s="121">
        <f t="shared" si="8"/>
        <v>-9408171.6785056237</v>
      </c>
      <c r="AP45" s="121">
        <f t="shared" si="8"/>
        <v>-8940628.507755626</v>
      </c>
      <c r="AQ45" s="121">
        <f t="shared" si="8"/>
        <v>-8817809.757755626</v>
      </c>
      <c r="AR45" s="121">
        <f t="shared" si="8"/>
        <v>-8804940.9620056245</v>
      </c>
      <c r="AS45" s="121">
        <f t="shared" si="8"/>
        <v>-8656385.9620056245</v>
      </c>
      <c r="AT45" s="121">
        <f t="shared" si="8"/>
        <v>-8637772.2120056245</v>
      </c>
      <c r="AU45" s="121">
        <f t="shared" si="8"/>
        <v>-8631010.5577556249</v>
      </c>
      <c r="AV45" s="121">
        <f t="shared" si="8"/>
        <v>-8767436.3327556252</v>
      </c>
      <c r="AW45" s="121">
        <f t="shared" si="8"/>
        <v>-8765071.7285056245</v>
      </c>
      <c r="AX45" s="121">
        <f t="shared" si="8"/>
        <v>-8869971.8214256261</v>
      </c>
      <c r="AY45" s="121">
        <f t="shared" si="8"/>
        <v>-9021382.4421756268</v>
      </c>
      <c r="AZ45" s="121">
        <f t="shared" si="8"/>
        <v>-12809767.006604517</v>
      </c>
      <c r="BA45" s="121">
        <f t="shared" si="8"/>
        <v>-12622574.514407516</v>
      </c>
      <c r="BB45" s="121">
        <f t="shared" si="8"/>
        <v>-11905329.612006513</v>
      </c>
      <c r="BC45" s="121">
        <f t="shared" si="8"/>
        <v>-11710575.162006514</v>
      </c>
      <c r="BD45" s="121">
        <f t="shared" si="8"/>
        <v>-11695293.742108515</v>
      </c>
      <c r="BE45" s="121">
        <f t="shared" si="8"/>
        <v>-11465111.242108515</v>
      </c>
      <c r="BF45" s="121">
        <f t="shared" si="8"/>
        <v>-11443435.692108516</v>
      </c>
      <c r="BG45" s="121">
        <f t="shared" si="8"/>
        <v>-11439086.662006514</v>
      </c>
      <c r="BH45" s="121">
        <f t="shared" si="8"/>
        <v>-11654570.212006517</v>
      </c>
      <c r="BI45" s="121">
        <f t="shared" si="8"/>
        <v>-11651200.614407517</v>
      </c>
      <c r="BJ45" s="121">
        <f t="shared" si="8"/>
        <v>-11830581.234305516</v>
      </c>
      <c r="BK45" s="121">
        <f t="shared" si="8"/>
        <v>-12203273.761706518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863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1067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865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1079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56468611.599999994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51762406.773999989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47073897.599999994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-9458164</v>
      </c>
      <c r="M55" s="121">
        <f t="shared" si="10"/>
        <v>-9463615.3000000007</v>
      </c>
      <c r="N55" s="121">
        <f t="shared" si="10"/>
        <v>42436286.473999992</v>
      </c>
      <c r="O55" s="121">
        <f t="shared" si="10"/>
        <v>-9229041.9000000004</v>
      </c>
      <c r="P55" s="121">
        <f t="shared" si="10"/>
        <v>-10474629.5515</v>
      </c>
      <c r="Q55" s="121">
        <f t="shared" si="10"/>
        <v>-10754966.089500001</v>
      </c>
      <c r="R55" s="121">
        <f t="shared" si="10"/>
        <v>-10720045.8665</v>
      </c>
      <c r="S55" s="121">
        <f t="shared" si="10"/>
        <v>-10583723.3665</v>
      </c>
      <c r="T55" s="121">
        <f t="shared" si="10"/>
        <v>-10567758.3665</v>
      </c>
      <c r="U55" s="121">
        <f t="shared" si="10"/>
        <v>-10572468.3665</v>
      </c>
      <c r="V55" s="121">
        <f t="shared" si="10"/>
        <v>-9587288.3664999995</v>
      </c>
      <c r="W55" s="121">
        <f t="shared" si="10"/>
        <v>-9589216.1545000002</v>
      </c>
      <c r="X55" s="121">
        <f t="shared" si="10"/>
        <v>-9549882.0050000008</v>
      </c>
      <c r="Y55" s="121">
        <f t="shared" si="10"/>
        <v>-9541732.4425000008</v>
      </c>
      <c r="Z55" s="121">
        <f t="shared" si="10"/>
        <v>-9522656.7685000002</v>
      </c>
      <c r="AA55" s="121">
        <f t="shared" si="10"/>
        <v>-9433929.1435000002</v>
      </c>
      <c r="AB55" s="121">
        <f t="shared" si="10"/>
        <v>-7919041.0787249999</v>
      </c>
      <c r="AC55" s="121">
        <f t="shared" si="10"/>
        <v>-7965868.1601249995</v>
      </c>
      <c r="AD55" s="121">
        <f t="shared" si="10"/>
        <v>-7671647.1697250009</v>
      </c>
      <c r="AE55" s="121">
        <f t="shared" si="10"/>
        <v>-7610955.9197250009</v>
      </c>
      <c r="AF55" s="121">
        <f t="shared" si="10"/>
        <v>-7594695.0181250004</v>
      </c>
      <c r="AG55" s="121">
        <f t="shared" si="10"/>
        <v>-7505132.5181250004</v>
      </c>
      <c r="AH55" s="121">
        <f t="shared" si="10"/>
        <v>-7489252.5181250004</v>
      </c>
      <c r="AI55" s="121">
        <f t="shared" si="10"/>
        <v>-7485880.119725001</v>
      </c>
      <c r="AJ55" s="121">
        <f t="shared" si="10"/>
        <v>-7566746.8322250005</v>
      </c>
      <c r="AK55" s="121">
        <f t="shared" si="10"/>
        <v>-7570356.8601249987</v>
      </c>
      <c r="AL55" s="121">
        <f t="shared" si="10"/>
        <v>-7618063.6617250005</v>
      </c>
      <c r="AM55" s="121">
        <f t="shared" si="10"/>
        <v>-7720989.9521249998</v>
      </c>
      <c r="AN55" s="121">
        <f t="shared" si="10"/>
        <v>-9552250.4879256245</v>
      </c>
      <c r="AO55" s="121">
        <f t="shared" si="10"/>
        <v>-9408171.6785056237</v>
      </c>
      <c r="AP55" s="121">
        <f t="shared" si="10"/>
        <v>-8940628.507755626</v>
      </c>
      <c r="AQ55" s="121">
        <f t="shared" si="10"/>
        <v>-8817809.757755626</v>
      </c>
      <c r="AR55" s="121">
        <f t="shared" si="10"/>
        <v>-8804940.9620056245</v>
      </c>
      <c r="AS55" s="121">
        <f t="shared" si="10"/>
        <v>-8656385.9620056245</v>
      </c>
      <c r="AT55" s="121">
        <f t="shared" si="10"/>
        <v>-8637772.2120056245</v>
      </c>
      <c r="AU55" s="121">
        <f t="shared" si="10"/>
        <v>-8631010.5577556249</v>
      </c>
      <c r="AV55" s="121">
        <f t="shared" si="10"/>
        <v>-8767436.3327556252</v>
      </c>
      <c r="AW55" s="121">
        <f t="shared" si="10"/>
        <v>-8765071.7285056245</v>
      </c>
      <c r="AX55" s="121">
        <f t="shared" si="10"/>
        <v>-8869971.8214256261</v>
      </c>
      <c r="AY55" s="121">
        <f t="shared" si="10"/>
        <v>-9021382.4421756268</v>
      </c>
      <c r="AZ55" s="121">
        <f t="shared" si="10"/>
        <v>-12809767.006604517</v>
      </c>
      <c r="BA55" s="121">
        <f t="shared" si="10"/>
        <v>-12622574.514407516</v>
      </c>
      <c r="BB55" s="121">
        <f t="shared" si="10"/>
        <v>-11905329.612006513</v>
      </c>
      <c r="BC55" s="121">
        <f t="shared" si="10"/>
        <v>-11710575.162006514</v>
      </c>
      <c r="BD55" s="121">
        <f t="shared" si="10"/>
        <v>-11695293.742108515</v>
      </c>
      <c r="BE55" s="121">
        <f t="shared" si="10"/>
        <v>-11465111.242108515</v>
      </c>
      <c r="BF55" s="121">
        <f t="shared" si="10"/>
        <v>-11443435.692108516</v>
      </c>
      <c r="BG55" s="121">
        <f t="shared" si="10"/>
        <v>-11439086.662006514</v>
      </c>
      <c r="BH55" s="121">
        <f t="shared" si="10"/>
        <v>-11654570.212006517</v>
      </c>
      <c r="BI55" s="121">
        <f t="shared" si="10"/>
        <v>-11651200.614407517</v>
      </c>
      <c r="BJ55" s="121">
        <f t="shared" si="10"/>
        <v>-11830581.234305516</v>
      </c>
      <c r="BK55" s="121">
        <f t="shared" si="10"/>
        <v>-12203273.761706518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56468611.599999994</v>
      </c>
      <c r="J57" s="121">
        <f t="shared" si="11"/>
        <v>47072787.599999994</v>
      </c>
      <c r="K57" s="121">
        <f t="shared" si="11"/>
        <v>37644173.599999994</v>
      </c>
      <c r="L57" s="121">
        <f t="shared" si="11"/>
        <v>28247899.599999994</v>
      </c>
      <c r="M57" s="121">
        <f t="shared" si="11"/>
        <v>18789735.599999994</v>
      </c>
      <c r="N57" s="121">
        <f t="shared" si="11"/>
        <v>9326120.2999999933</v>
      </c>
      <c r="O57" s="121">
        <f t="shared" si="11"/>
        <v>51762406.773999989</v>
      </c>
      <c r="P57" s="121">
        <f t="shared" si="11"/>
        <v>42533364.873999991</v>
      </c>
      <c r="Q57" s="121">
        <f t="shared" si="11"/>
        <v>32058735.32249999</v>
      </c>
      <c r="R57" s="121">
        <f t="shared" si="11"/>
        <v>21303769.232999988</v>
      </c>
      <c r="S57" s="121">
        <f t="shared" si="11"/>
        <v>10583723.366499988</v>
      </c>
      <c r="T57" s="121">
        <f t="shared" si="11"/>
        <v>0</v>
      </c>
      <c r="U57" s="121">
        <f t="shared" si="11"/>
        <v>-10567758.3665</v>
      </c>
      <c r="V57" s="121">
        <f t="shared" si="11"/>
        <v>-21140226.732999999</v>
      </c>
      <c r="W57" s="121">
        <f t="shared" si="11"/>
        <v>-30727515.0995</v>
      </c>
      <c r="X57" s="121">
        <f t="shared" si="11"/>
        <v>-40316731.254000001</v>
      </c>
      <c r="Y57" s="121">
        <f t="shared" si="11"/>
        <v>-49866613.259000003</v>
      </c>
      <c r="Z57" s="121">
        <f t="shared" si="11"/>
        <v>-59408345.701500006</v>
      </c>
      <c r="AA57" s="121">
        <f t="shared" si="11"/>
        <v>-68931002.469999999</v>
      </c>
      <c r="AB57" s="121">
        <f t="shared" si="11"/>
        <v>-78364931.613499999</v>
      </c>
      <c r="AC57" s="121">
        <f t="shared" si="11"/>
        <v>-86283972.692224994</v>
      </c>
      <c r="AD57" s="121">
        <f t="shared" si="11"/>
        <v>-94249840.852349997</v>
      </c>
      <c r="AE57" s="121">
        <f t="shared" si="11"/>
        <v>-101921488.022075</v>
      </c>
      <c r="AF57" s="121">
        <f t="shared" si="11"/>
        <v>-109532443.9418</v>
      </c>
      <c r="AG57" s="121">
        <f t="shared" si="11"/>
        <v>-117127138.959925</v>
      </c>
      <c r="AH57" s="121">
        <f t="shared" si="11"/>
        <v>-124632271.47804999</v>
      </c>
      <c r="AI57" s="121">
        <f t="shared" si="11"/>
        <v>-132121523.99617499</v>
      </c>
      <c r="AJ57" s="121">
        <f t="shared" ref="AJ57:BK57" si="12">AI58</f>
        <v>-139607404.11589998</v>
      </c>
      <c r="AK57" s="121">
        <f t="shared" si="12"/>
        <v>-147174150.94812497</v>
      </c>
      <c r="AL57" s="121">
        <f t="shared" si="12"/>
        <v>-154744507.80824998</v>
      </c>
      <c r="AM57" s="121">
        <f t="shared" si="12"/>
        <v>-162362571.46997499</v>
      </c>
      <c r="AN57" s="121">
        <f t="shared" si="12"/>
        <v>-170083561.42210001</v>
      </c>
      <c r="AO57" s="121">
        <f t="shared" si="12"/>
        <v>-179635811.91002563</v>
      </c>
      <c r="AP57" s="121">
        <f t="shared" si="12"/>
        <v>-189043983.58853126</v>
      </c>
      <c r="AQ57" s="121">
        <f t="shared" si="12"/>
        <v>-197984612.09628689</v>
      </c>
      <c r="AR57" s="121">
        <f t="shared" si="12"/>
        <v>-206802421.85404253</v>
      </c>
      <c r="AS57" s="121">
        <f t="shared" si="12"/>
        <v>-215607362.81604815</v>
      </c>
      <c r="AT57" s="121">
        <f t="shared" si="12"/>
        <v>-224263748.77805376</v>
      </c>
      <c r="AU57" s="121">
        <f t="shared" si="12"/>
        <v>-232901520.99005938</v>
      </c>
      <c r="AV57" s="121">
        <f t="shared" si="12"/>
        <v>-241532531.547815</v>
      </c>
      <c r="AW57" s="121">
        <f t="shared" si="12"/>
        <v>-250299967.88057062</v>
      </c>
      <c r="AX57" s="121">
        <f t="shared" si="12"/>
        <v>-259065039.60907623</v>
      </c>
      <c r="AY57" s="121">
        <f t="shared" si="12"/>
        <v>-267935011.43050185</v>
      </c>
      <c r="AZ57" s="121">
        <f t="shared" si="12"/>
        <v>-276956393.87267745</v>
      </c>
      <c r="BA57" s="121">
        <f t="shared" si="12"/>
        <v>-289766160.87928194</v>
      </c>
      <c r="BB57" s="121">
        <f t="shared" si="12"/>
        <v>-302388735.39368945</v>
      </c>
      <c r="BC57" s="121">
        <f t="shared" si="12"/>
        <v>-314294065.00569594</v>
      </c>
      <c r="BD57" s="121">
        <f t="shared" si="12"/>
        <v>-326004640.16770244</v>
      </c>
      <c r="BE57" s="121">
        <f t="shared" si="12"/>
        <v>-337699933.90981096</v>
      </c>
      <c r="BF57" s="121">
        <f t="shared" si="12"/>
        <v>-349165045.15191948</v>
      </c>
      <c r="BG57" s="121">
        <f t="shared" si="12"/>
        <v>-360608480.844028</v>
      </c>
      <c r="BH57" s="121">
        <f t="shared" si="12"/>
        <v>-372047567.50603449</v>
      </c>
      <c r="BI57" s="121">
        <f t="shared" si="12"/>
        <v>-383702137.718041</v>
      </c>
      <c r="BJ57" s="121">
        <f t="shared" si="12"/>
        <v>-395353338.33244854</v>
      </c>
      <c r="BK57" s="121">
        <f t="shared" si="12"/>
        <v>-407183919.56675404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56468611.599999994</v>
      </c>
      <c r="I58" s="121">
        <f t="shared" si="13"/>
        <v>47072787.599999994</v>
      </c>
      <c r="J58" s="121">
        <f t="shared" si="13"/>
        <v>37644173.599999994</v>
      </c>
      <c r="K58" s="121">
        <f t="shared" si="13"/>
        <v>28247899.599999994</v>
      </c>
      <c r="L58" s="121">
        <f t="shared" si="13"/>
        <v>18789735.599999994</v>
      </c>
      <c r="M58" s="121">
        <f t="shared" si="13"/>
        <v>9326120.2999999933</v>
      </c>
      <c r="N58" s="121">
        <f t="shared" si="13"/>
        <v>51762406.773999989</v>
      </c>
      <c r="O58" s="121">
        <f t="shared" si="13"/>
        <v>42533364.873999991</v>
      </c>
      <c r="P58" s="121">
        <f t="shared" si="13"/>
        <v>32058735.32249999</v>
      </c>
      <c r="Q58" s="121">
        <f t="shared" si="13"/>
        <v>21303769.232999988</v>
      </c>
      <c r="R58" s="121">
        <f t="shared" si="13"/>
        <v>10583723.366499988</v>
      </c>
      <c r="S58" s="121">
        <f t="shared" si="13"/>
        <v>0</v>
      </c>
      <c r="T58" s="121">
        <f t="shared" si="13"/>
        <v>-10567758.3665</v>
      </c>
      <c r="U58" s="121">
        <f t="shared" si="13"/>
        <v>-21140226.732999999</v>
      </c>
      <c r="V58" s="121">
        <f t="shared" si="13"/>
        <v>-30727515.0995</v>
      </c>
      <c r="W58" s="121">
        <f t="shared" si="13"/>
        <v>-40316731.254000001</v>
      </c>
      <c r="X58" s="121">
        <f t="shared" si="13"/>
        <v>-49866613.259000003</v>
      </c>
      <c r="Y58" s="121">
        <f t="shared" si="13"/>
        <v>-59408345.701500006</v>
      </c>
      <c r="Z58" s="121">
        <f t="shared" si="13"/>
        <v>-68931002.469999999</v>
      </c>
      <c r="AA58" s="121">
        <f t="shared" si="13"/>
        <v>-78364931.613499999</v>
      </c>
      <c r="AB58" s="121">
        <f t="shared" si="13"/>
        <v>-86283972.692224994</v>
      </c>
      <c r="AC58" s="121">
        <f t="shared" si="13"/>
        <v>-94249840.852349997</v>
      </c>
      <c r="AD58" s="121">
        <f t="shared" si="13"/>
        <v>-101921488.022075</v>
      </c>
      <c r="AE58" s="121">
        <f t="shared" si="13"/>
        <v>-109532443.9418</v>
      </c>
      <c r="AF58" s="121">
        <f t="shared" si="13"/>
        <v>-117127138.959925</v>
      </c>
      <c r="AG58" s="121">
        <f t="shared" si="13"/>
        <v>-124632271.47804999</v>
      </c>
      <c r="AH58" s="121">
        <f t="shared" si="13"/>
        <v>-132121523.99617499</v>
      </c>
      <c r="AI58" s="121">
        <f t="shared" si="13"/>
        <v>-139607404.11589998</v>
      </c>
      <c r="AJ58" s="121">
        <f t="shared" ref="AJ58:BK58" si="14">AJ57+AJ55</f>
        <v>-147174150.94812497</v>
      </c>
      <c r="AK58" s="121">
        <f t="shared" si="14"/>
        <v>-154744507.80824998</v>
      </c>
      <c r="AL58" s="121">
        <f t="shared" si="14"/>
        <v>-162362571.46997499</v>
      </c>
      <c r="AM58" s="121">
        <f t="shared" si="14"/>
        <v>-170083561.42210001</v>
      </c>
      <c r="AN58" s="121">
        <f t="shared" si="14"/>
        <v>-179635811.91002563</v>
      </c>
      <c r="AO58" s="121">
        <f t="shared" si="14"/>
        <v>-189043983.58853126</v>
      </c>
      <c r="AP58" s="121">
        <f t="shared" si="14"/>
        <v>-197984612.09628689</v>
      </c>
      <c r="AQ58" s="121">
        <f t="shared" si="14"/>
        <v>-206802421.85404253</v>
      </c>
      <c r="AR58" s="121">
        <f t="shared" si="14"/>
        <v>-215607362.81604815</v>
      </c>
      <c r="AS58" s="121">
        <f t="shared" si="14"/>
        <v>-224263748.77805376</v>
      </c>
      <c r="AT58" s="121">
        <f t="shared" si="14"/>
        <v>-232901520.99005938</v>
      </c>
      <c r="AU58" s="121">
        <f t="shared" si="14"/>
        <v>-241532531.547815</v>
      </c>
      <c r="AV58" s="121">
        <f t="shared" si="14"/>
        <v>-250299967.88057062</v>
      </c>
      <c r="AW58" s="121">
        <f t="shared" si="14"/>
        <v>-259065039.60907623</v>
      </c>
      <c r="AX58" s="121">
        <f t="shared" si="14"/>
        <v>-267935011.43050185</v>
      </c>
      <c r="AY58" s="121">
        <f t="shared" si="14"/>
        <v>-276956393.87267745</v>
      </c>
      <c r="AZ58" s="121">
        <f t="shared" si="14"/>
        <v>-289766160.87928194</v>
      </c>
      <c r="BA58" s="121">
        <f t="shared" si="14"/>
        <v>-302388735.39368945</v>
      </c>
      <c r="BB58" s="121">
        <f t="shared" si="14"/>
        <v>-314294065.00569594</v>
      </c>
      <c r="BC58" s="121">
        <f t="shared" si="14"/>
        <v>-326004640.16770244</v>
      </c>
      <c r="BD58" s="121">
        <f t="shared" si="14"/>
        <v>-337699933.90981096</v>
      </c>
      <c r="BE58" s="121">
        <f t="shared" si="14"/>
        <v>-349165045.15191948</v>
      </c>
      <c r="BF58" s="121">
        <f t="shared" si="14"/>
        <v>-360608480.844028</v>
      </c>
      <c r="BG58" s="121">
        <f t="shared" si="14"/>
        <v>-372047567.50603449</v>
      </c>
      <c r="BH58" s="121">
        <f t="shared" si="14"/>
        <v>-383702137.718041</v>
      </c>
      <c r="BI58" s="121">
        <f t="shared" si="14"/>
        <v>-395353338.33244854</v>
      </c>
      <c r="BJ58" s="121">
        <f t="shared" si="14"/>
        <v>-407183919.56675404</v>
      </c>
      <c r="BK58" s="121">
        <f t="shared" si="14"/>
        <v>-419387193.32846057</v>
      </c>
      <c r="BL58" s="130"/>
    </row>
    <row r="60" spans="2:64" x14ac:dyDescent="0.15">
      <c r="B60" s="138" t="s">
        <v>1093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103461253.59999999</v>
      </c>
      <c r="I60" s="130">
        <f t="shared" si="15"/>
        <v>103461253.59999999</v>
      </c>
      <c r="J60" s="130">
        <f t="shared" si="15"/>
        <v>103461253.59999999</v>
      </c>
      <c r="K60" s="130">
        <f t="shared" si="15"/>
        <v>103461253.59999999</v>
      </c>
      <c r="L60" s="130">
        <f t="shared" si="15"/>
        <v>103461253.59999999</v>
      </c>
      <c r="M60" s="130">
        <f t="shared" si="15"/>
        <v>103461253.59999999</v>
      </c>
      <c r="N60" s="130">
        <f t="shared" si="15"/>
        <v>155223660.37399998</v>
      </c>
      <c r="O60" s="130">
        <f t="shared" si="15"/>
        <v>155223660.37399998</v>
      </c>
      <c r="P60" s="130">
        <f t="shared" si="15"/>
        <v>155223660.37399998</v>
      </c>
      <c r="Q60" s="130">
        <f t="shared" si="15"/>
        <v>155223660.37399998</v>
      </c>
      <c r="R60" s="130">
        <f t="shared" si="15"/>
        <v>155223660.37399998</v>
      </c>
      <c r="S60" s="130">
        <f t="shared" si="15"/>
        <v>155223660.37399998</v>
      </c>
      <c r="T60" s="130">
        <f t="shared" si="15"/>
        <v>155223660.37399998</v>
      </c>
      <c r="U60" s="130">
        <f t="shared" si="15"/>
        <v>155223660.37399998</v>
      </c>
      <c r="V60" s="130">
        <f t="shared" si="15"/>
        <v>155223660.37399998</v>
      </c>
      <c r="W60" s="130">
        <f t="shared" si="15"/>
        <v>155223660.37399998</v>
      </c>
      <c r="X60" s="130">
        <f t="shared" si="15"/>
        <v>155223660.37399998</v>
      </c>
      <c r="Y60" s="130">
        <f t="shared" si="15"/>
        <v>155223660.37399998</v>
      </c>
      <c r="Z60" s="130">
        <f t="shared" si="15"/>
        <v>155223660.37399998</v>
      </c>
      <c r="AA60" s="130">
        <f t="shared" si="15"/>
        <v>155223660.37399998</v>
      </c>
      <c r="AB60" s="130">
        <f t="shared" si="15"/>
        <v>155223660.37399998</v>
      </c>
      <c r="AC60" s="130">
        <f t="shared" si="15"/>
        <v>155223660.37399998</v>
      </c>
      <c r="AD60" s="130">
        <f t="shared" si="15"/>
        <v>155223660.37399998</v>
      </c>
      <c r="AE60" s="130">
        <f t="shared" si="15"/>
        <v>155223660.37399998</v>
      </c>
      <c r="AF60" s="130">
        <f t="shared" si="15"/>
        <v>155223660.37399998</v>
      </c>
      <c r="AG60" s="130">
        <f t="shared" si="15"/>
        <v>155223660.37399998</v>
      </c>
      <c r="AH60" s="130">
        <f t="shared" si="15"/>
        <v>155223660.37399998</v>
      </c>
      <c r="AI60" s="130">
        <f t="shared" si="15"/>
        <v>155223660.37399998</v>
      </c>
      <c r="AJ60" s="130">
        <f t="shared" ref="AJ60:BK60" si="16">AJ53+AI60</f>
        <v>155223660.37399998</v>
      </c>
      <c r="AK60" s="130">
        <f t="shared" si="16"/>
        <v>155223660.37399998</v>
      </c>
      <c r="AL60" s="130">
        <f t="shared" si="16"/>
        <v>155223660.37399998</v>
      </c>
      <c r="AM60" s="130">
        <f t="shared" si="16"/>
        <v>155223660.37399998</v>
      </c>
      <c r="AN60" s="130">
        <f t="shared" si="16"/>
        <v>155223660.37399998</v>
      </c>
      <c r="AO60" s="130">
        <f t="shared" si="16"/>
        <v>155223660.37399998</v>
      </c>
      <c r="AP60" s="130">
        <f t="shared" si="16"/>
        <v>155223660.37399998</v>
      </c>
      <c r="AQ60" s="130">
        <f t="shared" si="16"/>
        <v>155223660.37399998</v>
      </c>
      <c r="AR60" s="130">
        <f t="shared" si="16"/>
        <v>155223660.37399998</v>
      </c>
      <c r="AS60" s="130">
        <f t="shared" si="16"/>
        <v>155223660.37399998</v>
      </c>
      <c r="AT60" s="130">
        <f t="shared" si="16"/>
        <v>155223660.37399998</v>
      </c>
      <c r="AU60" s="130">
        <f t="shared" si="16"/>
        <v>155223660.37399998</v>
      </c>
      <c r="AV60" s="130">
        <f t="shared" si="16"/>
        <v>155223660.37399998</v>
      </c>
      <c r="AW60" s="130">
        <f t="shared" si="16"/>
        <v>155223660.37399998</v>
      </c>
      <c r="AX60" s="130">
        <f t="shared" si="16"/>
        <v>155223660.37399998</v>
      </c>
      <c r="AY60" s="130">
        <f t="shared" si="16"/>
        <v>155223660.37399998</v>
      </c>
      <c r="AZ60" s="130">
        <f t="shared" si="16"/>
        <v>155223660.37399998</v>
      </c>
      <c r="BA60" s="130">
        <f t="shared" si="16"/>
        <v>155223660.37399998</v>
      </c>
      <c r="BB60" s="130">
        <f t="shared" si="16"/>
        <v>155223660.37399998</v>
      </c>
      <c r="BC60" s="130">
        <f t="shared" si="16"/>
        <v>155223660.37399998</v>
      </c>
      <c r="BD60" s="130">
        <f t="shared" si="16"/>
        <v>155223660.37399998</v>
      </c>
      <c r="BE60" s="130">
        <f t="shared" si="16"/>
        <v>155223660.37399998</v>
      </c>
      <c r="BF60" s="130">
        <f t="shared" si="16"/>
        <v>155223660.37399998</v>
      </c>
      <c r="BG60" s="130">
        <f t="shared" si="16"/>
        <v>155223660.37399998</v>
      </c>
      <c r="BH60" s="130">
        <f t="shared" si="16"/>
        <v>155223660.37399998</v>
      </c>
      <c r="BI60" s="130">
        <f t="shared" si="16"/>
        <v>155223660.37399998</v>
      </c>
      <c r="BJ60" s="130">
        <f t="shared" si="16"/>
        <v>155223660.37399998</v>
      </c>
      <c r="BK60" s="130">
        <f t="shared" si="16"/>
        <v>155223660.37399998</v>
      </c>
    </row>
    <row r="62" spans="2:64" x14ac:dyDescent="0.15">
      <c r="B62" s="261" t="s">
        <v>1035</v>
      </c>
    </row>
    <row r="63" spans="2:64" x14ac:dyDescent="0.15">
      <c r="B63" s="261"/>
    </row>
    <row r="64" spans="2:64" x14ac:dyDescent="0.15">
      <c r="B64" s="135" t="s">
        <v>865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1079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-9458164</v>
      </c>
      <c r="M67" s="121">
        <f t="shared" si="17"/>
        <v>-9463615.3000000007</v>
      </c>
      <c r="N67" s="121">
        <f t="shared" si="17"/>
        <v>-9326120.3000000007</v>
      </c>
      <c r="O67" s="121">
        <f t="shared" si="17"/>
        <v>-9229041.9000000004</v>
      </c>
      <c r="P67" s="121">
        <f t="shared" si="17"/>
        <v>-10474629.5515</v>
      </c>
      <c r="Q67" s="121">
        <f t="shared" si="17"/>
        <v>-10754966.089500001</v>
      </c>
      <c r="R67" s="121">
        <f t="shared" si="17"/>
        <v>-10720045.8665</v>
      </c>
      <c r="S67" s="121">
        <f t="shared" si="17"/>
        <v>-10583723.3665</v>
      </c>
      <c r="T67" s="121">
        <f t="shared" si="17"/>
        <v>-10567758.3665</v>
      </c>
      <c r="U67" s="121">
        <f t="shared" si="17"/>
        <v>-10572468.3665</v>
      </c>
      <c r="V67" s="121">
        <f t="shared" si="17"/>
        <v>-9587288.3664999995</v>
      </c>
      <c r="W67" s="121">
        <f t="shared" si="17"/>
        <v>-9589216.1545000002</v>
      </c>
      <c r="X67" s="121">
        <f t="shared" si="17"/>
        <v>-9549882.0050000008</v>
      </c>
      <c r="Y67" s="121">
        <f t="shared" si="17"/>
        <v>-9541732.4425000008</v>
      </c>
      <c r="Z67" s="121">
        <f t="shared" si="17"/>
        <v>-9522656.7685000002</v>
      </c>
      <c r="AA67" s="121">
        <f t="shared" si="17"/>
        <v>-9433929.1435000002</v>
      </c>
      <c r="AB67" s="121">
        <f t="shared" si="17"/>
        <v>-7919041.0787249999</v>
      </c>
      <c r="AC67" s="121">
        <f t="shared" si="17"/>
        <v>-7965868.1601249995</v>
      </c>
      <c r="AD67" s="121">
        <f t="shared" si="17"/>
        <v>-7671647.1697250009</v>
      </c>
      <c r="AE67" s="121">
        <f t="shared" si="17"/>
        <v>-7610955.9197250009</v>
      </c>
      <c r="AF67" s="121">
        <f t="shared" si="17"/>
        <v>-7594695.0181250004</v>
      </c>
      <c r="AG67" s="121">
        <f t="shared" si="17"/>
        <v>-7505132.5181250004</v>
      </c>
      <c r="AH67" s="121">
        <f t="shared" si="17"/>
        <v>-7489252.5181250004</v>
      </c>
      <c r="AI67" s="121">
        <f t="shared" si="17"/>
        <v>-7485880.119725001</v>
      </c>
      <c r="AJ67" s="121">
        <f t="shared" si="17"/>
        <v>-7566746.8322250005</v>
      </c>
      <c r="AK67" s="121">
        <f t="shared" si="17"/>
        <v>-7570356.8601249987</v>
      </c>
      <c r="AL67" s="121">
        <f t="shared" si="17"/>
        <v>-7618063.6617250005</v>
      </c>
      <c r="AM67" s="121">
        <f t="shared" si="17"/>
        <v>-7720989.9521249998</v>
      </c>
      <c r="AN67" s="121">
        <f t="shared" si="17"/>
        <v>-9552250.4879256245</v>
      </c>
      <c r="AO67" s="121">
        <f t="shared" si="17"/>
        <v>-9408171.6785056237</v>
      </c>
      <c r="AP67" s="121">
        <f t="shared" si="17"/>
        <v>-8940628.507755626</v>
      </c>
      <c r="AQ67" s="121">
        <f t="shared" si="17"/>
        <v>-8817809.757755626</v>
      </c>
      <c r="AR67" s="121">
        <f t="shared" si="17"/>
        <v>-8804940.9620056245</v>
      </c>
      <c r="AS67" s="121">
        <f t="shared" si="17"/>
        <v>-8656385.9620056245</v>
      </c>
      <c r="AT67" s="121">
        <f t="shared" si="17"/>
        <v>-8637772.2120056245</v>
      </c>
      <c r="AU67" s="121">
        <f t="shared" si="17"/>
        <v>-8631010.5577556249</v>
      </c>
      <c r="AV67" s="121">
        <f t="shared" si="17"/>
        <v>-8767436.3327556252</v>
      </c>
      <c r="AW67" s="121">
        <f t="shared" si="17"/>
        <v>-8765071.7285056245</v>
      </c>
      <c r="AX67" s="121">
        <f t="shared" si="17"/>
        <v>-8869971.8214256261</v>
      </c>
      <c r="AY67" s="121">
        <f t="shared" si="17"/>
        <v>-9021382.4421756268</v>
      </c>
      <c r="AZ67" s="121">
        <f t="shared" si="17"/>
        <v>-12809767.006604517</v>
      </c>
      <c r="BA67" s="121">
        <f t="shared" si="17"/>
        <v>-12622574.514407516</v>
      </c>
      <c r="BB67" s="121">
        <f t="shared" si="17"/>
        <v>-11905329.612006513</v>
      </c>
      <c r="BC67" s="121">
        <f t="shared" si="17"/>
        <v>-11710575.162006514</v>
      </c>
      <c r="BD67" s="121">
        <f t="shared" si="17"/>
        <v>-11695293.742108515</v>
      </c>
      <c r="BE67" s="121">
        <f t="shared" si="17"/>
        <v>-11465111.242108515</v>
      </c>
      <c r="BF67" s="121">
        <f t="shared" si="17"/>
        <v>-11443435.692108516</v>
      </c>
      <c r="BG67" s="121">
        <f t="shared" si="17"/>
        <v>-11439086.662006514</v>
      </c>
      <c r="BH67" s="121">
        <f t="shared" si="17"/>
        <v>-11654570.212006517</v>
      </c>
      <c r="BI67" s="121">
        <f t="shared" si="17"/>
        <v>-11651200.614407517</v>
      </c>
      <c r="BJ67" s="121">
        <f t="shared" si="17"/>
        <v>-11830581.234305516</v>
      </c>
      <c r="BK67" s="121">
        <f t="shared" si="17"/>
        <v>-12203273.761706518</v>
      </c>
      <c r="BL67" s="48">
        <f>SUM(C67:BK67)</f>
        <v>-574610853.70246053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-84671518</v>
      </c>
      <c r="N69" s="121">
        <f t="shared" si="18"/>
        <v>-94135133.299999997</v>
      </c>
      <c r="O69" s="121">
        <f t="shared" si="18"/>
        <v>-103461253.59999999</v>
      </c>
      <c r="P69" s="121">
        <f t="shared" si="18"/>
        <v>-112690295.5</v>
      </c>
      <c r="Q69" s="121">
        <f t="shared" si="18"/>
        <v>-123164925.05149999</v>
      </c>
      <c r="R69" s="121">
        <f t="shared" si="18"/>
        <v>-133919891.14099999</v>
      </c>
      <c r="S69" s="121">
        <f t="shared" si="18"/>
        <v>-144639937.00749999</v>
      </c>
      <c r="T69" s="121">
        <f t="shared" si="18"/>
        <v>-155223660.37399998</v>
      </c>
      <c r="U69" s="121">
        <f t="shared" si="18"/>
        <v>-165791418.74049997</v>
      </c>
      <c r="V69" s="121">
        <f t="shared" si="18"/>
        <v>-176363887.10699996</v>
      </c>
      <c r="W69" s="121">
        <f t="shared" si="18"/>
        <v>-185951175.47349995</v>
      </c>
      <c r="X69" s="121">
        <f t="shared" si="18"/>
        <v>-195540391.62799996</v>
      </c>
      <c r="Y69" s="121">
        <f t="shared" si="18"/>
        <v>-205090273.63299996</v>
      </c>
      <c r="Z69" s="121">
        <f t="shared" si="18"/>
        <v>-214632006.07549995</v>
      </c>
      <c r="AA69" s="121">
        <f t="shared" si="18"/>
        <v>-224154662.84399995</v>
      </c>
      <c r="AB69" s="121">
        <f t="shared" si="18"/>
        <v>-233588591.98749995</v>
      </c>
      <c r="AC69" s="121">
        <f t="shared" si="18"/>
        <v>-241507633.06622496</v>
      </c>
      <c r="AD69" s="121">
        <f t="shared" si="18"/>
        <v>-249473501.22634995</v>
      </c>
      <c r="AE69" s="121">
        <f t="shared" si="18"/>
        <v>-257145148.39607495</v>
      </c>
      <c r="AF69" s="121">
        <f t="shared" si="18"/>
        <v>-264756104.31579995</v>
      </c>
      <c r="AG69" s="121">
        <f t="shared" si="18"/>
        <v>-272350799.33392495</v>
      </c>
      <c r="AH69" s="121">
        <f t="shared" si="18"/>
        <v>-279855931.85204995</v>
      </c>
      <c r="AI69" s="121">
        <f t="shared" si="18"/>
        <v>-287345184.37017494</v>
      </c>
      <c r="AJ69" s="121">
        <f t="shared" ref="AJ69:BK69" si="19">AI70</f>
        <v>-294831064.48989993</v>
      </c>
      <c r="AK69" s="121">
        <f t="shared" si="19"/>
        <v>-302397811.32212496</v>
      </c>
      <c r="AL69" s="121">
        <f t="shared" si="19"/>
        <v>-309968168.18224996</v>
      </c>
      <c r="AM69" s="121">
        <f t="shared" si="19"/>
        <v>-317586231.84397495</v>
      </c>
      <c r="AN69" s="121">
        <f t="shared" si="19"/>
        <v>-325307221.79609996</v>
      </c>
      <c r="AO69" s="121">
        <f t="shared" si="19"/>
        <v>-334859472.28402561</v>
      </c>
      <c r="AP69" s="121">
        <f t="shared" si="19"/>
        <v>-344267643.96253121</v>
      </c>
      <c r="AQ69" s="121">
        <f t="shared" si="19"/>
        <v>-353208272.47028685</v>
      </c>
      <c r="AR69" s="121">
        <f t="shared" si="19"/>
        <v>-362026082.22804248</v>
      </c>
      <c r="AS69" s="121">
        <f t="shared" si="19"/>
        <v>-370831023.1900481</v>
      </c>
      <c r="AT69" s="121">
        <f t="shared" si="19"/>
        <v>-379487409.15205371</v>
      </c>
      <c r="AU69" s="121">
        <f t="shared" si="19"/>
        <v>-388125181.36405933</v>
      </c>
      <c r="AV69" s="121">
        <f t="shared" si="19"/>
        <v>-396756191.92181498</v>
      </c>
      <c r="AW69" s="121">
        <f t="shared" si="19"/>
        <v>-405523628.2545706</v>
      </c>
      <c r="AX69" s="121">
        <f t="shared" si="19"/>
        <v>-414288699.98307621</v>
      </c>
      <c r="AY69" s="121">
        <f t="shared" si="19"/>
        <v>-423158671.80450183</v>
      </c>
      <c r="AZ69" s="121">
        <f t="shared" si="19"/>
        <v>-432180054.24667746</v>
      </c>
      <c r="BA69" s="121">
        <f t="shared" si="19"/>
        <v>-444989821.25328195</v>
      </c>
      <c r="BB69" s="121">
        <f t="shared" si="19"/>
        <v>-457612395.76768947</v>
      </c>
      <c r="BC69" s="121">
        <f t="shared" si="19"/>
        <v>-469517725.37969595</v>
      </c>
      <c r="BD69" s="121">
        <f t="shared" si="19"/>
        <v>-481228300.54170245</v>
      </c>
      <c r="BE69" s="121">
        <f t="shared" si="19"/>
        <v>-492923594.28381097</v>
      </c>
      <c r="BF69" s="121">
        <f t="shared" si="19"/>
        <v>-504388705.5259195</v>
      </c>
      <c r="BG69" s="121">
        <f t="shared" si="19"/>
        <v>-515832141.21802801</v>
      </c>
      <c r="BH69" s="121">
        <f t="shared" si="19"/>
        <v>-527271227.88003451</v>
      </c>
      <c r="BI69" s="121">
        <f t="shared" si="19"/>
        <v>-538925798.09204102</v>
      </c>
      <c r="BJ69" s="121">
        <f t="shared" si="19"/>
        <v>-550576998.70644855</v>
      </c>
      <c r="BK69" s="121">
        <f t="shared" si="19"/>
        <v>-562407579.94075406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-84671518</v>
      </c>
      <c r="M70" s="121">
        <f t="shared" si="20"/>
        <v>-94135133.299999997</v>
      </c>
      <c r="N70" s="121">
        <f t="shared" si="20"/>
        <v>-103461253.59999999</v>
      </c>
      <c r="O70" s="121">
        <f t="shared" si="20"/>
        <v>-112690295.5</v>
      </c>
      <c r="P70" s="121">
        <f t="shared" si="20"/>
        <v>-123164925.05149999</v>
      </c>
      <c r="Q70" s="121">
        <f t="shared" si="20"/>
        <v>-133919891.14099999</v>
      </c>
      <c r="R70" s="121">
        <f t="shared" si="20"/>
        <v>-144639937.00749999</v>
      </c>
      <c r="S70" s="121">
        <f t="shared" si="20"/>
        <v>-155223660.37399998</v>
      </c>
      <c r="T70" s="121">
        <f t="shared" si="20"/>
        <v>-165791418.74049997</v>
      </c>
      <c r="U70" s="121">
        <f t="shared" si="20"/>
        <v>-176363887.10699996</v>
      </c>
      <c r="V70" s="121">
        <f t="shared" si="20"/>
        <v>-185951175.47349995</v>
      </c>
      <c r="W70" s="121">
        <f t="shared" si="20"/>
        <v>-195540391.62799996</v>
      </c>
      <c r="X70" s="121">
        <f t="shared" si="20"/>
        <v>-205090273.63299996</v>
      </c>
      <c r="Y70" s="121">
        <f t="shared" si="20"/>
        <v>-214632006.07549995</v>
      </c>
      <c r="Z70" s="121">
        <f t="shared" si="20"/>
        <v>-224154662.84399995</v>
      </c>
      <c r="AA70" s="121">
        <f t="shared" si="20"/>
        <v>-233588591.98749995</v>
      </c>
      <c r="AB70" s="121">
        <f t="shared" si="20"/>
        <v>-241507633.06622496</v>
      </c>
      <c r="AC70" s="121">
        <f t="shared" si="20"/>
        <v>-249473501.22634995</v>
      </c>
      <c r="AD70" s="121">
        <f t="shared" si="20"/>
        <v>-257145148.39607495</v>
      </c>
      <c r="AE70" s="121">
        <f t="shared" si="20"/>
        <v>-264756104.31579995</v>
      </c>
      <c r="AF70" s="121">
        <f t="shared" si="20"/>
        <v>-272350799.33392495</v>
      </c>
      <c r="AG70" s="121">
        <f t="shared" si="20"/>
        <v>-279855931.85204995</v>
      </c>
      <c r="AH70" s="121">
        <f t="shared" si="20"/>
        <v>-287345184.37017494</v>
      </c>
      <c r="AI70" s="121">
        <f t="shared" si="20"/>
        <v>-294831064.48989993</v>
      </c>
      <c r="AJ70" s="121">
        <f t="shared" ref="AJ70:BK70" si="21">AJ69+AJ67</f>
        <v>-302397811.32212496</v>
      </c>
      <c r="AK70" s="121">
        <f t="shared" si="21"/>
        <v>-309968168.18224996</v>
      </c>
      <c r="AL70" s="121">
        <f t="shared" si="21"/>
        <v>-317586231.84397495</v>
      </c>
      <c r="AM70" s="121">
        <f t="shared" si="21"/>
        <v>-325307221.79609996</v>
      </c>
      <c r="AN70" s="121">
        <f t="shared" si="21"/>
        <v>-334859472.28402561</v>
      </c>
      <c r="AO70" s="121">
        <f t="shared" si="21"/>
        <v>-344267643.96253121</v>
      </c>
      <c r="AP70" s="121">
        <f t="shared" si="21"/>
        <v>-353208272.47028685</v>
      </c>
      <c r="AQ70" s="121">
        <f t="shared" si="21"/>
        <v>-362026082.22804248</v>
      </c>
      <c r="AR70" s="121">
        <f t="shared" si="21"/>
        <v>-370831023.1900481</v>
      </c>
      <c r="AS70" s="121">
        <f t="shared" si="21"/>
        <v>-379487409.15205371</v>
      </c>
      <c r="AT70" s="121">
        <f t="shared" si="21"/>
        <v>-388125181.36405933</v>
      </c>
      <c r="AU70" s="121">
        <f t="shared" si="21"/>
        <v>-396756191.92181498</v>
      </c>
      <c r="AV70" s="121">
        <f t="shared" si="21"/>
        <v>-405523628.2545706</v>
      </c>
      <c r="AW70" s="121">
        <f t="shared" si="21"/>
        <v>-414288699.98307621</v>
      </c>
      <c r="AX70" s="121">
        <f t="shared" si="21"/>
        <v>-423158671.80450183</v>
      </c>
      <c r="AY70" s="121">
        <f t="shared" si="21"/>
        <v>-432180054.24667746</v>
      </c>
      <c r="AZ70" s="121">
        <f t="shared" si="21"/>
        <v>-444989821.25328195</v>
      </c>
      <c r="BA70" s="121">
        <f t="shared" si="21"/>
        <v>-457612395.76768947</v>
      </c>
      <c r="BB70" s="121">
        <f t="shared" si="21"/>
        <v>-469517725.37969595</v>
      </c>
      <c r="BC70" s="121">
        <f t="shared" si="21"/>
        <v>-481228300.54170245</v>
      </c>
      <c r="BD70" s="121">
        <f t="shared" si="21"/>
        <v>-492923594.28381097</v>
      </c>
      <c r="BE70" s="121">
        <f t="shared" si="21"/>
        <v>-504388705.5259195</v>
      </c>
      <c r="BF70" s="121">
        <f t="shared" si="21"/>
        <v>-515832141.21802801</v>
      </c>
      <c r="BG70" s="121">
        <f t="shared" si="21"/>
        <v>-527271227.88003451</v>
      </c>
      <c r="BH70" s="121">
        <f t="shared" si="21"/>
        <v>-538925798.09204102</v>
      </c>
      <c r="BI70" s="121">
        <f t="shared" si="21"/>
        <v>-550576998.70644855</v>
      </c>
      <c r="BJ70" s="121">
        <f t="shared" si="21"/>
        <v>-562407579.94075406</v>
      </c>
      <c r="BK70" s="121">
        <f t="shared" si="21"/>
        <v>-574610853.70246053</v>
      </c>
      <c r="BL70" s="130">
        <f>+BK58-BK70</f>
        <v>155223660.37399995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42533364.873999991</v>
      </c>
      <c r="F7" s="121">
        <f>AB50</f>
        <v>-78364931.613499999</v>
      </c>
      <c r="G7" s="121">
        <f>AN50</f>
        <v>-170083561.42210001</v>
      </c>
      <c r="H7" s="121">
        <f>AZ50</f>
        <v>-276956393.87267745</v>
      </c>
      <c r="I7" s="121">
        <f>BL50</f>
        <v>-419387193.32846057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382050</v>
      </c>
      <c r="F8" s="121">
        <f>AB51</f>
        <v>478593.75</v>
      </c>
      <c r="G8" s="121">
        <f>AN51</f>
        <v>581095</v>
      </c>
      <c r="H8" s="121">
        <f>AZ51</f>
        <v>942237.5</v>
      </c>
      <c r="I8" s="121">
        <f>BL51</f>
        <v>1424030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101250</v>
      </c>
      <c r="F9" s="121">
        <f>AB52</f>
        <v>269325</v>
      </c>
      <c r="G9" s="121">
        <f>AN52</f>
        <v>365310</v>
      </c>
      <c r="H9" s="121">
        <f>AZ52</f>
        <v>471379.5</v>
      </c>
      <c r="I9" s="121">
        <f>BL52</f>
        <v>921136.05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43016664.873999991</v>
      </c>
      <c r="F10" s="121">
        <f>AB53</f>
        <v>-77617012.863499999</v>
      </c>
      <c r="G10" s="121">
        <f>SUM(G7:G9)</f>
        <v>-169137156.42210001</v>
      </c>
      <c r="H10" s="121">
        <f>SUM(H7:H9)</f>
        <v>-275542776.87267745</v>
      </c>
      <c r="I10" s="121">
        <f>SUM(I7:I9)</f>
        <v>-417042027.27846056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43096889.873999991</v>
      </c>
      <c r="F17" s="121">
        <f>F15+F10</f>
        <v>-77550187.863499999</v>
      </c>
      <c r="G17" s="121">
        <f>G15+G10</f>
        <v>-169096839.75543335</v>
      </c>
      <c r="H17" s="121">
        <f>H15+H10</f>
        <v>-275523560.20601076</v>
      </c>
      <c r="I17" s="121">
        <f>I15+I10</f>
        <v>-417043910.61179388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81000</v>
      </c>
      <c r="F23" s="121">
        <f>AB66</f>
        <v>200475</v>
      </c>
      <c r="G23" s="121">
        <f>AN66</f>
        <v>254542.5</v>
      </c>
      <c r="H23" s="121">
        <f>AZ66</f>
        <v>311100.75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81000</v>
      </c>
      <c r="F25" s="121">
        <f>SUM(F23:F24)</f>
        <v>200475</v>
      </c>
      <c r="G25" s="121">
        <f>SUM(G23:G24)</f>
        <v>254542.5</v>
      </c>
      <c r="H25" s="121">
        <f>SUM(H23:H24)</f>
        <v>311100.75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81000</v>
      </c>
      <c r="F31" s="121">
        <f>F29+F25</f>
        <v>200475</v>
      </c>
      <c r="G31" s="121">
        <f>G29+G25</f>
        <v>254542.5</v>
      </c>
      <c r="H31" s="121">
        <f>H29+H25</f>
        <v>311100.75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155223660.37399998</v>
      </c>
      <c r="F34" s="121">
        <f>AB77</f>
        <v>155223660.37399998</v>
      </c>
      <c r="G34" s="121">
        <f>AN77</f>
        <v>155223660.37399998</v>
      </c>
      <c r="H34" s="121">
        <f>AZ77</f>
        <v>155223660.37399998</v>
      </c>
      <c r="I34" s="121">
        <f>BL77</f>
        <v>155223660.37399998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-103053366.93333334</v>
      </c>
      <c r="F35" s="121">
        <f>AB78</f>
        <v>-223529873.2606667</v>
      </c>
      <c r="G35" s="121">
        <f>AN78</f>
        <v>-316778633.09397507</v>
      </c>
      <c r="H35" s="121">
        <f>AZ78</f>
        <v>-421897416.30450201</v>
      </c>
      <c r="I35" s="121">
        <f>BL78</f>
        <v>-560552528.06575429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-9154403.5666666664</v>
      </c>
      <c r="F36" s="121">
        <f>AB79</f>
        <v>-9444449.9768333342</v>
      </c>
      <c r="G36" s="121">
        <f>AN79</f>
        <v>-7796409.5354583329</v>
      </c>
      <c r="H36" s="121">
        <f>AZ79</f>
        <v>-9160905.0255089607</v>
      </c>
      <c r="I36" s="121">
        <f>BL79</f>
        <v>-12280929.170039851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43015889.873999983</v>
      </c>
      <c r="F37" s="121">
        <f>AB80</f>
        <v>-77750662.863500044</v>
      </c>
      <c r="G37" s="121">
        <f>AN80</f>
        <v>-169351382.25543341</v>
      </c>
      <c r="H37" s="121">
        <f>AZ80</f>
        <v>-275834660.956011</v>
      </c>
      <c r="I37" s="121">
        <f>BL80</f>
        <v>-417609796.86179417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43096889.873999983</v>
      </c>
      <c r="F39" s="121">
        <f>F37+F31</f>
        <v>-77550187.863500044</v>
      </c>
      <c r="G39" s="121">
        <f>G37+G31</f>
        <v>-169096839.75543341</v>
      </c>
      <c r="H39" s="121">
        <f>H37+H31</f>
        <v>-275523560.206011</v>
      </c>
      <c r="I39" s="121">
        <f>I37+I31</f>
        <v>-417043910.61179417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997</v>
      </c>
      <c r="C42" s="322"/>
      <c r="D42" s="276" t="s">
        <v>64</v>
      </c>
      <c r="E42" s="366" t="s">
        <v>35</v>
      </c>
      <c r="F42" s="366"/>
      <c r="G42" s="366"/>
      <c r="H42" s="366"/>
      <c r="I42" s="366"/>
      <c r="J42" s="366"/>
      <c r="K42" s="366"/>
      <c r="L42" s="366"/>
      <c r="M42" s="366"/>
      <c r="N42" s="366"/>
      <c r="O42" s="366"/>
      <c r="P42" s="366"/>
      <c r="Q42" s="366" t="s">
        <v>36</v>
      </c>
      <c r="R42" s="366"/>
      <c r="S42" s="366"/>
      <c r="T42" s="366"/>
      <c r="U42" s="366"/>
      <c r="V42" s="366"/>
      <c r="W42" s="366"/>
      <c r="X42" s="366"/>
      <c r="Y42" s="366"/>
      <c r="Z42" s="366"/>
      <c r="AA42" s="366"/>
      <c r="AB42" s="366"/>
      <c r="AC42" s="366" t="s">
        <v>37</v>
      </c>
      <c r="AD42" s="366"/>
      <c r="AE42" s="366"/>
      <c r="AF42" s="366"/>
      <c r="AG42" s="366"/>
      <c r="AH42" s="366"/>
      <c r="AI42" s="366"/>
      <c r="AJ42" s="366"/>
      <c r="AK42" s="366"/>
      <c r="AL42" s="366"/>
      <c r="AM42" s="366"/>
      <c r="AN42" s="366"/>
      <c r="AO42" s="366" t="s">
        <v>38</v>
      </c>
      <c r="AP42" s="366"/>
      <c r="AQ42" s="366"/>
      <c r="AR42" s="366"/>
      <c r="AS42" s="366"/>
      <c r="AT42" s="366"/>
      <c r="AU42" s="366"/>
      <c r="AV42" s="366"/>
      <c r="AW42" s="366"/>
      <c r="AX42" s="366"/>
      <c r="AY42" s="366"/>
      <c r="AZ42" s="366"/>
      <c r="BA42" s="366" t="s">
        <v>39</v>
      </c>
      <c r="BB42" s="366"/>
      <c r="BC42" s="366"/>
      <c r="BD42" s="366"/>
      <c r="BE42" s="366"/>
      <c r="BF42" s="366"/>
      <c r="BG42" s="366"/>
      <c r="BH42" s="366"/>
      <c r="BI42" s="366"/>
      <c r="BJ42" s="366"/>
      <c r="BK42" s="366"/>
      <c r="BL42" s="366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56468611.599999994</v>
      </c>
      <c r="J50" s="121">
        <f>IF($D42="Y",'FIN-CASHFLOW_CWS'!I58,'FIN-CASHFLOW_CWS'!I70)</f>
        <v>47072787.599999994</v>
      </c>
      <c r="K50" s="121">
        <f>IF($D42="Y",'FIN-CASHFLOW_CWS'!J58,'FIN-CASHFLOW_CWS'!J70)</f>
        <v>37644173.599999994</v>
      </c>
      <c r="L50" s="121">
        <f>IF($D42="Y",'FIN-CASHFLOW_CWS'!K58,'FIN-CASHFLOW_CWS'!K70)</f>
        <v>28247899.599999994</v>
      </c>
      <c r="M50" s="121">
        <f>IF($D42="Y",'FIN-CASHFLOW_CWS'!L58,'FIN-CASHFLOW_CWS'!L70)</f>
        <v>18789735.599999994</v>
      </c>
      <c r="N50" s="121">
        <f>IF($D42="Y",'FIN-CASHFLOW_CWS'!M58,'FIN-CASHFLOW_CWS'!M70)</f>
        <v>9326120.2999999933</v>
      </c>
      <c r="O50" s="121">
        <f>IF($D42="Y",'FIN-CASHFLOW_CWS'!N58,'FIN-CASHFLOW_CWS'!N70)</f>
        <v>51762406.773999989</v>
      </c>
      <c r="P50" s="121">
        <f>IF($D42="Y",'FIN-CASHFLOW_CWS'!O58,'FIN-CASHFLOW_CWS'!O70)</f>
        <v>42533364.873999991</v>
      </c>
      <c r="Q50" s="121">
        <f>IF($D42="Y",'FIN-CASHFLOW_CWS'!P58,'FIN-CASHFLOW_CWS'!P70)</f>
        <v>32058735.32249999</v>
      </c>
      <c r="R50" s="121">
        <f>IF($D42="Y",'FIN-CASHFLOW_CWS'!Q58,'FIN-CASHFLOW_CWS'!Q70)</f>
        <v>21303769.232999988</v>
      </c>
      <c r="S50" s="121">
        <f>IF($D42="Y",'FIN-CASHFLOW_CWS'!R58,'FIN-CASHFLOW_CWS'!R70)</f>
        <v>10583723.366499988</v>
      </c>
      <c r="T50" s="121">
        <f>IF($D42="Y",'FIN-CASHFLOW_CWS'!S58,'FIN-CASHFLOW_CWS'!S70)</f>
        <v>0</v>
      </c>
      <c r="U50" s="121">
        <f>IF($D42="Y",'FIN-CASHFLOW_CWS'!T58,'FIN-CASHFLOW_CWS'!T70)</f>
        <v>-10567758.3665</v>
      </c>
      <c r="V50" s="121">
        <f>IF($D42="Y",'FIN-CASHFLOW_CWS'!U58,'FIN-CASHFLOW_CWS'!U70)</f>
        <v>-21140226.732999999</v>
      </c>
      <c r="W50" s="121">
        <f>IF($D42="Y",'FIN-CASHFLOW_CWS'!V58,'FIN-CASHFLOW_CWS'!V70)</f>
        <v>-30727515.0995</v>
      </c>
      <c r="X50" s="121">
        <f>IF($D42="Y",'FIN-CASHFLOW_CWS'!W58,'FIN-CASHFLOW_CWS'!W70)</f>
        <v>-40316731.254000001</v>
      </c>
      <c r="Y50" s="121">
        <f>IF($D42="Y",'FIN-CASHFLOW_CWS'!X58,'FIN-CASHFLOW_CWS'!X70)</f>
        <v>-49866613.259000003</v>
      </c>
      <c r="Z50" s="121">
        <f>IF($D42="Y",'FIN-CASHFLOW_CWS'!Y58,'FIN-CASHFLOW_CWS'!Y70)</f>
        <v>-59408345.701500006</v>
      </c>
      <c r="AA50" s="121">
        <f>IF($D42="Y",'FIN-CASHFLOW_CWS'!Z58,'FIN-CASHFLOW_CWS'!Z70)</f>
        <v>-68931002.469999999</v>
      </c>
      <c r="AB50" s="121">
        <f>IF($D42="Y",'FIN-CASHFLOW_CWS'!AA58,'FIN-CASHFLOW_CWS'!AA70)</f>
        <v>-78364931.613499999</v>
      </c>
      <c r="AC50" s="121">
        <f>IF($D42="Y",'FIN-CASHFLOW_CWS'!AB58,'FIN-CASHFLOW_CWS'!AB70)</f>
        <v>-86283972.692224994</v>
      </c>
      <c r="AD50" s="121">
        <f>IF($D42="Y",'FIN-CASHFLOW_CWS'!AC58,'FIN-CASHFLOW_CWS'!AC70)</f>
        <v>-94249840.852349997</v>
      </c>
      <c r="AE50" s="121">
        <f>IF($D42="Y",'FIN-CASHFLOW_CWS'!AD58,'FIN-CASHFLOW_CWS'!AD70)</f>
        <v>-101921488.022075</v>
      </c>
      <c r="AF50" s="121">
        <f>IF($D42="Y",'FIN-CASHFLOW_CWS'!AE58,'FIN-CASHFLOW_CWS'!AE70)</f>
        <v>-109532443.9418</v>
      </c>
      <c r="AG50" s="121">
        <f>IF($D42="Y",'FIN-CASHFLOW_CWS'!AF58,'FIN-CASHFLOW_CWS'!AF70)</f>
        <v>-117127138.959925</v>
      </c>
      <c r="AH50" s="121">
        <f>IF($D42="Y",'FIN-CASHFLOW_CWS'!AG58,'FIN-CASHFLOW_CWS'!AG70)</f>
        <v>-124632271.47804999</v>
      </c>
      <c r="AI50" s="121">
        <f>IF($D42="Y",'FIN-CASHFLOW_CWS'!AH58,'FIN-CASHFLOW_CWS'!AH70)</f>
        <v>-132121523.99617499</v>
      </c>
      <c r="AJ50" s="121">
        <f>IF($D42="Y",'FIN-CASHFLOW_CWS'!AI58,'FIN-CASHFLOW_CWS'!AI70)</f>
        <v>-139607404.11589998</v>
      </c>
      <c r="AK50" s="121">
        <f>IF($D42="Y",'FIN-CASHFLOW_CWS'!AJ58,'FIN-CASHFLOW_CWS'!AJ70)</f>
        <v>-147174150.94812497</v>
      </c>
      <c r="AL50" s="121">
        <f>IF($D42="Y",'FIN-CASHFLOW_CWS'!AK58,'FIN-CASHFLOW_CWS'!AK70)</f>
        <v>-154744507.80824998</v>
      </c>
      <c r="AM50" s="121">
        <f>IF($D42="Y",'FIN-CASHFLOW_CWS'!AL58,'FIN-CASHFLOW_CWS'!AL70)</f>
        <v>-162362571.46997499</v>
      </c>
      <c r="AN50" s="121">
        <f>IF($D42="Y",'FIN-CASHFLOW_CWS'!AM58,'FIN-CASHFLOW_CWS'!AM70)</f>
        <v>-170083561.42210001</v>
      </c>
      <c r="AO50" s="121">
        <f>IF($D42="Y",'FIN-CASHFLOW_CWS'!AN58,'FIN-CASHFLOW_CWS'!AN70)</f>
        <v>-179635811.91002563</v>
      </c>
      <c r="AP50" s="121">
        <f>IF($D42="Y",'FIN-CASHFLOW_CWS'!AO58,'FIN-CASHFLOW_CWS'!AO70)</f>
        <v>-189043983.58853126</v>
      </c>
      <c r="AQ50" s="121">
        <f>IF($D42="Y",'FIN-CASHFLOW_CWS'!AP58,'FIN-CASHFLOW_CWS'!AP70)</f>
        <v>-197984612.09628689</v>
      </c>
      <c r="AR50" s="121">
        <f>IF($D42="Y",'FIN-CASHFLOW_CWS'!AQ58,'FIN-CASHFLOW_CWS'!AQ70)</f>
        <v>-206802421.85404253</v>
      </c>
      <c r="AS50" s="121">
        <f>IF($D42="Y",'FIN-CASHFLOW_CWS'!AR58,'FIN-CASHFLOW_CWS'!AR70)</f>
        <v>-215607362.81604815</v>
      </c>
      <c r="AT50" s="121">
        <f>IF($D42="Y",'FIN-CASHFLOW_CWS'!AS58,'FIN-CASHFLOW_CWS'!AS70)</f>
        <v>-224263748.77805376</v>
      </c>
      <c r="AU50" s="121">
        <f>IF($D42="Y",'FIN-CASHFLOW_CWS'!AT58,'FIN-CASHFLOW_CWS'!AT70)</f>
        <v>-232901520.99005938</v>
      </c>
      <c r="AV50" s="121">
        <f>IF($D42="Y",'FIN-CASHFLOW_CWS'!AU58,'FIN-CASHFLOW_CWS'!AU70)</f>
        <v>-241532531.547815</v>
      </c>
      <c r="AW50" s="121">
        <f>IF($D42="Y",'FIN-CASHFLOW_CWS'!AV58,'FIN-CASHFLOW_CWS'!AV70)</f>
        <v>-250299967.88057062</v>
      </c>
      <c r="AX50" s="121">
        <f>IF($D42="Y",'FIN-CASHFLOW_CWS'!AW58,'FIN-CASHFLOW_CWS'!AW70)</f>
        <v>-259065039.60907623</v>
      </c>
      <c r="AY50" s="121">
        <f>IF($D42="Y",'FIN-CASHFLOW_CWS'!AX58,'FIN-CASHFLOW_CWS'!AX70)</f>
        <v>-267935011.43050185</v>
      </c>
      <c r="AZ50" s="121">
        <f>IF($D42="Y",'FIN-CASHFLOW_CWS'!AY58,'FIN-CASHFLOW_CWS'!AY70)</f>
        <v>-276956393.87267745</v>
      </c>
      <c r="BA50" s="121">
        <f>IF($D42="Y",'FIN-CASHFLOW_CWS'!AZ58,'FIN-CASHFLOW_CWS'!AZ70)</f>
        <v>-289766160.87928194</v>
      </c>
      <c r="BB50" s="121">
        <f>IF($D42="Y",'FIN-CASHFLOW_CWS'!BA58,'FIN-CASHFLOW_CWS'!BA70)</f>
        <v>-302388735.39368945</v>
      </c>
      <c r="BC50" s="121">
        <f>IF($D42="Y",'FIN-CASHFLOW_CWS'!BB58,'FIN-CASHFLOW_CWS'!BB70)</f>
        <v>-314294065.00569594</v>
      </c>
      <c r="BD50" s="121">
        <f>IF($D42="Y",'FIN-CASHFLOW_CWS'!BC58,'FIN-CASHFLOW_CWS'!BC70)</f>
        <v>-326004640.16770244</v>
      </c>
      <c r="BE50" s="121">
        <f>IF($D42="Y",'FIN-CASHFLOW_CWS'!BD58,'FIN-CASHFLOW_CWS'!BD70)</f>
        <v>-337699933.90981096</v>
      </c>
      <c r="BF50" s="121">
        <f>IF($D42="Y",'FIN-CASHFLOW_CWS'!BE58,'FIN-CASHFLOW_CWS'!BE70)</f>
        <v>-349165045.15191948</v>
      </c>
      <c r="BG50" s="121">
        <f>IF($D42="Y",'FIN-CASHFLOW_CWS'!BF58,'FIN-CASHFLOW_CWS'!BF70)</f>
        <v>-360608480.844028</v>
      </c>
      <c r="BH50" s="121">
        <f>IF($D42="Y",'FIN-CASHFLOW_CWS'!BG58,'FIN-CASHFLOW_CWS'!BG70)</f>
        <v>-372047567.50603449</v>
      </c>
      <c r="BI50" s="121">
        <f>IF($D42="Y",'FIN-CASHFLOW_CWS'!BH58,'FIN-CASHFLOW_CWS'!BH70)</f>
        <v>-383702137.718041</v>
      </c>
      <c r="BJ50" s="121">
        <f>IF($D42="Y",'FIN-CASHFLOW_CWS'!BI58,'FIN-CASHFLOW_CWS'!BI70)</f>
        <v>-395353338.33244854</v>
      </c>
      <c r="BK50" s="121">
        <f>IF($D42="Y",'FIN-CASHFLOW_CWS'!BJ58,'FIN-CASHFLOW_CWS'!BJ70)</f>
        <v>-407183919.56675404</v>
      </c>
      <c r="BL50" s="121">
        <f>IF($D42="Y",'FIN-CASHFLOW_CWS'!BK58,'FIN-CASHFLOW_CWS'!BK70)</f>
        <v>-419387193.32846057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191020</v>
      </c>
      <c r="O51" s="121">
        <f>'REV-AR_CWS'!N19</f>
        <v>191020</v>
      </c>
      <c r="P51" s="121">
        <f>'REV-AR_CWS'!O19</f>
        <v>382050</v>
      </c>
      <c r="Q51" s="121">
        <f>'REV-AR_CWS'!P19</f>
        <v>116906.25</v>
      </c>
      <c r="R51" s="121">
        <f>'REV-AR_CWS'!Q19</f>
        <v>155868.75</v>
      </c>
      <c r="S51" s="121">
        <f>'REV-AR_CWS'!R19</f>
        <v>311756.25</v>
      </c>
      <c r="T51" s="121">
        <f>'REV-AR_CWS'!S19</f>
        <v>311756.25</v>
      </c>
      <c r="U51" s="121">
        <f>'REV-AR_CWS'!T19</f>
        <v>311756.25</v>
      </c>
      <c r="V51" s="121">
        <f>'REV-AR_CWS'!U19</f>
        <v>311756.25</v>
      </c>
      <c r="W51" s="121">
        <f>'REV-AR_CWS'!V19</f>
        <v>311756.25</v>
      </c>
      <c r="X51" s="121">
        <f>'REV-AR_CWS'!W19</f>
        <v>350718.75</v>
      </c>
      <c r="Y51" s="121">
        <f>'REV-AR_CWS'!X19</f>
        <v>389700</v>
      </c>
      <c r="Z51" s="121">
        <f>'REV-AR_CWS'!Y19</f>
        <v>395256.25</v>
      </c>
      <c r="AA51" s="121">
        <f>'REV-AR_CWS'!Z19</f>
        <v>473181.25</v>
      </c>
      <c r="AB51" s="121">
        <f>'REV-AR_CWS'!AA19</f>
        <v>478593.75</v>
      </c>
      <c r="AC51" s="121">
        <f>'REV-AR_CWS'!AB19</f>
        <v>465740</v>
      </c>
      <c r="AD51" s="121">
        <f>'REV-AR_CWS'!AC19</f>
        <v>748858.75</v>
      </c>
      <c r="AE51" s="121">
        <f>'REV-AR_CWS'!AD19</f>
        <v>842590</v>
      </c>
      <c r="AF51" s="121">
        <f>'REV-AR_CWS'!AE19</f>
        <v>842590</v>
      </c>
      <c r="AG51" s="121">
        <f>'REV-AR_CWS'!AF19</f>
        <v>938452.5</v>
      </c>
      <c r="AH51" s="121">
        <f>'REV-AR_CWS'!AG19</f>
        <v>938452.5</v>
      </c>
      <c r="AI51" s="121">
        <f>'REV-AR_CWS'!AH19</f>
        <v>938452.5</v>
      </c>
      <c r="AJ51" s="121">
        <f>'REV-AR_CWS'!AI19</f>
        <v>843480</v>
      </c>
      <c r="AK51" s="121">
        <f>'REV-AR_CWS'!AJ19</f>
        <v>844203.75</v>
      </c>
      <c r="AL51" s="121">
        <f>'REV-AR_CWS'!AK19</f>
        <v>759773.75</v>
      </c>
      <c r="AM51" s="121">
        <f>'REV-AR_CWS'!AL19</f>
        <v>665691.25</v>
      </c>
      <c r="AN51" s="121">
        <f>'REV-AR_CWS'!AM19</f>
        <v>581095</v>
      </c>
      <c r="AO51" s="121">
        <f>'REV-AR_CWS'!AN19</f>
        <v>765182.5</v>
      </c>
      <c r="AP51" s="121">
        <f>'REV-AR_CWS'!AO19</f>
        <v>1224787.5</v>
      </c>
      <c r="AQ51" s="121">
        <f>'REV-AR_CWS'!AP19</f>
        <v>1383380</v>
      </c>
      <c r="AR51" s="121">
        <f>'REV-AR_CWS'!AQ19</f>
        <v>1383380</v>
      </c>
      <c r="AS51" s="121">
        <f>'REV-AR_CWS'!AR19</f>
        <v>1538235</v>
      </c>
      <c r="AT51" s="121">
        <f>'REV-AR_CWS'!AS19</f>
        <v>1538235</v>
      </c>
      <c r="AU51" s="121">
        <f>'REV-AR_CWS'!AT19</f>
        <v>1538235</v>
      </c>
      <c r="AV51" s="121">
        <f>'REV-AR_CWS'!AU19</f>
        <v>1384365</v>
      </c>
      <c r="AW51" s="121">
        <f>'REV-AR_CWS'!AV19</f>
        <v>1385182.5</v>
      </c>
      <c r="AX51" s="121">
        <f>'REV-AR_CWS'!AW19</f>
        <v>1237197.5</v>
      </c>
      <c r="AY51" s="121">
        <f>'REV-AR_CWS'!AX19</f>
        <v>1090390</v>
      </c>
      <c r="AZ51" s="121">
        <f>'REV-AR_CWS'!AY19</f>
        <v>942237.5</v>
      </c>
      <c r="BA51" s="121">
        <f>'REV-AR_CWS'!AZ19</f>
        <v>1165225</v>
      </c>
      <c r="BB51" s="121">
        <f>'REV-AR_CWS'!BA19</f>
        <v>1868957.5</v>
      </c>
      <c r="BC51" s="121">
        <f>'REV-AR_CWS'!BB19</f>
        <v>2102547.5</v>
      </c>
      <c r="BD51" s="121">
        <f>'REV-AR_CWS'!BC19</f>
        <v>2102547.5</v>
      </c>
      <c r="BE51" s="121">
        <f>'REV-AR_CWS'!BD19</f>
        <v>2339030</v>
      </c>
      <c r="BF51" s="121">
        <f>'REV-AR_CWS'!BE19</f>
        <v>2339030</v>
      </c>
      <c r="BG51" s="121">
        <f>'REV-AR_CWS'!BF19</f>
        <v>2339030</v>
      </c>
      <c r="BH51" s="121">
        <f>'REV-AR_CWS'!BG19</f>
        <v>2103532.5</v>
      </c>
      <c r="BI51" s="121">
        <f>'REV-AR_CWS'!BH19</f>
        <v>2104350</v>
      </c>
      <c r="BJ51" s="121">
        <f>'REV-AR_CWS'!BI19</f>
        <v>1881367.5</v>
      </c>
      <c r="BK51" s="121">
        <f>'REV-AR_CWS'!BJ19</f>
        <v>1647057.5</v>
      </c>
      <c r="BL51" s="121">
        <f>'REV-AR_CWS'!BK19</f>
        <v>1424030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67500</v>
      </c>
      <c r="L52" s="121">
        <f>'COGS-INVENTORY_CWS'!K48</f>
        <v>135000</v>
      </c>
      <c r="M52" s="121">
        <f>'COGS-INVENTORY_CWS'!L48</f>
        <v>270000</v>
      </c>
      <c r="N52" s="121">
        <f>'COGS-INVENTORY_CWS'!M48</f>
        <v>222750</v>
      </c>
      <c r="O52" s="121">
        <f>'COGS-INVENTORY_CWS'!N48</f>
        <v>182250</v>
      </c>
      <c r="P52" s="121">
        <f>'COGS-INVENTORY_CWS'!O48</f>
        <v>101250</v>
      </c>
      <c r="Q52" s="121">
        <f>'COGS-INVENTORY_CWS'!P48</f>
        <v>131625</v>
      </c>
      <c r="R52" s="121">
        <f>'COGS-INVENTORY_CWS'!Q48</f>
        <v>155925</v>
      </c>
      <c r="S52" s="121">
        <f>'COGS-INVENTORY_CWS'!R48</f>
        <v>155925</v>
      </c>
      <c r="T52" s="121">
        <f>'COGS-INVENTORY_CWS'!S48</f>
        <v>155925</v>
      </c>
      <c r="U52" s="121">
        <f>'COGS-INVENTORY_CWS'!T48</f>
        <v>162000</v>
      </c>
      <c r="V52" s="121">
        <f>'COGS-INVENTORY_CWS'!U48</f>
        <v>174150</v>
      </c>
      <c r="W52" s="121">
        <f>'COGS-INVENTORY_CWS'!V48</f>
        <v>186300</v>
      </c>
      <c r="X52" s="121">
        <f>'COGS-INVENTORY_CWS'!W48</f>
        <v>204525</v>
      </c>
      <c r="Y52" s="121">
        <f>'COGS-INVENTORY_CWS'!X48</f>
        <v>216675</v>
      </c>
      <c r="Z52" s="121">
        <f>'COGS-INVENTORY_CWS'!Y48</f>
        <v>214650</v>
      </c>
      <c r="AA52" s="121">
        <f>'COGS-INVENTORY_CWS'!Z48</f>
        <v>236250</v>
      </c>
      <c r="AB52" s="121">
        <f>'COGS-INVENTORY_CWS'!AA48</f>
        <v>269325</v>
      </c>
      <c r="AC52" s="121">
        <f>'COGS-INVENTORY_CWS'!AB48</f>
        <v>311850</v>
      </c>
      <c r="AD52" s="121">
        <f>'COGS-INVENTORY_CWS'!AC48</f>
        <v>333112.5</v>
      </c>
      <c r="AE52" s="121">
        <f>'COGS-INVENTORY_CWS'!AD48</f>
        <v>344047.5</v>
      </c>
      <c r="AF52" s="121">
        <f>'COGS-INVENTORY_CWS'!AE48</f>
        <v>354982.5</v>
      </c>
      <c r="AG52" s="121">
        <f>'COGS-INVENTORY_CWS'!AF48</f>
        <v>344047.5</v>
      </c>
      <c r="AH52" s="121">
        <f>'COGS-INVENTORY_CWS'!AG48</f>
        <v>333112.5</v>
      </c>
      <c r="AI52" s="121">
        <f>'COGS-INVENTORY_CWS'!AH48</f>
        <v>311850</v>
      </c>
      <c r="AJ52" s="121">
        <f>'COGS-INVENTORY_CWS'!AI48</f>
        <v>290587.5</v>
      </c>
      <c r="AK52" s="121">
        <f>'COGS-INVENTORY_CWS'!AJ48</f>
        <v>258997.5</v>
      </c>
      <c r="AL52" s="121">
        <f>'COGS-INVENTORY_CWS'!AK48</f>
        <v>248670</v>
      </c>
      <c r="AM52" s="121">
        <f>'COGS-INVENTORY_CWS'!AL48</f>
        <v>294232.5</v>
      </c>
      <c r="AN52" s="121">
        <f>'COGS-INVENTORY_CWS'!AM48</f>
        <v>365310</v>
      </c>
      <c r="AO52" s="121">
        <f>'COGS-INVENTORY_CWS'!AN48</f>
        <v>419438.25</v>
      </c>
      <c r="AP52" s="121">
        <f>'COGS-INVENTORY_CWS'!AO48</f>
        <v>446775.75</v>
      </c>
      <c r="AQ52" s="121">
        <f>'COGS-INVENTORY_CWS'!AP48</f>
        <v>460444.5</v>
      </c>
      <c r="AR52" s="121">
        <f>'COGS-INVENTORY_CWS'!AQ48</f>
        <v>474113.25</v>
      </c>
      <c r="AS52" s="121">
        <f>'COGS-INVENTORY_CWS'!AR48</f>
        <v>460444.5</v>
      </c>
      <c r="AT52" s="121">
        <f>'COGS-INVENTORY_CWS'!AS48</f>
        <v>446775.75</v>
      </c>
      <c r="AU52" s="121">
        <f>'COGS-INVENTORY_CWS'!AT48</f>
        <v>419438.25</v>
      </c>
      <c r="AV52" s="121">
        <f>'COGS-INVENTORY_CWS'!AU48</f>
        <v>392647.5</v>
      </c>
      <c r="AW52" s="121">
        <f>'COGS-INVENTORY_CWS'!AV48</f>
        <v>352188</v>
      </c>
      <c r="AX52" s="121">
        <f>'COGS-INVENTORY_CWS'!AW48</f>
        <v>335785.5</v>
      </c>
      <c r="AY52" s="121">
        <f>'COGS-INVENTORY_CWS'!AX48</f>
        <v>387726.75</v>
      </c>
      <c r="AZ52" s="121">
        <f>'COGS-INVENTORY_CWS'!AY48</f>
        <v>471379.5</v>
      </c>
      <c r="BA52" s="121">
        <f>'COGS-INVENTORY_CWS'!AZ48</f>
        <v>537317.55000000005</v>
      </c>
      <c r="BB52" s="121">
        <f>'COGS-INVENTORY_CWS'!BA48</f>
        <v>570286.57500000007</v>
      </c>
      <c r="BC52" s="121">
        <f>'COGS-INVENTORY_CWS'!BB48</f>
        <v>587017.12500000012</v>
      </c>
      <c r="BD52" s="121">
        <f>'COGS-INVENTORY_CWS'!BC48</f>
        <v>603747.67500000016</v>
      </c>
      <c r="BE52" s="121">
        <f>'COGS-INVENTORY_CWS'!BD48</f>
        <v>587017.12500000012</v>
      </c>
      <c r="BF52" s="121">
        <f>'COGS-INVENTORY_CWS'!BE48</f>
        <v>570286.57500000007</v>
      </c>
      <c r="BG52" s="121">
        <f>'COGS-INVENTORY_CWS'!BF48</f>
        <v>537317.55000000005</v>
      </c>
      <c r="BH52" s="121">
        <f>'COGS-INVENTORY_CWS'!BG48</f>
        <v>504348.52500000008</v>
      </c>
      <c r="BI52" s="121">
        <f>'COGS-INVENTORY_CWS'!BH48</f>
        <v>455141.02500000008</v>
      </c>
      <c r="BJ52" s="121">
        <f>'COGS-INVENTORY_CWS'!BI48</f>
        <v>569302.42500000005</v>
      </c>
      <c r="BK52" s="121">
        <f>'COGS-INVENTORY_CWS'!BJ48</f>
        <v>700194.375</v>
      </c>
      <c r="BL52" s="121">
        <f>'COGS-INVENTORY_CWS'!BK48</f>
        <v>921136.05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56468611.599999994</v>
      </c>
      <c r="J53" s="121">
        <f t="shared" si="3"/>
        <v>47072787.599999994</v>
      </c>
      <c r="K53" s="121">
        <f t="shared" si="3"/>
        <v>37711673.599999994</v>
      </c>
      <c r="L53" s="121">
        <f t="shared" si="3"/>
        <v>28382899.599999994</v>
      </c>
      <c r="M53" s="121">
        <f t="shared" si="3"/>
        <v>19059735.599999994</v>
      </c>
      <c r="N53" s="121">
        <f t="shared" si="3"/>
        <v>9739890.2999999933</v>
      </c>
      <c r="O53" s="121">
        <f t="shared" si="3"/>
        <v>52135676.773999989</v>
      </c>
      <c r="P53" s="121">
        <f t="shared" si="3"/>
        <v>43016664.873999991</v>
      </c>
      <c r="Q53" s="121">
        <f t="shared" si="3"/>
        <v>32307266.57249999</v>
      </c>
      <c r="R53" s="121">
        <f t="shared" si="3"/>
        <v>21615562.982999988</v>
      </c>
      <c r="S53" s="121">
        <f t="shared" si="3"/>
        <v>11051404.616499988</v>
      </c>
      <c r="T53" s="121">
        <f t="shared" si="3"/>
        <v>467681.25</v>
      </c>
      <c r="U53" s="121">
        <f t="shared" si="3"/>
        <v>-10094002.1165</v>
      </c>
      <c r="V53" s="121">
        <f t="shared" si="3"/>
        <v>-20654320.482999999</v>
      </c>
      <c r="W53" s="121">
        <f t="shared" si="3"/>
        <v>-30229458.8495</v>
      </c>
      <c r="X53" s="121">
        <f t="shared" si="3"/>
        <v>-39761487.504000001</v>
      </c>
      <c r="Y53" s="121">
        <f t="shared" si="3"/>
        <v>-49260238.259000003</v>
      </c>
      <c r="Z53" s="121">
        <f t="shared" si="3"/>
        <v>-58798439.451500006</v>
      </c>
      <c r="AA53" s="121">
        <f t="shared" si="3"/>
        <v>-68221571.219999999</v>
      </c>
      <c r="AB53" s="121">
        <f t="shared" si="3"/>
        <v>-77617012.863499999</v>
      </c>
      <c r="AC53" s="121">
        <f t="shared" si="3"/>
        <v>-85506382.692224994</v>
      </c>
      <c r="AD53" s="121">
        <f t="shared" si="3"/>
        <v>-93167869.602349997</v>
      </c>
      <c r="AE53" s="121">
        <f t="shared" si="3"/>
        <v>-100734850.522075</v>
      </c>
      <c r="AF53" s="121">
        <f t="shared" si="3"/>
        <v>-108334871.4418</v>
      </c>
      <c r="AG53" s="121">
        <f t="shared" si="3"/>
        <v>-115844638.959925</v>
      </c>
      <c r="AH53" s="121">
        <f t="shared" si="3"/>
        <v>-123360706.47804999</v>
      </c>
      <c r="AI53" s="121">
        <f t="shared" si="3"/>
        <v>-130871221.49617499</v>
      </c>
      <c r="AJ53" s="121">
        <f t="shared" si="3"/>
        <v>-138473336.61589998</v>
      </c>
      <c r="AK53" s="121">
        <f t="shared" si="3"/>
        <v>-146070949.69812497</v>
      </c>
      <c r="AL53" s="121">
        <f t="shared" si="3"/>
        <v>-153736064.05824998</v>
      </c>
      <c r="AM53" s="121">
        <f t="shared" si="3"/>
        <v>-161402647.71997499</v>
      </c>
      <c r="AN53" s="121">
        <f t="shared" si="3"/>
        <v>-169137156.42210001</v>
      </c>
      <c r="AO53" s="121">
        <f t="shared" si="3"/>
        <v>-178451191.16002563</v>
      </c>
      <c r="AP53" s="121">
        <f t="shared" si="3"/>
        <v>-187372420.33853126</v>
      </c>
      <c r="AQ53" s="121">
        <f t="shared" si="3"/>
        <v>-196140787.59628689</v>
      </c>
      <c r="AR53" s="121">
        <f t="shared" si="3"/>
        <v>-204944928.60404253</v>
      </c>
      <c r="AS53" s="121">
        <f t="shared" si="3"/>
        <v>-213608683.31604815</v>
      </c>
      <c r="AT53" s="121">
        <f t="shared" si="3"/>
        <v>-222278738.02805376</v>
      </c>
      <c r="AU53" s="121">
        <f t="shared" si="3"/>
        <v>-230943847.74005938</v>
      </c>
      <c r="AV53" s="121">
        <f t="shared" si="3"/>
        <v>-239755519.047815</v>
      </c>
      <c r="AW53" s="121">
        <f t="shared" si="3"/>
        <v>-248562597.38057062</v>
      </c>
      <c r="AX53" s="121">
        <f t="shared" si="3"/>
        <v>-257492056.60907623</v>
      </c>
      <c r="AY53" s="121">
        <f t="shared" si="3"/>
        <v>-266456894.68050185</v>
      </c>
      <c r="AZ53" s="121">
        <f t="shared" si="3"/>
        <v>-275542776.87267745</v>
      </c>
      <c r="BA53" s="121">
        <f t="shared" si="3"/>
        <v>-288063618.32928193</v>
      </c>
      <c r="BB53" s="121">
        <f t="shared" si="3"/>
        <v>-299949491.31868947</v>
      </c>
      <c r="BC53" s="121">
        <f t="shared" si="3"/>
        <v>-311604500.38069594</v>
      </c>
      <c r="BD53" s="121">
        <f t="shared" si="3"/>
        <v>-323298344.99270242</v>
      </c>
      <c r="BE53" s="121">
        <f t="shared" si="3"/>
        <v>-334773886.78481096</v>
      </c>
      <c r="BF53" s="121">
        <f t="shared" si="3"/>
        <v>-346255728.5769195</v>
      </c>
      <c r="BG53" s="121">
        <f t="shared" si="3"/>
        <v>-357732133.29402798</v>
      </c>
      <c r="BH53" s="121">
        <f t="shared" si="3"/>
        <v>-369439686.48103452</v>
      </c>
      <c r="BI53" s="121">
        <f t="shared" si="3"/>
        <v>-381142646.69304103</v>
      </c>
      <c r="BJ53" s="121">
        <f t="shared" si="3"/>
        <v>-392902668.40744853</v>
      </c>
      <c r="BK53" s="121">
        <f t="shared" si="3"/>
        <v>-404836667.69175404</v>
      </c>
      <c r="BL53" s="121">
        <f t="shared" si="3"/>
        <v>-417042027.27846056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56560328.266666658</v>
      </c>
      <c r="J60" s="121">
        <f t="shared" si="5"/>
        <v>47162862.599999994</v>
      </c>
      <c r="K60" s="121">
        <f t="shared" si="5"/>
        <v>37800106.93333333</v>
      </c>
      <c r="L60" s="121">
        <f t="shared" si="5"/>
        <v>28469691.266666662</v>
      </c>
      <c r="M60" s="121">
        <f t="shared" si="5"/>
        <v>19144885.599999994</v>
      </c>
      <c r="N60" s="121">
        <f t="shared" si="5"/>
        <v>9823398.6333333272</v>
      </c>
      <c r="O60" s="121">
        <f t="shared" si="5"/>
        <v>52217543.440666653</v>
      </c>
      <c r="P60" s="121">
        <f t="shared" si="5"/>
        <v>43096889.873999991</v>
      </c>
      <c r="Q60" s="121">
        <f t="shared" si="5"/>
        <v>32385849.905833323</v>
      </c>
      <c r="R60" s="121">
        <f t="shared" si="5"/>
        <v>21692504.649666656</v>
      </c>
      <c r="S60" s="121">
        <f t="shared" si="5"/>
        <v>11126704.616499988</v>
      </c>
      <c r="T60" s="121">
        <f t="shared" si="5"/>
        <v>541339.58333333337</v>
      </c>
      <c r="U60" s="121">
        <f t="shared" si="5"/>
        <v>-10021985.449833333</v>
      </c>
      <c r="V60" s="121">
        <f t="shared" si="5"/>
        <v>-20583945.482999999</v>
      </c>
      <c r="W60" s="121">
        <f t="shared" si="5"/>
        <v>-30153842.182833333</v>
      </c>
      <c r="X60" s="121">
        <f t="shared" si="5"/>
        <v>-39687629.170666665</v>
      </c>
      <c r="Y60" s="121">
        <f t="shared" si="5"/>
        <v>-49188138.259000003</v>
      </c>
      <c r="Z60" s="121">
        <f t="shared" si="5"/>
        <v>-58728097.784833342</v>
      </c>
      <c r="AA60" s="121">
        <f t="shared" si="5"/>
        <v>-68152987.88666667</v>
      </c>
      <c r="AB60" s="121">
        <f t="shared" si="5"/>
        <v>-77550187.863499999</v>
      </c>
      <c r="AC60" s="121">
        <f t="shared" si="5"/>
        <v>-85446724.358891666</v>
      </c>
      <c r="AD60" s="121">
        <f t="shared" si="5"/>
        <v>-93109969.602349997</v>
      </c>
      <c r="AE60" s="121">
        <f t="shared" si="5"/>
        <v>-100678708.85540833</v>
      </c>
      <c r="AF60" s="121">
        <f t="shared" si="5"/>
        <v>-108280488.10846667</v>
      </c>
      <c r="AG60" s="121">
        <f t="shared" si="5"/>
        <v>-115792013.959925</v>
      </c>
      <c r="AH60" s="121">
        <f t="shared" si="5"/>
        <v>-123309839.81138332</v>
      </c>
      <c r="AI60" s="121">
        <f t="shared" si="5"/>
        <v>-130822113.16284166</v>
      </c>
      <c r="AJ60" s="121">
        <f t="shared" ref="AJ60:BL60" si="6">AJ58+AJ53</f>
        <v>-138425986.61589998</v>
      </c>
      <c r="AK60" s="121">
        <f t="shared" si="6"/>
        <v>-146025358.03145832</v>
      </c>
      <c r="AL60" s="121">
        <f t="shared" si="6"/>
        <v>-153692230.72491664</v>
      </c>
      <c r="AM60" s="121">
        <f t="shared" si="6"/>
        <v>-161360572.71997499</v>
      </c>
      <c r="AN60" s="121">
        <f t="shared" si="6"/>
        <v>-169096839.75543335</v>
      </c>
      <c r="AO60" s="121">
        <f t="shared" si="6"/>
        <v>-178412632.82669228</v>
      </c>
      <c r="AP60" s="121">
        <f t="shared" si="6"/>
        <v>-187335620.33853126</v>
      </c>
      <c r="AQ60" s="121">
        <f t="shared" si="6"/>
        <v>-196105745.92962024</v>
      </c>
      <c r="AR60" s="121">
        <f t="shared" si="6"/>
        <v>-204911645.27070919</v>
      </c>
      <c r="AS60" s="121">
        <f t="shared" si="6"/>
        <v>-213577158.31604815</v>
      </c>
      <c r="AT60" s="121">
        <f t="shared" si="6"/>
        <v>-222248971.3613871</v>
      </c>
      <c r="AU60" s="121">
        <f t="shared" si="6"/>
        <v>-230915839.40672603</v>
      </c>
      <c r="AV60" s="121">
        <f t="shared" si="6"/>
        <v>-239729269.047815</v>
      </c>
      <c r="AW60" s="121">
        <f t="shared" si="6"/>
        <v>-248538105.71390396</v>
      </c>
      <c r="AX60" s="121">
        <f t="shared" si="6"/>
        <v>-257469323.27574289</v>
      </c>
      <c r="AY60" s="121">
        <f t="shared" si="6"/>
        <v>-266435919.68050185</v>
      </c>
      <c r="AZ60" s="121">
        <f t="shared" si="6"/>
        <v>-275523560.20601076</v>
      </c>
      <c r="BA60" s="121">
        <f t="shared" si="6"/>
        <v>-288046159.99594861</v>
      </c>
      <c r="BB60" s="121">
        <f t="shared" si="6"/>
        <v>-299933791.31868947</v>
      </c>
      <c r="BC60" s="121">
        <f t="shared" si="6"/>
        <v>-311590558.71402925</v>
      </c>
      <c r="BD60" s="121">
        <f t="shared" si="6"/>
        <v>-323286161.65936911</v>
      </c>
      <c r="BE60" s="121">
        <f t="shared" si="6"/>
        <v>-334763461.78481096</v>
      </c>
      <c r="BF60" s="121">
        <f t="shared" si="6"/>
        <v>-346247061.91025281</v>
      </c>
      <c r="BG60" s="121">
        <f t="shared" si="6"/>
        <v>-357725224.96069467</v>
      </c>
      <c r="BH60" s="121">
        <f t="shared" si="6"/>
        <v>-369434536.48103452</v>
      </c>
      <c r="BI60" s="121">
        <f t="shared" si="6"/>
        <v>-381139255.02637434</v>
      </c>
      <c r="BJ60" s="121">
        <f t="shared" si="6"/>
        <v>-392901035.07411522</v>
      </c>
      <c r="BK60" s="121">
        <f t="shared" si="6"/>
        <v>-404836792.69175404</v>
      </c>
      <c r="BL60" s="121">
        <f t="shared" si="6"/>
        <v>-417043910.61179388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1077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67500</v>
      </c>
      <c r="L66" s="121">
        <f>'COGS-INVENTORY_CWS'!K69</f>
        <v>135000</v>
      </c>
      <c r="M66" s="121">
        <f>'COGS-INVENTORY_CWS'!L69</f>
        <v>202500</v>
      </c>
      <c r="N66" s="121">
        <f>'COGS-INVENTORY_CWS'!M69</f>
        <v>155250</v>
      </c>
      <c r="O66" s="121">
        <f>'COGS-INVENTORY_CWS'!N69</f>
        <v>47250</v>
      </c>
      <c r="P66" s="121">
        <f>'COGS-INVENTORY_CWS'!O69</f>
        <v>81000</v>
      </c>
      <c r="Q66" s="121">
        <f>'COGS-INVENTORY_CWS'!P69</f>
        <v>102600</v>
      </c>
      <c r="R66" s="121">
        <f>'COGS-INVENTORY_CWS'!Q69</f>
        <v>97200</v>
      </c>
      <c r="S66" s="121">
        <f>'COGS-INVENTORY_CWS'!R69</f>
        <v>97200</v>
      </c>
      <c r="T66" s="121">
        <f>'COGS-INVENTORY_CWS'!S69</f>
        <v>97200</v>
      </c>
      <c r="U66" s="121">
        <f>'COGS-INVENTORY_CWS'!T69</f>
        <v>103275</v>
      </c>
      <c r="V66" s="121">
        <f>'COGS-INVENTORY_CWS'!U69</f>
        <v>115425</v>
      </c>
      <c r="W66" s="121">
        <f>'COGS-INVENTORY_CWS'!V69</f>
        <v>121500</v>
      </c>
      <c r="X66" s="121">
        <f>'COGS-INVENTORY_CWS'!W69</f>
        <v>133650</v>
      </c>
      <c r="Y66" s="121">
        <f>'COGS-INVENTORY_CWS'!X69</f>
        <v>145800</v>
      </c>
      <c r="Z66" s="121">
        <f>'COGS-INVENTORY_CWS'!Y69</f>
        <v>131625</v>
      </c>
      <c r="AA66" s="121">
        <f>'COGS-INVENTORY_CWS'!Z69</f>
        <v>153225</v>
      </c>
      <c r="AB66" s="121">
        <f>'COGS-INVENTORY_CWS'!AA69</f>
        <v>200475</v>
      </c>
      <c r="AC66" s="121">
        <f>'COGS-INVENTORY_CWS'!AB69</f>
        <v>201352.5</v>
      </c>
      <c r="AD66" s="121">
        <f>'COGS-INVENTORY_CWS'!AC69</f>
        <v>201690</v>
      </c>
      <c r="AE66" s="121">
        <f>'COGS-INVENTORY_CWS'!AD69</f>
        <v>212625</v>
      </c>
      <c r="AF66" s="121">
        <f>'COGS-INVENTORY_CWS'!AE69</f>
        <v>212625</v>
      </c>
      <c r="AG66" s="121">
        <f>'COGS-INVENTORY_CWS'!AF69</f>
        <v>201690</v>
      </c>
      <c r="AH66" s="121">
        <f>'COGS-INVENTORY_CWS'!AG69</f>
        <v>190755</v>
      </c>
      <c r="AI66" s="121">
        <f>'COGS-INVENTORY_CWS'!AH69</f>
        <v>180427.5</v>
      </c>
      <c r="AJ66" s="121">
        <f>'COGS-INVENTORY_CWS'!AI69</f>
        <v>159165</v>
      </c>
      <c r="AK66" s="121">
        <f>'COGS-INVENTORY_CWS'!AJ69</f>
        <v>137902.5</v>
      </c>
      <c r="AL66" s="121">
        <f>'COGS-INVENTORY_CWS'!AK69</f>
        <v>138510</v>
      </c>
      <c r="AM66" s="121">
        <f>'COGS-INVENTORY_CWS'!AL69</f>
        <v>194400</v>
      </c>
      <c r="AN66" s="121">
        <f>'COGS-INVENTORY_CWS'!AM69</f>
        <v>254542.5</v>
      </c>
      <c r="AO66" s="121">
        <f>'COGS-INVENTORY_CWS'!AN69</f>
        <v>256243.5</v>
      </c>
      <c r="AP66" s="121">
        <f>'COGS-INVENTORY_CWS'!AO69</f>
        <v>256425.75</v>
      </c>
      <c r="AQ66" s="121">
        <f>'COGS-INVENTORY_CWS'!AP69</f>
        <v>270094.5</v>
      </c>
      <c r="AR66" s="121">
        <f>'COGS-INVENTORY_CWS'!AQ69</f>
        <v>270094.5</v>
      </c>
      <c r="AS66" s="121">
        <f>'COGS-INVENTORY_CWS'!AR69</f>
        <v>256425.75</v>
      </c>
      <c r="AT66" s="121">
        <f>'COGS-INVENTORY_CWS'!AS69</f>
        <v>242757</v>
      </c>
      <c r="AU66" s="121">
        <f>'COGS-INVENTORY_CWS'!AT69</f>
        <v>229088.25</v>
      </c>
      <c r="AV66" s="121">
        <f>'COGS-INVENTORY_CWS'!AU69</f>
        <v>202297.5</v>
      </c>
      <c r="AW66" s="121">
        <f>'COGS-INVENTORY_CWS'!AV69</f>
        <v>175506.75</v>
      </c>
      <c r="AX66" s="121">
        <f>'COGS-INVENTORY_CWS'!AW69</f>
        <v>172226.25</v>
      </c>
      <c r="AY66" s="121">
        <f>'COGS-INVENTORY_CWS'!AX69</f>
        <v>237836.25</v>
      </c>
      <c r="AZ66" s="121">
        <f>'COGS-INVENTORY_CWS'!AY69</f>
        <v>311100.75</v>
      </c>
      <c r="BA66" s="121">
        <f>'COGS-INVENTORY_CWS'!AZ69</f>
        <v>312686.32499999995</v>
      </c>
      <c r="BB66" s="121">
        <f>'COGS-INVENTORY_CWS'!BA69</f>
        <v>312959.69999999995</v>
      </c>
      <c r="BC66" s="121">
        <f>'COGS-INVENTORY_CWS'!BB69</f>
        <v>329690.25</v>
      </c>
      <c r="BD66" s="121">
        <f>'COGS-INVENTORY_CWS'!BC69</f>
        <v>329690.25</v>
      </c>
      <c r="BE66" s="121">
        <f>'COGS-INVENTORY_CWS'!BD69</f>
        <v>312959.69999999995</v>
      </c>
      <c r="BF66" s="121">
        <f>'COGS-INVENTORY_CWS'!BE69</f>
        <v>296229.14999999991</v>
      </c>
      <c r="BG66" s="121">
        <f>'COGS-INVENTORY_CWS'!BF69</f>
        <v>279990.67499999993</v>
      </c>
      <c r="BH66" s="121">
        <f>'COGS-INVENTORY_CWS'!BG69</f>
        <v>247021.64999999994</v>
      </c>
      <c r="BI66" s="121">
        <f>'COGS-INVENTORY_CWS'!BH69</f>
        <v>214052.62499999991</v>
      </c>
      <c r="BJ66" s="121">
        <f>'COGS-INVENTORY_CWS'!BI69</f>
        <v>344944.5749999999</v>
      </c>
      <c r="BK66" s="121">
        <f>'COGS-INVENTORY_CWS'!BJ69</f>
        <v>492074.99999999994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67500</v>
      </c>
      <c r="L68" s="121">
        <f t="shared" si="7"/>
        <v>135000</v>
      </c>
      <c r="M68" s="121">
        <f t="shared" si="7"/>
        <v>202500</v>
      </c>
      <c r="N68" s="121">
        <f t="shared" si="7"/>
        <v>155250</v>
      </c>
      <c r="O68" s="121">
        <f t="shared" si="7"/>
        <v>47250</v>
      </c>
      <c r="P68" s="121">
        <f t="shared" si="7"/>
        <v>81000</v>
      </c>
      <c r="Q68" s="121">
        <f t="shared" si="7"/>
        <v>102600</v>
      </c>
      <c r="R68" s="121">
        <f t="shared" si="7"/>
        <v>97200</v>
      </c>
      <c r="S68" s="121">
        <f t="shared" si="7"/>
        <v>97200</v>
      </c>
      <c r="T68" s="121">
        <f t="shared" si="7"/>
        <v>97200</v>
      </c>
      <c r="U68" s="121">
        <f t="shared" si="7"/>
        <v>103275</v>
      </c>
      <c r="V68" s="121">
        <f t="shared" si="7"/>
        <v>115425</v>
      </c>
      <c r="W68" s="121">
        <f t="shared" si="7"/>
        <v>121500</v>
      </c>
      <c r="X68" s="121">
        <f t="shared" si="7"/>
        <v>133650</v>
      </c>
      <c r="Y68" s="121">
        <f t="shared" si="7"/>
        <v>145800</v>
      </c>
      <c r="Z68" s="121">
        <f t="shared" si="7"/>
        <v>131625</v>
      </c>
      <c r="AA68" s="121">
        <f t="shared" si="7"/>
        <v>153225</v>
      </c>
      <c r="AB68" s="121">
        <f t="shared" si="7"/>
        <v>200475</v>
      </c>
      <c r="AC68" s="121">
        <f t="shared" si="7"/>
        <v>201352.5</v>
      </c>
      <c r="AD68" s="121">
        <f t="shared" si="7"/>
        <v>201690</v>
      </c>
      <c r="AE68" s="121">
        <f t="shared" si="7"/>
        <v>212625</v>
      </c>
      <c r="AF68" s="121">
        <f t="shared" si="7"/>
        <v>212625</v>
      </c>
      <c r="AG68" s="121">
        <f t="shared" si="7"/>
        <v>201690</v>
      </c>
      <c r="AH68" s="121">
        <f t="shared" si="7"/>
        <v>190755</v>
      </c>
      <c r="AI68" s="121">
        <f t="shared" si="7"/>
        <v>180427.5</v>
      </c>
      <c r="AJ68" s="121">
        <f t="shared" si="7"/>
        <v>159165</v>
      </c>
      <c r="AK68" s="121">
        <f t="shared" si="7"/>
        <v>137902.5</v>
      </c>
      <c r="AL68" s="121">
        <f t="shared" si="7"/>
        <v>138510</v>
      </c>
      <c r="AM68" s="121">
        <f t="shared" si="7"/>
        <v>194400</v>
      </c>
      <c r="AN68" s="121">
        <f t="shared" si="7"/>
        <v>254542.5</v>
      </c>
      <c r="AO68" s="121">
        <f t="shared" si="7"/>
        <v>256243.5</v>
      </c>
      <c r="AP68" s="121">
        <f t="shared" si="7"/>
        <v>256425.75</v>
      </c>
      <c r="AQ68" s="121">
        <f t="shared" si="7"/>
        <v>270094.5</v>
      </c>
      <c r="AR68" s="121">
        <f t="shared" si="7"/>
        <v>270094.5</v>
      </c>
      <c r="AS68" s="121">
        <f t="shared" si="7"/>
        <v>256425.75</v>
      </c>
      <c r="AT68" s="121">
        <f t="shared" si="7"/>
        <v>242757</v>
      </c>
      <c r="AU68" s="121">
        <f t="shared" si="7"/>
        <v>229088.25</v>
      </c>
      <c r="AV68" s="121">
        <f t="shared" si="7"/>
        <v>202297.5</v>
      </c>
      <c r="AW68" s="121">
        <f t="shared" si="7"/>
        <v>175506.75</v>
      </c>
      <c r="AX68" s="121">
        <f t="shared" si="7"/>
        <v>172226.25</v>
      </c>
      <c r="AY68" s="121">
        <f t="shared" si="7"/>
        <v>237836.25</v>
      </c>
      <c r="AZ68" s="121">
        <f t="shared" si="7"/>
        <v>311100.75</v>
      </c>
      <c r="BA68" s="121">
        <f t="shared" si="7"/>
        <v>312686.32499999995</v>
      </c>
      <c r="BB68" s="121">
        <f t="shared" si="7"/>
        <v>312959.69999999995</v>
      </c>
      <c r="BC68" s="121">
        <f t="shared" si="7"/>
        <v>329690.25</v>
      </c>
      <c r="BD68" s="121">
        <f t="shared" si="7"/>
        <v>329690.25</v>
      </c>
      <c r="BE68" s="121">
        <f t="shared" si="7"/>
        <v>312959.69999999995</v>
      </c>
      <c r="BF68" s="121">
        <f t="shared" si="7"/>
        <v>296229.14999999991</v>
      </c>
      <c r="BG68" s="121">
        <f t="shared" si="7"/>
        <v>279990.67499999993</v>
      </c>
      <c r="BH68" s="121">
        <f t="shared" si="7"/>
        <v>247021.64999999994</v>
      </c>
      <c r="BI68" s="121">
        <f t="shared" si="7"/>
        <v>214052.62499999991</v>
      </c>
      <c r="BJ68" s="121">
        <f t="shared" si="7"/>
        <v>344944.5749999999</v>
      </c>
      <c r="BK68" s="121">
        <f t="shared" si="7"/>
        <v>492074.99999999994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67500</v>
      </c>
      <c r="L74" s="121">
        <f t="shared" si="8"/>
        <v>135000</v>
      </c>
      <c r="M74" s="121">
        <f t="shared" si="8"/>
        <v>202500</v>
      </c>
      <c r="N74" s="121">
        <f t="shared" si="8"/>
        <v>155250</v>
      </c>
      <c r="O74" s="121">
        <f t="shared" si="8"/>
        <v>47250</v>
      </c>
      <c r="P74" s="121">
        <f t="shared" si="8"/>
        <v>81000</v>
      </c>
      <c r="Q74" s="121">
        <f t="shared" si="8"/>
        <v>102600</v>
      </c>
      <c r="R74" s="121">
        <f t="shared" si="8"/>
        <v>97200</v>
      </c>
      <c r="S74" s="121">
        <f t="shared" si="8"/>
        <v>97200</v>
      </c>
      <c r="T74" s="121">
        <f t="shared" si="8"/>
        <v>97200</v>
      </c>
      <c r="U74" s="121">
        <f t="shared" si="8"/>
        <v>103275</v>
      </c>
      <c r="V74" s="121">
        <f t="shared" si="8"/>
        <v>115425</v>
      </c>
      <c r="W74" s="121">
        <f t="shared" si="8"/>
        <v>121500</v>
      </c>
      <c r="X74" s="121">
        <f t="shared" si="8"/>
        <v>133650</v>
      </c>
      <c r="Y74" s="121">
        <f t="shared" si="8"/>
        <v>145800</v>
      </c>
      <c r="Z74" s="121">
        <f t="shared" si="8"/>
        <v>131625</v>
      </c>
      <c r="AA74" s="121">
        <f t="shared" si="8"/>
        <v>153225</v>
      </c>
      <c r="AB74" s="121">
        <f t="shared" si="8"/>
        <v>200475</v>
      </c>
      <c r="AC74" s="121">
        <f t="shared" si="8"/>
        <v>201352.5</v>
      </c>
      <c r="AD74" s="121">
        <f t="shared" si="8"/>
        <v>201690</v>
      </c>
      <c r="AE74" s="121">
        <f t="shared" si="8"/>
        <v>212625</v>
      </c>
      <c r="AF74" s="121">
        <f t="shared" si="8"/>
        <v>212625</v>
      </c>
      <c r="AG74" s="121">
        <f t="shared" si="8"/>
        <v>201690</v>
      </c>
      <c r="AH74" s="121">
        <f t="shared" si="8"/>
        <v>190755</v>
      </c>
      <c r="AI74" s="121">
        <f t="shared" si="8"/>
        <v>180427.5</v>
      </c>
      <c r="AJ74" s="121">
        <f t="shared" ref="AJ74:BL74" si="9">AJ72+AJ68</f>
        <v>159165</v>
      </c>
      <c r="AK74" s="121">
        <f t="shared" si="9"/>
        <v>137902.5</v>
      </c>
      <c r="AL74" s="121">
        <f t="shared" si="9"/>
        <v>138510</v>
      </c>
      <c r="AM74" s="121">
        <f t="shared" si="9"/>
        <v>194400</v>
      </c>
      <c r="AN74" s="121">
        <f t="shared" si="9"/>
        <v>254542.5</v>
      </c>
      <c r="AO74" s="121">
        <f t="shared" si="9"/>
        <v>256243.5</v>
      </c>
      <c r="AP74" s="121">
        <f t="shared" si="9"/>
        <v>256425.75</v>
      </c>
      <c r="AQ74" s="121">
        <f t="shared" si="9"/>
        <v>270094.5</v>
      </c>
      <c r="AR74" s="121">
        <f t="shared" si="9"/>
        <v>270094.5</v>
      </c>
      <c r="AS74" s="121">
        <f t="shared" si="9"/>
        <v>256425.75</v>
      </c>
      <c r="AT74" s="121">
        <f t="shared" si="9"/>
        <v>242757</v>
      </c>
      <c r="AU74" s="121">
        <f t="shared" si="9"/>
        <v>229088.25</v>
      </c>
      <c r="AV74" s="121">
        <f t="shared" si="9"/>
        <v>202297.5</v>
      </c>
      <c r="AW74" s="121">
        <f t="shared" si="9"/>
        <v>175506.75</v>
      </c>
      <c r="AX74" s="121">
        <f t="shared" si="9"/>
        <v>172226.25</v>
      </c>
      <c r="AY74" s="121">
        <f t="shared" si="9"/>
        <v>237836.25</v>
      </c>
      <c r="AZ74" s="121">
        <f t="shared" si="9"/>
        <v>311100.75</v>
      </c>
      <c r="BA74" s="121">
        <f t="shared" si="9"/>
        <v>312686.32499999995</v>
      </c>
      <c r="BB74" s="121">
        <f t="shared" si="9"/>
        <v>312959.69999999995</v>
      </c>
      <c r="BC74" s="121">
        <f t="shared" si="9"/>
        <v>329690.25</v>
      </c>
      <c r="BD74" s="121">
        <f t="shared" si="9"/>
        <v>329690.25</v>
      </c>
      <c r="BE74" s="121">
        <f t="shared" si="9"/>
        <v>312959.69999999995</v>
      </c>
      <c r="BF74" s="121">
        <f t="shared" si="9"/>
        <v>296229.14999999991</v>
      </c>
      <c r="BG74" s="121">
        <f t="shared" si="9"/>
        <v>279990.67499999993</v>
      </c>
      <c r="BH74" s="121">
        <f t="shared" si="9"/>
        <v>247021.64999999994</v>
      </c>
      <c r="BI74" s="121">
        <f t="shared" si="9"/>
        <v>214052.62499999991</v>
      </c>
      <c r="BJ74" s="121">
        <f t="shared" si="9"/>
        <v>344944.5749999999</v>
      </c>
      <c r="BK74" s="121">
        <f t="shared" si="9"/>
        <v>492074.99999999994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1078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1079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103461253.59999999</v>
      </c>
      <c r="J77" s="121">
        <f>IF($D42="Y",'FIN-CASHFLOW_CWS'!I60,'FIN-CASHFLOW_CWS'!I65)</f>
        <v>103461253.59999999</v>
      </c>
      <c r="K77" s="121">
        <f>IF($D42="Y",'FIN-CASHFLOW_CWS'!J60,'FIN-CASHFLOW_CWS'!J65)</f>
        <v>103461253.59999999</v>
      </c>
      <c r="L77" s="121">
        <f>IF($D42="Y",'FIN-CASHFLOW_CWS'!K60,'FIN-CASHFLOW_CWS'!K65)</f>
        <v>103461253.59999999</v>
      </c>
      <c r="M77" s="121">
        <f>IF($D42="Y",'FIN-CASHFLOW_CWS'!L60,'FIN-CASHFLOW_CWS'!L65)</f>
        <v>103461253.59999999</v>
      </c>
      <c r="N77" s="121">
        <f>IF($D42="Y",'FIN-CASHFLOW_CWS'!M60,'FIN-CASHFLOW_CWS'!M65)</f>
        <v>103461253.59999999</v>
      </c>
      <c r="O77" s="121">
        <f>IF($D42="Y",'FIN-CASHFLOW_CWS'!N60,'FIN-CASHFLOW_CWS'!N65)</f>
        <v>155223660.37399998</v>
      </c>
      <c r="P77" s="121">
        <f>IF($D42="Y",'FIN-CASHFLOW_CWS'!O60,'FIN-CASHFLOW_CWS'!O65)</f>
        <v>155223660.37399998</v>
      </c>
      <c r="Q77" s="121">
        <f>IF($D42="Y",'FIN-CASHFLOW_CWS'!P60,'FIN-CASHFLOW_CWS'!P65)</f>
        <v>155223660.37399998</v>
      </c>
      <c r="R77" s="121">
        <f>IF($D42="Y",'FIN-CASHFLOW_CWS'!Q60,'FIN-CASHFLOW_CWS'!Q65)</f>
        <v>155223660.37399998</v>
      </c>
      <c r="S77" s="121">
        <f>IF($D42="Y",'FIN-CASHFLOW_CWS'!R60,'FIN-CASHFLOW_CWS'!R65)</f>
        <v>155223660.37399998</v>
      </c>
      <c r="T77" s="121">
        <f>IF($D42="Y",'FIN-CASHFLOW_CWS'!S60,'FIN-CASHFLOW_CWS'!S65)</f>
        <v>155223660.37399998</v>
      </c>
      <c r="U77" s="121">
        <f>IF($D42="Y",'FIN-CASHFLOW_CWS'!T60,'FIN-CASHFLOW_CWS'!T65)</f>
        <v>155223660.37399998</v>
      </c>
      <c r="V77" s="121">
        <f>IF($D42="Y",'FIN-CASHFLOW_CWS'!U60,'FIN-CASHFLOW_CWS'!U65)</f>
        <v>155223660.37399998</v>
      </c>
      <c r="W77" s="121">
        <f>IF($D42="Y",'FIN-CASHFLOW_CWS'!V60,'FIN-CASHFLOW_CWS'!V65)</f>
        <v>155223660.37399998</v>
      </c>
      <c r="X77" s="121">
        <f>IF($D42="Y",'FIN-CASHFLOW_CWS'!W60,'FIN-CASHFLOW_CWS'!W65)</f>
        <v>155223660.37399998</v>
      </c>
      <c r="Y77" s="121">
        <f>IF($D42="Y",'FIN-CASHFLOW_CWS'!X60,'FIN-CASHFLOW_CWS'!X65)</f>
        <v>155223660.37399998</v>
      </c>
      <c r="Z77" s="121">
        <f>IF($D42="Y",'FIN-CASHFLOW_CWS'!Y60,'FIN-CASHFLOW_CWS'!Y65)</f>
        <v>155223660.37399998</v>
      </c>
      <c r="AA77" s="121">
        <f>IF($D42="Y",'FIN-CASHFLOW_CWS'!Z60,'FIN-CASHFLOW_CWS'!Z65)</f>
        <v>155223660.37399998</v>
      </c>
      <c r="AB77" s="121">
        <f>IF($D42="Y",'FIN-CASHFLOW_CWS'!AA60,'FIN-CASHFLOW_CWS'!AA65)</f>
        <v>155223660.37399998</v>
      </c>
      <c r="AC77" s="121">
        <f>IF($D42="Y",'FIN-CASHFLOW_CWS'!AB60,'FIN-CASHFLOW_CWS'!AB65)</f>
        <v>155223660.37399998</v>
      </c>
      <c r="AD77" s="121">
        <f>IF($D42="Y",'FIN-CASHFLOW_CWS'!AC60,'FIN-CASHFLOW_CWS'!AC65)</f>
        <v>155223660.37399998</v>
      </c>
      <c r="AE77" s="121">
        <f>IF($D42="Y",'FIN-CASHFLOW_CWS'!AD60,'FIN-CASHFLOW_CWS'!AD65)</f>
        <v>155223660.37399998</v>
      </c>
      <c r="AF77" s="121">
        <f>IF($D42="Y",'FIN-CASHFLOW_CWS'!AE60,'FIN-CASHFLOW_CWS'!AE65)</f>
        <v>155223660.37399998</v>
      </c>
      <c r="AG77" s="121">
        <f>IF($D42="Y",'FIN-CASHFLOW_CWS'!AF60,'FIN-CASHFLOW_CWS'!AF65)</f>
        <v>155223660.37399998</v>
      </c>
      <c r="AH77" s="121">
        <f>IF($D42="Y",'FIN-CASHFLOW_CWS'!AG60,'FIN-CASHFLOW_CWS'!AG65)</f>
        <v>155223660.37399998</v>
      </c>
      <c r="AI77" s="121">
        <f>IF($D42="Y",'FIN-CASHFLOW_CWS'!AH60,'FIN-CASHFLOW_CWS'!AH65)</f>
        <v>155223660.37399998</v>
      </c>
      <c r="AJ77" s="121">
        <f>IF($D42="Y",'FIN-CASHFLOW_CWS'!AI60,'FIN-CASHFLOW_CWS'!AI65)</f>
        <v>155223660.37399998</v>
      </c>
      <c r="AK77" s="121">
        <f>IF($D42="Y",'FIN-CASHFLOW_CWS'!AJ60,'FIN-CASHFLOW_CWS'!AJ65)</f>
        <v>155223660.37399998</v>
      </c>
      <c r="AL77" s="121">
        <f>IF($D42="Y",'FIN-CASHFLOW_CWS'!AK60,'FIN-CASHFLOW_CWS'!AK65)</f>
        <v>155223660.37399998</v>
      </c>
      <c r="AM77" s="121">
        <f>IF($D42="Y",'FIN-CASHFLOW_CWS'!AL60,'FIN-CASHFLOW_CWS'!AL65)</f>
        <v>155223660.37399998</v>
      </c>
      <c r="AN77" s="121">
        <f>IF($D42="Y",'FIN-CASHFLOW_CWS'!AM60,'FIN-CASHFLOW_CWS'!AM65)</f>
        <v>155223660.37399998</v>
      </c>
      <c r="AO77" s="121">
        <f>IF($D42="Y",'FIN-CASHFLOW_CWS'!AN60,'FIN-CASHFLOW_CWS'!AN65)</f>
        <v>155223660.37399998</v>
      </c>
      <c r="AP77" s="121">
        <f>IF($D42="Y",'FIN-CASHFLOW_CWS'!AO60,'FIN-CASHFLOW_CWS'!AO65)</f>
        <v>155223660.37399998</v>
      </c>
      <c r="AQ77" s="121">
        <f>IF($D42="Y",'FIN-CASHFLOW_CWS'!AP60,'FIN-CASHFLOW_CWS'!AP65)</f>
        <v>155223660.37399998</v>
      </c>
      <c r="AR77" s="121">
        <f>IF($D42="Y",'FIN-CASHFLOW_CWS'!AQ60,'FIN-CASHFLOW_CWS'!AQ65)</f>
        <v>155223660.37399998</v>
      </c>
      <c r="AS77" s="121">
        <f>IF($D42="Y",'FIN-CASHFLOW_CWS'!AR60,'FIN-CASHFLOW_CWS'!AR65)</f>
        <v>155223660.37399998</v>
      </c>
      <c r="AT77" s="121">
        <f>IF($D42="Y",'FIN-CASHFLOW_CWS'!AS60,'FIN-CASHFLOW_CWS'!AS65)</f>
        <v>155223660.37399998</v>
      </c>
      <c r="AU77" s="121">
        <f>IF($D42="Y",'FIN-CASHFLOW_CWS'!AT60,'FIN-CASHFLOW_CWS'!AT65)</f>
        <v>155223660.37399998</v>
      </c>
      <c r="AV77" s="121">
        <f>IF($D42="Y",'FIN-CASHFLOW_CWS'!AU60,'FIN-CASHFLOW_CWS'!AU65)</f>
        <v>155223660.37399998</v>
      </c>
      <c r="AW77" s="121">
        <f>IF($D42="Y",'FIN-CASHFLOW_CWS'!AV60,'FIN-CASHFLOW_CWS'!AV65)</f>
        <v>155223660.37399998</v>
      </c>
      <c r="AX77" s="121">
        <f>IF($D42="Y",'FIN-CASHFLOW_CWS'!AW60,'FIN-CASHFLOW_CWS'!AW65)</f>
        <v>155223660.37399998</v>
      </c>
      <c r="AY77" s="121">
        <f>IF($D42="Y",'FIN-CASHFLOW_CWS'!AX60,'FIN-CASHFLOW_CWS'!AX65)</f>
        <v>155223660.37399998</v>
      </c>
      <c r="AZ77" s="121">
        <f>IF($D42="Y",'FIN-CASHFLOW_CWS'!AY60,'FIN-CASHFLOW_CWS'!AY65)</f>
        <v>155223660.37399998</v>
      </c>
      <c r="BA77" s="121">
        <f>IF($D42="Y",'FIN-CASHFLOW_CWS'!AZ60,'FIN-CASHFLOW_CWS'!AZ65)</f>
        <v>155223660.37399998</v>
      </c>
      <c r="BB77" s="121">
        <f>IF($D42="Y",'FIN-CASHFLOW_CWS'!BA60,'FIN-CASHFLOW_CWS'!BA65)</f>
        <v>155223660.37399998</v>
      </c>
      <c r="BC77" s="121">
        <f>IF($D42="Y",'FIN-CASHFLOW_CWS'!BB60,'FIN-CASHFLOW_CWS'!BB65)</f>
        <v>155223660.37399998</v>
      </c>
      <c r="BD77" s="121">
        <f>IF($D42="Y",'FIN-CASHFLOW_CWS'!BC60,'FIN-CASHFLOW_CWS'!BC65)</f>
        <v>155223660.37399998</v>
      </c>
      <c r="BE77" s="121">
        <f>IF($D42="Y",'FIN-CASHFLOW_CWS'!BD60,'FIN-CASHFLOW_CWS'!BD65)</f>
        <v>155223660.37399998</v>
      </c>
      <c r="BF77" s="121">
        <f>IF($D42="Y",'FIN-CASHFLOW_CWS'!BE60,'FIN-CASHFLOW_CWS'!BE65)</f>
        <v>155223660.37399998</v>
      </c>
      <c r="BG77" s="121">
        <f>IF($D42="Y",'FIN-CASHFLOW_CWS'!BF60,'FIN-CASHFLOW_CWS'!BF65)</f>
        <v>155223660.37399998</v>
      </c>
      <c r="BH77" s="121">
        <f>IF($D42="Y",'FIN-CASHFLOW_CWS'!BG60,'FIN-CASHFLOW_CWS'!BG65)</f>
        <v>155223660.37399998</v>
      </c>
      <c r="BI77" s="121">
        <f>IF($D42="Y",'FIN-CASHFLOW_CWS'!BH60,'FIN-CASHFLOW_CWS'!BH65)</f>
        <v>155223660.37399998</v>
      </c>
      <c r="BJ77" s="121">
        <f>IF($D42="Y",'FIN-CASHFLOW_CWS'!BI60,'FIN-CASHFLOW_CWS'!BI65)</f>
        <v>155223660.37399998</v>
      </c>
      <c r="BK77" s="121">
        <f>IF($D42="Y",'FIN-CASHFLOW_CWS'!BJ60,'FIN-CASHFLOW_CWS'!BJ65)</f>
        <v>155223660.37399998</v>
      </c>
      <c r="BL77" s="121">
        <f>IF($D42="Y",'FIN-CASHFLOW_CWS'!BK60,'FIN-CASHFLOW_CWS'!BK65)</f>
        <v>155223660.37399998</v>
      </c>
    </row>
    <row r="78" spans="2:64" x14ac:dyDescent="0.15">
      <c r="B78" s="309" t="s">
        <v>998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-93793104.966666669</v>
      </c>
      <c r="P78" s="121">
        <f t="shared" si="10"/>
        <v>-103053366.93333334</v>
      </c>
      <c r="Q78" s="121">
        <f t="shared" si="10"/>
        <v>-112207770.5</v>
      </c>
      <c r="R78" s="121">
        <f t="shared" si="10"/>
        <v>-122940410.46816666</v>
      </c>
      <c r="S78" s="121">
        <f t="shared" si="10"/>
        <v>-133628355.72433333</v>
      </c>
      <c r="T78" s="121">
        <f t="shared" si="10"/>
        <v>-144194155.75749999</v>
      </c>
      <c r="U78" s="121">
        <f t="shared" si="10"/>
        <v>-154779520.79066667</v>
      </c>
      <c r="V78" s="121">
        <f t="shared" si="10"/>
        <v>-165348920.82383335</v>
      </c>
      <c r="W78" s="121">
        <f t="shared" si="10"/>
        <v>-175923030.85700002</v>
      </c>
      <c r="X78" s="121">
        <f t="shared" si="10"/>
        <v>-185499002.55683336</v>
      </c>
      <c r="Y78" s="121">
        <f t="shared" si="10"/>
        <v>-195044939.54466668</v>
      </c>
      <c r="Z78" s="121">
        <f t="shared" si="10"/>
        <v>-204557598.63300002</v>
      </c>
      <c r="AA78" s="121">
        <f t="shared" si="10"/>
        <v>-214083383.15883335</v>
      </c>
      <c r="AB78" s="121">
        <f t="shared" si="10"/>
        <v>-223529873.2606667</v>
      </c>
      <c r="AC78" s="121">
        <f t="shared" si="10"/>
        <v>-232974323.23750004</v>
      </c>
      <c r="AD78" s="121">
        <f t="shared" si="10"/>
        <v>-240871737.23289171</v>
      </c>
      <c r="AE78" s="121">
        <f t="shared" si="10"/>
        <v>-248535319.97635004</v>
      </c>
      <c r="AF78" s="121">
        <f t="shared" si="10"/>
        <v>-256114994.22940838</v>
      </c>
      <c r="AG78" s="121">
        <f t="shared" si="10"/>
        <v>-263716773.48246673</v>
      </c>
      <c r="AH78" s="121">
        <f t="shared" si="10"/>
        <v>-271217364.33392507</v>
      </c>
      <c r="AI78" s="121">
        <f t="shared" si="10"/>
        <v>-278724255.18538338</v>
      </c>
      <c r="AJ78" s="121">
        <f t="shared" si="10"/>
        <v>-286226201.03684169</v>
      </c>
      <c r="AK78" s="121">
        <f t="shared" si="10"/>
        <v>-293808811.98990005</v>
      </c>
      <c r="AL78" s="121">
        <f t="shared" si="10"/>
        <v>-301386920.90545839</v>
      </c>
      <c r="AM78" s="121">
        <f t="shared" si="10"/>
        <v>-309054401.09891671</v>
      </c>
      <c r="AN78" s="121">
        <f t="shared" si="10"/>
        <v>-316778633.09397507</v>
      </c>
      <c r="AO78" s="121">
        <f t="shared" si="10"/>
        <v>-324575042.62943339</v>
      </c>
      <c r="AP78" s="121">
        <f t="shared" si="10"/>
        <v>-333892536.70069236</v>
      </c>
      <c r="AQ78" s="121">
        <f t="shared" si="10"/>
        <v>-342815706.46253133</v>
      </c>
      <c r="AR78" s="121">
        <f t="shared" si="10"/>
        <v>-351599500.80362028</v>
      </c>
      <c r="AS78" s="121">
        <f t="shared" si="10"/>
        <v>-360405400.14470923</v>
      </c>
      <c r="AT78" s="121">
        <f t="shared" si="10"/>
        <v>-369057244.44004822</v>
      </c>
      <c r="AU78" s="121">
        <f t="shared" si="10"/>
        <v>-377715388.73538721</v>
      </c>
      <c r="AV78" s="121">
        <f t="shared" si="10"/>
        <v>-386368588.03072619</v>
      </c>
      <c r="AW78" s="121">
        <f t="shared" si="10"/>
        <v>-395155226.92181516</v>
      </c>
      <c r="AX78" s="121">
        <f t="shared" si="10"/>
        <v>-403937272.8379041</v>
      </c>
      <c r="AY78" s="121">
        <f t="shared" si="10"/>
        <v>-412865209.89974308</v>
      </c>
      <c r="AZ78" s="121">
        <f t="shared" si="10"/>
        <v>-421897416.30450201</v>
      </c>
      <c r="BA78" s="121">
        <f t="shared" si="10"/>
        <v>-431058321.33001095</v>
      </c>
      <c r="BB78" s="121">
        <f t="shared" si="10"/>
        <v>-443582506.69494879</v>
      </c>
      <c r="BC78" s="121">
        <f t="shared" si="10"/>
        <v>-455470411.39268965</v>
      </c>
      <c r="BD78" s="121">
        <f t="shared" si="10"/>
        <v>-467143909.3380295</v>
      </c>
      <c r="BE78" s="121">
        <f t="shared" si="10"/>
        <v>-478839512.28336936</v>
      </c>
      <c r="BF78" s="121">
        <f t="shared" si="10"/>
        <v>-490300081.8588112</v>
      </c>
      <c r="BG78" s="121">
        <f t="shared" si="10"/>
        <v>-501766951.43425304</v>
      </c>
      <c r="BH78" s="121">
        <f t="shared" si="10"/>
        <v>-513228876.00969487</v>
      </c>
      <c r="BI78" s="121">
        <f t="shared" si="10"/>
        <v>-524905218.50503474</v>
      </c>
      <c r="BJ78" s="121">
        <f t="shared" si="10"/>
        <v>-536576968.02537459</v>
      </c>
      <c r="BK78" s="121">
        <f t="shared" si="10"/>
        <v>-548469640.0231154</v>
      </c>
      <c r="BL78" s="121">
        <f t="shared" si="10"/>
        <v>-560552528.06575429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-9274236.9666666668</v>
      </c>
      <c r="O79" s="70">
        <f>'FIN-CASHFLOW_CWS'!N35</f>
        <v>-9260261.9666666668</v>
      </c>
      <c r="P79" s="70">
        <f>'FIN-CASHFLOW_CWS'!O35</f>
        <v>-9154403.5666666664</v>
      </c>
      <c r="Q79" s="70">
        <f>'FIN-CASHFLOW_CWS'!P35</f>
        <v>-10732639.968166666</v>
      </c>
      <c r="R79" s="70">
        <f>'FIN-CASHFLOW_CWS'!Q35</f>
        <v>-10687945.256166667</v>
      </c>
      <c r="S79" s="70">
        <f>'FIN-CASHFLOW_CWS'!R35</f>
        <v>-10565800.033166666</v>
      </c>
      <c r="T79" s="70">
        <f>'FIN-CASHFLOW_CWS'!S35</f>
        <v>-10585365.033166666</v>
      </c>
      <c r="U79" s="70">
        <f>'FIN-CASHFLOW_CWS'!T35</f>
        <v>-10569400.033166666</v>
      </c>
      <c r="V79" s="70">
        <f>'FIN-CASHFLOW_CWS'!U35</f>
        <v>-10574110.033166666</v>
      </c>
      <c r="W79" s="70">
        <f>'FIN-CASHFLOW_CWS'!V35</f>
        <v>-9575971.6998333335</v>
      </c>
      <c r="X79" s="70">
        <f>'FIN-CASHFLOW_CWS'!W35</f>
        <v>-9545936.9878333341</v>
      </c>
      <c r="Y79" s="70">
        <f>'FIN-CASHFLOW_CWS'!X35</f>
        <v>-9512659.0883333348</v>
      </c>
      <c r="Z79" s="70">
        <f>'FIN-CASHFLOW_CWS'!Y35</f>
        <v>-9525784.5258333348</v>
      </c>
      <c r="AA79" s="70">
        <f>'FIN-CASHFLOW_CWS'!Z35</f>
        <v>-9446490.1018333342</v>
      </c>
      <c r="AB79" s="70">
        <f>'FIN-CASHFLOW_CWS'!AA35</f>
        <v>-9444449.9768333342</v>
      </c>
      <c r="AC79" s="70">
        <f>'FIN-CASHFLOW_CWS'!AB35</f>
        <v>-7897413.9953916669</v>
      </c>
      <c r="AD79" s="70">
        <f>'FIN-CASHFLOW_CWS'!AC35</f>
        <v>-7663582.7434583325</v>
      </c>
      <c r="AE79" s="70">
        <f>'FIN-CASHFLOW_CWS'!AD35</f>
        <v>-7579674.2530583339</v>
      </c>
      <c r="AF79" s="70">
        <f>'FIN-CASHFLOW_CWS'!AE35</f>
        <v>-7601779.2530583339</v>
      </c>
      <c r="AG79" s="70">
        <f>'FIN-CASHFLOW_CWS'!AF35</f>
        <v>-7500590.8514583334</v>
      </c>
      <c r="AH79" s="70">
        <f>'FIN-CASHFLOW_CWS'!AG35</f>
        <v>-7506890.8514583334</v>
      </c>
      <c r="AI79" s="70">
        <f>'FIN-CASHFLOW_CWS'!AH35</f>
        <v>-7501945.8514583334</v>
      </c>
      <c r="AJ79" s="70">
        <f>'FIN-CASHFLOW_CWS'!AI35</f>
        <v>-7582610.9530583341</v>
      </c>
      <c r="AK79" s="70">
        <f>'FIN-CASHFLOW_CWS'!AJ35</f>
        <v>-7578108.9155583335</v>
      </c>
      <c r="AL79" s="70">
        <f>'FIN-CASHFLOW_CWS'!AK35</f>
        <v>-7667480.1934583317</v>
      </c>
      <c r="AM79" s="70">
        <f>'FIN-CASHFLOW_CWS'!AL35</f>
        <v>-7724231.9950583335</v>
      </c>
      <c r="AN79" s="70">
        <f>'FIN-CASHFLOW_CWS'!AM35</f>
        <v>-7796409.5354583329</v>
      </c>
      <c r="AO79" s="70">
        <f>'FIN-CASHFLOW_CWS'!AN35</f>
        <v>-9317494.0712589584</v>
      </c>
      <c r="AP79" s="70">
        <f>'FIN-CASHFLOW_CWS'!AO35</f>
        <v>-8923169.7618389577</v>
      </c>
      <c r="AQ79" s="70">
        <f>'FIN-CASHFLOW_CWS'!AP35</f>
        <v>-8783794.3410889599</v>
      </c>
      <c r="AR79" s="70">
        <f>'FIN-CASHFLOW_CWS'!AQ35</f>
        <v>-8805899.3410889599</v>
      </c>
      <c r="AS79" s="70">
        <f>'FIN-CASHFLOW_CWS'!AR35</f>
        <v>-8651844.2953389585</v>
      </c>
      <c r="AT79" s="70">
        <f>'FIN-CASHFLOW_CWS'!AS35</f>
        <v>-8658144.2953389585</v>
      </c>
      <c r="AU79" s="70">
        <f>'FIN-CASHFLOW_CWS'!AT35</f>
        <v>-8653199.2953389585</v>
      </c>
      <c r="AV79" s="70">
        <f>'FIN-CASHFLOW_CWS'!AU35</f>
        <v>-8786638.8910889588</v>
      </c>
      <c r="AW79" s="70">
        <f>'FIN-CASHFLOW_CWS'!AV35</f>
        <v>-8782045.9160889592</v>
      </c>
      <c r="AX79" s="70">
        <f>'FIN-CASHFLOW_CWS'!AW35</f>
        <v>-8927937.0618389584</v>
      </c>
      <c r="AY79" s="70">
        <f>'FIN-CASHFLOW_CWS'!AX35</f>
        <v>-9032206.40475896</v>
      </c>
      <c r="AZ79" s="70">
        <f>'FIN-CASHFLOW_CWS'!AY35</f>
        <v>-9160905.0255089607</v>
      </c>
      <c r="BA79" s="70">
        <f>'FIN-CASHFLOW_CWS'!AZ35</f>
        <v>-12524185.364937849</v>
      </c>
      <c r="BB79" s="70">
        <f>'FIN-CASHFLOW_CWS'!BA35</f>
        <v>-11887904.697740849</v>
      </c>
      <c r="BC79" s="70">
        <f>'FIN-CASHFLOW_CWS'!BB35</f>
        <v>-11673497.945339847</v>
      </c>
      <c r="BD79" s="70">
        <f>'FIN-CASHFLOW_CWS'!BC35</f>
        <v>-11695602.945339847</v>
      </c>
      <c r="BE79" s="70">
        <f>'FIN-CASHFLOW_CWS'!BD35</f>
        <v>-11460569.575441848</v>
      </c>
      <c r="BF79" s="70">
        <f>'FIN-CASHFLOW_CWS'!BE35</f>
        <v>-11466869.575441848</v>
      </c>
      <c r="BG79" s="70">
        <f>'FIN-CASHFLOW_CWS'!BF35</f>
        <v>-11461924.575441848</v>
      </c>
      <c r="BH79" s="70">
        <f>'FIN-CASHFLOW_CWS'!BG35</f>
        <v>-11676342.495339848</v>
      </c>
      <c r="BI79" s="70">
        <f>'FIN-CASHFLOW_CWS'!BH35</f>
        <v>-11671749.52033985</v>
      </c>
      <c r="BJ79" s="70">
        <f>'FIN-CASHFLOW_CWS'!BI35</f>
        <v>-11892671.99774085</v>
      </c>
      <c r="BK79" s="70">
        <f>'FIN-CASHFLOW_CWS'!BJ35</f>
        <v>-12082888.042638849</v>
      </c>
      <c r="BL79" s="70">
        <f>'FIN-CASHFLOW_CWS'!BK35</f>
        <v>-12280929.170039851</v>
      </c>
    </row>
    <row r="80" spans="2:64" x14ac:dyDescent="0.15">
      <c r="B80" s="306" t="s">
        <v>1080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56560328.266666666</v>
      </c>
      <c r="J80" s="121">
        <f t="shared" si="11"/>
        <v>47162862.600000001</v>
      </c>
      <c r="K80" s="121">
        <f t="shared" si="11"/>
        <v>37732606.933333337</v>
      </c>
      <c r="L80" s="121">
        <f t="shared" si="11"/>
        <v>28334691.266666673</v>
      </c>
      <c r="M80" s="121">
        <f t="shared" si="11"/>
        <v>18942385.600000001</v>
      </c>
      <c r="N80" s="121">
        <f t="shared" si="11"/>
        <v>9668148.6333333272</v>
      </c>
      <c r="O80" s="121">
        <f t="shared" si="11"/>
        <v>52170293.440666646</v>
      </c>
      <c r="P80" s="121">
        <f t="shared" si="11"/>
        <v>43015889.873999983</v>
      </c>
      <c r="Q80" s="121">
        <f t="shared" si="11"/>
        <v>32283249.905833319</v>
      </c>
      <c r="R80" s="121">
        <f t="shared" si="11"/>
        <v>21595304.649666652</v>
      </c>
      <c r="S80" s="121">
        <f t="shared" si="11"/>
        <v>11029504.616499986</v>
      </c>
      <c r="T80" s="121">
        <f t="shared" si="11"/>
        <v>444139.58333332464</v>
      </c>
      <c r="U80" s="121">
        <f t="shared" si="11"/>
        <v>-10125260.449833352</v>
      </c>
      <c r="V80" s="121">
        <f t="shared" si="11"/>
        <v>-20699370.483000029</v>
      </c>
      <c r="W80" s="121">
        <f t="shared" si="11"/>
        <v>-30275342.182833374</v>
      </c>
      <c r="X80" s="121">
        <f t="shared" si="11"/>
        <v>-39821279.17066671</v>
      </c>
      <c r="Y80" s="121">
        <f t="shared" si="11"/>
        <v>-49333938.259000033</v>
      </c>
      <c r="Z80" s="121">
        <f t="shared" si="11"/>
        <v>-58859722.784833372</v>
      </c>
      <c r="AA80" s="121">
        <f t="shared" si="11"/>
        <v>-68306212.8866667</v>
      </c>
      <c r="AB80" s="121">
        <f t="shared" si="11"/>
        <v>-77750662.863500044</v>
      </c>
      <c r="AC80" s="121">
        <f t="shared" si="11"/>
        <v>-85648076.858891726</v>
      </c>
      <c r="AD80" s="121">
        <f t="shared" si="11"/>
        <v>-93311659.602350056</v>
      </c>
      <c r="AE80" s="121">
        <f t="shared" si="11"/>
        <v>-100891333.85540839</v>
      </c>
      <c r="AF80" s="121">
        <f t="shared" si="11"/>
        <v>-108493113.10846673</v>
      </c>
      <c r="AG80" s="121">
        <f t="shared" si="11"/>
        <v>-115993703.95992509</v>
      </c>
      <c r="AH80" s="121">
        <f t="shared" si="11"/>
        <v>-123500594.81138343</v>
      </c>
      <c r="AI80" s="121">
        <f t="shared" si="11"/>
        <v>-131002540.66284174</v>
      </c>
      <c r="AJ80" s="121">
        <f t="shared" si="11"/>
        <v>-138585151.61590004</v>
      </c>
      <c r="AK80" s="121">
        <f t="shared" si="11"/>
        <v>-146163260.53145841</v>
      </c>
      <c r="AL80" s="121">
        <f t="shared" si="11"/>
        <v>-153830740.72491673</v>
      </c>
      <c r="AM80" s="121">
        <f t="shared" si="11"/>
        <v>-161554972.71997505</v>
      </c>
      <c r="AN80" s="121">
        <f t="shared" si="11"/>
        <v>-169351382.25543341</v>
      </c>
      <c r="AO80" s="121">
        <f t="shared" si="11"/>
        <v>-178668876.32669237</v>
      </c>
      <c r="AP80" s="121">
        <f t="shared" si="11"/>
        <v>-187592046.08853132</v>
      </c>
      <c r="AQ80" s="121">
        <f t="shared" si="11"/>
        <v>-196375840.4296203</v>
      </c>
      <c r="AR80" s="121">
        <f t="shared" si="11"/>
        <v>-205181739.77070925</v>
      </c>
      <c r="AS80" s="121">
        <f t="shared" si="11"/>
        <v>-213833584.0660482</v>
      </c>
      <c r="AT80" s="121">
        <f t="shared" si="11"/>
        <v>-222491728.36138719</v>
      </c>
      <c r="AU80" s="121">
        <f t="shared" si="11"/>
        <v>-231144927.65672618</v>
      </c>
      <c r="AV80" s="121">
        <f t="shared" si="11"/>
        <v>-239931566.54781517</v>
      </c>
      <c r="AW80" s="121">
        <f t="shared" si="11"/>
        <v>-248713612.46390414</v>
      </c>
      <c r="AX80" s="121">
        <f t="shared" si="11"/>
        <v>-257641549.52574307</v>
      </c>
      <c r="AY80" s="121">
        <f t="shared" si="11"/>
        <v>-266673755.93050206</v>
      </c>
      <c r="AZ80" s="121">
        <f t="shared" si="11"/>
        <v>-275834660.956011</v>
      </c>
      <c r="BA80" s="121">
        <f t="shared" si="11"/>
        <v>-288358846.32094878</v>
      </c>
      <c r="BB80" s="121">
        <f t="shared" si="11"/>
        <v>-300246751.01868969</v>
      </c>
      <c r="BC80" s="121">
        <f t="shared" si="11"/>
        <v>-311920248.96402949</v>
      </c>
      <c r="BD80" s="121">
        <f t="shared" si="11"/>
        <v>-323615851.90936941</v>
      </c>
      <c r="BE80" s="121">
        <f t="shared" si="11"/>
        <v>-335076421.48481119</v>
      </c>
      <c r="BF80" s="121">
        <f t="shared" si="11"/>
        <v>-346543291.06025302</v>
      </c>
      <c r="BG80" s="121">
        <f t="shared" si="11"/>
        <v>-358005215.63569486</v>
      </c>
      <c r="BH80" s="121">
        <f t="shared" si="11"/>
        <v>-369681558.13103473</v>
      </c>
      <c r="BI80" s="121">
        <f t="shared" si="11"/>
        <v>-381353307.65137458</v>
      </c>
      <c r="BJ80" s="121">
        <f t="shared" si="11"/>
        <v>-393245979.64911544</v>
      </c>
      <c r="BK80" s="121">
        <f t="shared" si="11"/>
        <v>-405328867.69175428</v>
      </c>
      <c r="BL80" s="121">
        <f t="shared" si="11"/>
        <v>-417609796.86179417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1081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56560328.266666666</v>
      </c>
      <c r="J82" s="121">
        <f t="shared" si="12"/>
        <v>47162862.600000001</v>
      </c>
      <c r="K82" s="121">
        <f t="shared" si="12"/>
        <v>37800106.933333337</v>
      </c>
      <c r="L82" s="121">
        <f t="shared" si="12"/>
        <v>28469691.266666673</v>
      </c>
      <c r="M82" s="121">
        <f t="shared" si="12"/>
        <v>19144885.600000001</v>
      </c>
      <c r="N82" s="121">
        <f t="shared" si="12"/>
        <v>9823398.6333333272</v>
      </c>
      <c r="O82" s="121">
        <f t="shared" si="12"/>
        <v>52217543.440666646</v>
      </c>
      <c r="P82" s="121">
        <f t="shared" si="12"/>
        <v>43096889.873999983</v>
      </c>
      <c r="Q82" s="121">
        <f t="shared" si="12"/>
        <v>32385849.905833319</v>
      </c>
      <c r="R82" s="121">
        <f t="shared" si="12"/>
        <v>21692504.649666652</v>
      </c>
      <c r="S82" s="121">
        <f t="shared" si="12"/>
        <v>11126704.616499986</v>
      </c>
      <c r="T82" s="121">
        <f t="shared" si="12"/>
        <v>541339.58333332464</v>
      </c>
      <c r="U82" s="121">
        <f t="shared" si="12"/>
        <v>-10021985.449833352</v>
      </c>
      <c r="V82" s="121">
        <f t="shared" si="12"/>
        <v>-20583945.483000029</v>
      </c>
      <c r="W82" s="121">
        <f t="shared" si="12"/>
        <v>-30153842.182833374</v>
      </c>
      <c r="X82" s="121">
        <f t="shared" si="12"/>
        <v>-39687629.17066671</v>
      </c>
      <c r="Y82" s="121">
        <f t="shared" si="12"/>
        <v>-49188138.259000033</v>
      </c>
      <c r="Z82" s="121">
        <f t="shared" si="12"/>
        <v>-58728097.784833372</v>
      </c>
      <c r="AA82" s="121">
        <f t="shared" si="12"/>
        <v>-68152987.8866667</v>
      </c>
      <c r="AB82" s="121">
        <f t="shared" si="12"/>
        <v>-77550187.863500044</v>
      </c>
      <c r="AC82" s="121">
        <f t="shared" si="12"/>
        <v>-85446724.358891726</v>
      </c>
      <c r="AD82" s="121">
        <f t="shared" si="12"/>
        <v>-93109969.602350056</v>
      </c>
      <c r="AE82" s="121">
        <f t="shared" si="12"/>
        <v>-100678708.85540839</v>
      </c>
      <c r="AF82" s="121">
        <f t="shared" si="12"/>
        <v>-108280488.10846673</v>
      </c>
      <c r="AG82" s="121">
        <f t="shared" si="12"/>
        <v>-115792013.95992509</v>
      </c>
      <c r="AH82" s="121">
        <f t="shared" si="12"/>
        <v>-123309839.81138343</v>
      </c>
      <c r="AI82" s="121">
        <f t="shared" si="12"/>
        <v>-130822113.16284174</v>
      </c>
      <c r="AJ82" s="121">
        <f t="shared" ref="AJ82:BL82" si="13">AJ80+AJ74</f>
        <v>-138425986.61590004</v>
      </c>
      <c r="AK82" s="121">
        <f t="shared" si="13"/>
        <v>-146025358.03145841</v>
      </c>
      <c r="AL82" s="121">
        <f t="shared" si="13"/>
        <v>-153692230.72491673</v>
      </c>
      <c r="AM82" s="121">
        <f t="shared" si="13"/>
        <v>-161360572.71997505</v>
      </c>
      <c r="AN82" s="121">
        <f t="shared" si="13"/>
        <v>-169096839.75543341</v>
      </c>
      <c r="AO82" s="121">
        <f t="shared" si="13"/>
        <v>-178412632.82669237</v>
      </c>
      <c r="AP82" s="121">
        <f t="shared" si="13"/>
        <v>-187335620.33853132</v>
      </c>
      <c r="AQ82" s="121">
        <f t="shared" si="13"/>
        <v>-196105745.9296203</v>
      </c>
      <c r="AR82" s="121">
        <f t="shared" si="13"/>
        <v>-204911645.27070925</v>
      </c>
      <c r="AS82" s="121">
        <f t="shared" si="13"/>
        <v>-213577158.3160482</v>
      </c>
      <c r="AT82" s="121">
        <f t="shared" si="13"/>
        <v>-222248971.36138719</v>
      </c>
      <c r="AU82" s="121">
        <f t="shared" si="13"/>
        <v>-230915839.40672618</v>
      </c>
      <c r="AV82" s="121">
        <f t="shared" si="13"/>
        <v>-239729269.04781517</v>
      </c>
      <c r="AW82" s="121">
        <f t="shared" si="13"/>
        <v>-248538105.71390414</v>
      </c>
      <c r="AX82" s="121">
        <f t="shared" si="13"/>
        <v>-257469323.27574307</v>
      </c>
      <c r="AY82" s="121">
        <f t="shared" si="13"/>
        <v>-266435919.68050206</v>
      </c>
      <c r="AZ82" s="121">
        <f t="shared" si="13"/>
        <v>-275523560.206011</v>
      </c>
      <c r="BA82" s="121">
        <f t="shared" si="13"/>
        <v>-288046159.99594879</v>
      </c>
      <c r="BB82" s="121">
        <f t="shared" si="13"/>
        <v>-299933791.3186897</v>
      </c>
      <c r="BC82" s="121">
        <f t="shared" si="13"/>
        <v>-311590558.71402949</v>
      </c>
      <c r="BD82" s="121">
        <f t="shared" si="13"/>
        <v>-323286161.65936941</v>
      </c>
      <c r="BE82" s="121">
        <f t="shared" si="13"/>
        <v>-334763461.7848112</v>
      </c>
      <c r="BF82" s="121">
        <f t="shared" si="13"/>
        <v>-346247061.91025305</v>
      </c>
      <c r="BG82" s="121">
        <f t="shared" si="13"/>
        <v>-357725224.96069485</v>
      </c>
      <c r="BH82" s="121">
        <f t="shared" si="13"/>
        <v>-369434536.48103476</v>
      </c>
      <c r="BI82" s="121">
        <f t="shared" si="13"/>
        <v>-381139255.02637458</v>
      </c>
      <c r="BJ82" s="121">
        <f t="shared" si="13"/>
        <v>-392901035.07411546</v>
      </c>
      <c r="BK82" s="121">
        <f t="shared" si="13"/>
        <v>-404836792.69175428</v>
      </c>
      <c r="BL82" s="121">
        <f t="shared" si="13"/>
        <v>-417043910.61179417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961</v>
      </c>
      <c r="D2" s="74" t="s">
        <v>866</v>
      </c>
      <c r="E2" s="74" t="s">
        <v>867</v>
      </c>
      <c r="F2" s="10"/>
      <c r="G2" s="261" t="s">
        <v>935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-144750249.03205445</v>
      </c>
      <c r="E4" s="121">
        <f>'FIN-VALUE_CWS'!E34</f>
        <v>56468611.599999994</v>
      </c>
      <c r="G4" s="245">
        <f>'FIN-VALUE_CWS'!F34</f>
        <v>-0.39011063523279471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-202350944.50699222</v>
      </c>
      <c r="E5" s="121">
        <f>'FIN-VALUE_CWS'!E35</f>
        <v>51762406.773999989</v>
      </c>
      <c r="G5" s="245">
        <f>'FIN-VALUE_CWS'!F35</f>
        <v>-0.25580511571178433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-256491099.89968047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884</v>
      </c>
      <c r="C10" s="14" t="s">
        <v>880</v>
      </c>
      <c r="D10" s="14" t="s">
        <v>881</v>
      </c>
      <c r="E10" s="14" t="s">
        <v>934</v>
      </c>
      <c r="F10" s="10"/>
      <c r="G10" s="10" t="s">
        <v>917</v>
      </c>
    </row>
    <row r="11" spans="2:15" s="6" customFormat="1" x14ac:dyDescent="0.15">
      <c r="B11" s="138"/>
      <c r="C11" s="174"/>
    </row>
    <row r="12" spans="2:15" x14ac:dyDescent="0.15">
      <c r="B12" s="17" t="s">
        <v>885</v>
      </c>
      <c r="C12" s="229">
        <v>0.06</v>
      </c>
      <c r="D12" s="229">
        <v>0.06</v>
      </c>
      <c r="E12" s="229">
        <v>0.06</v>
      </c>
      <c r="F12" s="229"/>
      <c r="G12" s="33" t="s">
        <v>918</v>
      </c>
    </row>
    <row r="13" spans="2:15" x14ac:dyDescent="0.15">
      <c r="B13" s="124" t="s">
        <v>886</v>
      </c>
      <c r="C13" s="229">
        <v>0.1</v>
      </c>
      <c r="D13" s="229">
        <v>0.08</v>
      </c>
      <c r="E13" s="229">
        <v>0.02</v>
      </c>
      <c r="F13" s="229"/>
      <c r="G13" s="33" t="s">
        <v>933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1132</v>
      </c>
      <c r="C15" s="229"/>
      <c r="D15" s="229"/>
      <c r="E15" s="229"/>
      <c r="F15" s="229"/>
    </row>
    <row r="16" spans="2:15" x14ac:dyDescent="0.15">
      <c r="B16" s="124" t="s">
        <v>905</v>
      </c>
      <c r="C16" s="229">
        <v>0.02</v>
      </c>
      <c r="D16" s="229">
        <v>0.02</v>
      </c>
      <c r="E16" s="229">
        <v>0</v>
      </c>
      <c r="F16" s="229"/>
      <c r="G16" s="33" t="s">
        <v>910</v>
      </c>
    </row>
    <row r="17" spans="2:14" x14ac:dyDescent="0.15">
      <c r="B17" s="124" t="s">
        <v>906</v>
      </c>
      <c r="C17" s="229">
        <v>0.05</v>
      </c>
      <c r="D17" s="229">
        <v>2.5000000000000001E-2</v>
      </c>
      <c r="E17" s="229">
        <v>0</v>
      </c>
      <c r="F17" s="229"/>
      <c r="G17" s="33" t="s">
        <v>911</v>
      </c>
    </row>
    <row r="18" spans="2:14" x14ac:dyDescent="0.15">
      <c r="B18" s="124" t="s">
        <v>887</v>
      </c>
      <c r="C18" s="229"/>
      <c r="D18" s="229"/>
      <c r="E18" s="229"/>
      <c r="F18" s="229"/>
    </row>
    <row r="19" spans="2:14" x14ac:dyDescent="0.15">
      <c r="B19" s="228" t="s">
        <v>888</v>
      </c>
      <c r="C19" s="229">
        <v>0.05</v>
      </c>
      <c r="D19" s="229">
        <v>0.01</v>
      </c>
      <c r="E19" s="229">
        <v>0</v>
      </c>
      <c r="F19" s="229"/>
      <c r="G19" s="33" t="s">
        <v>912</v>
      </c>
    </row>
    <row r="20" spans="2:14" x14ac:dyDescent="0.15">
      <c r="B20" s="228" t="s">
        <v>907</v>
      </c>
      <c r="C20" s="229">
        <v>0.05</v>
      </c>
      <c r="D20" s="229">
        <v>0</v>
      </c>
      <c r="E20" s="229">
        <v>0</v>
      </c>
      <c r="F20" s="229"/>
      <c r="G20" s="33" t="s">
        <v>913</v>
      </c>
    </row>
    <row r="21" spans="2:14" x14ac:dyDescent="0.15">
      <c r="B21" s="228" t="s">
        <v>908</v>
      </c>
      <c r="C21" s="229">
        <v>0.03</v>
      </c>
      <c r="D21" s="229">
        <v>0</v>
      </c>
      <c r="E21" s="229">
        <v>0</v>
      </c>
      <c r="F21" s="229"/>
      <c r="G21" s="33" t="s">
        <v>914</v>
      </c>
    </row>
    <row r="22" spans="2:14" x14ac:dyDescent="0.15">
      <c r="B22" s="228" t="s">
        <v>889</v>
      </c>
      <c r="C22" s="229">
        <v>0.05</v>
      </c>
      <c r="D22" s="229">
        <v>0</v>
      </c>
      <c r="E22" s="229">
        <v>0</v>
      </c>
      <c r="F22" s="229"/>
      <c r="G22" s="33" t="s">
        <v>915</v>
      </c>
      <c r="K22" s="25"/>
      <c r="M22" s="25"/>
      <c r="N22" s="25"/>
    </row>
    <row r="23" spans="2:14" x14ac:dyDescent="0.15">
      <c r="B23" s="228" t="s">
        <v>890</v>
      </c>
      <c r="C23" s="229">
        <v>0.02</v>
      </c>
      <c r="D23" s="229">
        <v>0.01</v>
      </c>
      <c r="E23" s="229">
        <v>0</v>
      </c>
      <c r="F23" s="229"/>
      <c r="G23" s="33" t="s">
        <v>916</v>
      </c>
      <c r="K23" s="33"/>
    </row>
    <row r="24" spans="2:14" x14ac:dyDescent="0.15">
      <c r="B24" s="228" t="s">
        <v>909</v>
      </c>
      <c r="C24" s="229">
        <v>0.05</v>
      </c>
      <c r="D24" s="229">
        <v>0.05</v>
      </c>
      <c r="E24" s="229">
        <v>0.02</v>
      </c>
      <c r="F24" s="229"/>
      <c r="G24" s="33" t="s">
        <v>936</v>
      </c>
      <c r="K24" s="33"/>
    </row>
    <row r="25" spans="2:14" x14ac:dyDescent="0.15">
      <c r="B25" s="124" t="s">
        <v>891</v>
      </c>
      <c r="C25" s="229"/>
      <c r="D25" s="229"/>
      <c r="E25" s="229"/>
      <c r="F25" s="229"/>
    </row>
    <row r="26" spans="2:14" x14ac:dyDescent="0.15">
      <c r="B26" s="228" t="s">
        <v>892</v>
      </c>
      <c r="C26" s="229">
        <v>0.05</v>
      </c>
      <c r="D26" s="229">
        <v>2.5000000000000001E-2</v>
      </c>
      <c r="E26" s="229">
        <v>0</v>
      </c>
      <c r="F26" s="229"/>
      <c r="G26" s="33" t="s">
        <v>919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920</v>
      </c>
    </row>
    <row r="28" spans="2:14" x14ac:dyDescent="0.15">
      <c r="B28" s="228" t="s">
        <v>893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921</v>
      </c>
    </row>
    <row r="29" spans="2:14" x14ac:dyDescent="0.15">
      <c r="B29" s="228" t="s">
        <v>894</v>
      </c>
      <c r="C29" s="229">
        <v>0.01</v>
      </c>
      <c r="D29" s="229">
        <v>0.01</v>
      </c>
      <c r="E29" s="229">
        <v>0.01</v>
      </c>
      <c r="F29" s="229"/>
      <c r="G29" s="33" t="s">
        <v>922</v>
      </c>
    </row>
    <row r="30" spans="2:14" x14ac:dyDescent="0.15">
      <c r="B30" s="48" t="s">
        <v>895</v>
      </c>
      <c r="C30" s="229"/>
      <c r="D30" s="229"/>
      <c r="E30" s="229"/>
      <c r="F30" s="229"/>
    </row>
    <row r="31" spans="2:14" x14ac:dyDescent="0.15">
      <c r="B31" s="228" t="s">
        <v>896</v>
      </c>
      <c r="C31" s="229">
        <v>0.01</v>
      </c>
      <c r="D31" s="229">
        <v>0.01</v>
      </c>
      <c r="E31" s="229">
        <v>4.4999999999999998E-2</v>
      </c>
      <c r="F31" s="229"/>
      <c r="G31" s="33" t="s">
        <v>923</v>
      </c>
    </row>
    <row r="32" spans="2:14" x14ac:dyDescent="0.15">
      <c r="B32" s="106" t="s">
        <v>902</v>
      </c>
      <c r="C32" s="229">
        <v>0.01</v>
      </c>
      <c r="D32" s="229">
        <v>0.01</v>
      </c>
      <c r="E32" s="229">
        <v>2.5000000000000001E-2</v>
      </c>
      <c r="F32" s="229"/>
      <c r="G32" s="33" t="s">
        <v>924</v>
      </c>
    </row>
    <row r="33" spans="2:15" x14ac:dyDescent="0.15">
      <c r="B33" s="106" t="s">
        <v>903</v>
      </c>
      <c r="C33" s="229">
        <v>0.02</v>
      </c>
      <c r="D33" s="229">
        <v>0.02</v>
      </c>
      <c r="E33" s="229">
        <v>0.01</v>
      </c>
      <c r="F33" s="229"/>
      <c r="G33" s="33" t="s">
        <v>928</v>
      </c>
    </row>
    <row r="34" spans="2:15" x14ac:dyDescent="0.15">
      <c r="B34" s="106" t="s">
        <v>904</v>
      </c>
      <c r="C34" s="229">
        <v>0.05</v>
      </c>
      <c r="D34" s="229">
        <v>0.05</v>
      </c>
      <c r="E34" s="229">
        <v>0.01</v>
      </c>
      <c r="F34" s="229"/>
      <c r="G34" s="33" t="s">
        <v>929</v>
      </c>
    </row>
    <row r="35" spans="2:15" x14ac:dyDescent="0.15">
      <c r="B35" s="106" t="s">
        <v>897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930</v>
      </c>
    </row>
    <row r="36" spans="2:15" x14ac:dyDescent="0.15">
      <c r="B36" s="106" t="s">
        <v>898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925</v>
      </c>
    </row>
    <row r="37" spans="2:15" x14ac:dyDescent="0.15">
      <c r="B37" s="106" t="s">
        <v>899</v>
      </c>
      <c r="C37" s="229">
        <v>0.05</v>
      </c>
      <c r="D37" s="229">
        <v>0.05</v>
      </c>
      <c r="E37" s="229">
        <v>2.5000000000000001E-2</v>
      </c>
      <c r="F37" s="229"/>
      <c r="G37" s="33" t="s">
        <v>926</v>
      </c>
    </row>
    <row r="38" spans="2:15" x14ac:dyDescent="0.15">
      <c r="B38" s="106" t="s">
        <v>900</v>
      </c>
      <c r="C38" s="230">
        <v>-0.05</v>
      </c>
      <c r="D38" s="230">
        <v>-0.05</v>
      </c>
      <c r="E38" s="230">
        <v>-0.05</v>
      </c>
      <c r="F38" s="230"/>
      <c r="G38" s="33" t="s">
        <v>927</v>
      </c>
    </row>
    <row r="39" spans="2:15" x14ac:dyDescent="0.15">
      <c r="B39" s="106" t="s">
        <v>901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931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962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7" t="s">
        <v>35</v>
      </c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 t="s">
        <v>36</v>
      </c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 t="s">
        <v>37</v>
      </c>
      <c r="AC1" s="367"/>
      <c r="AD1" s="367"/>
      <c r="AE1" s="367"/>
      <c r="AF1" s="367"/>
      <c r="AG1" s="367"/>
      <c r="AH1" s="367"/>
      <c r="AI1" s="367"/>
      <c r="AJ1" s="367"/>
      <c r="AK1" s="367"/>
      <c r="AL1" s="367"/>
      <c r="AM1" s="367"/>
      <c r="AN1" s="367" t="s">
        <v>38</v>
      </c>
      <c r="AO1" s="367"/>
      <c r="AP1" s="367"/>
      <c r="AQ1" s="367"/>
      <c r="AR1" s="367"/>
      <c r="AS1" s="367"/>
      <c r="AT1" s="367"/>
      <c r="AU1" s="367"/>
      <c r="AV1" s="367"/>
      <c r="AW1" s="367"/>
      <c r="AX1" s="367"/>
      <c r="AY1" s="367"/>
      <c r="AZ1" s="367" t="s">
        <v>39</v>
      </c>
      <c r="BA1" s="367"/>
      <c r="BB1" s="367"/>
      <c r="BC1" s="367"/>
      <c r="BD1" s="367"/>
      <c r="BE1" s="367"/>
      <c r="BF1" s="367"/>
      <c r="BG1" s="367"/>
      <c r="BH1" s="367"/>
      <c r="BI1" s="367"/>
      <c r="BJ1" s="367"/>
      <c r="BK1" s="367"/>
    </row>
    <row r="2" spans="2:63" x14ac:dyDescent="0.15">
      <c r="B2" s="135" t="s">
        <v>955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1079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-9458164</v>
      </c>
      <c r="M6" s="121">
        <f>'FIN-CASHFLOW_CWS'!M67</f>
        <v>-9463615.3000000007</v>
      </c>
      <c r="N6" s="121">
        <f>'FIN-CASHFLOW_CWS'!N67</f>
        <v>-9326120.3000000007</v>
      </c>
      <c r="O6" s="121">
        <f>'FIN-CASHFLOW_CWS'!O67</f>
        <v>-9229041.9000000004</v>
      </c>
      <c r="P6" s="121">
        <f>'FIN-CASHFLOW_CWS'!P67</f>
        <v>-10474629.5515</v>
      </c>
      <c r="Q6" s="121">
        <f>'FIN-CASHFLOW_CWS'!Q67</f>
        <v>-10754966.089500001</v>
      </c>
      <c r="R6" s="121">
        <f>'FIN-CASHFLOW_CWS'!R67</f>
        <v>-10720045.8665</v>
      </c>
      <c r="S6" s="121">
        <f>'FIN-CASHFLOW_CWS'!S67</f>
        <v>-10583723.3665</v>
      </c>
      <c r="T6" s="121">
        <f>'FIN-CASHFLOW_CWS'!T67</f>
        <v>-10567758.3665</v>
      </c>
      <c r="U6" s="121">
        <f>'FIN-CASHFLOW_CWS'!U67</f>
        <v>-10572468.3665</v>
      </c>
      <c r="V6" s="121">
        <f>'FIN-CASHFLOW_CWS'!V67</f>
        <v>-9587288.3664999995</v>
      </c>
      <c r="W6" s="121">
        <f>'FIN-CASHFLOW_CWS'!W67</f>
        <v>-9589216.1545000002</v>
      </c>
      <c r="X6" s="121">
        <f>'FIN-CASHFLOW_CWS'!X67</f>
        <v>-9549882.0050000008</v>
      </c>
      <c r="Y6" s="121">
        <f>'FIN-CASHFLOW_CWS'!Y67</f>
        <v>-9541732.4425000008</v>
      </c>
      <c r="Z6" s="121">
        <f>'FIN-CASHFLOW_CWS'!Z67</f>
        <v>-9522656.7685000002</v>
      </c>
      <c r="AA6" s="121">
        <f>'FIN-CASHFLOW_CWS'!AA67</f>
        <v>-9433929.1435000002</v>
      </c>
      <c r="AB6" s="121">
        <f>'FIN-CASHFLOW_CWS'!AB67</f>
        <v>-7919041.0787249999</v>
      </c>
      <c r="AC6" s="121">
        <f>'FIN-CASHFLOW_CWS'!AC67</f>
        <v>-7965868.1601249995</v>
      </c>
      <c r="AD6" s="121">
        <f>'FIN-CASHFLOW_CWS'!AD67</f>
        <v>-7671647.1697250009</v>
      </c>
      <c r="AE6" s="121">
        <f>'FIN-CASHFLOW_CWS'!AE67</f>
        <v>-7610955.9197250009</v>
      </c>
      <c r="AF6" s="121">
        <f>'FIN-CASHFLOW_CWS'!AF67</f>
        <v>-7594695.0181250004</v>
      </c>
      <c r="AG6" s="121">
        <f>'FIN-CASHFLOW_CWS'!AG67</f>
        <v>-7505132.5181250004</v>
      </c>
      <c r="AH6" s="121">
        <f>'FIN-CASHFLOW_CWS'!AH67</f>
        <v>-7489252.5181250004</v>
      </c>
      <c r="AI6" s="121">
        <f>'FIN-CASHFLOW_CWS'!AI67</f>
        <v>-7485880.119725001</v>
      </c>
      <c r="AJ6" s="121">
        <f>'FIN-CASHFLOW_CWS'!AJ67</f>
        <v>-7566746.8322250005</v>
      </c>
      <c r="AK6" s="121">
        <f>'FIN-CASHFLOW_CWS'!AK67</f>
        <v>-7570356.8601249987</v>
      </c>
      <c r="AL6" s="121">
        <f>'FIN-CASHFLOW_CWS'!AL67</f>
        <v>-7618063.6617250005</v>
      </c>
      <c r="AM6" s="121">
        <f>'FIN-CASHFLOW_CWS'!AM67</f>
        <v>-7720989.9521249998</v>
      </c>
      <c r="AN6" s="121">
        <f>'FIN-CASHFLOW_CWS'!AN67</f>
        <v>-9552250.4879256245</v>
      </c>
      <c r="AO6" s="121">
        <f>'FIN-CASHFLOW_CWS'!AO67</f>
        <v>-9408171.6785056237</v>
      </c>
      <c r="AP6" s="121">
        <f>'FIN-CASHFLOW_CWS'!AP67</f>
        <v>-8940628.507755626</v>
      </c>
      <c r="AQ6" s="121">
        <f>'FIN-CASHFLOW_CWS'!AQ67</f>
        <v>-8817809.757755626</v>
      </c>
      <c r="AR6" s="121">
        <f>'FIN-CASHFLOW_CWS'!AR67</f>
        <v>-8804940.9620056245</v>
      </c>
      <c r="AS6" s="121">
        <f>'FIN-CASHFLOW_CWS'!AS67</f>
        <v>-8656385.9620056245</v>
      </c>
      <c r="AT6" s="121">
        <f>'FIN-CASHFLOW_CWS'!AT67</f>
        <v>-8637772.2120056245</v>
      </c>
      <c r="AU6" s="121">
        <f>'FIN-CASHFLOW_CWS'!AU67</f>
        <v>-8631010.5577556249</v>
      </c>
      <c r="AV6" s="121">
        <f>'FIN-CASHFLOW_CWS'!AV67</f>
        <v>-8767436.3327556252</v>
      </c>
      <c r="AW6" s="121">
        <f>'FIN-CASHFLOW_CWS'!AW67</f>
        <v>-8765071.7285056245</v>
      </c>
      <c r="AX6" s="121">
        <f>'FIN-CASHFLOW_CWS'!AX67</f>
        <v>-8869971.8214256261</v>
      </c>
      <c r="AY6" s="121">
        <f>'FIN-CASHFLOW_CWS'!AY67</f>
        <v>-9021382.4421756268</v>
      </c>
      <c r="AZ6" s="121">
        <f>'FIN-CASHFLOW_CWS'!AZ67</f>
        <v>-12809767.006604517</v>
      </c>
      <c r="BA6" s="121">
        <f>'FIN-CASHFLOW_CWS'!BA67</f>
        <v>-12622574.514407516</v>
      </c>
      <c r="BB6" s="121">
        <f>'FIN-CASHFLOW_CWS'!BB67</f>
        <v>-11905329.612006513</v>
      </c>
      <c r="BC6" s="121">
        <f>'FIN-CASHFLOW_CWS'!BC67</f>
        <v>-11710575.162006514</v>
      </c>
      <c r="BD6" s="121">
        <f>'FIN-CASHFLOW_CWS'!BD67</f>
        <v>-11695293.742108515</v>
      </c>
      <c r="BE6" s="121">
        <f>'FIN-CASHFLOW_CWS'!BE67</f>
        <v>-11465111.242108515</v>
      </c>
      <c r="BF6" s="121">
        <f>'FIN-CASHFLOW_CWS'!BF67</f>
        <v>-11443435.692108516</v>
      </c>
      <c r="BG6" s="121">
        <f>'FIN-CASHFLOW_CWS'!BG67</f>
        <v>-11439086.662006514</v>
      </c>
      <c r="BH6" s="121">
        <f>'FIN-CASHFLOW_CWS'!BH67</f>
        <v>-11654570.212006517</v>
      </c>
      <c r="BI6" s="121">
        <f>'FIN-CASHFLOW_CWS'!BI67</f>
        <v>-11651200.614407517</v>
      </c>
      <c r="BJ6" s="121">
        <f>'FIN-CASHFLOW_CWS'!BJ67</f>
        <v>-11830581.234305516</v>
      </c>
      <c r="BK6" s="121">
        <f>'FIN-CASHFLOW_CWS'!BK67</f>
        <v>-12203273.761706518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-84671518</v>
      </c>
      <c r="N8" s="121">
        <f>'FIN-CASHFLOW_CWS'!N69</f>
        <v>-94135133.299999997</v>
      </c>
      <c r="O8" s="121">
        <f>'FIN-CASHFLOW_CWS'!O69</f>
        <v>-103461253.59999999</v>
      </c>
      <c r="P8" s="121">
        <f>'FIN-CASHFLOW_CWS'!P69</f>
        <v>-112690295.5</v>
      </c>
      <c r="Q8" s="121">
        <f>'FIN-CASHFLOW_CWS'!Q69</f>
        <v>-123164925.05149999</v>
      </c>
      <c r="R8" s="121">
        <f>'FIN-CASHFLOW_CWS'!R69</f>
        <v>-133919891.14099999</v>
      </c>
      <c r="S8" s="121">
        <f>'FIN-CASHFLOW_CWS'!S69</f>
        <v>-144639937.00749999</v>
      </c>
      <c r="T8" s="121">
        <f>'FIN-CASHFLOW_CWS'!T69</f>
        <v>-155223660.37399998</v>
      </c>
      <c r="U8" s="121">
        <f>'FIN-CASHFLOW_CWS'!U69</f>
        <v>-165791418.74049997</v>
      </c>
      <c r="V8" s="121">
        <f>'FIN-CASHFLOW_CWS'!V69</f>
        <v>-176363887.10699996</v>
      </c>
      <c r="W8" s="121">
        <f>'FIN-CASHFLOW_CWS'!W69</f>
        <v>-185951175.47349995</v>
      </c>
      <c r="X8" s="121">
        <f>'FIN-CASHFLOW_CWS'!X69</f>
        <v>-195540391.62799996</v>
      </c>
      <c r="Y8" s="121">
        <f>'FIN-CASHFLOW_CWS'!Y69</f>
        <v>-205090273.63299996</v>
      </c>
      <c r="Z8" s="121">
        <f>'FIN-CASHFLOW_CWS'!Z69</f>
        <v>-214632006.07549995</v>
      </c>
      <c r="AA8" s="121">
        <f>'FIN-CASHFLOW_CWS'!AA69</f>
        <v>-224154662.84399995</v>
      </c>
      <c r="AB8" s="121">
        <f>'FIN-CASHFLOW_CWS'!AB69</f>
        <v>-233588591.98749995</v>
      </c>
      <c r="AC8" s="121">
        <f>'FIN-CASHFLOW_CWS'!AC69</f>
        <v>-241507633.06622496</v>
      </c>
      <c r="AD8" s="121">
        <f>'FIN-CASHFLOW_CWS'!AD69</f>
        <v>-249473501.22634995</v>
      </c>
      <c r="AE8" s="121">
        <f>'FIN-CASHFLOW_CWS'!AE69</f>
        <v>-257145148.39607495</v>
      </c>
      <c r="AF8" s="121">
        <f>'FIN-CASHFLOW_CWS'!AF69</f>
        <v>-264756104.31579995</v>
      </c>
      <c r="AG8" s="121">
        <f>'FIN-CASHFLOW_CWS'!AG69</f>
        <v>-272350799.33392495</v>
      </c>
      <c r="AH8" s="121">
        <f>'FIN-CASHFLOW_CWS'!AH69</f>
        <v>-279855931.85204995</v>
      </c>
      <c r="AI8" s="121">
        <f>'FIN-CASHFLOW_CWS'!AI69</f>
        <v>-287345184.37017494</v>
      </c>
      <c r="AJ8" s="121">
        <f>'FIN-CASHFLOW_CWS'!AJ69</f>
        <v>-294831064.48989993</v>
      </c>
      <c r="AK8" s="121">
        <f>'FIN-CASHFLOW_CWS'!AK69</f>
        <v>-302397811.32212496</v>
      </c>
      <c r="AL8" s="121">
        <f>'FIN-CASHFLOW_CWS'!AL69</f>
        <v>-309968168.18224996</v>
      </c>
      <c r="AM8" s="121">
        <f>'FIN-CASHFLOW_CWS'!AM69</f>
        <v>-317586231.84397495</v>
      </c>
      <c r="AN8" s="121">
        <f>'FIN-CASHFLOW_CWS'!AN69</f>
        <v>-325307221.79609996</v>
      </c>
      <c r="AO8" s="121">
        <f>'FIN-CASHFLOW_CWS'!AO69</f>
        <v>-334859472.28402561</v>
      </c>
      <c r="AP8" s="121">
        <f>'FIN-CASHFLOW_CWS'!AP69</f>
        <v>-344267643.96253121</v>
      </c>
      <c r="AQ8" s="121">
        <f>'FIN-CASHFLOW_CWS'!AQ69</f>
        <v>-353208272.47028685</v>
      </c>
      <c r="AR8" s="121">
        <f>'FIN-CASHFLOW_CWS'!AR69</f>
        <v>-362026082.22804248</v>
      </c>
      <c r="AS8" s="121">
        <f>'FIN-CASHFLOW_CWS'!AS69</f>
        <v>-370831023.1900481</v>
      </c>
      <c r="AT8" s="121">
        <f>'FIN-CASHFLOW_CWS'!AT69</f>
        <v>-379487409.15205371</v>
      </c>
      <c r="AU8" s="121">
        <f>'FIN-CASHFLOW_CWS'!AU69</f>
        <v>-388125181.36405933</v>
      </c>
      <c r="AV8" s="121">
        <f>'FIN-CASHFLOW_CWS'!AV69</f>
        <v>-396756191.92181498</v>
      </c>
      <c r="AW8" s="121">
        <f>'FIN-CASHFLOW_CWS'!AW69</f>
        <v>-405523628.2545706</v>
      </c>
      <c r="AX8" s="121">
        <f>'FIN-CASHFLOW_CWS'!AX69</f>
        <v>-414288699.98307621</v>
      </c>
      <c r="AY8" s="121">
        <f>'FIN-CASHFLOW_CWS'!AY69</f>
        <v>-423158671.80450183</v>
      </c>
      <c r="AZ8" s="121">
        <f>'FIN-CASHFLOW_CWS'!AZ69</f>
        <v>-432180054.24667746</v>
      </c>
      <c r="BA8" s="121">
        <f>'FIN-CASHFLOW_CWS'!BA69</f>
        <v>-444989821.25328195</v>
      </c>
      <c r="BB8" s="121">
        <f>'FIN-CASHFLOW_CWS'!BB69</f>
        <v>-457612395.76768947</v>
      </c>
      <c r="BC8" s="121">
        <f>'FIN-CASHFLOW_CWS'!BC69</f>
        <v>-469517725.37969595</v>
      </c>
      <c r="BD8" s="121">
        <f>'FIN-CASHFLOW_CWS'!BD69</f>
        <v>-481228300.54170245</v>
      </c>
      <c r="BE8" s="121">
        <f>'FIN-CASHFLOW_CWS'!BE69</f>
        <v>-492923594.28381097</v>
      </c>
      <c r="BF8" s="121">
        <f>'FIN-CASHFLOW_CWS'!BF69</f>
        <v>-504388705.5259195</v>
      </c>
      <c r="BG8" s="121">
        <f>'FIN-CASHFLOW_CWS'!BG69</f>
        <v>-515832141.21802801</v>
      </c>
      <c r="BH8" s="121">
        <f>'FIN-CASHFLOW_CWS'!BH69</f>
        <v>-527271227.88003451</v>
      </c>
      <c r="BI8" s="121">
        <f>'FIN-CASHFLOW_CWS'!BI69</f>
        <v>-538925798.09204102</v>
      </c>
      <c r="BJ8" s="121">
        <f>'FIN-CASHFLOW_CWS'!BJ69</f>
        <v>-550576998.70644855</v>
      </c>
      <c r="BK8" s="121">
        <f>'FIN-CASHFLOW_CWS'!BK69</f>
        <v>-562407579.94075406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-84671518</v>
      </c>
      <c r="M9" s="121">
        <f>'FIN-CASHFLOW_CWS'!M70</f>
        <v>-94135133.299999997</v>
      </c>
      <c r="N9" s="121">
        <f>'FIN-CASHFLOW_CWS'!N70</f>
        <v>-103461253.59999999</v>
      </c>
      <c r="O9" s="121">
        <f>'FIN-CASHFLOW_CWS'!O70</f>
        <v>-112690295.5</v>
      </c>
      <c r="P9" s="121">
        <f>'FIN-CASHFLOW_CWS'!P70</f>
        <v>-123164925.05149999</v>
      </c>
      <c r="Q9" s="121">
        <f>'FIN-CASHFLOW_CWS'!Q70</f>
        <v>-133919891.14099999</v>
      </c>
      <c r="R9" s="121">
        <f>'FIN-CASHFLOW_CWS'!R70</f>
        <v>-144639937.00749999</v>
      </c>
      <c r="S9" s="121">
        <f>'FIN-CASHFLOW_CWS'!S70</f>
        <v>-155223660.37399998</v>
      </c>
      <c r="T9" s="121">
        <f>'FIN-CASHFLOW_CWS'!T70</f>
        <v>-165791418.74049997</v>
      </c>
      <c r="U9" s="121">
        <f>'FIN-CASHFLOW_CWS'!U70</f>
        <v>-176363887.10699996</v>
      </c>
      <c r="V9" s="121">
        <f>'FIN-CASHFLOW_CWS'!V70</f>
        <v>-185951175.47349995</v>
      </c>
      <c r="W9" s="121">
        <f>'FIN-CASHFLOW_CWS'!W70</f>
        <v>-195540391.62799996</v>
      </c>
      <c r="X9" s="121">
        <f>'FIN-CASHFLOW_CWS'!X70</f>
        <v>-205090273.63299996</v>
      </c>
      <c r="Y9" s="121">
        <f>'FIN-CASHFLOW_CWS'!Y70</f>
        <v>-214632006.07549995</v>
      </c>
      <c r="Z9" s="121">
        <f>'FIN-CASHFLOW_CWS'!Z70</f>
        <v>-224154662.84399995</v>
      </c>
      <c r="AA9" s="121">
        <f>'FIN-CASHFLOW_CWS'!AA70</f>
        <v>-233588591.98749995</v>
      </c>
      <c r="AB9" s="121">
        <f>'FIN-CASHFLOW_CWS'!AB70</f>
        <v>-241507633.06622496</v>
      </c>
      <c r="AC9" s="121">
        <f>'FIN-CASHFLOW_CWS'!AC70</f>
        <v>-249473501.22634995</v>
      </c>
      <c r="AD9" s="121">
        <f>'FIN-CASHFLOW_CWS'!AD70</f>
        <v>-257145148.39607495</v>
      </c>
      <c r="AE9" s="121">
        <f>'FIN-CASHFLOW_CWS'!AE70</f>
        <v>-264756104.31579995</v>
      </c>
      <c r="AF9" s="121">
        <f>'FIN-CASHFLOW_CWS'!AF70</f>
        <v>-272350799.33392495</v>
      </c>
      <c r="AG9" s="121">
        <f>'FIN-CASHFLOW_CWS'!AG70</f>
        <v>-279855931.85204995</v>
      </c>
      <c r="AH9" s="121">
        <f>'FIN-CASHFLOW_CWS'!AH70</f>
        <v>-287345184.37017494</v>
      </c>
      <c r="AI9" s="121">
        <f>'FIN-CASHFLOW_CWS'!AI70</f>
        <v>-294831064.48989993</v>
      </c>
      <c r="AJ9" s="121">
        <f>'FIN-CASHFLOW_CWS'!AJ70</f>
        <v>-302397811.32212496</v>
      </c>
      <c r="AK9" s="121">
        <f>'FIN-CASHFLOW_CWS'!AK70</f>
        <v>-309968168.18224996</v>
      </c>
      <c r="AL9" s="121">
        <f>'FIN-CASHFLOW_CWS'!AL70</f>
        <v>-317586231.84397495</v>
      </c>
      <c r="AM9" s="121">
        <f>'FIN-CASHFLOW_CWS'!AM70</f>
        <v>-325307221.79609996</v>
      </c>
      <c r="AN9" s="121">
        <f>'FIN-CASHFLOW_CWS'!AN70</f>
        <v>-334859472.28402561</v>
      </c>
      <c r="AO9" s="121">
        <f>'FIN-CASHFLOW_CWS'!AO70</f>
        <v>-344267643.96253121</v>
      </c>
      <c r="AP9" s="121">
        <f>'FIN-CASHFLOW_CWS'!AP70</f>
        <v>-353208272.47028685</v>
      </c>
      <c r="AQ9" s="121">
        <f>'FIN-CASHFLOW_CWS'!AQ70</f>
        <v>-362026082.22804248</v>
      </c>
      <c r="AR9" s="121">
        <f>'FIN-CASHFLOW_CWS'!AR70</f>
        <v>-370831023.1900481</v>
      </c>
      <c r="AS9" s="121">
        <f>'FIN-CASHFLOW_CWS'!AS70</f>
        <v>-379487409.15205371</v>
      </c>
      <c r="AT9" s="121">
        <f>'FIN-CASHFLOW_CWS'!AT70</f>
        <v>-388125181.36405933</v>
      </c>
      <c r="AU9" s="121">
        <f>'FIN-CASHFLOW_CWS'!AU70</f>
        <v>-396756191.92181498</v>
      </c>
      <c r="AV9" s="121">
        <f>'FIN-CASHFLOW_CWS'!AV70</f>
        <v>-405523628.2545706</v>
      </c>
      <c r="AW9" s="121">
        <f>'FIN-CASHFLOW_CWS'!AW70</f>
        <v>-414288699.98307621</v>
      </c>
      <c r="AX9" s="121">
        <f>'FIN-CASHFLOW_CWS'!AX70</f>
        <v>-423158671.80450183</v>
      </c>
      <c r="AY9" s="121">
        <f>'FIN-CASHFLOW_CWS'!AY70</f>
        <v>-432180054.24667746</v>
      </c>
      <c r="AZ9" s="121">
        <f>'FIN-CASHFLOW_CWS'!AZ70</f>
        <v>-444989821.25328195</v>
      </c>
      <c r="BA9" s="121">
        <f>'FIN-CASHFLOW_CWS'!BA70</f>
        <v>-457612395.76768947</v>
      </c>
      <c r="BB9" s="121">
        <f>'FIN-CASHFLOW_CWS'!BB70</f>
        <v>-469517725.37969595</v>
      </c>
      <c r="BC9" s="121">
        <f>'FIN-CASHFLOW_CWS'!BC70</f>
        <v>-481228300.54170245</v>
      </c>
      <c r="BD9" s="121">
        <f>'FIN-CASHFLOW_CWS'!BD70</f>
        <v>-492923594.28381097</v>
      </c>
      <c r="BE9" s="121">
        <f>'FIN-CASHFLOW_CWS'!BE70</f>
        <v>-504388705.5259195</v>
      </c>
      <c r="BF9" s="121">
        <f>'FIN-CASHFLOW_CWS'!BF70</f>
        <v>-515832141.21802801</v>
      </c>
      <c r="BG9" s="121">
        <f>'FIN-CASHFLOW_CWS'!BG70</f>
        <v>-527271227.88003451</v>
      </c>
      <c r="BH9" s="121">
        <f>'FIN-CASHFLOW_CWS'!BH70</f>
        <v>-538925798.09204102</v>
      </c>
      <c r="BI9" s="121">
        <f>'FIN-CASHFLOW_CWS'!BI70</f>
        <v>-550576998.70644855</v>
      </c>
      <c r="BJ9" s="121">
        <f>'FIN-CASHFLOW_CWS'!BJ70</f>
        <v>-562407579.94075406</v>
      </c>
      <c r="BK9" s="121">
        <f>'FIN-CASHFLOW_CWS'!BK70</f>
        <v>-574610853.70246053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1079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56468611.599999994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51762406.773999989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47073897.599999994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-9458164</v>
      </c>
      <c r="M15" s="121">
        <f t="shared" si="0"/>
        <v>-9463615.3000000007</v>
      </c>
      <c r="N15" s="121">
        <f t="shared" si="0"/>
        <v>42436286.473999992</v>
      </c>
      <c r="O15" s="121">
        <f t="shared" si="0"/>
        <v>-9229041.9000000004</v>
      </c>
      <c r="P15" s="121">
        <f t="shared" si="0"/>
        <v>-10474629.5515</v>
      </c>
      <c r="Q15" s="121">
        <f t="shared" si="0"/>
        <v>-10754966.089500001</v>
      </c>
      <c r="R15" s="121">
        <f t="shared" si="0"/>
        <v>-10720045.8665</v>
      </c>
      <c r="S15" s="121">
        <f t="shared" si="0"/>
        <v>-10583723.3665</v>
      </c>
      <c r="T15" s="121">
        <f t="shared" si="0"/>
        <v>-10567758.3665</v>
      </c>
      <c r="U15" s="121">
        <f t="shared" si="0"/>
        <v>-10572468.3665</v>
      </c>
      <c r="V15" s="121">
        <f t="shared" si="0"/>
        <v>-9587288.3664999995</v>
      </c>
      <c r="W15" s="121">
        <f t="shared" si="0"/>
        <v>-9589216.1545000002</v>
      </c>
      <c r="X15" s="121">
        <f t="shared" si="0"/>
        <v>-9549882.0050000008</v>
      </c>
      <c r="Y15" s="121">
        <f t="shared" si="0"/>
        <v>-9541732.4425000008</v>
      </c>
      <c r="Z15" s="121">
        <f t="shared" si="0"/>
        <v>-9522656.7685000002</v>
      </c>
      <c r="AA15" s="121">
        <f t="shared" si="0"/>
        <v>-9433929.1435000002</v>
      </c>
      <c r="AB15" s="121">
        <f t="shared" si="0"/>
        <v>-7919041.0787249999</v>
      </c>
      <c r="AC15" s="121">
        <f t="shared" si="0"/>
        <v>-7965868.1601249995</v>
      </c>
      <c r="AD15" s="121">
        <f t="shared" si="0"/>
        <v>-7671647.1697250009</v>
      </c>
      <c r="AE15" s="121">
        <f t="shared" si="0"/>
        <v>-7610955.9197250009</v>
      </c>
      <c r="AF15" s="121">
        <f t="shared" si="0"/>
        <v>-7594695.0181250004</v>
      </c>
      <c r="AG15" s="121">
        <f t="shared" si="0"/>
        <v>-7505132.5181250004</v>
      </c>
      <c r="AH15" s="121">
        <f t="shared" si="0"/>
        <v>-7489252.5181250004</v>
      </c>
      <c r="AI15" s="121">
        <f t="shared" si="0"/>
        <v>-7485880.119725001</v>
      </c>
      <c r="AJ15" s="121">
        <f t="shared" ref="AJ15:BK15" si="1">AJ6+AJ13</f>
        <v>-7566746.8322250005</v>
      </c>
      <c r="AK15" s="121">
        <f t="shared" si="1"/>
        <v>-7570356.8601249987</v>
      </c>
      <c r="AL15" s="121">
        <f t="shared" si="1"/>
        <v>-7618063.6617250005</v>
      </c>
      <c r="AM15" s="121">
        <f t="shared" si="1"/>
        <v>-7720989.9521249998</v>
      </c>
      <c r="AN15" s="121">
        <f t="shared" si="1"/>
        <v>-9552250.4879256245</v>
      </c>
      <c r="AO15" s="121">
        <f t="shared" si="1"/>
        <v>-9408171.6785056237</v>
      </c>
      <c r="AP15" s="121">
        <f t="shared" si="1"/>
        <v>-8940628.507755626</v>
      </c>
      <c r="AQ15" s="121">
        <f t="shared" si="1"/>
        <v>-8817809.757755626</v>
      </c>
      <c r="AR15" s="121">
        <f t="shared" si="1"/>
        <v>-8804940.9620056245</v>
      </c>
      <c r="AS15" s="121">
        <f t="shared" si="1"/>
        <v>-8656385.9620056245</v>
      </c>
      <c r="AT15" s="121">
        <f t="shared" si="1"/>
        <v>-8637772.2120056245</v>
      </c>
      <c r="AU15" s="121">
        <f t="shared" si="1"/>
        <v>-8631010.5577556249</v>
      </c>
      <c r="AV15" s="121">
        <f t="shared" si="1"/>
        <v>-8767436.3327556252</v>
      </c>
      <c r="AW15" s="121">
        <f t="shared" si="1"/>
        <v>-8765071.7285056245</v>
      </c>
      <c r="AX15" s="121">
        <f t="shared" si="1"/>
        <v>-8869971.8214256261</v>
      </c>
      <c r="AY15" s="121">
        <f t="shared" si="1"/>
        <v>-9021382.4421756268</v>
      </c>
      <c r="AZ15" s="121">
        <f t="shared" si="1"/>
        <v>-12809767.006604517</v>
      </c>
      <c r="BA15" s="121">
        <f t="shared" si="1"/>
        <v>-12622574.514407516</v>
      </c>
      <c r="BB15" s="121">
        <f t="shared" si="1"/>
        <v>-11905329.612006513</v>
      </c>
      <c r="BC15" s="121">
        <f t="shared" si="1"/>
        <v>-11710575.162006514</v>
      </c>
      <c r="BD15" s="121">
        <f t="shared" si="1"/>
        <v>-11695293.742108515</v>
      </c>
      <c r="BE15" s="121">
        <f t="shared" si="1"/>
        <v>-11465111.242108515</v>
      </c>
      <c r="BF15" s="121">
        <f t="shared" si="1"/>
        <v>-11443435.692108516</v>
      </c>
      <c r="BG15" s="121">
        <f t="shared" si="1"/>
        <v>-11439086.662006514</v>
      </c>
      <c r="BH15" s="121">
        <f t="shared" si="1"/>
        <v>-11654570.212006517</v>
      </c>
      <c r="BI15" s="121">
        <f t="shared" si="1"/>
        <v>-11651200.614407517</v>
      </c>
      <c r="BJ15" s="121">
        <f t="shared" si="1"/>
        <v>-11830581.234305516</v>
      </c>
      <c r="BK15" s="121">
        <f t="shared" si="1"/>
        <v>-12203273.761706518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56468611.599999994</v>
      </c>
      <c r="J17" s="121">
        <f t="shared" si="2"/>
        <v>47072787.599999994</v>
      </c>
      <c r="K17" s="121">
        <f t="shared" si="2"/>
        <v>37644173.599999994</v>
      </c>
      <c r="L17" s="121">
        <f t="shared" si="2"/>
        <v>28247899.599999994</v>
      </c>
      <c r="M17" s="121">
        <f t="shared" si="2"/>
        <v>18789735.599999994</v>
      </c>
      <c r="N17" s="121">
        <f t="shared" si="2"/>
        <v>9326120.2999999933</v>
      </c>
      <c r="O17" s="121">
        <f t="shared" si="2"/>
        <v>51762406.773999989</v>
      </c>
      <c r="P17" s="121">
        <f t="shared" si="2"/>
        <v>42533364.873999991</v>
      </c>
      <c r="Q17" s="121">
        <f t="shared" si="2"/>
        <v>32058735.32249999</v>
      </c>
      <c r="R17" s="121">
        <f t="shared" si="2"/>
        <v>21303769.232999988</v>
      </c>
      <c r="S17" s="121">
        <f t="shared" si="2"/>
        <v>10583723.366499988</v>
      </c>
      <c r="T17" s="121">
        <f t="shared" si="2"/>
        <v>0</v>
      </c>
      <c r="U17" s="121">
        <f t="shared" si="2"/>
        <v>-10567758.3665</v>
      </c>
      <c r="V17" s="121">
        <f t="shared" si="2"/>
        <v>-21140226.732999999</v>
      </c>
      <c r="W17" s="121">
        <f t="shared" si="2"/>
        <v>-30727515.0995</v>
      </c>
      <c r="X17" s="121">
        <f t="shared" si="2"/>
        <v>-40316731.254000001</v>
      </c>
      <c r="Y17" s="121">
        <f t="shared" si="2"/>
        <v>-49866613.259000003</v>
      </c>
      <c r="Z17" s="121">
        <f t="shared" si="2"/>
        <v>-59408345.701500006</v>
      </c>
      <c r="AA17" s="121">
        <f t="shared" si="2"/>
        <v>-68931002.469999999</v>
      </c>
      <c r="AB17" s="121">
        <f t="shared" si="2"/>
        <v>-78364931.613499999</v>
      </c>
      <c r="AC17" s="121">
        <f t="shared" si="2"/>
        <v>-86283972.692224994</v>
      </c>
      <c r="AD17" s="121">
        <f t="shared" si="2"/>
        <v>-94249840.852349997</v>
      </c>
      <c r="AE17" s="121">
        <f t="shared" si="2"/>
        <v>-101921488.022075</v>
      </c>
      <c r="AF17" s="121">
        <f t="shared" si="2"/>
        <v>-109532443.9418</v>
      </c>
      <c r="AG17" s="121">
        <f t="shared" si="2"/>
        <v>-117127138.959925</v>
      </c>
      <c r="AH17" s="121">
        <f t="shared" si="2"/>
        <v>-124632271.47804999</v>
      </c>
      <c r="AI17" s="121">
        <f t="shared" si="2"/>
        <v>-132121523.99617499</v>
      </c>
      <c r="AJ17" s="121">
        <f t="shared" ref="AJ17:BK17" si="3">AI18</f>
        <v>-139607404.11589998</v>
      </c>
      <c r="AK17" s="121">
        <f t="shared" si="3"/>
        <v>-147174150.94812497</v>
      </c>
      <c r="AL17" s="121">
        <f t="shared" si="3"/>
        <v>-154744507.80824998</v>
      </c>
      <c r="AM17" s="121">
        <f t="shared" si="3"/>
        <v>-162362571.46997499</v>
      </c>
      <c r="AN17" s="121">
        <f t="shared" si="3"/>
        <v>-170083561.42210001</v>
      </c>
      <c r="AO17" s="121">
        <f t="shared" si="3"/>
        <v>-179635811.91002563</v>
      </c>
      <c r="AP17" s="121">
        <f t="shared" si="3"/>
        <v>-189043983.58853126</v>
      </c>
      <c r="AQ17" s="121">
        <f t="shared" si="3"/>
        <v>-197984612.09628689</v>
      </c>
      <c r="AR17" s="121">
        <f t="shared" si="3"/>
        <v>-206802421.85404253</v>
      </c>
      <c r="AS17" s="121">
        <f t="shared" si="3"/>
        <v>-215607362.81604815</v>
      </c>
      <c r="AT17" s="121">
        <f t="shared" si="3"/>
        <v>-224263748.77805376</v>
      </c>
      <c r="AU17" s="121">
        <f t="shared" si="3"/>
        <v>-232901520.99005938</v>
      </c>
      <c r="AV17" s="121">
        <f t="shared" si="3"/>
        <v>-241532531.547815</v>
      </c>
      <c r="AW17" s="121">
        <f t="shared" si="3"/>
        <v>-250299967.88057062</v>
      </c>
      <c r="AX17" s="121">
        <f t="shared" si="3"/>
        <v>-259065039.60907623</v>
      </c>
      <c r="AY17" s="121">
        <f t="shared" si="3"/>
        <v>-267935011.43050185</v>
      </c>
      <c r="AZ17" s="121">
        <f t="shared" si="3"/>
        <v>-276956393.87267745</v>
      </c>
      <c r="BA17" s="121">
        <f t="shared" si="3"/>
        <v>-289766160.87928194</v>
      </c>
      <c r="BB17" s="121">
        <f t="shared" si="3"/>
        <v>-302388735.39368945</v>
      </c>
      <c r="BC17" s="121">
        <f t="shared" si="3"/>
        <v>-314294065.00569594</v>
      </c>
      <c r="BD17" s="121">
        <f t="shared" si="3"/>
        <v>-326004640.16770244</v>
      </c>
      <c r="BE17" s="121">
        <f t="shared" si="3"/>
        <v>-337699933.90981096</v>
      </c>
      <c r="BF17" s="121">
        <f t="shared" si="3"/>
        <v>-349165045.15191948</v>
      </c>
      <c r="BG17" s="121">
        <f t="shared" si="3"/>
        <v>-360608480.844028</v>
      </c>
      <c r="BH17" s="121">
        <f t="shared" si="3"/>
        <v>-372047567.50603449</v>
      </c>
      <c r="BI17" s="121">
        <f t="shared" si="3"/>
        <v>-383702137.718041</v>
      </c>
      <c r="BJ17" s="121">
        <f t="shared" si="3"/>
        <v>-395353338.33244854</v>
      </c>
      <c r="BK17" s="121">
        <f t="shared" si="3"/>
        <v>-407183919.56675404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56468611.599999994</v>
      </c>
      <c r="I18" s="121">
        <f t="shared" si="4"/>
        <v>47072787.599999994</v>
      </c>
      <c r="J18" s="121">
        <f t="shared" si="4"/>
        <v>37644173.599999994</v>
      </c>
      <c r="K18" s="121">
        <f t="shared" si="4"/>
        <v>28247899.599999994</v>
      </c>
      <c r="L18" s="121">
        <f t="shared" si="4"/>
        <v>18789735.599999994</v>
      </c>
      <c r="M18" s="121">
        <f t="shared" si="4"/>
        <v>9326120.2999999933</v>
      </c>
      <c r="N18" s="121">
        <f t="shared" si="4"/>
        <v>51762406.773999989</v>
      </c>
      <c r="O18" s="121">
        <f t="shared" si="4"/>
        <v>42533364.873999991</v>
      </c>
      <c r="P18" s="121">
        <f t="shared" si="4"/>
        <v>32058735.32249999</v>
      </c>
      <c r="Q18" s="121">
        <f t="shared" si="4"/>
        <v>21303769.232999988</v>
      </c>
      <c r="R18" s="121">
        <f t="shared" si="4"/>
        <v>10583723.366499988</v>
      </c>
      <c r="S18" s="121">
        <f t="shared" si="4"/>
        <v>0</v>
      </c>
      <c r="T18" s="121">
        <f t="shared" si="4"/>
        <v>-10567758.3665</v>
      </c>
      <c r="U18" s="121">
        <f t="shared" si="4"/>
        <v>-21140226.732999999</v>
      </c>
      <c r="V18" s="121">
        <f t="shared" si="4"/>
        <v>-30727515.0995</v>
      </c>
      <c r="W18" s="121">
        <f t="shared" si="4"/>
        <v>-40316731.254000001</v>
      </c>
      <c r="X18" s="121">
        <f t="shared" si="4"/>
        <v>-49866613.259000003</v>
      </c>
      <c r="Y18" s="121">
        <f t="shared" si="4"/>
        <v>-59408345.701500006</v>
      </c>
      <c r="Z18" s="121">
        <f t="shared" si="4"/>
        <v>-68931002.469999999</v>
      </c>
      <c r="AA18" s="121">
        <f t="shared" si="4"/>
        <v>-78364931.613499999</v>
      </c>
      <c r="AB18" s="121">
        <f t="shared" si="4"/>
        <v>-86283972.692224994</v>
      </c>
      <c r="AC18" s="121">
        <f t="shared" si="4"/>
        <v>-94249840.852349997</v>
      </c>
      <c r="AD18" s="121">
        <f t="shared" si="4"/>
        <v>-101921488.022075</v>
      </c>
      <c r="AE18" s="121">
        <f t="shared" si="4"/>
        <v>-109532443.9418</v>
      </c>
      <c r="AF18" s="121">
        <f t="shared" si="4"/>
        <v>-117127138.959925</v>
      </c>
      <c r="AG18" s="121">
        <f t="shared" si="4"/>
        <v>-124632271.47804999</v>
      </c>
      <c r="AH18" s="121">
        <f t="shared" si="4"/>
        <v>-132121523.99617499</v>
      </c>
      <c r="AI18" s="121">
        <f t="shared" si="4"/>
        <v>-139607404.11589998</v>
      </c>
      <c r="AJ18" s="121">
        <f t="shared" ref="AJ18:BK18" si="5">AJ15+AJ17</f>
        <v>-147174150.94812497</v>
      </c>
      <c r="AK18" s="121">
        <f t="shared" si="5"/>
        <v>-154744507.80824998</v>
      </c>
      <c r="AL18" s="121">
        <f t="shared" si="5"/>
        <v>-162362571.46997499</v>
      </c>
      <c r="AM18" s="121">
        <f t="shared" si="5"/>
        <v>-170083561.42210001</v>
      </c>
      <c r="AN18" s="121">
        <f t="shared" si="5"/>
        <v>-179635811.91002563</v>
      </c>
      <c r="AO18" s="121">
        <f t="shared" si="5"/>
        <v>-189043983.58853126</v>
      </c>
      <c r="AP18" s="121">
        <f t="shared" si="5"/>
        <v>-197984612.09628689</v>
      </c>
      <c r="AQ18" s="121">
        <f t="shared" si="5"/>
        <v>-206802421.85404253</v>
      </c>
      <c r="AR18" s="121">
        <f t="shared" si="5"/>
        <v>-215607362.81604815</v>
      </c>
      <c r="AS18" s="121">
        <f t="shared" si="5"/>
        <v>-224263748.77805376</v>
      </c>
      <c r="AT18" s="121">
        <f t="shared" si="5"/>
        <v>-232901520.99005938</v>
      </c>
      <c r="AU18" s="121">
        <f t="shared" si="5"/>
        <v>-241532531.547815</v>
      </c>
      <c r="AV18" s="121">
        <f t="shared" si="5"/>
        <v>-250299967.88057062</v>
      </c>
      <c r="AW18" s="121">
        <f t="shared" si="5"/>
        <v>-259065039.60907623</v>
      </c>
      <c r="AX18" s="121">
        <f t="shared" si="5"/>
        <v>-267935011.43050185</v>
      </c>
      <c r="AY18" s="121">
        <f t="shared" si="5"/>
        <v>-276956393.87267745</v>
      </c>
      <c r="AZ18" s="121">
        <f t="shared" si="5"/>
        <v>-289766160.87928194</v>
      </c>
      <c r="BA18" s="121">
        <f t="shared" si="5"/>
        <v>-302388735.39368945</v>
      </c>
      <c r="BB18" s="121">
        <f t="shared" si="5"/>
        <v>-314294065.00569594</v>
      </c>
      <c r="BC18" s="121">
        <f t="shared" si="5"/>
        <v>-326004640.16770244</v>
      </c>
      <c r="BD18" s="121">
        <f t="shared" si="5"/>
        <v>-337699933.90981096</v>
      </c>
      <c r="BE18" s="121">
        <f t="shared" si="5"/>
        <v>-349165045.15191948</v>
      </c>
      <c r="BF18" s="121">
        <f t="shared" si="5"/>
        <v>-360608480.844028</v>
      </c>
      <c r="BG18" s="121">
        <f t="shared" si="5"/>
        <v>-372047567.50603449</v>
      </c>
      <c r="BH18" s="121">
        <f t="shared" si="5"/>
        <v>-383702137.718041</v>
      </c>
      <c r="BI18" s="121">
        <f t="shared" si="5"/>
        <v>-395353338.33244854</v>
      </c>
      <c r="BJ18" s="121">
        <f t="shared" si="5"/>
        <v>-407183919.56675404</v>
      </c>
      <c r="BK18" s="121">
        <f t="shared" si="5"/>
        <v>-419387193.32846057</v>
      </c>
      <c r="BL18" s="130">
        <f>BK18-BK9</f>
        <v>155223660.37399995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990</v>
      </c>
      <c r="C21" s="75" t="s">
        <v>882</v>
      </c>
      <c r="D21" s="75" t="s">
        <v>880</v>
      </c>
      <c r="E21" s="75" t="s">
        <v>881</v>
      </c>
      <c r="F21" s="75" t="s">
        <v>878</v>
      </c>
      <c r="G21" s="75" t="s">
        <v>879</v>
      </c>
      <c r="L21" s="130"/>
      <c r="U21" s="130"/>
    </row>
    <row r="22" spans="2:64" x14ac:dyDescent="0.15">
      <c r="B22" s="136" t="s">
        <v>993</v>
      </c>
      <c r="C22" s="75" t="s">
        <v>147</v>
      </c>
      <c r="D22" s="75" t="s">
        <v>959</v>
      </c>
      <c r="E22" s="75" t="s">
        <v>875</v>
      </c>
      <c r="L22" s="130"/>
    </row>
    <row r="23" spans="2:64" x14ac:dyDescent="0.15">
      <c r="B23" s="136" t="s">
        <v>957</v>
      </c>
      <c r="C23" s="75" t="s">
        <v>147</v>
      </c>
      <c r="D23" s="226" t="s">
        <v>983</v>
      </c>
      <c r="E23" s="75" t="s">
        <v>984</v>
      </c>
      <c r="L23" s="130"/>
    </row>
    <row r="24" spans="2:64" x14ac:dyDescent="0.15">
      <c r="B24" s="138" t="s">
        <v>958</v>
      </c>
      <c r="C24" s="75" t="s">
        <v>959</v>
      </c>
      <c r="D24" s="226" t="s">
        <v>875</v>
      </c>
      <c r="E24" s="75" t="s">
        <v>876</v>
      </c>
      <c r="L24" s="130"/>
    </row>
    <row r="25" spans="2:64" x14ac:dyDescent="0.15">
      <c r="B25" s="138" t="s">
        <v>994</v>
      </c>
      <c r="C25" s="75" t="s">
        <v>986</v>
      </c>
      <c r="D25" s="226" t="s">
        <v>960</v>
      </c>
      <c r="E25" s="75" t="s">
        <v>989</v>
      </c>
      <c r="F25" s="75" t="s">
        <v>987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868</v>
      </c>
      <c r="C27" s="121">
        <f>C4</f>
        <v>0</v>
      </c>
      <c r="D27" s="130">
        <f>C29</f>
        <v>-46992642</v>
      </c>
      <c r="E27" s="130">
        <f>D29</f>
        <v>-103461253.59999999</v>
      </c>
      <c r="F27" s="225">
        <f>C27</f>
        <v>0</v>
      </c>
      <c r="G27" s="225">
        <f>F29</f>
        <v>-155223660.37399998</v>
      </c>
      <c r="L27" s="130"/>
    </row>
    <row r="28" spans="2:64" x14ac:dyDescent="0.15">
      <c r="B28" s="138" t="s">
        <v>869</v>
      </c>
      <c r="C28" s="121">
        <f>C29-C27</f>
        <v>-46992642</v>
      </c>
      <c r="D28" s="121">
        <f>D29-D27</f>
        <v>-56468611.599999994</v>
      </c>
      <c r="E28" s="121">
        <f>E29-E27</f>
        <v>-51762406.773999989</v>
      </c>
      <c r="F28" s="225">
        <f>SUM(C28:E28)</f>
        <v>-155223660.37399998</v>
      </c>
      <c r="G28" s="145">
        <f>G29-G27</f>
        <v>-264163532.95446059</v>
      </c>
      <c r="L28" s="130"/>
    </row>
    <row r="29" spans="2:64" x14ac:dyDescent="0.15">
      <c r="B29" s="138" t="s">
        <v>870</v>
      </c>
      <c r="C29" s="121">
        <f>H9</f>
        <v>-46992642</v>
      </c>
      <c r="D29" s="130">
        <f>N9</f>
        <v>-103461253.59999999</v>
      </c>
      <c r="E29" s="130">
        <f>S9</f>
        <v>-155223660.37399998</v>
      </c>
      <c r="F29" s="225">
        <f>E29</f>
        <v>-155223660.37399998</v>
      </c>
      <c r="G29" s="225">
        <f>'FIN-CASHFLOW_CWS'!BK58</f>
        <v>-419387193.32846057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988</v>
      </c>
      <c r="D32" s="75" t="s">
        <v>866</v>
      </c>
      <c r="E32" s="75" t="s">
        <v>867</v>
      </c>
      <c r="F32" s="75" t="s">
        <v>935</v>
      </c>
    </row>
    <row r="33" spans="1:15" x14ac:dyDescent="0.15">
      <c r="C33" s="225"/>
      <c r="D33" s="75"/>
      <c r="E33" s="75"/>
    </row>
    <row r="34" spans="1:15" x14ac:dyDescent="0.15">
      <c r="B34" s="138" t="s">
        <v>1138</v>
      </c>
      <c r="C34" s="222">
        <f>'FIN-VALUE_DB'!C41</f>
        <v>0.75500000000000012</v>
      </c>
      <c r="D34" s="121">
        <f>NPV(+C34/12,I6:BK6)</f>
        <v>-144750249.03205445</v>
      </c>
      <c r="E34" s="130">
        <f>D28*-1</f>
        <v>56468611.599999994</v>
      </c>
      <c r="F34" s="238">
        <f>E34/D34</f>
        <v>-0.39011063523279471</v>
      </c>
    </row>
    <row r="35" spans="1:15" x14ac:dyDescent="0.15">
      <c r="B35" s="138" t="s">
        <v>985</v>
      </c>
      <c r="C35" s="222">
        <f>'FIN-VALUE_DB'!D41</f>
        <v>0.48000000000000009</v>
      </c>
      <c r="D35" s="121">
        <f>NPV(+C35/12,N6:BK6)</f>
        <v>-202350944.50699222</v>
      </c>
      <c r="E35" s="130">
        <f>E28*-1</f>
        <v>51762406.773999989</v>
      </c>
      <c r="F35" s="238">
        <f>E35/D35</f>
        <v>-0.25580511571178433</v>
      </c>
    </row>
    <row r="36" spans="1:15" x14ac:dyDescent="0.15">
      <c r="B36" s="138" t="s">
        <v>883</v>
      </c>
      <c r="C36" s="222">
        <f>'FIN-VALUE_DB'!E41</f>
        <v>0.25000000000000006</v>
      </c>
      <c r="D36" s="121">
        <f>NPV(+C36/12,V6:BK6)</f>
        <v>-256491099.89968047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873</v>
      </c>
      <c r="B39" s="48" t="s">
        <v>981</v>
      </c>
      <c r="C39" s="34" t="s">
        <v>952</v>
      </c>
      <c r="D39" s="34" t="s">
        <v>954</v>
      </c>
      <c r="E39" s="34" t="s">
        <v>980</v>
      </c>
      <c r="F39" s="368" t="s">
        <v>873</v>
      </c>
      <c r="G39" s="368"/>
      <c r="H39" s="368"/>
    </row>
    <row r="40" spans="1:15" ht="13.5" customHeight="1" x14ac:dyDescent="0.15">
      <c r="A40" s="34"/>
      <c r="B40" s="48"/>
      <c r="C40" s="34"/>
      <c r="D40" s="34"/>
      <c r="E40" s="34"/>
      <c r="F40" s="75" t="s">
        <v>953</v>
      </c>
      <c r="G40" s="75" t="s">
        <v>880</v>
      </c>
      <c r="H40" s="75" t="s">
        <v>881</v>
      </c>
    </row>
    <row r="41" spans="1:15" x14ac:dyDescent="0.15">
      <c r="B41" s="33" t="s">
        <v>937</v>
      </c>
    </row>
    <row r="42" spans="1:15" x14ac:dyDescent="0.15">
      <c r="B42" s="106" t="s">
        <v>872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0.69505531761639738</v>
      </c>
      <c r="H42" s="241">
        <f>G42*(1-H60)</f>
        <v>0.8728540235653508</v>
      </c>
      <c r="L42" s="224"/>
    </row>
    <row r="43" spans="1:15" x14ac:dyDescent="0.15">
      <c r="B43" s="106" t="s">
        <v>938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0.69505531761639738</v>
      </c>
      <c r="H43" s="241">
        <f>G43*(1-H60)</f>
        <v>0.8728540235653508</v>
      </c>
    </row>
    <row r="44" spans="1:15" x14ac:dyDescent="0.15">
      <c r="B44" s="47" t="s">
        <v>871</v>
      </c>
      <c r="E44" s="121">
        <f>D43+D42</f>
        <v>46992642</v>
      </c>
    </row>
    <row r="45" spans="1:15" x14ac:dyDescent="0.15">
      <c r="B45" s="106" t="s">
        <v>948</v>
      </c>
      <c r="D45" s="235">
        <v>50000</v>
      </c>
      <c r="L45" s="224"/>
    </row>
    <row r="46" spans="1:15" x14ac:dyDescent="0.15">
      <c r="B46" s="106" t="s">
        <v>949</v>
      </c>
      <c r="D46" s="235">
        <v>50000</v>
      </c>
    </row>
    <row r="47" spans="1:15" x14ac:dyDescent="0.15">
      <c r="B47" s="47" t="s">
        <v>939</v>
      </c>
      <c r="D47" s="236">
        <f>SUM(D45:D46)</f>
        <v>100000</v>
      </c>
    </row>
    <row r="48" spans="1:15" x14ac:dyDescent="0.15">
      <c r="B48" s="47" t="s">
        <v>940</v>
      </c>
      <c r="D48" s="131">
        <f>E44/D47</f>
        <v>469.92642000000001</v>
      </c>
    </row>
    <row r="49" spans="2:12" x14ac:dyDescent="0.15">
      <c r="B49" s="47" t="s">
        <v>943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874</v>
      </c>
    </row>
    <row r="52" spans="2:12" x14ac:dyDescent="0.15">
      <c r="B52" s="106" t="s">
        <v>941</v>
      </c>
      <c r="C52" s="33" t="s">
        <v>959</v>
      </c>
      <c r="D52" s="121">
        <f>E34</f>
        <v>56468611.599999994</v>
      </c>
      <c r="F52" s="239"/>
      <c r="G52" s="243">
        <f>D52/E53</f>
        <v>-0.39011063523279471</v>
      </c>
      <c r="H52" s="243">
        <f>G52*(1-H60)</f>
        <v>-0.48990293141891739</v>
      </c>
      <c r="L52" s="224"/>
    </row>
    <row r="53" spans="2:12" x14ac:dyDescent="0.15">
      <c r="B53" s="47" t="s">
        <v>871</v>
      </c>
      <c r="E53" s="121">
        <f>D34</f>
        <v>-144750249.03205445</v>
      </c>
    </row>
    <row r="54" spans="2:12" x14ac:dyDescent="0.15">
      <c r="B54" s="106" t="s">
        <v>950</v>
      </c>
      <c r="D54" s="235">
        <f>D47/(1-G52)-D47</f>
        <v>-28063.279666043629</v>
      </c>
      <c r="L54" s="224"/>
    </row>
    <row r="55" spans="2:12" x14ac:dyDescent="0.15">
      <c r="B55" s="47" t="s">
        <v>939</v>
      </c>
      <c r="D55" s="236">
        <f>D47+D54</f>
        <v>71936.720333956371</v>
      </c>
    </row>
    <row r="56" spans="2:12" x14ac:dyDescent="0.15">
      <c r="B56" s="47" t="s">
        <v>940</v>
      </c>
      <c r="D56" s="131">
        <f>E53/D55</f>
        <v>-2012.1886063205445</v>
      </c>
    </row>
    <row r="57" spans="2:12" x14ac:dyDescent="0.15">
      <c r="B57" s="47" t="s">
        <v>943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874</v>
      </c>
    </row>
    <row r="60" spans="2:12" x14ac:dyDescent="0.15">
      <c r="B60" s="106" t="s">
        <v>942</v>
      </c>
      <c r="C60" s="33" t="s">
        <v>875</v>
      </c>
      <c r="D60" s="121">
        <f>E35</f>
        <v>51762406.773999989</v>
      </c>
      <c r="F60" s="239"/>
      <c r="H60" s="243">
        <f>D60/E61</f>
        <v>-0.25580511571178433</v>
      </c>
      <c r="L60" s="224"/>
    </row>
    <row r="61" spans="2:12" x14ac:dyDescent="0.15">
      <c r="B61" s="47" t="s">
        <v>871</v>
      </c>
      <c r="E61" s="121">
        <f>D35</f>
        <v>-202350944.50699222</v>
      </c>
    </row>
    <row r="62" spans="2:12" x14ac:dyDescent="0.15">
      <c r="B62" s="106" t="s">
        <v>951</v>
      </c>
      <c r="D62" s="235">
        <f>D55/(1-H60)-D55</f>
        <v>-14653.373233412836</v>
      </c>
      <c r="L62" s="224"/>
    </row>
    <row r="63" spans="2:12" x14ac:dyDescent="0.15">
      <c r="B63" s="47" t="s">
        <v>939</v>
      </c>
      <c r="D63" s="236">
        <f>D55+D62</f>
        <v>57283.347100543535</v>
      </c>
    </row>
    <row r="64" spans="2:12" x14ac:dyDescent="0.15">
      <c r="B64" s="47" t="s">
        <v>940</v>
      </c>
      <c r="D64" s="131">
        <f>E61/D63</f>
        <v>-3532.4567217035437</v>
      </c>
    </row>
    <row r="65" spans="2:8" x14ac:dyDescent="0.15">
      <c r="B65" s="33" t="s">
        <v>943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982</v>
      </c>
      <c r="C67" s="75" t="s">
        <v>944</v>
      </c>
      <c r="D67" s="75" t="s">
        <v>935</v>
      </c>
      <c r="E67" s="75" t="s">
        <v>945</v>
      </c>
      <c r="F67" s="75" t="s">
        <v>947</v>
      </c>
    </row>
    <row r="68" spans="2:8" x14ac:dyDescent="0.15">
      <c r="C68" s="75"/>
      <c r="D68" s="75"/>
      <c r="E68" s="75"/>
    </row>
    <row r="69" spans="2:8" x14ac:dyDescent="0.15">
      <c r="B69" s="33" t="s">
        <v>992</v>
      </c>
      <c r="C69" s="130">
        <f>D36</f>
        <v>-256491099.89968047</v>
      </c>
    </row>
    <row r="70" spans="2:8" x14ac:dyDescent="0.15">
      <c r="B70" s="138" t="s">
        <v>872</v>
      </c>
      <c r="C70" s="130">
        <f>D42</f>
        <v>23496321</v>
      </c>
      <c r="D70" s="237">
        <f>H42</f>
        <v>0.8728540235653508</v>
      </c>
      <c r="E70" s="130">
        <f>$C$69*D70</f>
        <v>-223879288.55613843</v>
      </c>
      <c r="F70" s="244">
        <f>E70/C70</f>
        <v>-9.5282699174963792</v>
      </c>
    </row>
    <row r="71" spans="2:8" x14ac:dyDescent="0.15">
      <c r="B71" s="138" t="s">
        <v>938</v>
      </c>
      <c r="C71" s="130">
        <f>D43</f>
        <v>23496321</v>
      </c>
      <c r="D71" s="237">
        <f>H43</f>
        <v>0.8728540235653508</v>
      </c>
      <c r="E71" s="130">
        <f>$C$69*D71</f>
        <v>-223879288.55613843</v>
      </c>
      <c r="F71" s="244">
        <f>E71/C71</f>
        <v>-9.5282699174963792</v>
      </c>
    </row>
    <row r="72" spans="2:8" x14ac:dyDescent="0.15">
      <c r="B72" s="138" t="s">
        <v>941</v>
      </c>
      <c r="C72" s="130">
        <f>D52</f>
        <v>56468611.599999994</v>
      </c>
      <c r="D72" s="237">
        <f>H52</f>
        <v>-0.48990293141891739</v>
      </c>
      <c r="E72" s="130">
        <f>$C$69*D72</f>
        <v>125655741.72371584</v>
      </c>
      <c r="F72" s="244">
        <f>E72/C72</f>
        <v>2.2252316492887858</v>
      </c>
    </row>
    <row r="73" spans="2:8" x14ac:dyDescent="0.15">
      <c r="B73" s="138" t="s">
        <v>942</v>
      </c>
      <c r="C73" s="130">
        <f>D60</f>
        <v>51762406.773999989</v>
      </c>
      <c r="D73" s="237">
        <f>H60</f>
        <v>-0.25580511571178433</v>
      </c>
      <c r="E73" s="130">
        <f>$C$69*D73</f>
        <v>65611735.488880597</v>
      </c>
      <c r="F73" s="244">
        <f>E73/C73</f>
        <v>1.2675557335528893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946</v>
      </c>
      <c r="C75" s="130">
        <f>SUM(C70:C73)</f>
        <v>155223660.37399998</v>
      </c>
      <c r="D75" s="237">
        <f>SUM(D70:D73)</f>
        <v>0.99999999999999989</v>
      </c>
      <c r="E75" s="130">
        <f>SUM(E70:E73)</f>
        <v>-256491099.89968041</v>
      </c>
      <c r="F75" s="244">
        <f>E75/C75</f>
        <v>-1.6523969302211015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9" t="s">
        <v>151</v>
      </c>
      <c r="B3" s="366"/>
    </row>
    <row r="4" spans="1:62" x14ac:dyDescent="0.15">
      <c r="C4" s="366" t="s">
        <v>35</v>
      </c>
      <c r="D4" s="366"/>
      <c r="E4" s="366"/>
      <c r="F4" s="366"/>
      <c r="G4" s="366"/>
      <c r="H4" s="366"/>
      <c r="I4" s="366"/>
      <c r="J4" s="366"/>
      <c r="K4" s="366"/>
      <c r="L4" s="366"/>
      <c r="M4" s="366"/>
      <c r="N4" s="366"/>
      <c r="O4" s="366" t="s">
        <v>36</v>
      </c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 t="s">
        <v>37</v>
      </c>
      <c r="AB4" s="366"/>
      <c r="AC4" s="366"/>
      <c r="AD4" s="366"/>
      <c r="AE4" s="366"/>
      <c r="AF4" s="366"/>
      <c r="AG4" s="366"/>
      <c r="AH4" s="366"/>
      <c r="AI4" s="366"/>
      <c r="AJ4" s="366"/>
      <c r="AK4" s="366"/>
      <c r="AL4" s="366"/>
      <c r="AM4" s="366" t="s">
        <v>38</v>
      </c>
      <c r="AN4" s="366"/>
      <c r="AO4" s="366"/>
      <c r="AP4" s="366"/>
      <c r="AQ4" s="366"/>
      <c r="AR4" s="366"/>
      <c r="AS4" s="366"/>
      <c r="AT4" s="366"/>
      <c r="AU4" s="366"/>
      <c r="AV4" s="366"/>
      <c r="AW4" s="366"/>
      <c r="AX4" s="366"/>
      <c r="AY4" s="366" t="s">
        <v>39</v>
      </c>
      <c r="AZ4" s="366"/>
      <c r="BA4" s="366"/>
      <c r="BB4" s="366"/>
      <c r="BC4" s="366"/>
      <c r="BD4" s="366"/>
      <c r="BE4" s="366"/>
      <c r="BF4" s="366"/>
      <c r="BG4" s="366"/>
      <c r="BH4" s="366"/>
      <c r="BI4" s="366"/>
      <c r="BJ4" s="366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9345700.3000000007</v>
      </c>
      <c r="M7" s="251">
        <f>STAFF_CWS!R570</f>
        <v>9345700.3000000007</v>
      </c>
      <c r="N7" s="251">
        <f>STAFF_CWS!S570</f>
        <v>9348976.9000000004</v>
      </c>
      <c r="O7" s="251">
        <f>STAFF_CWS!T570</f>
        <v>10785244.226500001</v>
      </c>
      <c r="P7" s="251">
        <f>STAFF_CWS!U570</f>
        <v>10786184.114500001</v>
      </c>
      <c r="Q7" s="251">
        <f>STAFF_CWS!V570</f>
        <v>10789944.7915</v>
      </c>
      <c r="R7" s="251">
        <f>STAFF_CWS!W570</f>
        <v>10789944.7915</v>
      </c>
      <c r="S7" s="251">
        <f>STAFF_CWS!X570</f>
        <v>10789944.7915</v>
      </c>
      <c r="T7" s="251">
        <f>STAFF_CWS!Y570</f>
        <v>10789944.7915</v>
      </c>
      <c r="U7" s="251">
        <f>STAFF_CWS!Z570</f>
        <v>9789944.7915000003</v>
      </c>
      <c r="V7" s="251">
        <f>STAFF_CWS!AA570</f>
        <v>9790884.6795000006</v>
      </c>
      <c r="W7" s="251">
        <f>STAFF_CWS!AB570</f>
        <v>9791825.129999999</v>
      </c>
      <c r="X7" s="251">
        <f>STAFF_CWS!AC570</f>
        <v>9791991.817499999</v>
      </c>
      <c r="Y7" s="251">
        <f>STAFF_CWS!AD570</f>
        <v>9793871.5934999995</v>
      </c>
      <c r="Z7" s="251">
        <f>STAFF_CWS!AE570</f>
        <v>9794033.9684999995</v>
      </c>
      <c r="AA7" s="251">
        <f>STAFF_CWS!AF570</f>
        <v>8254317.8831000002</v>
      </c>
      <c r="AB7" s="251">
        <f>STAFF_CWS!AG570</f>
        <v>8261545.3444999997</v>
      </c>
      <c r="AC7" s="251">
        <f>STAFF_CWS!AH570</f>
        <v>8263951.1740999995</v>
      </c>
      <c r="AD7" s="251">
        <f>STAFF_CWS!AI570</f>
        <v>8263951.1740999995</v>
      </c>
      <c r="AE7" s="251">
        <f>STAFF_CWS!AJ570</f>
        <v>8266397.0525000002</v>
      </c>
      <c r="AF7" s="251">
        <f>STAFF_CWS!AK570</f>
        <v>8266397.0525000002</v>
      </c>
      <c r="AG7" s="251">
        <f>STAFF_CWS!AL570</f>
        <v>8266397.0525000002</v>
      </c>
      <c r="AH7" s="251">
        <f>STAFF_CWS!AM570</f>
        <v>8263977.8740999997</v>
      </c>
      <c r="AI7" s="251">
        <f>STAFF_CWS!AN570</f>
        <v>8263999.5866</v>
      </c>
      <c r="AJ7" s="251">
        <f>STAFF_CWS!AO570</f>
        <v>8261872.7944999998</v>
      </c>
      <c r="AK7" s="251">
        <f>STAFF_CWS!AP570</f>
        <v>8259480.3160999995</v>
      </c>
      <c r="AL7" s="251">
        <f>STAFF_CWS!AQ570</f>
        <v>8257348.5364999995</v>
      </c>
      <c r="AM7" s="251">
        <f>STAFF_CWS!AR570</f>
        <v>9942601.0489099994</v>
      </c>
      <c r="AN7" s="251">
        <f>STAFF_CWS!AS570</f>
        <v>9954717.6254899986</v>
      </c>
      <c r="AO7" s="251">
        <f>STAFF_CWS!AT570</f>
        <v>9958910.6797400005</v>
      </c>
      <c r="AP7" s="251">
        <f>STAFF_CWS!AU570</f>
        <v>9958910.6797400005</v>
      </c>
      <c r="AQ7" s="251">
        <f>STAFF_CWS!AV570</f>
        <v>9962991.6089899987</v>
      </c>
      <c r="AR7" s="251">
        <f>STAFF_CWS!AW570</f>
        <v>9962991.6089899987</v>
      </c>
      <c r="AS7" s="251">
        <f>STAFF_CWS!AX570</f>
        <v>9962991.6089899987</v>
      </c>
      <c r="AT7" s="251">
        <f>STAFF_CWS!AY570</f>
        <v>9958940.2297399994</v>
      </c>
      <c r="AU7" s="251">
        <f>STAFF_CWS!AZ570</f>
        <v>9958964.7547399998</v>
      </c>
      <c r="AV7" s="251">
        <f>STAFF_CWS!BA570</f>
        <v>9955089.9254899994</v>
      </c>
      <c r="AW7" s="251">
        <f>STAFF_CWS!BB570</f>
        <v>9951227.8324100003</v>
      </c>
      <c r="AX7" s="251">
        <f>STAFF_CWS!BC570</f>
        <v>9947347.9781600013</v>
      </c>
      <c r="AY7" s="251">
        <f>STAFF_CWS!BD570</f>
        <v>13554880.359701</v>
      </c>
      <c r="AZ7" s="251">
        <f>STAFF_CWS!BE570</f>
        <v>13574480.122603999</v>
      </c>
      <c r="BA7" s="251">
        <f>STAFF_CWS!BF570</f>
        <v>13580993.733502999</v>
      </c>
      <c r="BB7" s="251">
        <f>STAFF_CWS!BG570</f>
        <v>13580993.733502999</v>
      </c>
      <c r="BC7" s="251">
        <f>STAFF_CWS!BH570</f>
        <v>13587579.147005001</v>
      </c>
      <c r="BD7" s="251">
        <f>STAFF_CWS!BI570</f>
        <v>13587579.147005001</v>
      </c>
      <c r="BE7" s="251">
        <f>STAFF_CWS!BJ570</f>
        <v>13587579.147005001</v>
      </c>
      <c r="BF7" s="251">
        <f>STAFF_CWS!BK570</f>
        <v>13581023.283503</v>
      </c>
      <c r="BG7" s="251">
        <f>STAFF_CWS!BL570</f>
        <v>13581047.808503</v>
      </c>
      <c r="BH7" s="251">
        <f>STAFF_CWS!BM570</f>
        <v>13574852.422604</v>
      </c>
      <c r="BI7" s="251">
        <f>STAFF_CWS!BN570</f>
        <v>13568332.184102001</v>
      </c>
      <c r="BJ7" s="251">
        <f>STAFF_CWS!BO570</f>
        <v>13562135.448203001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9" t="s">
        <v>154</v>
      </c>
      <c r="B9" s="366"/>
    </row>
    <row r="10" spans="1:62" x14ac:dyDescent="0.15">
      <c r="C10" s="366" t="s">
        <v>35</v>
      </c>
      <c r="D10" s="366"/>
      <c r="E10" s="366"/>
      <c r="F10" s="366"/>
      <c r="G10" s="366"/>
      <c r="H10" s="366"/>
      <c r="I10" s="366"/>
      <c r="J10" s="366"/>
      <c r="K10" s="366"/>
      <c r="L10" s="366"/>
      <c r="M10" s="366"/>
      <c r="N10" s="366"/>
      <c r="O10" s="366" t="s">
        <v>36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 t="s">
        <v>37</v>
      </c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 t="s">
        <v>38</v>
      </c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 t="s">
        <v>39</v>
      </c>
      <c r="AZ10" s="366"/>
      <c r="BA10" s="366"/>
      <c r="BB10" s="366"/>
      <c r="BC10" s="366"/>
      <c r="BD10" s="366"/>
      <c r="BE10" s="366"/>
      <c r="BF10" s="366"/>
      <c r="BG10" s="366"/>
      <c r="BH10" s="366"/>
      <c r="BI10" s="366"/>
      <c r="BJ10" s="366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6" t="s">
        <v>35</v>
      </c>
      <c r="D19" s="366"/>
      <c r="E19" s="366"/>
      <c r="F19" s="366"/>
      <c r="G19" s="366"/>
      <c r="H19" s="366"/>
      <c r="I19" s="366"/>
      <c r="J19" s="366"/>
      <c r="K19" s="366"/>
      <c r="L19" s="366"/>
      <c r="M19" s="366"/>
      <c r="N19" s="366"/>
      <c r="O19" s="366" t="s">
        <v>36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 t="s">
        <v>37</v>
      </c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 t="s">
        <v>38</v>
      </c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 t="s">
        <v>39</v>
      </c>
      <c r="AZ19" s="366"/>
      <c r="BA19" s="366"/>
      <c r="BB19" s="366"/>
      <c r="BC19" s="366"/>
      <c r="BD19" s="366"/>
      <c r="BE19" s="366"/>
      <c r="BF19" s="366"/>
      <c r="BG19" s="366"/>
      <c r="BH19" s="366"/>
      <c r="BI19" s="366"/>
      <c r="BJ19" s="366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90</v>
      </c>
      <c r="M21">
        <f>'REV-REVCALC_CWS'!O6</f>
        <v>90</v>
      </c>
      <c r="N21">
        <f>'REV-REVCALC_CWS'!P6</f>
        <v>180</v>
      </c>
      <c r="O21">
        <f>'REV-REVCALC_CWS'!Q6</f>
        <v>27</v>
      </c>
      <c r="P21">
        <f>'REV-REVCALC_CWS'!R6</f>
        <v>36</v>
      </c>
      <c r="Q21">
        <f>'REV-REVCALC_CWS'!S6</f>
        <v>72</v>
      </c>
      <c r="R21">
        <f>'REV-REVCALC_CWS'!T6</f>
        <v>72</v>
      </c>
      <c r="S21">
        <f>'REV-REVCALC_CWS'!U6</f>
        <v>72</v>
      </c>
      <c r="T21">
        <f>'REV-REVCALC_CWS'!V6</f>
        <v>72</v>
      </c>
      <c r="U21">
        <f>'REV-REVCALC_CWS'!W6</f>
        <v>72</v>
      </c>
      <c r="V21">
        <f>'REV-REVCALC_CWS'!X6</f>
        <v>81</v>
      </c>
      <c r="W21">
        <f>'REV-REVCALC_CWS'!Y6</f>
        <v>90</v>
      </c>
      <c r="X21">
        <f>'REV-REVCALC_CWS'!Z6</f>
        <v>90</v>
      </c>
      <c r="Y21">
        <f>'REV-REVCALC_CWS'!AA6</f>
        <v>108</v>
      </c>
      <c r="Z21">
        <f>'REV-REVCALC_CWS'!AB6</f>
        <v>108</v>
      </c>
      <c r="AA21">
        <f>'REV-REVCALC_CWS'!AC6</f>
        <v>87</v>
      </c>
      <c r="AB21">
        <f>'REV-REVCALC_CWS'!AD6</f>
        <v>140</v>
      </c>
      <c r="AC21">
        <f>'REV-REVCALC_CWS'!AE6</f>
        <v>157</v>
      </c>
      <c r="AD21">
        <f>'REV-REVCALC_CWS'!AF6</f>
        <v>157</v>
      </c>
      <c r="AE21">
        <f>'REV-REVCALC_CWS'!AG6</f>
        <v>175</v>
      </c>
      <c r="AF21">
        <f>'REV-REVCALC_CWS'!AH6</f>
        <v>175</v>
      </c>
      <c r="AG21">
        <f>'REV-REVCALC_CWS'!AI6</f>
        <v>175</v>
      </c>
      <c r="AH21">
        <f>'REV-REVCALC_CWS'!AJ6</f>
        <v>157</v>
      </c>
      <c r="AI21">
        <f>'REV-REVCALC_CWS'!AK6</f>
        <v>157</v>
      </c>
      <c r="AJ21">
        <f>'REV-REVCALC_CWS'!AL6</f>
        <v>140</v>
      </c>
      <c r="AK21">
        <f>'REV-REVCALC_CWS'!AM6</f>
        <v>122</v>
      </c>
      <c r="AL21">
        <f>'REV-REVCALC_CWS'!AN6</f>
        <v>105</v>
      </c>
      <c r="AM21">
        <f>'REV-REVCALC_CWS'!AO6</f>
        <v>123</v>
      </c>
      <c r="AN21">
        <f>'REV-REVCALC_CWS'!AP6</f>
        <v>197</v>
      </c>
      <c r="AO21">
        <f>'REV-REVCALC_CWS'!AQ6</f>
        <v>222</v>
      </c>
      <c r="AP21">
        <f>'REV-REVCALC_CWS'!AR6</f>
        <v>222</v>
      </c>
      <c r="AQ21">
        <f>'REV-REVCALC_CWS'!AS6</f>
        <v>247</v>
      </c>
      <c r="AR21">
        <f>'REV-REVCALC_CWS'!AT6</f>
        <v>247</v>
      </c>
      <c r="AS21">
        <f>'REV-REVCALC_CWS'!AU6</f>
        <v>247</v>
      </c>
      <c r="AT21">
        <f>'REV-REVCALC_CWS'!AV6</f>
        <v>222</v>
      </c>
      <c r="AU21">
        <f>'REV-REVCALC_CWS'!AW6</f>
        <v>222</v>
      </c>
      <c r="AV21">
        <f>'REV-REVCALC_CWS'!AX6</f>
        <v>197</v>
      </c>
      <c r="AW21">
        <f>'REV-REVCALC_CWS'!AY6</f>
        <v>173</v>
      </c>
      <c r="AX21">
        <f>'REV-REVCALC_CWS'!AZ6</f>
        <v>148</v>
      </c>
      <c r="AY21">
        <f>'REV-REVCALC_CWS'!BA6</f>
        <v>167</v>
      </c>
      <c r="AZ21">
        <f>'REV-REVCALC_CWS'!BB6</f>
        <v>268</v>
      </c>
      <c r="BA21">
        <f>'REV-REVCALC_CWS'!BC6</f>
        <v>301</v>
      </c>
      <c r="BB21">
        <f>'REV-REVCALC_CWS'!BD6</f>
        <v>301</v>
      </c>
      <c r="BC21">
        <f>'REV-REVCALC_CWS'!BE6</f>
        <v>335</v>
      </c>
      <c r="BD21">
        <f>'REV-REVCALC_CWS'!BF6</f>
        <v>335</v>
      </c>
      <c r="BE21">
        <f>'REV-REVCALC_CWS'!BG6</f>
        <v>335</v>
      </c>
      <c r="BF21">
        <f>'REV-REVCALC_CWS'!BH6</f>
        <v>301</v>
      </c>
      <c r="BG21">
        <f>'REV-REVCALC_CWS'!BI6</f>
        <v>301</v>
      </c>
      <c r="BH21">
        <f>'REV-REVCALC_CWS'!BJ6</f>
        <v>268</v>
      </c>
      <c r="BI21">
        <f>'REV-REVCALC_CWS'!BK6</f>
        <v>234</v>
      </c>
      <c r="BJ21">
        <f>'REV-REVCALC_CWS'!BL6</f>
        <v>201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191020</v>
      </c>
      <c r="M22" s="251">
        <f>'REV-REVCALC_CWS'!O41</f>
        <v>191020</v>
      </c>
      <c r="N22" s="251">
        <f>'REV-REVCALC_CWS'!P41</f>
        <v>382050</v>
      </c>
      <c r="O22" s="251">
        <f>'REV-REVCALC_CWS'!Q41</f>
        <v>116906.25</v>
      </c>
      <c r="P22" s="251">
        <f>'REV-REVCALC_CWS'!R41</f>
        <v>155868.75</v>
      </c>
      <c r="Q22" s="251">
        <f>'REV-REVCALC_CWS'!S41</f>
        <v>311756.25</v>
      </c>
      <c r="R22" s="251">
        <f>'REV-REVCALC_CWS'!T41</f>
        <v>311756.25</v>
      </c>
      <c r="S22" s="251">
        <f>'REV-REVCALC_CWS'!U41</f>
        <v>311756.25</v>
      </c>
      <c r="T22" s="251">
        <f>'REV-REVCALC_CWS'!V41</f>
        <v>311756.25</v>
      </c>
      <c r="U22" s="251">
        <f>'REV-REVCALC_CWS'!W41</f>
        <v>311756.25</v>
      </c>
      <c r="V22" s="251">
        <f>'REV-REVCALC_CWS'!X41</f>
        <v>350718.75</v>
      </c>
      <c r="W22" s="251">
        <f>'REV-REVCALC_CWS'!Y41</f>
        <v>389700</v>
      </c>
      <c r="X22" s="251">
        <f>'REV-REVCALC_CWS'!Z41</f>
        <v>395256.25</v>
      </c>
      <c r="Y22" s="251">
        <f>'REV-REVCALC_CWS'!AA41</f>
        <v>473181.25</v>
      </c>
      <c r="Z22" s="251">
        <f>'REV-REVCALC_CWS'!AB41</f>
        <v>478593.75</v>
      </c>
      <c r="AA22" s="251">
        <f>'REV-REVCALC_CWS'!AC41</f>
        <v>465740</v>
      </c>
      <c r="AB22" s="251">
        <f>'REV-REVCALC_CWS'!AD41</f>
        <v>748858.75</v>
      </c>
      <c r="AC22" s="251">
        <f>'REV-REVCALC_CWS'!AE41</f>
        <v>842590</v>
      </c>
      <c r="AD22" s="251">
        <f>'REV-REVCALC_CWS'!AF41</f>
        <v>842590</v>
      </c>
      <c r="AE22" s="251">
        <f>'REV-REVCALC_CWS'!AG41</f>
        <v>938452.5</v>
      </c>
      <c r="AF22" s="251">
        <f>'REV-REVCALC_CWS'!AH41</f>
        <v>938452.5</v>
      </c>
      <c r="AG22" s="251">
        <f>'REV-REVCALC_CWS'!AI41</f>
        <v>938452.5</v>
      </c>
      <c r="AH22" s="251">
        <f>'REV-REVCALC_CWS'!AJ41</f>
        <v>843480</v>
      </c>
      <c r="AI22" s="251">
        <f>'REV-REVCALC_CWS'!AK41</f>
        <v>844203.75</v>
      </c>
      <c r="AJ22" s="251">
        <f>'REV-REVCALC_CWS'!AL41</f>
        <v>759773.75</v>
      </c>
      <c r="AK22" s="251">
        <f>'REV-REVCALC_CWS'!AM41</f>
        <v>665691.25</v>
      </c>
      <c r="AL22" s="251">
        <f>'REV-REVCALC_CWS'!AN41</f>
        <v>581095</v>
      </c>
      <c r="AM22" s="251">
        <f>'REV-REVCALC_CWS'!AO41</f>
        <v>765182.5</v>
      </c>
      <c r="AN22" s="251">
        <f>'REV-REVCALC_CWS'!AP41</f>
        <v>1224787.5</v>
      </c>
      <c r="AO22" s="251">
        <f>'REV-REVCALC_CWS'!AQ41</f>
        <v>1383380</v>
      </c>
      <c r="AP22" s="251">
        <f>'REV-REVCALC_CWS'!AR41</f>
        <v>1383380</v>
      </c>
      <c r="AQ22" s="251">
        <f>'REV-REVCALC_CWS'!AS41</f>
        <v>1538235</v>
      </c>
      <c r="AR22" s="251">
        <f>'REV-REVCALC_CWS'!AT41</f>
        <v>1538235</v>
      </c>
      <c r="AS22" s="251">
        <f>'REV-REVCALC_CWS'!AU41</f>
        <v>1538235</v>
      </c>
      <c r="AT22" s="251">
        <f>'REV-REVCALC_CWS'!AV41</f>
        <v>1384365</v>
      </c>
      <c r="AU22" s="251">
        <f>'REV-REVCALC_CWS'!AW41</f>
        <v>1385182.5</v>
      </c>
      <c r="AV22" s="251">
        <f>'REV-REVCALC_CWS'!AX41</f>
        <v>1237197.5</v>
      </c>
      <c r="AW22" s="251">
        <f>'REV-REVCALC_CWS'!AY41</f>
        <v>1090390</v>
      </c>
      <c r="AX22" s="251">
        <f>'REV-REVCALC_CWS'!AZ41</f>
        <v>942237.5</v>
      </c>
      <c r="AY22" s="251">
        <f>'REV-REVCALC_CWS'!BA41</f>
        <v>1165225</v>
      </c>
      <c r="AZ22" s="251">
        <f>'REV-REVCALC_CWS'!BB41</f>
        <v>1868957.5</v>
      </c>
      <c r="BA22" s="251">
        <f>'REV-REVCALC_CWS'!BC41</f>
        <v>2102547.5</v>
      </c>
      <c r="BB22" s="251">
        <f>'REV-REVCALC_CWS'!BD41</f>
        <v>2102547.5</v>
      </c>
      <c r="BC22" s="251">
        <f>'REV-REVCALC_CWS'!BE41</f>
        <v>2339030</v>
      </c>
      <c r="BD22" s="251">
        <f>'REV-REVCALC_CWS'!BF41</f>
        <v>2339030</v>
      </c>
      <c r="BE22" s="251">
        <f>'REV-REVCALC_CWS'!BG41</f>
        <v>2339030</v>
      </c>
      <c r="BF22" s="251">
        <f>'REV-REVCALC_CWS'!BH41</f>
        <v>2103532.5</v>
      </c>
      <c r="BG22" s="251">
        <f>'REV-REVCALC_CWS'!BI41</f>
        <v>2104350</v>
      </c>
      <c r="BH22" s="251">
        <f>'REV-REVCALC_CWS'!BJ41</f>
        <v>1881367.5</v>
      </c>
      <c r="BI22" s="251">
        <f>'REV-REVCALC_CWS'!BK41</f>
        <v>1647057.5</v>
      </c>
      <c r="BJ22" s="251">
        <f>'REV-REVCALC_CWS'!BL41</f>
        <v>1424030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6" t="s">
        <v>35</v>
      </c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 t="s">
        <v>36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 t="s">
        <v>37</v>
      </c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 t="s">
        <v>38</v>
      </c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 t="s">
        <v>39</v>
      </c>
      <c r="AZ26" s="366"/>
      <c r="BA26" s="366"/>
      <c r="BB26" s="366"/>
      <c r="BC26" s="366"/>
      <c r="BD26" s="366"/>
      <c r="BE26" s="366"/>
      <c r="BF26" s="366"/>
      <c r="BG26" s="366"/>
      <c r="BH26" s="366"/>
      <c r="BI26" s="366"/>
      <c r="BJ26" s="366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6" t="s">
        <v>35</v>
      </c>
      <c r="D31" s="366"/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 t="s">
        <v>36</v>
      </c>
      <c r="P31" s="366"/>
      <c r="Q31" s="366"/>
      <c r="R31" s="366"/>
      <c r="S31" s="366"/>
      <c r="T31" s="366"/>
      <c r="U31" s="366"/>
      <c r="V31" s="366"/>
      <c r="W31" s="366"/>
      <c r="X31" s="366"/>
      <c r="Y31" s="366"/>
      <c r="Z31" s="366"/>
      <c r="AA31" s="366" t="s">
        <v>37</v>
      </c>
      <c r="AB31" s="366"/>
      <c r="AC31" s="366"/>
      <c r="AD31" s="366"/>
      <c r="AE31" s="366"/>
      <c r="AF31" s="366"/>
      <c r="AG31" s="366"/>
      <c r="AH31" s="366"/>
      <c r="AI31" s="366"/>
      <c r="AJ31" s="366"/>
      <c r="AK31" s="366"/>
      <c r="AL31" s="366"/>
      <c r="AM31" s="366" t="s">
        <v>38</v>
      </c>
      <c r="AN31" s="366"/>
      <c r="AO31" s="366"/>
      <c r="AP31" s="366"/>
      <c r="AQ31" s="366"/>
      <c r="AR31" s="366"/>
      <c r="AS31" s="366"/>
      <c r="AT31" s="366"/>
      <c r="AU31" s="366"/>
      <c r="AV31" s="366"/>
      <c r="AW31" s="366"/>
      <c r="AX31" s="366"/>
      <c r="AY31" s="366" t="s">
        <v>39</v>
      </c>
      <c r="AZ31" s="366"/>
      <c r="BA31" s="366"/>
      <c r="BB31" s="366"/>
      <c r="BC31" s="366"/>
      <c r="BD31" s="366"/>
      <c r="BE31" s="366"/>
      <c r="BF31" s="366"/>
      <c r="BG31" s="366"/>
      <c r="BH31" s="366"/>
      <c r="BI31" s="366"/>
      <c r="BJ31" s="366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1039</v>
      </c>
      <c r="C40" s="74" t="s">
        <v>147</v>
      </c>
      <c r="D40" s="366" t="s">
        <v>35</v>
      </c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 t="s">
        <v>36</v>
      </c>
      <c r="Q40" s="366"/>
      <c r="R40" s="366"/>
      <c r="S40" s="366"/>
      <c r="T40" s="366"/>
      <c r="U40" s="366"/>
      <c r="V40" s="366"/>
      <c r="W40" s="366"/>
      <c r="X40" s="366"/>
      <c r="Y40" s="366"/>
      <c r="Z40" s="366"/>
      <c r="AA40" s="366"/>
      <c r="AB40" s="366" t="s">
        <v>37</v>
      </c>
      <c r="AC40" s="366"/>
      <c r="AD40" s="366"/>
      <c r="AE40" s="366"/>
      <c r="AF40" s="366"/>
      <c r="AG40" s="366"/>
      <c r="AH40" s="366"/>
      <c r="AI40" s="366"/>
      <c r="AJ40" s="366"/>
      <c r="AK40" s="366"/>
      <c r="AL40" s="366"/>
      <c r="AM40" s="366"/>
      <c r="AN40" s="366" t="s">
        <v>38</v>
      </c>
      <c r="AO40" s="366"/>
      <c r="AP40" s="366"/>
      <c r="AQ40" s="366"/>
      <c r="AR40" s="366"/>
      <c r="AS40" s="366"/>
      <c r="AT40" s="366"/>
      <c r="AU40" s="366"/>
      <c r="AV40" s="366"/>
      <c r="AW40" s="366"/>
      <c r="AX40" s="366"/>
      <c r="AY40" s="366"/>
      <c r="AZ40" s="366" t="s">
        <v>39</v>
      </c>
      <c r="BA40" s="366"/>
      <c r="BB40" s="366"/>
      <c r="BC40" s="366"/>
      <c r="BD40" s="366"/>
      <c r="BE40" s="366"/>
      <c r="BF40" s="366"/>
      <c r="BG40" s="366"/>
      <c r="BH40" s="366"/>
      <c r="BI40" s="366"/>
      <c r="BJ40" s="366"/>
      <c r="BK40" s="366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808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-9274236.9666666668</v>
      </c>
      <c r="N42" s="251">
        <f>+'FIN-P&amp;L_CWS'!O207</f>
        <v>-9260261.9666666668</v>
      </c>
      <c r="O42" s="251">
        <f>+'FIN-P&amp;L_CWS'!P207</f>
        <v>-9154403.5666666664</v>
      </c>
      <c r="P42" s="251">
        <f>+'FIN-P&amp;L_CWS'!Q207</f>
        <v>-10732639.968166666</v>
      </c>
      <c r="Q42" s="251">
        <f>+'FIN-P&amp;L_CWS'!R207</f>
        <v>-10687945.256166667</v>
      </c>
      <c r="R42" s="251">
        <f>+'FIN-P&amp;L_CWS'!S207</f>
        <v>-10565800.033166666</v>
      </c>
      <c r="S42" s="251">
        <f>+'FIN-P&amp;L_CWS'!T207</f>
        <v>-10585365.033166666</v>
      </c>
      <c r="T42" s="251">
        <f>+'FIN-P&amp;L_CWS'!U207</f>
        <v>-10569400.033166666</v>
      </c>
      <c r="U42" s="251">
        <f>+'FIN-P&amp;L_CWS'!V207</f>
        <v>-10574110.033166666</v>
      </c>
      <c r="V42" s="251">
        <f>+'FIN-P&amp;L_CWS'!W207</f>
        <v>-9575971.6998333335</v>
      </c>
      <c r="W42" s="251">
        <f>+'FIN-P&amp;L_CWS'!X207</f>
        <v>-9545936.9878333341</v>
      </c>
      <c r="X42" s="251">
        <f>+'FIN-P&amp;L_CWS'!Y207</f>
        <v>-9512659.0883333348</v>
      </c>
      <c r="Y42" s="251">
        <f>+'FIN-P&amp;L_CWS'!Z207</f>
        <v>-9525784.5258333348</v>
      </c>
      <c r="Z42" s="251">
        <f>+'FIN-P&amp;L_CWS'!AA207</f>
        <v>-9446490.1018333342</v>
      </c>
      <c r="AA42" s="251">
        <f>+'FIN-P&amp;L_CWS'!AB207</f>
        <v>-9444449.9768333342</v>
      </c>
      <c r="AB42" s="251">
        <f>+'FIN-P&amp;L_CWS'!AC207</f>
        <v>-7897413.9953916669</v>
      </c>
      <c r="AC42" s="251">
        <f>+'FIN-P&amp;L_CWS'!AD207</f>
        <v>-7663582.7434583325</v>
      </c>
      <c r="AD42" s="251">
        <f>+'FIN-P&amp;L_CWS'!AE207</f>
        <v>-7579674.2530583339</v>
      </c>
      <c r="AE42" s="251">
        <f>+'FIN-P&amp;L_CWS'!AF207</f>
        <v>-7601779.2530583339</v>
      </c>
      <c r="AF42" s="251">
        <f>+'FIN-P&amp;L_CWS'!AG207</f>
        <v>-7500590.8514583334</v>
      </c>
      <c r="AG42" s="251">
        <f>+'FIN-P&amp;L_CWS'!AH207</f>
        <v>-7506890.8514583334</v>
      </c>
      <c r="AH42" s="251">
        <f>+'FIN-P&amp;L_CWS'!AI207</f>
        <v>-7501945.8514583334</v>
      </c>
      <c r="AI42" s="251">
        <f>+'FIN-P&amp;L_CWS'!AJ207</f>
        <v>-7582610.9530583341</v>
      </c>
      <c r="AJ42" s="251">
        <f>+'FIN-P&amp;L_CWS'!AK207</f>
        <v>-7578108.9155583335</v>
      </c>
      <c r="AK42" s="251">
        <f>+'FIN-P&amp;L_CWS'!AL207</f>
        <v>-7667480.1934583317</v>
      </c>
      <c r="AL42" s="251">
        <f>+'FIN-P&amp;L_CWS'!AM207</f>
        <v>-7724231.9950583335</v>
      </c>
      <c r="AM42" s="251">
        <f>+'FIN-P&amp;L_CWS'!AN207</f>
        <v>-7796409.5354583329</v>
      </c>
      <c r="AN42" s="251">
        <f>+'FIN-P&amp;L_CWS'!AO207</f>
        <v>-9317494.0712589584</v>
      </c>
      <c r="AO42" s="251">
        <f>+'FIN-P&amp;L_CWS'!AP207</f>
        <v>-8923169.7618389577</v>
      </c>
      <c r="AP42" s="251">
        <f>+'FIN-P&amp;L_CWS'!AQ207</f>
        <v>-8783794.3410889599</v>
      </c>
      <c r="AQ42" s="251">
        <f>+'FIN-P&amp;L_CWS'!AR207</f>
        <v>-8805899.3410889599</v>
      </c>
      <c r="AR42" s="251">
        <f>+'FIN-P&amp;L_CWS'!AS207</f>
        <v>-8651844.2953389585</v>
      </c>
      <c r="AS42" s="251">
        <f>+'FIN-P&amp;L_CWS'!AT207</f>
        <v>-8658144.2953389585</v>
      </c>
      <c r="AT42" s="251">
        <f>+'FIN-P&amp;L_CWS'!AU207</f>
        <v>-8653199.2953389585</v>
      </c>
      <c r="AU42" s="251">
        <f>+'FIN-P&amp;L_CWS'!AV207</f>
        <v>-8786638.8910889588</v>
      </c>
      <c r="AV42" s="251">
        <f>+'FIN-P&amp;L_CWS'!AW207</f>
        <v>-8782045.9160889592</v>
      </c>
      <c r="AW42" s="251">
        <f>+'FIN-P&amp;L_CWS'!AX207</f>
        <v>-8927937.0618389584</v>
      </c>
      <c r="AX42" s="251">
        <f>+'FIN-P&amp;L_CWS'!AY207</f>
        <v>-9032206.40475896</v>
      </c>
      <c r="AY42" s="251">
        <f>+'FIN-P&amp;L_CWS'!AZ207</f>
        <v>-9160905.0255089607</v>
      </c>
      <c r="AZ42" s="251">
        <f>+'FIN-P&amp;L_CWS'!BA207</f>
        <v>-12524185.364937849</v>
      </c>
      <c r="BA42" s="251">
        <f>+'FIN-P&amp;L_CWS'!BB207</f>
        <v>-11887904.697740849</v>
      </c>
      <c r="BB42" s="251">
        <f>+'FIN-P&amp;L_CWS'!BC207</f>
        <v>-11673497.945339847</v>
      </c>
      <c r="BC42" s="251">
        <f>+'FIN-P&amp;L_CWS'!BD207</f>
        <v>-11695602.945339847</v>
      </c>
      <c r="BD42" s="251">
        <f>+'FIN-P&amp;L_CWS'!BE207</f>
        <v>-11460569.575441848</v>
      </c>
      <c r="BE42" s="251">
        <f>+'FIN-P&amp;L_CWS'!BF207</f>
        <v>-11466869.575441848</v>
      </c>
      <c r="BF42" s="251">
        <f>+'FIN-P&amp;L_CWS'!BG207</f>
        <v>-11461924.575441848</v>
      </c>
      <c r="BG42" s="251">
        <f>+'FIN-P&amp;L_CWS'!BH207</f>
        <v>-11676342.495339848</v>
      </c>
      <c r="BH42" s="251">
        <f>+'FIN-P&amp;L_CWS'!BI207</f>
        <v>-11671749.52033985</v>
      </c>
      <c r="BI42" s="251">
        <f>+'FIN-P&amp;L_CWS'!BJ207</f>
        <v>-11892671.99774085</v>
      </c>
      <c r="BJ42" s="251">
        <f>+'FIN-P&amp;L_CWS'!BK207</f>
        <v>-12082888.042638849</v>
      </c>
      <c r="BK42" s="251">
        <f>+'FIN-P&amp;L_CWS'!BL207</f>
        <v>-12280929.170039851</v>
      </c>
    </row>
    <row r="43" spans="1:64" x14ac:dyDescent="0.15">
      <c r="B43" s="33" t="s">
        <v>1127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-93793104.966666669</v>
      </c>
      <c r="N43" s="251">
        <f>+'FIN-P&amp;L_CWS'!O208</f>
        <v>-103053366.93333334</v>
      </c>
      <c r="O43" s="251">
        <f>+'FIN-P&amp;L_CWS'!P208</f>
        <v>-112207770.5</v>
      </c>
      <c r="P43" s="251">
        <f>+'FIN-P&amp;L_CWS'!Q208</f>
        <v>-122940410.46816666</v>
      </c>
      <c r="Q43" s="251">
        <f>+'FIN-P&amp;L_CWS'!R208</f>
        <v>-133628355.72433333</v>
      </c>
      <c r="R43" s="251">
        <f>+'FIN-P&amp;L_CWS'!S208</f>
        <v>-144194155.75749999</v>
      </c>
      <c r="S43" s="251">
        <f>+'FIN-P&amp;L_CWS'!T208</f>
        <v>-154779520.79066667</v>
      </c>
      <c r="T43" s="251">
        <f>+'FIN-P&amp;L_CWS'!U208</f>
        <v>-165348920.82383335</v>
      </c>
      <c r="U43" s="251">
        <f>+'FIN-P&amp;L_CWS'!V208</f>
        <v>-175923030.85700002</v>
      </c>
      <c r="V43" s="251">
        <f>+'FIN-P&amp;L_CWS'!W208</f>
        <v>-185499002.55683336</v>
      </c>
      <c r="W43" s="251">
        <f>+'FIN-P&amp;L_CWS'!X208</f>
        <v>-195044939.54466668</v>
      </c>
      <c r="X43" s="251">
        <f>+'FIN-P&amp;L_CWS'!Y208</f>
        <v>-204557598.63300002</v>
      </c>
      <c r="Y43" s="251">
        <f>+'FIN-P&amp;L_CWS'!Z208</f>
        <v>-214083383.15883335</v>
      </c>
      <c r="Z43" s="251">
        <f>+'FIN-P&amp;L_CWS'!AA208</f>
        <v>-223529873.2606667</v>
      </c>
      <c r="AA43" s="251">
        <f>+'FIN-P&amp;L_CWS'!AB208</f>
        <v>-232974323.23750004</v>
      </c>
      <c r="AB43" s="251">
        <f>+'FIN-P&amp;L_CWS'!AC208</f>
        <v>-240871737.23289171</v>
      </c>
      <c r="AC43" s="251">
        <f>+'FIN-P&amp;L_CWS'!AD208</f>
        <v>-248535319.97635004</v>
      </c>
      <c r="AD43" s="251">
        <f>+'FIN-P&amp;L_CWS'!AE208</f>
        <v>-256114994.22940838</v>
      </c>
      <c r="AE43" s="251">
        <f>+'FIN-P&amp;L_CWS'!AF208</f>
        <v>-263716773.48246673</v>
      </c>
      <c r="AF43" s="251">
        <f>+'FIN-P&amp;L_CWS'!AG208</f>
        <v>-271217364.33392507</v>
      </c>
      <c r="AG43" s="251">
        <f>+'FIN-P&amp;L_CWS'!AH208</f>
        <v>-278724255.18538338</v>
      </c>
      <c r="AH43" s="251">
        <f>+'FIN-P&amp;L_CWS'!AI208</f>
        <v>-286226201.03684169</v>
      </c>
      <c r="AI43" s="251">
        <f>+'FIN-P&amp;L_CWS'!AJ208</f>
        <v>-293808811.98990005</v>
      </c>
      <c r="AJ43" s="251">
        <f>+'FIN-P&amp;L_CWS'!AK208</f>
        <v>-301386920.90545839</v>
      </c>
      <c r="AK43" s="251">
        <f>+'FIN-P&amp;L_CWS'!AL208</f>
        <v>-309054401.09891671</v>
      </c>
      <c r="AL43" s="251">
        <f>+'FIN-P&amp;L_CWS'!AM208</f>
        <v>-316778633.09397507</v>
      </c>
      <c r="AM43" s="251">
        <f>+'FIN-P&amp;L_CWS'!AN208</f>
        <v>-324575042.62943339</v>
      </c>
      <c r="AN43" s="251">
        <f>+'FIN-P&amp;L_CWS'!AO208</f>
        <v>-333892536.70069236</v>
      </c>
      <c r="AO43" s="251">
        <f>+'FIN-P&amp;L_CWS'!AP208</f>
        <v>-342815706.46253133</v>
      </c>
      <c r="AP43" s="251">
        <f>+'FIN-P&amp;L_CWS'!AQ208</f>
        <v>-351599500.80362028</v>
      </c>
      <c r="AQ43" s="251">
        <f>+'FIN-P&amp;L_CWS'!AR208</f>
        <v>-360405400.14470923</v>
      </c>
      <c r="AR43" s="251">
        <f>+'FIN-P&amp;L_CWS'!AS208</f>
        <v>-369057244.44004822</v>
      </c>
      <c r="AS43" s="251">
        <f>+'FIN-P&amp;L_CWS'!AT208</f>
        <v>-377715388.73538721</v>
      </c>
      <c r="AT43" s="251">
        <f>+'FIN-P&amp;L_CWS'!AU208</f>
        <v>-386368588.03072619</v>
      </c>
      <c r="AU43" s="251">
        <f>+'FIN-P&amp;L_CWS'!AV208</f>
        <v>-395155226.92181516</v>
      </c>
      <c r="AV43" s="251">
        <f>+'FIN-P&amp;L_CWS'!AW208</f>
        <v>-403937272.8379041</v>
      </c>
      <c r="AW43" s="251">
        <f>+'FIN-P&amp;L_CWS'!AX208</f>
        <v>-412865209.89974308</v>
      </c>
      <c r="AX43" s="251">
        <f>+'FIN-P&amp;L_CWS'!AY208</f>
        <v>-421897416.30450201</v>
      </c>
      <c r="AY43" s="251">
        <f>+'FIN-P&amp;L_CWS'!AZ208</f>
        <v>-431058321.33001095</v>
      </c>
      <c r="AZ43" s="251">
        <f>+'FIN-P&amp;L_CWS'!BA208</f>
        <v>-443582506.69494879</v>
      </c>
      <c r="BA43" s="251">
        <f>+'FIN-P&amp;L_CWS'!BB208</f>
        <v>-455470411.39268965</v>
      </c>
      <c r="BB43" s="251">
        <f>+'FIN-P&amp;L_CWS'!BC208</f>
        <v>-467143909.3380295</v>
      </c>
      <c r="BC43" s="251">
        <f>+'FIN-P&amp;L_CWS'!BD208</f>
        <v>-478839512.28336936</v>
      </c>
      <c r="BD43" s="251">
        <f>+'FIN-P&amp;L_CWS'!BE208</f>
        <v>-490300081.8588112</v>
      </c>
      <c r="BE43" s="251">
        <f>+'FIN-P&amp;L_CWS'!BF208</f>
        <v>-501766951.43425304</v>
      </c>
      <c r="BF43" s="251">
        <f>+'FIN-P&amp;L_CWS'!BG208</f>
        <v>-513228876.00969487</v>
      </c>
      <c r="BG43" s="251">
        <f>+'FIN-P&amp;L_CWS'!BH208</f>
        <v>-524905218.50503474</v>
      </c>
      <c r="BH43" s="251">
        <f>+'FIN-P&amp;L_CWS'!BI208</f>
        <v>-536576968.02537459</v>
      </c>
      <c r="BI43" s="251">
        <f>+'FIN-P&amp;L_CWS'!BJ208</f>
        <v>-548469640.0231154</v>
      </c>
      <c r="BJ43" s="251">
        <f>+'FIN-P&amp;L_CWS'!BK208</f>
        <v>-560552528.06575429</v>
      </c>
      <c r="BK43" s="251">
        <f>+'FIN-P&amp;L_CWS'!BL208</f>
        <v>-572833457.23579419</v>
      </c>
    </row>
    <row r="44" spans="1:64" x14ac:dyDescent="0.15">
      <c r="B44" s="33" t="s">
        <v>1129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-9458164</v>
      </c>
      <c r="M44" s="251">
        <f>+'FIN-CASHFLOW_CWS'!M67</f>
        <v>-9463615.3000000007</v>
      </c>
      <c r="N44" s="251">
        <f>+'FIN-CASHFLOW_CWS'!N67</f>
        <v>-9326120.3000000007</v>
      </c>
      <c r="O44" s="251">
        <f>+'FIN-CASHFLOW_CWS'!O67</f>
        <v>-9229041.9000000004</v>
      </c>
      <c r="P44" s="251">
        <f>+'FIN-CASHFLOW_CWS'!P67</f>
        <v>-10474629.5515</v>
      </c>
      <c r="Q44" s="251">
        <f>+'FIN-CASHFLOW_CWS'!Q67</f>
        <v>-10754966.089500001</v>
      </c>
      <c r="R44" s="251">
        <f>+'FIN-CASHFLOW_CWS'!R67</f>
        <v>-10720045.8665</v>
      </c>
      <c r="S44" s="251">
        <f>+'FIN-CASHFLOW_CWS'!S67</f>
        <v>-10583723.3665</v>
      </c>
      <c r="T44" s="251">
        <f>+'FIN-CASHFLOW_CWS'!T67</f>
        <v>-10567758.3665</v>
      </c>
      <c r="U44" s="251">
        <f>+'FIN-CASHFLOW_CWS'!U67</f>
        <v>-10572468.3665</v>
      </c>
      <c r="V44" s="251">
        <f>+'FIN-CASHFLOW_CWS'!V67</f>
        <v>-9587288.3664999995</v>
      </c>
      <c r="W44" s="251">
        <f>+'FIN-CASHFLOW_CWS'!W67</f>
        <v>-9589216.1545000002</v>
      </c>
      <c r="X44" s="251">
        <f>+'FIN-CASHFLOW_CWS'!X67</f>
        <v>-9549882.0050000008</v>
      </c>
      <c r="Y44" s="251">
        <f>+'FIN-CASHFLOW_CWS'!Y67</f>
        <v>-9541732.4425000008</v>
      </c>
      <c r="Z44" s="251">
        <f>+'FIN-CASHFLOW_CWS'!Z67</f>
        <v>-9522656.7685000002</v>
      </c>
      <c r="AA44" s="251">
        <f>+'FIN-CASHFLOW_CWS'!AA67</f>
        <v>-9433929.1435000002</v>
      </c>
      <c r="AB44" s="251">
        <f>+'FIN-CASHFLOW_CWS'!AB67</f>
        <v>-7919041.0787249999</v>
      </c>
      <c r="AC44" s="251">
        <f>+'FIN-CASHFLOW_CWS'!AC67</f>
        <v>-7965868.1601249995</v>
      </c>
      <c r="AD44" s="251">
        <f>+'FIN-CASHFLOW_CWS'!AD67</f>
        <v>-7671647.1697250009</v>
      </c>
      <c r="AE44" s="251">
        <f>+'FIN-CASHFLOW_CWS'!AE67</f>
        <v>-7610955.9197250009</v>
      </c>
      <c r="AF44" s="251">
        <f>+'FIN-CASHFLOW_CWS'!AF67</f>
        <v>-7594695.0181250004</v>
      </c>
      <c r="AG44" s="251">
        <f>+'FIN-CASHFLOW_CWS'!AG67</f>
        <v>-7505132.5181250004</v>
      </c>
      <c r="AH44" s="251">
        <f>+'FIN-CASHFLOW_CWS'!AH67</f>
        <v>-7489252.5181250004</v>
      </c>
      <c r="AI44" s="251">
        <f>+'FIN-CASHFLOW_CWS'!AI67</f>
        <v>-7485880.119725001</v>
      </c>
      <c r="AJ44" s="251">
        <f>+'FIN-CASHFLOW_CWS'!AJ67</f>
        <v>-7566746.8322250005</v>
      </c>
      <c r="AK44" s="251">
        <f>+'FIN-CASHFLOW_CWS'!AK67</f>
        <v>-7570356.8601249987</v>
      </c>
      <c r="AL44" s="251">
        <f>+'FIN-CASHFLOW_CWS'!AL67</f>
        <v>-7618063.6617250005</v>
      </c>
      <c r="AM44" s="251">
        <f>+'FIN-CASHFLOW_CWS'!AM67</f>
        <v>-7720989.9521249998</v>
      </c>
      <c r="AN44" s="251">
        <f>+'FIN-CASHFLOW_CWS'!AN67</f>
        <v>-9552250.4879256245</v>
      </c>
      <c r="AO44" s="251">
        <f>+'FIN-CASHFLOW_CWS'!AO67</f>
        <v>-9408171.6785056237</v>
      </c>
      <c r="AP44" s="251">
        <f>+'FIN-CASHFLOW_CWS'!AP67</f>
        <v>-8940628.507755626</v>
      </c>
      <c r="AQ44" s="251">
        <f>+'FIN-CASHFLOW_CWS'!AQ67</f>
        <v>-8817809.757755626</v>
      </c>
      <c r="AR44" s="251">
        <f>+'FIN-CASHFLOW_CWS'!AR67</f>
        <v>-8804940.9620056245</v>
      </c>
      <c r="AS44" s="251">
        <f>+'FIN-CASHFLOW_CWS'!AS67</f>
        <v>-8656385.9620056245</v>
      </c>
      <c r="AT44" s="251">
        <f>+'FIN-CASHFLOW_CWS'!AT67</f>
        <v>-8637772.2120056245</v>
      </c>
      <c r="AU44" s="251">
        <f>+'FIN-CASHFLOW_CWS'!AU67</f>
        <v>-8631010.5577556249</v>
      </c>
      <c r="AV44" s="251">
        <f>+'FIN-CASHFLOW_CWS'!AV67</f>
        <v>-8767436.3327556252</v>
      </c>
      <c r="AW44" s="251">
        <f>+'FIN-CASHFLOW_CWS'!AW67</f>
        <v>-8765071.7285056245</v>
      </c>
      <c r="AX44" s="251">
        <f>+'FIN-CASHFLOW_CWS'!AX67</f>
        <v>-8869971.8214256261</v>
      </c>
      <c r="AY44" s="251">
        <f>+'FIN-CASHFLOW_CWS'!AY67</f>
        <v>-9021382.4421756268</v>
      </c>
      <c r="AZ44" s="251">
        <f>+'FIN-CASHFLOW_CWS'!AZ67</f>
        <v>-12809767.006604517</v>
      </c>
      <c r="BA44" s="251">
        <f>+'FIN-CASHFLOW_CWS'!BA67</f>
        <v>-12622574.514407516</v>
      </c>
      <c r="BB44" s="251">
        <f>+'FIN-CASHFLOW_CWS'!BB67</f>
        <v>-11905329.612006513</v>
      </c>
      <c r="BC44" s="251">
        <f>+'FIN-CASHFLOW_CWS'!BC67</f>
        <v>-11710575.162006514</v>
      </c>
      <c r="BD44" s="251">
        <f>+'FIN-CASHFLOW_CWS'!BD67</f>
        <v>-11695293.742108515</v>
      </c>
      <c r="BE44" s="251">
        <f>+'FIN-CASHFLOW_CWS'!BE67</f>
        <v>-11465111.242108515</v>
      </c>
      <c r="BF44" s="251">
        <f>+'FIN-CASHFLOW_CWS'!BF67</f>
        <v>-11443435.692108516</v>
      </c>
      <c r="BG44" s="251">
        <f>+'FIN-CASHFLOW_CWS'!BG67</f>
        <v>-11439086.662006514</v>
      </c>
      <c r="BH44" s="251">
        <f>+'FIN-CASHFLOW_CWS'!BH67</f>
        <v>-11654570.212006517</v>
      </c>
      <c r="BI44" s="251">
        <f>+'FIN-CASHFLOW_CWS'!BI67</f>
        <v>-11651200.614407517</v>
      </c>
      <c r="BJ44" s="251">
        <f>+'FIN-CASHFLOW_CWS'!BJ67</f>
        <v>-11830581.234305516</v>
      </c>
      <c r="BK44" s="251">
        <f>+'FIN-CASHFLOW_CWS'!BK67</f>
        <v>-12203273.761706518</v>
      </c>
      <c r="BL44" s="66"/>
    </row>
    <row r="45" spans="1:64" x14ac:dyDescent="0.15">
      <c r="B45" s="33" t="s">
        <v>1128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-84671518</v>
      </c>
      <c r="M45" s="251">
        <f>+'FIN-CASHFLOW_CWS'!M70</f>
        <v>-94135133.299999997</v>
      </c>
      <c r="N45" s="251">
        <f>+'FIN-CASHFLOW_CWS'!N70</f>
        <v>-103461253.59999999</v>
      </c>
      <c r="O45" s="251">
        <f>+'FIN-CASHFLOW_CWS'!O70</f>
        <v>-112690295.5</v>
      </c>
      <c r="P45" s="251">
        <f>+'FIN-CASHFLOW_CWS'!P70</f>
        <v>-123164925.05149999</v>
      </c>
      <c r="Q45" s="251">
        <f>+'FIN-CASHFLOW_CWS'!Q70</f>
        <v>-133919891.14099999</v>
      </c>
      <c r="R45" s="251">
        <f>+'FIN-CASHFLOW_CWS'!R70</f>
        <v>-144639937.00749999</v>
      </c>
      <c r="S45" s="251">
        <f>+'FIN-CASHFLOW_CWS'!S70</f>
        <v>-155223660.37399998</v>
      </c>
      <c r="T45" s="251">
        <f>+'FIN-CASHFLOW_CWS'!T70</f>
        <v>-165791418.74049997</v>
      </c>
      <c r="U45" s="251">
        <f>+'FIN-CASHFLOW_CWS'!U70</f>
        <v>-176363887.10699996</v>
      </c>
      <c r="V45" s="251">
        <f>+'FIN-CASHFLOW_CWS'!V70</f>
        <v>-185951175.47349995</v>
      </c>
      <c r="W45" s="251">
        <f>+'FIN-CASHFLOW_CWS'!W70</f>
        <v>-195540391.62799996</v>
      </c>
      <c r="X45" s="251">
        <f>+'FIN-CASHFLOW_CWS'!X70</f>
        <v>-205090273.63299996</v>
      </c>
      <c r="Y45" s="251">
        <f>+'FIN-CASHFLOW_CWS'!Y70</f>
        <v>-214632006.07549995</v>
      </c>
      <c r="Z45" s="251">
        <f>+'FIN-CASHFLOW_CWS'!Z70</f>
        <v>-224154662.84399995</v>
      </c>
      <c r="AA45" s="251">
        <f>+'FIN-CASHFLOW_CWS'!AA70</f>
        <v>-233588591.98749995</v>
      </c>
      <c r="AB45" s="251">
        <f>+'FIN-CASHFLOW_CWS'!AB70</f>
        <v>-241507633.06622496</v>
      </c>
      <c r="AC45" s="251">
        <f>+'FIN-CASHFLOW_CWS'!AC70</f>
        <v>-249473501.22634995</v>
      </c>
      <c r="AD45" s="251">
        <f>+'FIN-CASHFLOW_CWS'!AD70</f>
        <v>-257145148.39607495</v>
      </c>
      <c r="AE45" s="251">
        <f>+'FIN-CASHFLOW_CWS'!AE70</f>
        <v>-264756104.31579995</v>
      </c>
      <c r="AF45" s="251">
        <f>+'FIN-CASHFLOW_CWS'!AF70</f>
        <v>-272350799.33392495</v>
      </c>
      <c r="AG45" s="251">
        <f>+'FIN-CASHFLOW_CWS'!AG70</f>
        <v>-279855931.85204995</v>
      </c>
      <c r="AH45" s="251">
        <f>+'FIN-CASHFLOW_CWS'!AH70</f>
        <v>-287345184.37017494</v>
      </c>
      <c r="AI45" s="251">
        <f>+'FIN-CASHFLOW_CWS'!AI70</f>
        <v>-294831064.48989993</v>
      </c>
      <c r="AJ45" s="251">
        <f>+'FIN-CASHFLOW_CWS'!AJ70</f>
        <v>-302397811.32212496</v>
      </c>
      <c r="AK45" s="251">
        <f>+'FIN-CASHFLOW_CWS'!AK70</f>
        <v>-309968168.18224996</v>
      </c>
      <c r="AL45" s="251">
        <f>+'FIN-CASHFLOW_CWS'!AL70</f>
        <v>-317586231.84397495</v>
      </c>
      <c r="AM45" s="251">
        <f>+'FIN-CASHFLOW_CWS'!AM70</f>
        <v>-325307221.79609996</v>
      </c>
      <c r="AN45" s="251">
        <f>+'FIN-CASHFLOW_CWS'!AN70</f>
        <v>-334859472.28402561</v>
      </c>
      <c r="AO45" s="251">
        <f>+'FIN-CASHFLOW_CWS'!AO70</f>
        <v>-344267643.96253121</v>
      </c>
      <c r="AP45" s="251">
        <f>+'FIN-CASHFLOW_CWS'!AP70</f>
        <v>-353208272.47028685</v>
      </c>
      <c r="AQ45" s="251">
        <f>+'FIN-CASHFLOW_CWS'!AQ70</f>
        <v>-362026082.22804248</v>
      </c>
      <c r="AR45" s="251">
        <f>+'FIN-CASHFLOW_CWS'!AR70</f>
        <v>-370831023.1900481</v>
      </c>
      <c r="AS45" s="251">
        <f>+'FIN-CASHFLOW_CWS'!AS70</f>
        <v>-379487409.15205371</v>
      </c>
      <c r="AT45" s="251">
        <f>+'FIN-CASHFLOW_CWS'!AT70</f>
        <v>-388125181.36405933</v>
      </c>
      <c r="AU45" s="251">
        <f>+'FIN-CASHFLOW_CWS'!AU70</f>
        <v>-396756191.92181498</v>
      </c>
      <c r="AV45" s="251">
        <f>+'FIN-CASHFLOW_CWS'!AV70</f>
        <v>-405523628.2545706</v>
      </c>
      <c r="AW45" s="251">
        <f>+'FIN-CASHFLOW_CWS'!AW70</f>
        <v>-414288699.98307621</v>
      </c>
      <c r="AX45" s="251">
        <f>+'FIN-CASHFLOW_CWS'!AX70</f>
        <v>-423158671.80450183</v>
      </c>
      <c r="AY45" s="251">
        <f>+'FIN-CASHFLOW_CWS'!AY70</f>
        <v>-432180054.24667746</v>
      </c>
      <c r="AZ45" s="251">
        <f>+'FIN-CASHFLOW_CWS'!AZ70</f>
        <v>-444989821.25328195</v>
      </c>
      <c r="BA45" s="251">
        <f>+'FIN-CASHFLOW_CWS'!BA70</f>
        <v>-457612395.76768947</v>
      </c>
      <c r="BB45" s="251">
        <f>+'FIN-CASHFLOW_CWS'!BB70</f>
        <v>-469517725.37969595</v>
      </c>
      <c r="BC45" s="251">
        <f>+'FIN-CASHFLOW_CWS'!BC70</f>
        <v>-481228300.54170245</v>
      </c>
      <c r="BD45" s="251">
        <f>+'FIN-CASHFLOW_CWS'!BD70</f>
        <v>-492923594.28381097</v>
      </c>
      <c r="BE45" s="251">
        <f>+'FIN-CASHFLOW_CWS'!BE70</f>
        <v>-504388705.5259195</v>
      </c>
      <c r="BF45" s="251">
        <f>+'FIN-CASHFLOW_CWS'!BF70</f>
        <v>-515832141.21802801</v>
      </c>
      <c r="BG45" s="251">
        <f>+'FIN-CASHFLOW_CWS'!BG70</f>
        <v>-527271227.88003451</v>
      </c>
      <c r="BH45" s="251">
        <f>+'FIN-CASHFLOW_CWS'!BH70</f>
        <v>-538925798.09204102</v>
      </c>
      <c r="BI45" s="251">
        <f>+'FIN-CASHFLOW_CWS'!BI70</f>
        <v>-550576998.70644855</v>
      </c>
      <c r="BJ45" s="251">
        <f>+'FIN-CASHFLOW_CWS'!BJ70</f>
        <v>-562407579.94075406</v>
      </c>
      <c r="BK45" s="251">
        <f>+'FIN-CASHFLOW_CWS'!BK70</f>
        <v>-574610853.70246053</v>
      </c>
    </row>
    <row r="47" spans="1:64" x14ac:dyDescent="0.15">
      <c r="A47" s="252" t="s">
        <v>968</v>
      </c>
      <c r="C47" s="74" t="s">
        <v>147</v>
      </c>
      <c r="D47" s="366" t="s">
        <v>35</v>
      </c>
      <c r="E47" s="366"/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 t="s">
        <v>36</v>
      </c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 t="s">
        <v>37</v>
      </c>
      <c r="AC47" s="366"/>
      <c r="AD47" s="366"/>
      <c r="AE47" s="366"/>
      <c r="AF47" s="366"/>
      <c r="AG47" s="366"/>
      <c r="AH47" s="366"/>
      <c r="AI47" s="366"/>
      <c r="AJ47" s="366"/>
      <c r="AK47" s="366"/>
      <c r="AL47" s="366"/>
      <c r="AM47" s="366"/>
      <c r="AN47" s="366" t="s">
        <v>38</v>
      </c>
      <c r="AO47" s="366"/>
      <c r="AP47" s="366"/>
      <c r="AQ47" s="366"/>
      <c r="AR47" s="366"/>
      <c r="AS47" s="366"/>
      <c r="AT47" s="366"/>
      <c r="AU47" s="366"/>
      <c r="AV47" s="366"/>
      <c r="AW47" s="366"/>
      <c r="AX47" s="366"/>
      <c r="AY47" s="366"/>
      <c r="AZ47" s="366" t="s">
        <v>39</v>
      </c>
      <c r="BA47" s="366"/>
      <c r="BB47" s="366"/>
      <c r="BC47" s="366"/>
      <c r="BD47" s="366"/>
      <c r="BE47" s="366"/>
      <c r="BF47" s="366"/>
      <c r="BG47" s="366"/>
      <c r="BH47" s="366"/>
      <c r="BI47" s="366"/>
      <c r="BJ47" s="366"/>
      <c r="BK47" s="366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808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-9274236.9666666668</v>
      </c>
      <c r="N49" s="251">
        <f t="shared" si="3"/>
        <v>-9260261.9666666668</v>
      </c>
      <c r="O49" s="251">
        <f t="shared" si="3"/>
        <v>-9154403.5666666664</v>
      </c>
      <c r="P49" s="251">
        <f t="shared" si="3"/>
        <v>-10732639.968166666</v>
      </c>
      <c r="Q49" s="251">
        <f t="shared" si="3"/>
        <v>-10687945.256166667</v>
      </c>
      <c r="R49" s="251">
        <f t="shared" si="3"/>
        <v>-10565800.033166666</v>
      </c>
      <c r="S49" s="251">
        <f t="shared" si="3"/>
        <v>-10585365.033166666</v>
      </c>
      <c r="T49" s="251">
        <f t="shared" si="3"/>
        <v>-10569400.033166666</v>
      </c>
      <c r="U49" s="251">
        <f t="shared" si="3"/>
        <v>-10574110.033166666</v>
      </c>
      <c r="V49" s="251">
        <f t="shared" si="3"/>
        <v>-9575971.6998333335</v>
      </c>
      <c r="W49" s="251">
        <f t="shared" si="3"/>
        <v>-9545936.9878333341</v>
      </c>
      <c r="X49" s="251">
        <f t="shared" si="3"/>
        <v>-9512659.0883333348</v>
      </c>
      <c r="Y49" s="251">
        <f t="shared" si="3"/>
        <v>-9525784.5258333348</v>
      </c>
      <c r="Z49" s="251">
        <f t="shared" si="3"/>
        <v>-9446490.1018333342</v>
      </c>
      <c r="AA49" s="251">
        <f t="shared" si="3"/>
        <v>-9444449.9768333342</v>
      </c>
      <c r="AB49" s="251">
        <f t="shared" si="3"/>
        <v>-7897413.9953916669</v>
      </c>
      <c r="AC49" s="251">
        <f t="shared" si="3"/>
        <v>-7663582.7434583325</v>
      </c>
      <c r="AD49" s="251">
        <f t="shared" si="3"/>
        <v>-7579674.2530583339</v>
      </c>
      <c r="AE49" s="251">
        <f t="shared" si="3"/>
        <v>-7601779.2530583339</v>
      </c>
      <c r="AF49" s="251">
        <f t="shared" si="3"/>
        <v>-7500590.8514583334</v>
      </c>
      <c r="AG49" s="251">
        <f t="shared" si="3"/>
        <v>-7506890.8514583334</v>
      </c>
      <c r="AH49" s="251">
        <f t="shared" si="3"/>
        <v>-7501945.8514583334</v>
      </c>
      <c r="AI49" s="251">
        <f t="shared" si="3"/>
        <v>-7582610.9530583341</v>
      </c>
      <c r="AJ49" s="251">
        <f t="shared" si="3"/>
        <v>-7578108.9155583335</v>
      </c>
      <c r="AK49" s="251">
        <f t="shared" si="3"/>
        <v>-7667480.1934583317</v>
      </c>
      <c r="AL49" s="251">
        <f t="shared" si="3"/>
        <v>-7724231.9950583335</v>
      </c>
      <c r="AM49" s="251">
        <f t="shared" si="3"/>
        <v>-7796409.5354583329</v>
      </c>
      <c r="AN49" s="251">
        <f t="shared" si="3"/>
        <v>-9317494.0712589584</v>
      </c>
      <c r="AO49" s="251">
        <f t="shared" si="3"/>
        <v>-8923169.7618389577</v>
      </c>
      <c r="AP49" s="251">
        <f t="shared" si="3"/>
        <v>-8783794.3410889599</v>
      </c>
      <c r="AQ49" s="251">
        <f t="shared" si="3"/>
        <v>-8805899.3410889599</v>
      </c>
      <c r="AR49" s="251">
        <f t="shared" si="3"/>
        <v>-8651844.2953389585</v>
      </c>
      <c r="AS49" s="251">
        <f t="shared" si="3"/>
        <v>-8658144.2953389585</v>
      </c>
      <c r="AT49" s="251">
        <f t="shared" si="3"/>
        <v>-8653199.2953389585</v>
      </c>
      <c r="AU49" s="251">
        <f t="shared" si="3"/>
        <v>-8786638.8910889588</v>
      </c>
      <c r="AV49" s="251">
        <f t="shared" si="3"/>
        <v>-8782045.9160889592</v>
      </c>
      <c r="AW49" s="251">
        <f t="shared" si="3"/>
        <v>-8927937.0618389584</v>
      </c>
      <c r="AX49" s="251">
        <f t="shared" si="3"/>
        <v>-9032206.40475896</v>
      </c>
      <c r="AY49" s="251">
        <f t="shared" si="3"/>
        <v>-9160905.0255089607</v>
      </c>
      <c r="AZ49" s="251">
        <f t="shared" si="3"/>
        <v>-12524185.364937849</v>
      </c>
      <c r="BA49" s="251">
        <f t="shared" si="3"/>
        <v>-11887904.697740849</v>
      </c>
      <c r="BB49" s="251">
        <f t="shared" si="3"/>
        <v>-11673497.945339847</v>
      </c>
      <c r="BC49" s="251">
        <f t="shared" si="3"/>
        <v>-11695602.945339847</v>
      </c>
      <c r="BD49" s="251">
        <f t="shared" si="3"/>
        <v>-11460569.575441848</v>
      </c>
      <c r="BE49" s="251">
        <f t="shared" si="3"/>
        <v>-11466869.575441848</v>
      </c>
      <c r="BF49" s="251">
        <f t="shared" si="3"/>
        <v>-11461924.575441848</v>
      </c>
      <c r="BG49" s="251">
        <f t="shared" si="3"/>
        <v>-11676342.495339848</v>
      </c>
      <c r="BH49" s="251">
        <f t="shared" si="3"/>
        <v>-11671749.52033985</v>
      </c>
      <c r="BI49" s="251">
        <f t="shared" si="3"/>
        <v>-11892671.99774085</v>
      </c>
      <c r="BJ49" s="251">
        <f t="shared" si="3"/>
        <v>-12082888.042638849</v>
      </c>
      <c r="BK49" s="251">
        <f t="shared" si="3"/>
        <v>-12280929.170039851</v>
      </c>
    </row>
    <row r="50" spans="1:64" x14ac:dyDescent="0.15">
      <c r="B50" s="33" t="s">
        <v>967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-9458164</v>
      </c>
      <c r="M50" s="251">
        <f t="shared" si="4"/>
        <v>-9463615.3000000007</v>
      </c>
      <c r="N50" s="251">
        <f t="shared" si="4"/>
        <v>-9326120.3000000007</v>
      </c>
      <c r="O50" s="251">
        <f t="shared" si="4"/>
        <v>-9229041.9000000004</v>
      </c>
      <c r="P50" s="251">
        <f t="shared" si="4"/>
        <v>-10474629.5515</v>
      </c>
      <c r="Q50" s="251">
        <f t="shared" si="4"/>
        <v>-10754966.089500001</v>
      </c>
      <c r="R50" s="251">
        <f t="shared" si="4"/>
        <v>-10720045.8665</v>
      </c>
      <c r="S50" s="251">
        <f t="shared" si="4"/>
        <v>-10583723.3665</v>
      </c>
      <c r="T50" s="251">
        <f t="shared" si="4"/>
        <v>-10567758.3665</v>
      </c>
      <c r="U50" s="251">
        <f t="shared" si="4"/>
        <v>-10572468.3665</v>
      </c>
      <c r="V50" s="251">
        <f t="shared" si="4"/>
        <v>-9587288.3664999995</v>
      </c>
      <c r="W50" s="251">
        <f t="shared" si="4"/>
        <v>-9589216.1545000002</v>
      </c>
      <c r="X50" s="251">
        <f t="shared" si="4"/>
        <v>-9549882.0050000008</v>
      </c>
      <c r="Y50" s="251">
        <f t="shared" si="4"/>
        <v>-9541732.4425000008</v>
      </c>
      <c r="Z50" s="251">
        <f t="shared" si="4"/>
        <v>-9522656.7685000002</v>
      </c>
      <c r="AA50" s="251">
        <f t="shared" si="4"/>
        <v>-9433929.1435000002</v>
      </c>
      <c r="AB50" s="251">
        <f t="shared" si="4"/>
        <v>-7919041.0787249999</v>
      </c>
      <c r="AC50" s="251">
        <f t="shared" si="4"/>
        <v>-7965868.1601249995</v>
      </c>
      <c r="AD50" s="251">
        <f t="shared" si="4"/>
        <v>-7671647.1697250009</v>
      </c>
      <c r="AE50" s="251">
        <f t="shared" si="4"/>
        <v>-7610955.9197250009</v>
      </c>
      <c r="AF50" s="251">
        <f t="shared" si="4"/>
        <v>-7594695.0181250004</v>
      </c>
      <c r="AG50" s="251">
        <f t="shared" si="4"/>
        <v>-7505132.5181250004</v>
      </c>
      <c r="AH50" s="251">
        <f t="shared" si="4"/>
        <v>-7489252.5181250004</v>
      </c>
      <c r="AI50" s="251">
        <f t="shared" si="4"/>
        <v>-7485880.119725001</v>
      </c>
      <c r="AJ50" s="251">
        <f t="shared" si="4"/>
        <v>-7566746.8322250005</v>
      </c>
      <c r="AK50" s="251">
        <f t="shared" si="4"/>
        <v>-7570356.8601249987</v>
      </c>
      <c r="AL50" s="251">
        <f t="shared" si="4"/>
        <v>-7618063.6617250005</v>
      </c>
      <c r="AM50" s="251">
        <f t="shared" si="4"/>
        <v>-7720989.9521249998</v>
      </c>
      <c r="AN50" s="251">
        <f t="shared" si="4"/>
        <v>-9552250.4879256245</v>
      </c>
      <c r="AO50" s="251">
        <f t="shared" si="4"/>
        <v>-9408171.6785056237</v>
      </c>
      <c r="AP50" s="251">
        <f t="shared" si="4"/>
        <v>-8940628.507755626</v>
      </c>
      <c r="AQ50" s="251">
        <f t="shared" si="4"/>
        <v>-8817809.757755626</v>
      </c>
      <c r="AR50" s="251">
        <f t="shared" si="4"/>
        <v>-8804940.9620056245</v>
      </c>
      <c r="AS50" s="251">
        <f t="shared" si="4"/>
        <v>-8656385.9620056245</v>
      </c>
      <c r="AT50" s="251">
        <f t="shared" si="4"/>
        <v>-8637772.2120056245</v>
      </c>
      <c r="AU50" s="251">
        <f t="shared" si="4"/>
        <v>-8631010.5577556249</v>
      </c>
      <c r="AV50" s="251">
        <f t="shared" si="4"/>
        <v>-8767436.3327556252</v>
      </c>
      <c r="AW50" s="251">
        <f t="shared" si="4"/>
        <v>-8765071.7285056245</v>
      </c>
      <c r="AX50" s="251">
        <f t="shared" si="4"/>
        <v>-8869971.8214256261</v>
      </c>
      <c r="AY50" s="251">
        <f t="shared" si="4"/>
        <v>-9021382.4421756268</v>
      </c>
      <c r="AZ50" s="251">
        <f t="shared" si="4"/>
        <v>-12809767.006604517</v>
      </c>
      <c r="BA50" s="251">
        <f t="shared" si="4"/>
        <v>-12622574.514407516</v>
      </c>
      <c r="BB50" s="251">
        <f t="shared" si="4"/>
        <v>-11905329.612006513</v>
      </c>
      <c r="BC50" s="251">
        <f t="shared" si="4"/>
        <v>-11710575.162006514</v>
      </c>
      <c r="BD50" s="251">
        <f t="shared" si="4"/>
        <v>-11695293.742108515</v>
      </c>
      <c r="BE50" s="251">
        <f t="shared" si="4"/>
        <v>-11465111.242108515</v>
      </c>
      <c r="BF50" s="251">
        <f t="shared" si="4"/>
        <v>-11443435.692108516</v>
      </c>
      <c r="BG50" s="251">
        <f t="shared" si="4"/>
        <v>-11439086.662006514</v>
      </c>
      <c r="BH50" s="251">
        <f t="shared" si="4"/>
        <v>-11654570.212006517</v>
      </c>
      <c r="BI50" s="251">
        <f t="shared" si="4"/>
        <v>-11651200.614407517</v>
      </c>
      <c r="BJ50" s="251">
        <f t="shared" si="4"/>
        <v>-11830581.234305516</v>
      </c>
      <c r="BK50" s="251">
        <f t="shared" si="4"/>
        <v>-12203273.761706518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1040</v>
      </c>
    </row>
    <row r="53" spans="1:64" x14ac:dyDescent="0.15">
      <c r="A53"/>
      <c r="C53" s="74" t="s">
        <v>147</v>
      </c>
      <c r="D53" s="366" t="s">
        <v>35</v>
      </c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 t="s">
        <v>36</v>
      </c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 t="s">
        <v>37</v>
      </c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 t="s">
        <v>38</v>
      </c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 t="s">
        <v>39</v>
      </c>
      <c r="BA53" s="366"/>
      <c r="BB53" s="366"/>
      <c r="BC53" s="366"/>
      <c r="BD53" s="366"/>
      <c r="BE53" s="366"/>
      <c r="BF53" s="366"/>
      <c r="BG53" s="366"/>
      <c r="BH53" s="366"/>
      <c r="BI53" s="366"/>
      <c r="BJ53" s="366"/>
      <c r="BK53" s="366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808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-9274236.9666666668</v>
      </c>
      <c r="N55" s="251">
        <f t="shared" si="5"/>
        <v>-9260261.9666666668</v>
      </c>
      <c r="O55" s="251">
        <f t="shared" si="5"/>
        <v>-9154403.5666666664</v>
      </c>
      <c r="P55" s="251">
        <f t="shared" si="5"/>
        <v>-10732639.968166666</v>
      </c>
      <c r="Q55" s="251">
        <f t="shared" si="5"/>
        <v>-10687945.256166667</v>
      </c>
      <c r="R55" s="251">
        <f t="shared" si="5"/>
        <v>-10565800.033166666</v>
      </c>
      <c r="S55" s="251">
        <f t="shared" si="5"/>
        <v>-10585365.033166666</v>
      </c>
      <c r="T55" s="251">
        <f t="shared" si="5"/>
        <v>-10569400.033166666</v>
      </c>
      <c r="U55" s="251">
        <f t="shared" si="5"/>
        <v>-10574110.033166666</v>
      </c>
      <c r="V55" s="251">
        <f t="shared" si="5"/>
        <v>-9575971.6998333335</v>
      </c>
      <c r="W55" s="251">
        <f t="shared" si="5"/>
        <v>-9545936.9878333341</v>
      </c>
      <c r="X55" s="251">
        <f t="shared" si="5"/>
        <v>-9512659.0883333348</v>
      </c>
      <c r="Y55" s="251">
        <f t="shared" si="5"/>
        <v>-9525784.5258333348</v>
      </c>
      <c r="Z55" s="251">
        <f t="shared" si="5"/>
        <v>-9446490.1018333342</v>
      </c>
      <c r="AA55" s="251">
        <f t="shared" si="5"/>
        <v>-9444449.9768333342</v>
      </c>
      <c r="AB55" s="251">
        <f t="shared" si="5"/>
        <v>-7897413.9953916669</v>
      </c>
      <c r="AC55" s="251">
        <f t="shared" si="5"/>
        <v>-7663582.7434583325</v>
      </c>
      <c r="AD55" s="251">
        <f t="shared" si="5"/>
        <v>-7579674.2530583339</v>
      </c>
      <c r="AE55" s="251">
        <f t="shared" si="5"/>
        <v>-7601779.2530583339</v>
      </c>
      <c r="AF55" s="251">
        <f t="shared" si="5"/>
        <v>-7500590.8514583334</v>
      </c>
      <c r="AG55" s="251">
        <f t="shared" si="5"/>
        <v>-7506890.8514583334</v>
      </c>
      <c r="AH55" s="251">
        <f t="shared" si="5"/>
        <v>-7501945.8514583334</v>
      </c>
      <c r="AI55" s="251">
        <f t="shared" si="5"/>
        <v>-7582610.9530583341</v>
      </c>
      <c r="AJ55" s="251">
        <f t="shared" si="5"/>
        <v>-7578108.9155583335</v>
      </c>
      <c r="AK55" s="251">
        <f t="shared" si="5"/>
        <v>-7667480.1934583317</v>
      </c>
      <c r="AL55" s="251">
        <f t="shared" si="5"/>
        <v>-7724231.9950583335</v>
      </c>
      <c r="AM55" s="251">
        <f t="shared" si="5"/>
        <v>-7796409.5354583329</v>
      </c>
      <c r="AN55" s="251">
        <f t="shared" si="5"/>
        <v>-9317494.0712589584</v>
      </c>
      <c r="AO55" s="251">
        <f t="shared" si="5"/>
        <v>-8923169.7618389577</v>
      </c>
      <c r="AP55" s="251">
        <f t="shared" si="5"/>
        <v>-8783794.3410889599</v>
      </c>
      <c r="AQ55" s="251">
        <f t="shared" si="5"/>
        <v>-8805899.3410889599</v>
      </c>
      <c r="AR55" s="251">
        <f t="shared" si="5"/>
        <v>-8651844.2953389585</v>
      </c>
      <c r="AS55" s="251">
        <f t="shared" si="5"/>
        <v>-8658144.2953389585</v>
      </c>
      <c r="AT55" s="251">
        <f t="shared" si="5"/>
        <v>-8653199.2953389585</v>
      </c>
      <c r="AU55" s="251">
        <f t="shared" si="5"/>
        <v>-8786638.8910889588</v>
      </c>
      <c r="AV55" s="251">
        <f t="shared" si="5"/>
        <v>-8782045.9160889592</v>
      </c>
      <c r="AW55" s="251">
        <f t="shared" si="5"/>
        <v>-8927937.0618389584</v>
      </c>
      <c r="AX55" s="251">
        <f t="shared" si="5"/>
        <v>-9032206.40475896</v>
      </c>
      <c r="AY55" s="251">
        <f t="shared" si="5"/>
        <v>-9160905.0255089607</v>
      </c>
      <c r="AZ55" s="251">
        <f t="shared" si="5"/>
        <v>-12524185.364937849</v>
      </c>
      <c r="BA55" s="251">
        <f t="shared" si="5"/>
        <v>-11887904.697740849</v>
      </c>
      <c r="BB55" s="251">
        <f t="shared" si="5"/>
        <v>-11673497.945339847</v>
      </c>
      <c r="BC55" s="251">
        <f t="shared" si="5"/>
        <v>-11695602.945339847</v>
      </c>
      <c r="BD55" s="251">
        <f t="shared" si="5"/>
        <v>-11460569.575441848</v>
      </c>
      <c r="BE55" s="251">
        <f t="shared" si="5"/>
        <v>-11466869.575441848</v>
      </c>
      <c r="BF55" s="251">
        <f t="shared" si="5"/>
        <v>-11461924.575441848</v>
      </c>
      <c r="BG55" s="251">
        <f t="shared" si="5"/>
        <v>-11676342.495339848</v>
      </c>
      <c r="BH55" s="251">
        <f t="shared" si="5"/>
        <v>-11671749.52033985</v>
      </c>
      <c r="BI55" s="251">
        <f t="shared" si="5"/>
        <v>-11892671.99774085</v>
      </c>
      <c r="BJ55" s="251">
        <f t="shared" si="5"/>
        <v>-12082888.042638849</v>
      </c>
      <c r="BK55" s="251">
        <f t="shared" si="5"/>
        <v>-12280929.170039851</v>
      </c>
    </row>
    <row r="56" spans="1:64" x14ac:dyDescent="0.15">
      <c r="B56" s="33" t="s">
        <v>1127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-93793104.966666669</v>
      </c>
      <c r="N56" s="251">
        <f t="shared" si="6"/>
        <v>-103053366.93333334</v>
      </c>
      <c r="O56" s="251">
        <f t="shared" si="6"/>
        <v>-112207770.5</v>
      </c>
      <c r="P56" s="251">
        <f t="shared" si="6"/>
        <v>-122940410.46816666</v>
      </c>
      <c r="Q56" s="251">
        <f t="shared" si="6"/>
        <v>-133628355.72433333</v>
      </c>
      <c r="R56" s="251">
        <f t="shared" si="6"/>
        <v>-144194155.75749999</v>
      </c>
      <c r="S56" s="251">
        <f t="shared" si="5"/>
        <v>-154779520.79066667</v>
      </c>
      <c r="T56" s="251">
        <f t="shared" si="5"/>
        <v>-165348920.82383335</v>
      </c>
      <c r="U56" s="251">
        <f t="shared" si="5"/>
        <v>-175923030.85700002</v>
      </c>
      <c r="V56" s="251">
        <f t="shared" si="5"/>
        <v>-185499002.55683336</v>
      </c>
      <c r="W56" s="251">
        <f t="shared" si="5"/>
        <v>-195044939.54466668</v>
      </c>
      <c r="X56" s="251">
        <f t="shared" si="5"/>
        <v>-204557598.63300002</v>
      </c>
      <c r="Y56" s="251">
        <f t="shared" si="5"/>
        <v>-214083383.15883335</v>
      </c>
      <c r="Z56" s="251">
        <f t="shared" si="5"/>
        <v>-223529873.2606667</v>
      </c>
      <c r="AA56" s="251">
        <f t="shared" si="5"/>
        <v>-232974323.23750004</v>
      </c>
      <c r="AB56" s="251">
        <f t="shared" si="5"/>
        <v>-240871737.23289171</v>
      </c>
      <c r="AC56" s="251">
        <f t="shared" si="5"/>
        <v>-248535319.97635004</v>
      </c>
      <c r="AD56" s="251">
        <f t="shared" si="5"/>
        <v>-256114994.22940838</v>
      </c>
      <c r="AE56" s="251">
        <f t="shared" si="5"/>
        <v>-263716773.48246673</v>
      </c>
      <c r="AF56" s="251">
        <f t="shared" si="5"/>
        <v>-271217364.33392507</v>
      </c>
      <c r="AG56" s="251">
        <f t="shared" si="5"/>
        <v>-278724255.18538338</v>
      </c>
      <c r="AH56" s="251">
        <f t="shared" si="5"/>
        <v>-286226201.03684169</v>
      </c>
      <c r="AI56" s="251">
        <f t="shared" si="5"/>
        <v>-293808811.98990005</v>
      </c>
      <c r="AJ56" s="251">
        <f t="shared" si="5"/>
        <v>-301386920.90545839</v>
      </c>
      <c r="AK56" s="251">
        <f t="shared" si="5"/>
        <v>-309054401.09891671</v>
      </c>
      <c r="AL56" s="251">
        <f t="shared" si="5"/>
        <v>-316778633.09397507</v>
      </c>
      <c r="AM56" s="251">
        <f t="shared" si="5"/>
        <v>-324575042.62943339</v>
      </c>
      <c r="AN56" s="251">
        <f t="shared" si="5"/>
        <v>-333892536.70069236</v>
      </c>
      <c r="AO56" s="251">
        <f t="shared" si="5"/>
        <v>-342815706.46253133</v>
      </c>
      <c r="AP56" s="251">
        <f t="shared" si="5"/>
        <v>-351599500.80362028</v>
      </c>
      <c r="AQ56" s="251">
        <f t="shared" si="5"/>
        <v>-360405400.14470923</v>
      </c>
      <c r="AR56" s="251">
        <f t="shared" si="5"/>
        <v>-369057244.44004822</v>
      </c>
      <c r="AS56" s="251">
        <f t="shared" si="5"/>
        <v>-377715388.73538721</v>
      </c>
      <c r="AT56" s="251">
        <f t="shared" si="5"/>
        <v>-386368588.03072619</v>
      </c>
      <c r="AU56" s="251">
        <f t="shared" si="5"/>
        <v>-395155226.92181516</v>
      </c>
      <c r="AV56" s="251">
        <f t="shared" si="5"/>
        <v>-403937272.8379041</v>
      </c>
      <c r="AW56" s="251">
        <f t="shared" si="5"/>
        <v>-412865209.89974308</v>
      </c>
      <c r="AX56" s="251">
        <f t="shared" si="5"/>
        <v>-421897416.30450201</v>
      </c>
      <c r="AY56" s="251">
        <f t="shared" si="5"/>
        <v>-431058321.33001095</v>
      </c>
      <c r="AZ56" s="251">
        <f t="shared" si="5"/>
        <v>-443582506.69494879</v>
      </c>
      <c r="BA56" s="251">
        <f t="shared" si="5"/>
        <v>-455470411.39268965</v>
      </c>
      <c r="BB56" s="251">
        <f t="shared" si="5"/>
        <v>-467143909.3380295</v>
      </c>
      <c r="BC56" s="251">
        <f t="shared" si="5"/>
        <v>-478839512.28336936</v>
      </c>
      <c r="BD56" s="251">
        <f t="shared" si="5"/>
        <v>-490300081.8588112</v>
      </c>
      <c r="BE56" s="251">
        <f t="shared" si="5"/>
        <v>-501766951.43425304</v>
      </c>
      <c r="BF56" s="251">
        <f t="shared" si="5"/>
        <v>-513228876.00969487</v>
      </c>
      <c r="BG56" s="251">
        <f t="shared" si="5"/>
        <v>-524905218.50503474</v>
      </c>
      <c r="BH56" s="251">
        <f t="shared" si="5"/>
        <v>-536576968.02537459</v>
      </c>
      <c r="BI56" s="251">
        <f t="shared" si="5"/>
        <v>-548469640.0231154</v>
      </c>
      <c r="BJ56" s="251">
        <f t="shared" si="5"/>
        <v>-560552528.06575429</v>
      </c>
      <c r="BK56" s="251">
        <f t="shared" si="5"/>
        <v>-572833457.23579419</v>
      </c>
    </row>
    <row r="57" spans="1:64" x14ac:dyDescent="0.15">
      <c r="B57" s="33" t="s">
        <v>967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-9458164</v>
      </c>
      <c r="M57" s="251">
        <f t="shared" si="5"/>
        <v>-9463615.3000000007</v>
      </c>
      <c r="N57" s="251">
        <f t="shared" si="5"/>
        <v>-9326120.3000000007</v>
      </c>
      <c r="O57" s="251">
        <f t="shared" si="5"/>
        <v>-9229041.9000000004</v>
      </c>
      <c r="P57" s="251">
        <f t="shared" si="5"/>
        <v>-10474629.5515</v>
      </c>
      <c r="Q57" s="251">
        <f t="shared" si="5"/>
        <v>-10754966.089500001</v>
      </c>
      <c r="R57" s="251">
        <f t="shared" si="5"/>
        <v>-10720045.8665</v>
      </c>
      <c r="S57" s="251">
        <f t="shared" si="5"/>
        <v>-10583723.3665</v>
      </c>
      <c r="T57" s="251">
        <f t="shared" si="5"/>
        <v>-10567758.3665</v>
      </c>
      <c r="U57" s="251">
        <f t="shared" si="5"/>
        <v>-10572468.3665</v>
      </c>
      <c r="V57" s="251">
        <f t="shared" si="5"/>
        <v>-9587288.3664999995</v>
      </c>
      <c r="W57" s="251">
        <f t="shared" si="5"/>
        <v>-9589216.1545000002</v>
      </c>
      <c r="X57" s="251">
        <f t="shared" si="5"/>
        <v>-9549882.0050000008</v>
      </c>
      <c r="Y57" s="251">
        <f t="shared" si="5"/>
        <v>-9541732.4425000008</v>
      </c>
      <c r="Z57" s="251">
        <f t="shared" si="5"/>
        <v>-9522656.7685000002</v>
      </c>
      <c r="AA57" s="251">
        <f t="shared" si="5"/>
        <v>-9433929.1435000002</v>
      </c>
      <c r="AB57" s="251">
        <f t="shared" si="5"/>
        <v>-7919041.0787249999</v>
      </c>
      <c r="AC57" s="251">
        <f t="shared" si="5"/>
        <v>-7965868.1601249995</v>
      </c>
      <c r="AD57" s="251">
        <f t="shared" si="5"/>
        <v>-7671647.1697250009</v>
      </c>
      <c r="AE57" s="251">
        <f t="shared" si="5"/>
        <v>-7610955.9197250009</v>
      </c>
      <c r="AF57" s="251">
        <f t="shared" si="5"/>
        <v>-7594695.0181250004</v>
      </c>
      <c r="AG57" s="251">
        <f t="shared" si="5"/>
        <v>-7505132.5181250004</v>
      </c>
      <c r="AH57" s="251">
        <f t="shared" si="5"/>
        <v>-7489252.5181250004</v>
      </c>
      <c r="AI57" s="251">
        <f t="shared" si="5"/>
        <v>-7485880.119725001</v>
      </c>
      <c r="AJ57" s="251">
        <f t="shared" si="5"/>
        <v>-7566746.8322250005</v>
      </c>
      <c r="AK57" s="251">
        <f t="shared" si="5"/>
        <v>-7570356.8601249987</v>
      </c>
      <c r="AL57" s="251">
        <f t="shared" si="5"/>
        <v>-7618063.6617250005</v>
      </c>
      <c r="AM57" s="251">
        <f t="shared" si="5"/>
        <v>-7720989.9521249998</v>
      </c>
      <c r="AN57" s="251">
        <f t="shared" si="5"/>
        <v>-9552250.4879256245</v>
      </c>
      <c r="AO57" s="251">
        <f t="shared" si="5"/>
        <v>-9408171.6785056237</v>
      </c>
      <c r="AP57" s="251">
        <f t="shared" si="5"/>
        <v>-8940628.507755626</v>
      </c>
      <c r="AQ57" s="251">
        <f t="shared" si="5"/>
        <v>-8817809.757755626</v>
      </c>
      <c r="AR57" s="251">
        <f t="shared" si="5"/>
        <v>-8804940.9620056245</v>
      </c>
      <c r="AS57" s="251">
        <f t="shared" si="5"/>
        <v>-8656385.9620056245</v>
      </c>
      <c r="AT57" s="251">
        <f t="shared" si="5"/>
        <v>-8637772.2120056245</v>
      </c>
      <c r="AU57" s="251">
        <f t="shared" si="5"/>
        <v>-8631010.5577556249</v>
      </c>
      <c r="AV57" s="251">
        <f t="shared" si="5"/>
        <v>-8767436.3327556252</v>
      </c>
      <c r="AW57" s="251">
        <f t="shared" si="5"/>
        <v>-8765071.7285056245</v>
      </c>
      <c r="AX57" s="251">
        <f t="shared" si="5"/>
        <v>-8869971.8214256261</v>
      </c>
      <c r="AY57" s="251">
        <f t="shared" si="5"/>
        <v>-9021382.4421756268</v>
      </c>
      <c r="AZ57" s="251">
        <f t="shared" si="5"/>
        <v>-12809767.006604517</v>
      </c>
      <c r="BA57" s="251">
        <f t="shared" si="5"/>
        <v>-12622574.514407516</v>
      </c>
      <c r="BB57" s="251">
        <f t="shared" si="5"/>
        <v>-11905329.612006513</v>
      </c>
      <c r="BC57" s="251">
        <f t="shared" si="5"/>
        <v>-11710575.162006514</v>
      </c>
      <c r="BD57" s="251">
        <f t="shared" si="5"/>
        <v>-11695293.742108515</v>
      </c>
      <c r="BE57" s="251">
        <f t="shared" si="5"/>
        <v>-11465111.242108515</v>
      </c>
      <c r="BF57" s="251">
        <f t="shared" si="5"/>
        <v>-11443435.692108516</v>
      </c>
      <c r="BG57" s="251">
        <f t="shared" si="5"/>
        <v>-11439086.662006514</v>
      </c>
      <c r="BH57" s="251">
        <f t="shared" si="5"/>
        <v>-11654570.212006517</v>
      </c>
      <c r="BI57" s="251">
        <f t="shared" si="5"/>
        <v>-11651200.614407517</v>
      </c>
      <c r="BJ57" s="251">
        <f t="shared" si="5"/>
        <v>-11830581.234305516</v>
      </c>
      <c r="BK57" s="251">
        <f t="shared" si="5"/>
        <v>-12203273.761706518</v>
      </c>
      <c r="BL57" s="66"/>
    </row>
    <row r="58" spans="1:64" x14ac:dyDescent="0.15">
      <c r="B58" s="33" t="s">
        <v>1128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-84671518</v>
      </c>
      <c r="M58" s="251">
        <f t="shared" si="5"/>
        <v>-94135133.299999997</v>
      </c>
      <c r="N58" s="251">
        <f t="shared" si="5"/>
        <v>-103461253.59999999</v>
      </c>
      <c r="O58" s="251">
        <f t="shared" si="5"/>
        <v>-112690295.5</v>
      </c>
      <c r="P58" s="251">
        <f t="shared" si="5"/>
        <v>-123164925.05149999</v>
      </c>
      <c r="Q58" s="251">
        <f t="shared" si="5"/>
        <v>-133919891.14099999</v>
      </c>
      <c r="R58" s="251">
        <f t="shared" si="5"/>
        <v>-144639937.00749999</v>
      </c>
      <c r="S58" s="251">
        <f t="shared" si="5"/>
        <v>-155223660.37399998</v>
      </c>
      <c r="T58" s="251">
        <f t="shared" si="5"/>
        <v>-165791418.74049997</v>
      </c>
      <c r="U58" s="251">
        <f t="shared" si="5"/>
        <v>-176363887.10699996</v>
      </c>
      <c r="V58" s="251">
        <f t="shared" si="5"/>
        <v>-185951175.47349995</v>
      </c>
      <c r="W58" s="251">
        <f t="shared" si="5"/>
        <v>-195540391.62799996</v>
      </c>
      <c r="X58" s="251">
        <f t="shared" si="5"/>
        <v>-205090273.63299996</v>
      </c>
      <c r="Y58" s="251">
        <f t="shared" si="5"/>
        <v>-214632006.07549995</v>
      </c>
      <c r="Z58" s="251">
        <f t="shared" si="5"/>
        <v>-224154662.84399995</v>
      </c>
      <c r="AA58" s="251">
        <f t="shared" si="5"/>
        <v>-233588591.98749995</v>
      </c>
      <c r="AB58" s="251">
        <f t="shared" si="5"/>
        <v>-241507633.06622496</v>
      </c>
      <c r="AC58" s="251">
        <f t="shared" si="5"/>
        <v>-249473501.22634995</v>
      </c>
      <c r="AD58" s="251">
        <f t="shared" si="5"/>
        <v>-257145148.39607495</v>
      </c>
      <c r="AE58" s="251">
        <f t="shared" si="5"/>
        <v>-264756104.31579995</v>
      </c>
      <c r="AF58" s="251">
        <f t="shared" si="5"/>
        <v>-272350799.33392495</v>
      </c>
      <c r="AG58" s="251">
        <f t="shared" si="5"/>
        <v>-279855931.85204995</v>
      </c>
      <c r="AH58" s="251">
        <f t="shared" si="5"/>
        <v>-287345184.37017494</v>
      </c>
      <c r="AI58" s="251">
        <f t="shared" si="5"/>
        <v>-294831064.48989993</v>
      </c>
      <c r="AJ58" s="251">
        <f t="shared" si="5"/>
        <v>-302397811.32212496</v>
      </c>
      <c r="AK58" s="251">
        <f t="shared" si="5"/>
        <v>-309968168.18224996</v>
      </c>
      <c r="AL58" s="251">
        <f t="shared" si="5"/>
        <v>-317586231.84397495</v>
      </c>
      <c r="AM58" s="251">
        <f t="shared" si="5"/>
        <v>-325307221.79609996</v>
      </c>
      <c r="AN58" s="251">
        <f t="shared" si="5"/>
        <v>-334859472.28402561</v>
      </c>
      <c r="AO58" s="251">
        <f t="shared" si="5"/>
        <v>-344267643.96253121</v>
      </c>
      <c r="AP58" s="251">
        <f t="shared" si="5"/>
        <v>-353208272.47028685</v>
      </c>
      <c r="AQ58" s="251">
        <f t="shared" si="5"/>
        <v>-362026082.22804248</v>
      </c>
      <c r="AR58" s="251">
        <f t="shared" si="5"/>
        <v>-370831023.1900481</v>
      </c>
      <c r="AS58" s="251">
        <f t="shared" si="5"/>
        <v>-379487409.15205371</v>
      </c>
      <c r="AT58" s="251">
        <f t="shared" si="5"/>
        <v>-388125181.36405933</v>
      </c>
      <c r="AU58" s="251">
        <f t="shared" si="5"/>
        <v>-396756191.92181498</v>
      </c>
      <c r="AV58" s="251">
        <f t="shared" si="5"/>
        <v>-405523628.2545706</v>
      </c>
      <c r="AW58" s="251">
        <f t="shared" si="5"/>
        <v>-414288699.98307621</v>
      </c>
      <c r="AX58" s="251">
        <f t="shared" si="5"/>
        <v>-423158671.80450183</v>
      </c>
      <c r="AY58" s="251">
        <f t="shared" si="5"/>
        <v>-432180054.24667746</v>
      </c>
      <c r="AZ58" s="251">
        <f t="shared" si="5"/>
        <v>-444989821.25328195</v>
      </c>
      <c r="BA58" s="251">
        <f t="shared" si="5"/>
        <v>-457612395.76768947</v>
      </c>
      <c r="BB58" s="251">
        <f t="shared" si="5"/>
        <v>-469517725.37969595</v>
      </c>
      <c r="BC58" s="251">
        <f t="shared" si="5"/>
        <v>-481228300.54170245</v>
      </c>
      <c r="BD58" s="251">
        <f t="shared" si="5"/>
        <v>-492923594.28381097</v>
      </c>
      <c r="BE58" s="251">
        <f t="shared" si="5"/>
        <v>-504388705.5259195</v>
      </c>
      <c r="BF58" s="251">
        <f t="shared" si="5"/>
        <v>-515832141.21802801</v>
      </c>
      <c r="BG58" s="251">
        <f t="shared" si="5"/>
        <v>-527271227.88003451</v>
      </c>
      <c r="BH58" s="251">
        <f t="shared" si="5"/>
        <v>-538925798.09204102</v>
      </c>
      <c r="BI58" s="251">
        <f t="shared" si="5"/>
        <v>-550576998.70644855</v>
      </c>
      <c r="BJ58" s="251">
        <f t="shared" si="5"/>
        <v>-562407579.94075406</v>
      </c>
      <c r="BK58" s="251">
        <f t="shared" si="5"/>
        <v>-574610853.70246053</v>
      </c>
    </row>
    <row r="59" spans="1:64" x14ac:dyDescent="0.15">
      <c r="B59" s="33" t="s">
        <v>1130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56468611.599999994</v>
      </c>
      <c r="I59" s="260">
        <f>+'FIN-CASHFLOW_CWS'!I58</f>
        <v>47072787.599999994</v>
      </c>
      <c r="J59" s="260">
        <f>+'FIN-CASHFLOW_CWS'!J58</f>
        <v>37644173.599999994</v>
      </c>
      <c r="K59" s="260">
        <f>+'FIN-CASHFLOW_CWS'!K58</f>
        <v>28247899.599999994</v>
      </c>
      <c r="L59" s="260">
        <f>+'FIN-CASHFLOW_CWS'!L58</f>
        <v>18789735.599999994</v>
      </c>
      <c r="M59" s="260">
        <f>+'FIN-CASHFLOW_CWS'!M58</f>
        <v>9326120.2999999933</v>
      </c>
      <c r="N59" s="260">
        <f>+'FIN-CASHFLOW_CWS'!N58</f>
        <v>51762406.773999989</v>
      </c>
      <c r="O59" s="260">
        <f>+'FIN-CASHFLOW_CWS'!O58</f>
        <v>42533364.873999991</v>
      </c>
      <c r="P59" s="260">
        <f>+'FIN-CASHFLOW_CWS'!P58</f>
        <v>32058735.32249999</v>
      </c>
      <c r="Q59" s="260">
        <f>+'FIN-CASHFLOW_CWS'!Q58</f>
        <v>21303769.232999988</v>
      </c>
      <c r="R59" s="260">
        <f>+'FIN-CASHFLOW_CWS'!R58</f>
        <v>10583723.366499988</v>
      </c>
      <c r="S59" s="260">
        <f>+'FIN-CASHFLOW_CWS'!S58</f>
        <v>0</v>
      </c>
      <c r="T59" s="260">
        <f>+'FIN-CASHFLOW_CWS'!T58</f>
        <v>-10567758.3665</v>
      </c>
      <c r="U59" s="260">
        <f>+'FIN-CASHFLOW_CWS'!U58</f>
        <v>-21140226.732999999</v>
      </c>
      <c r="V59" s="260">
        <f>+'FIN-CASHFLOW_CWS'!V58</f>
        <v>-30727515.0995</v>
      </c>
      <c r="W59" s="260">
        <f>+'FIN-CASHFLOW_CWS'!W58</f>
        <v>-40316731.254000001</v>
      </c>
      <c r="X59" s="260">
        <f>+'FIN-CASHFLOW_CWS'!X58</f>
        <v>-49866613.259000003</v>
      </c>
      <c r="Y59" s="260">
        <f>+'FIN-CASHFLOW_CWS'!Y58</f>
        <v>-59408345.701500006</v>
      </c>
      <c r="Z59" s="260">
        <f>+'FIN-CASHFLOW_CWS'!Z58</f>
        <v>-68931002.469999999</v>
      </c>
      <c r="AA59" s="260">
        <f>+'FIN-CASHFLOW_CWS'!AA58</f>
        <v>-78364931.613499999</v>
      </c>
      <c r="AB59" s="260">
        <f>+'FIN-CASHFLOW_CWS'!AB58</f>
        <v>-86283972.692224994</v>
      </c>
      <c r="AC59" s="260">
        <f>+'FIN-CASHFLOW_CWS'!AC58</f>
        <v>-94249840.852349997</v>
      </c>
      <c r="AD59" s="260">
        <f>+'FIN-CASHFLOW_CWS'!AD58</f>
        <v>-101921488.022075</v>
      </c>
      <c r="AE59" s="260">
        <f>+'FIN-CASHFLOW_CWS'!AE58</f>
        <v>-109532443.9418</v>
      </c>
      <c r="AF59" s="260">
        <f>+'FIN-CASHFLOW_CWS'!AF58</f>
        <v>-117127138.959925</v>
      </c>
      <c r="AG59" s="260">
        <f>+'FIN-CASHFLOW_CWS'!AG58</f>
        <v>-124632271.47804999</v>
      </c>
      <c r="AH59" s="260">
        <f>+'FIN-CASHFLOW_CWS'!AH58</f>
        <v>-132121523.99617499</v>
      </c>
      <c r="AI59" s="260">
        <f>+'FIN-CASHFLOW_CWS'!AI58</f>
        <v>-139607404.11589998</v>
      </c>
      <c r="AJ59" s="260">
        <f>+'FIN-CASHFLOW_CWS'!AJ58</f>
        <v>-147174150.94812497</v>
      </c>
      <c r="AK59" s="260">
        <f>+'FIN-CASHFLOW_CWS'!AK58</f>
        <v>-154744507.80824998</v>
      </c>
      <c r="AL59" s="260">
        <f>+'FIN-CASHFLOW_CWS'!AL58</f>
        <v>-162362571.46997499</v>
      </c>
      <c r="AM59" s="260">
        <f>+'FIN-CASHFLOW_CWS'!AM58</f>
        <v>-170083561.42210001</v>
      </c>
      <c r="AN59" s="260">
        <f>+'FIN-CASHFLOW_CWS'!AN58</f>
        <v>-179635811.91002563</v>
      </c>
      <c r="AO59" s="260">
        <f>+'FIN-CASHFLOW_CWS'!AO58</f>
        <v>-189043983.58853126</v>
      </c>
      <c r="AP59" s="260">
        <f>+'FIN-CASHFLOW_CWS'!AP58</f>
        <v>-197984612.09628689</v>
      </c>
      <c r="AQ59" s="260">
        <f>+'FIN-CASHFLOW_CWS'!AQ58</f>
        <v>-206802421.85404253</v>
      </c>
      <c r="AR59" s="260">
        <f>+'FIN-CASHFLOW_CWS'!AR58</f>
        <v>-215607362.81604815</v>
      </c>
      <c r="AS59" s="260">
        <f>+'FIN-CASHFLOW_CWS'!AS58</f>
        <v>-224263748.77805376</v>
      </c>
      <c r="AT59" s="260">
        <f>+'FIN-CASHFLOW_CWS'!AT58</f>
        <v>-232901520.99005938</v>
      </c>
      <c r="AU59" s="260">
        <f>+'FIN-CASHFLOW_CWS'!AU58</f>
        <v>-241532531.547815</v>
      </c>
      <c r="AV59" s="260">
        <f>+'FIN-CASHFLOW_CWS'!AV58</f>
        <v>-250299967.88057062</v>
      </c>
      <c r="AW59" s="260">
        <f>+'FIN-CASHFLOW_CWS'!AW58</f>
        <v>-259065039.60907623</v>
      </c>
      <c r="AX59" s="260">
        <f>+'FIN-CASHFLOW_CWS'!AX58</f>
        <v>-267935011.43050185</v>
      </c>
      <c r="AY59" s="260">
        <f>+'FIN-CASHFLOW_CWS'!AY58</f>
        <v>-276956393.87267745</v>
      </c>
      <c r="AZ59" s="260">
        <f>+'FIN-CASHFLOW_CWS'!AZ58</f>
        <v>-289766160.87928194</v>
      </c>
      <c r="BA59" s="260">
        <f>+'FIN-CASHFLOW_CWS'!BA58</f>
        <v>-302388735.39368945</v>
      </c>
      <c r="BB59" s="260">
        <f>+'FIN-CASHFLOW_CWS'!BB58</f>
        <v>-314294065.00569594</v>
      </c>
      <c r="BC59" s="260">
        <f>+'FIN-CASHFLOW_CWS'!BC58</f>
        <v>-326004640.16770244</v>
      </c>
      <c r="BD59" s="260">
        <f>+'FIN-CASHFLOW_CWS'!BD58</f>
        <v>-337699933.90981096</v>
      </c>
      <c r="BE59" s="260">
        <f>+'FIN-CASHFLOW_CWS'!BE58</f>
        <v>-349165045.15191948</v>
      </c>
      <c r="BF59" s="260">
        <f>+'FIN-CASHFLOW_CWS'!BF58</f>
        <v>-360608480.844028</v>
      </c>
      <c r="BG59" s="260">
        <f>+'FIN-CASHFLOW_CWS'!BG58</f>
        <v>-372047567.50603449</v>
      </c>
      <c r="BH59" s="260">
        <f>+'FIN-CASHFLOW_CWS'!BH58</f>
        <v>-383702137.718041</v>
      </c>
      <c r="BI59" s="260">
        <f>+'FIN-CASHFLOW_CWS'!BI58</f>
        <v>-395353338.33244854</v>
      </c>
      <c r="BJ59" s="260">
        <f>+'FIN-CASHFLOW_CWS'!BJ58</f>
        <v>-407183919.56675404</v>
      </c>
      <c r="BK59" s="260">
        <f>+'FIN-CASHFLOW_CWS'!BK58</f>
        <v>-419387193.32846057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6" t="s">
        <v>318</v>
      </c>
      <c r="B2" s="366"/>
      <c r="C2" s="197"/>
    </row>
    <row r="3" spans="1:62" x14ac:dyDescent="0.15">
      <c r="A3" s="10"/>
      <c r="B3" s="10" t="s">
        <v>760</v>
      </c>
      <c r="C3" s="197"/>
    </row>
    <row r="4" spans="1:62" x14ac:dyDescent="0.15">
      <c r="C4" s="366" t="s">
        <v>35</v>
      </c>
      <c r="D4" s="366"/>
      <c r="E4" s="366"/>
      <c r="F4" s="366"/>
      <c r="G4" s="366"/>
      <c r="H4" s="366"/>
      <c r="I4" s="366"/>
      <c r="J4" s="366"/>
      <c r="K4" s="366"/>
      <c r="L4" s="366"/>
      <c r="M4" s="366"/>
      <c r="N4" s="366"/>
      <c r="O4" s="366" t="s">
        <v>36</v>
      </c>
      <c r="P4" s="366"/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 t="s">
        <v>37</v>
      </c>
      <c r="AB4" s="366"/>
      <c r="AC4" s="366"/>
      <c r="AD4" s="366"/>
      <c r="AE4" s="366"/>
      <c r="AF4" s="366"/>
      <c r="AG4" s="366"/>
      <c r="AH4" s="366"/>
      <c r="AI4" s="366"/>
      <c r="AJ4" s="366"/>
      <c r="AK4" s="366"/>
      <c r="AL4" s="366"/>
      <c r="AM4" s="366" t="s">
        <v>38</v>
      </c>
      <c r="AN4" s="366"/>
      <c r="AO4" s="366"/>
      <c r="AP4" s="366"/>
      <c r="AQ4" s="366"/>
      <c r="AR4" s="366"/>
      <c r="AS4" s="366"/>
      <c r="AT4" s="366"/>
      <c r="AU4" s="366"/>
      <c r="AV4" s="366"/>
      <c r="AW4" s="366"/>
      <c r="AX4" s="366"/>
      <c r="AY4" s="366" t="s">
        <v>39</v>
      </c>
      <c r="AZ4" s="366"/>
      <c r="BA4" s="366"/>
      <c r="BB4" s="366"/>
      <c r="BC4" s="366"/>
      <c r="BD4" s="366"/>
      <c r="BE4" s="366"/>
      <c r="BF4" s="366"/>
      <c r="BG4" s="366"/>
      <c r="BH4" s="366"/>
      <c r="BI4" s="366"/>
      <c r="BJ4" s="366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751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752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761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360</v>
      </c>
      <c r="E3" s="184">
        <f>REV_DB!F20</f>
        <v>900</v>
      </c>
      <c r="F3" s="184">
        <f>REV_DB!G20</f>
        <v>1747</v>
      </c>
      <c r="G3" s="184">
        <f>REV_DB!H20</f>
        <v>2467</v>
      </c>
      <c r="H3" s="184">
        <f>REV_DB!I20</f>
        <v>3347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720000</v>
      </c>
      <c r="E4" s="63">
        <f>REV_DB!F24</f>
        <v>3712500</v>
      </c>
      <c r="F4" s="63">
        <f>REV_DB!G24</f>
        <v>8909700</v>
      </c>
      <c r="G4" s="63">
        <f>REV_DB!H24</f>
        <v>14431950</v>
      </c>
      <c r="H4" s="63">
        <f>REV_DB!I24</f>
        <v>21839175</v>
      </c>
      <c r="I4" s="181">
        <f>SUM(D4:H4)</f>
        <v>49613325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436850</v>
      </c>
      <c r="E5" s="63">
        <f>REV_DB!F17</f>
        <v>3155716.25</v>
      </c>
      <c r="F5" s="63">
        <f>REV_DB!G17</f>
        <v>8018261.3700000001</v>
      </c>
      <c r="G5" s="63">
        <f>REV_DB!H17</f>
        <v>13553252.713</v>
      </c>
      <c r="H5" s="63">
        <f>REV_DB!I17</f>
        <v>21746284.574700002</v>
      </c>
      <c r="I5" s="181">
        <f>SUM(D5:H5)</f>
        <v>46910364.907700002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700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711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709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712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713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757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714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739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751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752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755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753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6" t="s">
        <v>36</v>
      </c>
      <c r="Q41" s="366"/>
      <c r="R41" s="366"/>
      <c r="S41" s="366"/>
      <c r="T41" s="366"/>
      <c r="U41" s="366"/>
      <c r="V41" s="366"/>
      <c r="W41" s="366"/>
      <c r="X41" s="366"/>
      <c r="Y41" s="366"/>
      <c r="Z41" s="366"/>
      <c r="AA41" s="366"/>
      <c r="AB41" s="366" t="s">
        <v>37</v>
      </c>
      <c r="AC41" s="366"/>
      <c r="AD41" s="366"/>
      <c r="AE41" s="366"/>
      <c r="AF41" s="366"/>
      <c r="AG41" s="366"/>
      <c r="AH41" s="366"/>
      <c r="AI41" s="366"/>
      <c r="AJ41" s="366"/>
      <c r="AK41" s="366"/>
      <c r="AL41" s="366"/>
      <c r="AM41" s="366"/>
      <c r="AN41" s="366" t="s">
        <v>38</v>
      </c>
      <c r="AO41" s="366"/>
      <c r="AP41" s="366"/>
      <c r="AQ41" s="366"/>
      <c r="AR41" s="366"/>
      <c r="AS41" s="366"/>
      <c r="AT41" s="366"/>
      <c r="AU41" s="366"/>
      <c r="AV41" s="366"/>
      <c r="AW41" s="366"/>
      <c r="AX41" s="366"/>
      <c r="AY41" s="366"/>
      <c r="AZ41" s="366" t="s">
        <v>39</v>
      </c>
      <c r="BA41" s="366"/>
      <c r="BB41" s="366"/>
      <c r="BC41" s="366"/>
      <c r="BD41" s="366"/>
      <c r="BE41" s="366"/>
      <c r="BF41" s="366"/>
      <c r="BG41" s="366"/>
      <c r="BH41" s="366"/>
      <c r="BI41" s="366"/>
      <c r="BJ41" s="366"/>
      <c r="BK41" s="366"/>
      <c r="BL41" s="35"/>
      <c r="BM41" s="212"/>
    </row>
    <row r="42" spans="2:75" s="14" customFormat="1" x14ac:dyDescent="0.15">
      <c r="B42" s="73" t="s">
        <v>716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6" t="s">
        <v>35</v>
      </c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 t="s">
        <v>36</v>
      </c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 t="s">
        <v>37</v>
      </c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 t="s">
        <v>38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 t="s">
        <v>39</v>
      </c>
      <c r="BB44" s="366"/>
      <c r="BC44" s="366"/>
      <c r="BD44" s="366"/>
      <c r="BE44" s="366"/>
      <c r="BF44" s="366"/>
      <c r="BG44" s="366"/>
      <c r="BH44" s="366"/>
      <c r="BI44" s="366"/>
      <c r="BJ44" s="366"/>
      <c r="BK44" s="366"/>
      <c r="BL44" s="366"/>
      <c r="BM44" s="65"/>
    </row>
    <row r="45" spans="2:75" customFormat="1" x14ac:dyDescent="0.15">
      <c r="B45" s="14" t="s">
        <v>750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765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766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0" t="s">
        <v>35</v>
      </c>
      <c r="E143" s="370"/>
      <c r="F143" s="370"/>
      <c r="G143" s="370"/>
      <c r="H143" s="370"/>
      <c r="I143" s="370"/>
      <c r="J143" s="370"/>
      <c r="K143" s="370"/>
      <c r="L143" s="370"/>
      <c r="M143" s="370"/>
      <c r="N143" s="370"/>
      <c r="O143" s="37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705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6" t="s">
        <v>35</v>
      </c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 t="s">
        <v>36</v>
      </c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366"/>
      <c r="AC1" s="366" t="s">
        <v>37</v>
      </c>
      <c r="AD1" s="366"/>
      <c r="AE1" s="366"/>
      <c r="AF1" s="366"/>
      <c r="AG1" s="366"/>
      <c r="AH1" s="366"/>
      <c r="AI1" s="366"/>
      <c r="AJ1" s="366"/>
      <c r="AK1" s="366"/>
      <c r="AL1" s="366"/>
      <c r="AM1" s="366"/>
      <c r="AN1" s="366"/>
      <c r="AO1" s="366" t="s">
        <v>38</v>
      </c>
      <c r="AP1" s="366"/>
      <c r="AQ1" s="366"/>
      <c r="AR1" s="366"/>
      <c r="AS1" s="366"/>
      <c r="AT1" s="366"/>
      <c r="AU1" s="366"/>
      <c r="AV1" s="366"/>
      <c r="AW1" s="366"/>
      <c r="AX1" s="366"/>
      <c r="AY1" s="366"/>
      <c r="AZ1" s="366"/>
      <c r="BA1" s="366" t="s">
        <v>39</v>
      </c>
      <c r="BB1" s="366"/>
      <c r="BC1" s="366"/>
      <c r="BD1" s="366"/>
      <c r="BE1" s="366"/>
      <c r="BF1" s="366"/>
      <c r="BG1" s="366"/>
      <c r="BH1" s="366"/>
      <c r="BI1" s="366"/>
      <c r="BJ1" s="366"/>
      <c r="BK1" s="366"/>
      <c r="BL1" s="366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765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766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6" t="s">
        <v>318</v>
      </c>
      <c r="B2" s="366"/>
      <c r="C2" s="197"/>
    </row>
    <row r="3" spans="1:63" x14ac:dyDescent="0.15">
      <c r="A3" s="10"/>
      <c r="B3" s="10" t="s">
        <v>724</v>
      </c>
      <c r="C3" s="197"/>
    </row>
    <row r="4" spans="1:63" x14ac:dyDescent="0.15">
      <c r="C4" s="198"/>
      <c r="D4" s="366" t="s">
        <v>35</v>
      </c>
      <c r="E4" s="366"/>
      <c r="F4" s="366"/>
      <c r="G4" s="366"/>
      <c r="H4" s="366"/>
      <c r="I4" s="366"/>
      <c r="J4" s="366"/>
      <c r="K4" s="366"/>
      <c r="L4" s="366"/>
      <c r="M4" s="366"/>
      <c r="N4" s="366"/>
      <c r="O4" s="366"/>
      <c r="P4" s="366" t="s">
        <v>36</v>
      </c>
      <c r="Q4" s="366"/>
      <c r="R4" s="366"/>
      <c r="S4" s="366"/>
      <c r="T4" s="366"/>
      <c r="U4" s="366"/>
      <c r="V4" s="366"/>
      <c r="W4" s="366"/>
      <c r="X4" s="366"/>
      <c r="Y4" s="366"/>
      <c r="Z4" s="366"/>
      <c r="AA4" s="366"/>
      <c r="AB4" s="366" t="s">
        <v>37</v>
      </c>
      <c r="AC4" s="366"/>
      <c r="AD4" s="366"/>
      <c r="AE4" s="366"/>
      <c r="AF4" s="366"/>
      <c r="AG4" s="366"/>
      <c r="AH4" s="366"/>
      <c r="AI4" s="366"/>
      <c r="AJ4" s="366"/>
      <c r="AK4" s="366"/>
      <c r="AL4" s="366"/>
      <c r="AM4" s="366"/>
      <c r="AN4" s="366" t="s">
        <v>38</v>
      </c>
      <c r="AO4" s="366"/>
      <c r="AP4" s="366"/>
      <c r="AQ4" s="366"/>
      <c r="AR4" s="366"/>
      <c r="AS4" s="366"/>
      <c r="AT4" s="366"/>
      <c r="AU4" s="366"/>
      <c r="AV4" s="366"/>
      <c r="AW4" s="366"/>
      <c r="AX4" s="366"/>
      <c r="AY4" s="366"/>
      <c r="AZ4" s="366" t="s">
        <v>39</v>
      </c>
      <c r="BA4" s="366"/>
      <c r="BB4" s="366"/>
      <c r="BC4" s="366"/>
      <c r="BD4" s="366"/>
      <c r="BE4" s="366"/>
      <c r="BF4" s="366"/>
      <c r="BG4" s="366"/>
      <c r="BH4" s="366"/>
      <c r="BI4" s="366"/>
      <c r="BJ4" s="366"/>
      <c r="BK4" s="366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109210</v>
      </c>
      <c r="N7" s="9">
        <f>'FIN-P&amp;L_CWS'!O129</f>
        <v>109210</v>
      </c>
      <c r="O7" s="9">
        <f>'FIN-P&amp;L_CWS'!P129</f>
        <v>218430</v>
      </c>
      <c r="P7" s="9">
        <f>'FIN-P&amp;L_CWS'!Q129</f>
        <v>94007.55</v>
      </c>
      <c r="Q7" s="9">
        <f>'FIN-P&amp;L_CWS'!R129</f>
        <v>125337.15</v>
      </c>
      <c r="R7" s="9">
        <f>'FIN-P&amp;L_CWS'!S129</f>
        <v>250693.05</v>
      </c>
      <c r="S7" s="9">
        <f>'FIN-P&amp;L_CWS'!T129</f>
        <v>250693.05</v>
      </c>
      <c r="T7" s="9">
        <f>'FIN-P&amp;L_CWS'!U129</f>
        <v>250693.05</v>
      </c>
      <c r="U7" s="9">
        <f>'FIN-P&amp;L_CWS'!V129</f>
        <v>250693.05</v>
      </c>
      <c r="V7" s="9">
        <f>'FIN-P&amp;L_CWS'!W129</f>
        <v>250693.05</v>
      </c>
      <c r="W7" s="9">
        <f>'FIN-P&amp;L_CWS'!X129</f>
        <v>282022.65000000002</v>
      </c>
      <c r="X7" s="9">
        <f>'FIN-P&amp;L_CWS'!Y129</f>
        <v>313371</v>
      </c>
      <c r="Y7" s="9">
        <f>'FIN-P&amp;L_CWS'!Z129</f>
        <v>318927.25</v>
      </c>
      <c r="Z7" s="9">
        <f>'FIN-P&amp;L_CWS'!AA129</f>
        <v>381586.45</v>
      </c>
      <c r="AA7" s="9">
        <f>'FIN-P&amp;L_CWS'!AB129</f>
        <v>386998.95</v>
      </c>
      <c r="AB7" s="9">
        <f>'FIN-P&amp;L_CWS'!AC129</f>
        <v>396462.77</v>
      </c>
      <c r="AC7" s="9">
        <f>'FIN-P&amp;L_CWS'!AD129</f>
        <v>637378.15</v>
      </c>
      <c r="AD7" s="9">
        <f>'FIN-P&amp;L_CWS'!AE129</f>
        <v>717572.47</v>
      </c>
      <c r="AE7" s="9">
        <f>'FIN-P&amp;L_CWS'!AF129</f>
        <v>717572.47</v>
      </c>
      <c r="AF7" s="9">
        <f>'FIN-P&amp;L_CWS'!AG129</f>
        <v>799101.75</v>
      </c>
      <c r="AG7" s="9">
        <f>'FIN-P&amp;L_CWS'!AH129</f>
        <v>799101.75</v>
      </c>
      <c r="AH7" s="9">
        <f>'FIN-P&amp;L_CWS'!AI129</f>
        <v>799101.75</v>
      </c>
      <c r="AI7" s="9">
        <f>'FIN-P&amp;L_CWS'!AJ129</f>
        <v>718462.47</v>
      </c>
      <c r="AJ7" s="9">
        <f>'FIN-P&amp;L_CWS'!AK129</f>
        <v>719186.22</v>
      </c>
      <c r="AK7" s="9">
        <f>'FIN-P&amp;L_CWS'!AL129</f>
        <v>648293.15</v>
      </c>
      <c r="AL7" s="9">
        <f>'FIN-P&amp;L_CWS'!AM129</f>
        <v>568543.87</v>
      </c>
      <c r="AM7" s="9">
        <f>'FIN-P&amp;L_CWS'!AN129</f>
        <v>497484.55</v>
      </c>
      <c r="AN7" s="9">
        <f>'FIN-P&amp;L_CWS'!AO129</f>
        <v>672568.29700000002</v>
      </c>
      <c r="AO7" s="9">
        <f>'FIN-P&amp;L_CWS'!AP129</f>
        <v>1076454.183</v>
      </c>
      <c r="AP7" s="9">
        <f>'FIN-P&amp;L_CWS'!AQ129</f>
        <v>1216222.6580000001</v>
      </c>
      <c r="AQ7" s="9">
        <f>'FIN-P&amp;L_CWS'!AR129</f>
        <v>1216222.6580000001</v>
      </c>
      <c r="AR7" s="9">
        <f>'FIN-P&amp;L_CWS'!AS129</f>
        <v>1352253.6329999999</v>
      </c>
      <c r="AS7" s="9">
        <f>'FIN-P&amp;L_CWS'!AT129</f>
        <v>1352253.6329999999</v>
      </c>
      <c r="AT7" s="9">
        <f>'FIN-P&amp;L_CWS'!AU129</f>
        <v>1352253.6329999999</v>
      </c>
      <c r="AU7" s="9">
        <f>'FIN-P&amp;L_CWS'!AV129</f>
        <v>1217207.6580000001</v>
      </c>
      <c r="AV7" s="9">
        <f>'FIN-P&amp;L_CWS'!AW129</f>
        <v>1218025.1580000001</v>
      </c>
      <c r="AW7" s="9">
        <f>'FIN-P&amp;L_CWS'!AX129</f>
        <v>1088864.183</v>
      </c>
      <c r="AX7" s="9">
        <f>'FIN-P&amp;L_CWS'!AY129</f>
        <v>960127.74699999997</v>
      </c>
      <c r="AY7" s="9">
        <f>'FIN-P&amp;L_CWS'!AZ129</f>
        <v>830799.272</v>
      </c>
      <c r="AZ7" s="9">
        <f>'FIN-P&amp;L_CWS'!BA129</f>
        <v>1081878.6567000002</v>
      </c>
      <c r="BA7" s="9">
        <f>'FIN-P&amp;L_CWS'!BB129</f>
        <v>1735204.0867999999</v>
      </c>
      <c r="BB7" s="9">
        <f>'FIN-P&amp;L_CWS'!BC129</f>
        <v>1952324.4501</v>
      </c>
      <c r="BC7" s="9">
        <f>'FIN-P&amp;L_CWS'!BD129</f>
        <v>1952324.4501</v>
      </c>
      <c r="BD7" s="9">
        <f>'FIN-P&amp;L_CWS'!BE129</f>
        <v>2171838.2335000001</v>
      </c>
      <c r="BE7" s="9">
        <f>'FIN-P&amp;L_CWS'!BF129</f>
        <v>2171838.2335000001</v>
      </c>
      <c r="BF7" s="9">
        <f>'FIN-P&amp;L_CWS'!BG129</f>
        <v>2171838.2335000001</v>
      </c>
      <c r="BG7" s="9">
        <f>'FIN-P&amp;L_CWS'!BH129</f>
        <v>1953309.4501</v>
      </c>
      <c r="BH7" s="9">
        <f>'FIN-P&amp;L_CWS'!BI129</f>
        <v>1954126.9501</v>
      </c>
      <c r="BI7" s="9">
        <f>'FIN-P&amp;L_CWS'!BJ129</f>
        <v>1747614.0867999999</v>
      </c>
      <c r="BJ7" s="9">
        <f>'FIN-P&amp;L_CWS'!BK129</f>
        <v>1530272.8034000001</v>
      </c>
      <c r="BK7" s="9">
        <f>'FIN-P&amp;L_CWS'!BL129</f>
        <v>1323714.9401</v>
      </c>
    </row>
    <row r="8" spans="1:63" x14ac:dyDescent="0.15">
      <c r="B8" s="44" t="s">
        <v>663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9383446.9666666668</v>
      </c>
      <c r="N8" s="9">
        <f>'FIN-P&amp;L_CWS'!O205</f>
        <v>9369471.9666666668</v>
      </c>
      <c r="O8" s="9">
        <f>'FIN-P&amp;L_CWS'!P205</f>
        <v>9372833.5666666664</v>
      </c>
      <c r="P8" s="9">
        <f>'FIN-P&amp;L_CWS'!Q205</f>
        <v>10826647.518166667</v>
      </c>
      <c r="Q8" s="9">
        <f>'FIN-P&amp;L_CWS'!R205</f>
        <v>10813282.406166667</v>
      </c>
      <c r="R8" s="9">
        <f>'FIN-P&amp;L_CWS'!S205</f>
        <v>10816493.083166666</v>
      </c>
      <c r="S8" s="9">
        <f>'FIN-P&amp;L_CWS'!T205</f>
        <v>10836058.083166666</v>
      </c>
      <c r="T8" s="9">
        <f>'FIN-P&amp;L_CWS'!U205</f>
        <v>10820093.083166666</v>
      </c>
      <c r="U8" s="9">
        <f>'FIN-P&amp;L_CWS'!V205</f>
        <v>10824803.083166666</v>
      </c>
      <c r="V8" s="9">
        <f>'FIN-P&amp;L_CWS'!W205</f>
        <v>9826664.7498333342</v>
      </c>
      <c r="W8" s="9">
        <f>'FIN-P&amp;L_CWS'!X205</f>
        <v>9827959.6378333345</v>
      </c>
      <c r="X8" s="9">
        <f>'FIN-P&amp;L_CWS'!Y205</f>
        <v>9826030.0883333348</v>
      </c>
      <c r="Y8" s="9">
        <f>'FIN-P&amp;L_CWS'!Z205</f>
        <v>9844711.7758333348</v>
      </c>
      <c r="Z8" s="9">
        <f>'FIN-P&amp;L_CWS'!AA205</f>
        <v>9828076.5518333334</v>
      </c>
      <c r="AA8" s="9">
        <f>'FIN-P&amp;L_CWS'!AB205</f>
        <v>9831448.9268333334</v>
      </c>
      <c r="AB8" s="9">
        <f>'FIN-P&amp;L_CWS'!AC205</f>
        <v>8293876.7653916674</v>
      </c>
      <c r="AC8" s="9">
        <f>'FIN-P&amp;L_CWS'!AD205</f>
        <v>8300960.8934583329</v>
      </c>
      <c r="AD8" s="9">
        <f>'FIN-P&amp;L_CWS'!AE205</f>
        <v>8297246.7230583336</v>
      </c>
      <c r="AE8" s="9">
        <f>'FIN-P&amp;L_CWS'!AF205</f>
        <v>8319351.7230583336</v>
      </c>
      <c r="AF8" s="9">
        <f>'FIN-P&amp;L_CWS'!AG205</f>
        <v>8299692.6014583334</v>
      </c>
      <c r="AG8" s="9">
        <f>'FIN-P&amp;L_CWS'!AH205</f>
        <v>8305992.6014583334</v>
      </c>
      <c r="AH8" s="9">
        <f>'FIN-P&amp;L_CWS'!AI205</f>
        <v>8301047.6014583334</v>
      </c>
      <c r="AI8" s="9">
        <f>'FIN-P&amp;L_CWS'!AJ205</f>
        <v>8301073.4230583338</v>
      </c>
      <c r="AJ8" s="9">
        <f>'FIN-P&amp;L_CWS'!AK205</f>
        <v>8297295.1355583332</v>
      </c>
      <c r="AK8" s="9">
        <f>'FIN-P&amp;L_CWS'!AL205</f>
        <v>8315773.3434583321</v>
      </c>
      <c r="AL8" s="9">
        <f>'FIN-P&amp;L_CWS'!AM205</f>
        <v>8292775.8650583336</v>
      </c>
      <c r="AM8" s="9">
        <f>'FIN-P&amp;L_CWS'!AN205</f>
        <v>8293894.0854583327</v>
      </c>
      <c r="AN8" s="9">
        <f>'FIN-P&amp;L_CWS'!AO205</f>
        <v>9990062.3682589587</v>
      </c>
      <c r="AO8" s="9">
        <f>'FIN-P&amp;L_CWS'!AP205</f>
        <v>9999623.9448389579</v>
      </c>
      <c r="AP8" s="9">
        <f>'FIN-P&amp;L_CWS'!AQ205</f>
        <v>10000016.99908896</v>
      </c>
      <c r="AQ8" s="9">
        <f>'FIN-P&amp;L_CWS'!AR205</f>
        <v>10022121.99908896</v>
      </c>
      <c r="AR8" s="9">
        <f>'FIN-P&amp;L_CWS'!AS205</f>
        <v>10004097.928338958</v>
      </c>
      <c r="AS8" s="9">
        <f>'FIN-P&amp;L_CWS'!AT205</f>
        <v>10010397.928338958</v>
      </c>
      <c r="AT8" s="9">
        <f>'FIN-P&amp;L_CWS'!AU205</f>
        <v>10005452.928338958</v>
      </c>
      <c r="AU8" s="9">
        <f>'FIN-P&amp;L_CWS'!AV205</f>
        <v>10003846.549088959</v>
      </c>
      <c r="AV8" s="9">
        <f>'FIN-P&amp;L_CWS'!AW205</f>
        <v>10000071.074088959</v>
      </c>
      <c r="AW8" s="9">
        <f>'FIN-P&amp;L_CWS'!AX205</f>
        <v>10016801.244838959</v>
      </c>
      <c r="AX8" s="9">
        <f>'FIN-P&amp;L_CWS'!AY205</f>
        <v>9992334.1517589595</v>
      </c>
      <c r="AY8" s="9">
        <f>'FIN-P&amp;L_CWS'!AZ205</f>
        <v>9991704.2975089606</v>
      </c>
      <c r="AZ8" s="9">
        <f>'FIN-P&amp;L_CWS'!BA205</f>
        <v>13606064.02163785</v>
      </c>
      <c r="BA8" s="9">
        <f>'FIN-P&amp;L_CWS'!BB205</f>
        <v>13623108.784540849</v>
      </c>
      <c r="BB8" s="9">
        <f>'FIN-P&amp;L_CWS'!BC205</f>
        <v>13625822.395439848</v>
      </c>
      <c r="BC8" s="9">
        <f>'FIN-P&amp;L_CWS'!BD205</f>
        <v>13647927.395439848</v>
      </c>
      <c r="BD8" s="9">
        <f>'FIN-P&amp;L_CWS'!BE205</f>
        <v>13632407.808941849</v>
      </c>
      <c r="BE8" s="9">
        <f>'FIN-P&amp;L_CWS'!BF205</f>
        <v>13638707.808941849</v>
      </c>
      <c r="BF8" s="9">
        <f>'FIN-P&amp;L_CWS'!BG205</f>
        <v>13633762.808941849</v>
      </c>
      <c r="BG8" s="9">
        <f>'FIN-P&amp;L_CWS'!BH205</f>
        <v>13629651.945439849</v>
      </c>
      <c r="BH8" s="9">
        <f>'FIN-P&amp;L_CWS'!BI205</f>
        <v>13625876.470439849</v>
      </c>
      <c r="BI8" s="9">
        <f>'FIN-P&amp;L_CWS'!BJ205</f>
        <v>13640286.08454085</v>
      </c>
      <c r="BJ8" s="9">
        <f>'FIN-P&amp;L_CWS'!BK205</f>
        <v>13613160.84603885</v>
      </c>
      <c r="BK8" s="9">
        <f>'FIN-P&amp;L_CWS'!BL205</f>
        <v>13604644.110139851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-9274236.9666666668</v>
      </c>
      <c r="N9" s="9">
        <f>'FIN-P&amp;L_CWS'!O207</f>
        <v>-9260261.9666666668</v>
      </c>
      <c r="O9" s="9">
        <f>'FIN-P&amp;L_CWS'!P207</f>
        <v>-9154403.5666666664</v>
      </c>
      <c r="P9" s="9">
        <f>'FIN-P&amp;L_CWS'!Q207</f>
        <v>-10732639.968166666</v>
      </c>
      <c r="Q9" s="9">
        <f>'FIN-P&amp;L_CWS'!R207</f>
        <v>-10687945.256166667</v>
      </c>
      <c r="R9" s="9">
        <f>'FIN-P&amp;L_CWS'!S207</f>
        <v>-10565800.033166666</v>
      </c>
      <c r="S9" s="9">
        <f>'FIN-P&amp;L_CWS'!T207</f>
        <v>-10585365.033166666</v>
      </c>
      <c r="T9" s="9">
        <f>'FIN-P&amp;L_CWS'!U207</f>
        <v>-10569400.033166666</v>
      </c>
      <c r="U9" s="9">
        <f>'FIN-P&amp;L_CWS'!V207</f>
        <v>-10574110.033166666</v>
      </c>
      <c r="V9" s="9">
        <f>'FIN-P&amp;L_CWS'!W207</f>
        <v>-9575971.6998333335</v>
      </c>
      <c r="W9" s="9">
        <f>'FIN-P&amp;L_CWS'!X207</f>
        <v>-9545936.9878333341</v>
      </c>
      <c r="X9" s="9">
        <f>'FIN-P&amp;L_CWS'!Y207</f>
        <v>-9512659.0883333348</v>
      </c>
      <c r="Y9" s="9">
        <f>'FIN-P&amp;L_CWS'!Z207</f>
        <v>-9525784.5258333348</v>
      </c>
      <c r="Z9" s="9">
        <f>'FIN-P&amp;L_CWS'!AA207</f>
        <v>-9446490.1018333342</v>
      </c>
      <c r="AA9" s="9">
        <f>'FIN-P&amp;L_CWS'!AB207</f>
        <v>-9444449.9768333342</v>
      </c>
      <c r="AB9" s="9">
        <f>'FIN-P&amp;L_CWS'!AC207</f>
        <v>-7897413.9953916669</v>
      </c>
      <c r="AC9" s="9">
        <f>'FIN-P&amp;L_CWS'!AD207</f>
        <v>-7663582.7434583325</v>
      </c>
      <c r="AD9" s="9">
        <f>'FIN-P&amp;L_CWS'!AE207</f>
        <v>-7579674.2530583339</v>
      </c>
      <c r="AE9" s="9">
        <f>'FIN-P&amp;L_CWS'!AF207</f>
        <v>-7601779.2530583339</v>
      </c>
      <c r="AF9" s="9">
        <f>'FIN-P&amp;L_CWS'!AG207</f>
        <v>-7500590.8514583334</v>
      </c>
      <c r="AG9" s="9">
        <f>'FIN-P&amp;L_CWS'!AH207</f>
        <v>-7506890.8514583334</v>
      </c>
      <c r="AH9" s="9">
        <f>'FIN-P&amp;L_CWS'!AI207</f>
        <v>-7501945.8514583334</v>
      </c>
      <c r="AI9" s="9">
        <f>'FIN-P&amp;L_CWS'!AJ207</f>
        <v>-7582610.9530583341</v>
      </c>
      <c r="AJ9" s="9">
        <f>'FIN-P&amp;L_CWS'!AK207</f>
        <v>-7578108.9155583335</v>
      </c>
      <c r="AK9" s="9">
        <f>'FIN-P&amp;L_CWS'!AL207</f>
        <v>-7667480.1934583317</v>
      </c>
      <c r="AL9" s="9">
        <f>'FIN-P&amp;L_CWS'!AM207</f>
        <v>-7724231.9950583335</v>
      </c>
      <c r="AM9" s="9">
        <f>'FIN-P&amp;L_CWS'!AN207</f>
        <v>-7796409.5354583329</v>
      </c>
      <c r="AN9" s="9">
        <f>'FIN-P&amp;L_CWS'!AO207</f>
        <v>-9317494.0712589584</v>
      </c>
      <c r="AO9" s="9">
        <f>'FIN-P&amp;L_CWS'!AP207</f>
        <v>-8923169.7618389577</v>
      </c>
      <c r="AP9" s="9">
        <f>'FIN-P&amp;L_CWS'!AQ207</f>
        <v>-8783794.3410889599</v>
      </c>
      <c r="AQ9" s="9">
        <f>'FIN-P&amp;L_CWS'!AR207</f>
        <v>-8805899.3410889599</v>
      </c>
      <c r="AR9" s="9">
        <f>'FIN-P&amp;L_CWS'!AS207</f>
        <v>-8651844.2953389585</v>
      </c>
      <c r="AS9" s="9">
        <f>'FIN-P&amp;L_CWS'!AT207</f>
        <v>-8658144.2953389585</v>
      </c>
      <c r="AT9" s="9">
        <f>'FIN-P&amp;L_CWS'!AU207</f>
        <v>-8653199.2953389585</v>
      </c>
      <c r="AU9" s="9">
        <f>'FIN-P&amp;L_CWS'!AV207</f>
        <v>-8786638.8910889588</v>
      </c>
      <c r="AV9" s="9">
        <f>'FIN-P&amp;L_CWS'!AW207</f>
        <v>-8782045.9160889592</v>
      </c>
      <c r="AW9" s="9">
        <f>'FIN-P&amp;L_CWS'!AX207</f>
        <v>-8927937.0618389584</v>
      </c>
      <c r="AX9" s="9">
        <f>'FIN-P&amp;L_CWS'!AY207</f>
        <v>-9032206.40475896</v>
      </c>
      <c r="AY9" s="9">
        <f>'FIN-P&amp;L_CWS'!AZ207</f>
        <v>-9160905.0255089607</v>
      </c>
      <c r="AZ9" s="9">
        <f>'FIN-P&amp;L_CWS'!BA207</f>
        <v>-12524185.364937849</v>
      </c>
      <c r="BA9" s="9">
        <f>'FIN-P&amp;L_CWS'!BB207</f>
        <v>-11887904.697740849</v>
      </c>
      <c r="BB9" s="9">
        <f>'FIN-P&amp;L_CWS'!BC207</f>
        <v>-11673497.945339847</v>
      </c>
      <c r="BC9" s="9">
        <f>'FIN-P&amp;L_CWS'!BD207</f>
        <v>-11695602.945339847</v>
      </c>
      <c r="BD9" s="9">
        <f>'FIN-P&amp;L_CWS'!BE207</f>
        <v>-11460569.575441848</v>
      </c>
      <c r="BE9" s="9">
        <f>'FIN-P&amp;L_CWS'!BF207</f>
        <v>-11466869.575441848</v>
      </c>
      <c r="BF9" s="9">
        <f>'FIN-P&amp;L_CWS'!BG207</f>
        <v>-11461924.575441848</v>
      </c>
      <c r="BG9" s="9">
        <f>'FIN-P&amp;L_CWS'!BH207</f>
        <v>-11676342.495339848</v>
      </c>
      <c r="BH9" s="9">
        <f>'FIN-P&amp;L_CWS'!BI207</f>
        <v>-11671749.52033985</v>
      </c>
      <c r="BI9" s="9">
        <f>'FIN-P&amp;L_CWS'!BJ207</f>
        <v>-11892671.99774085</v>
      </c>
      <c r="BJ9" s="9">
        <f>'FIN-P&amp;L_CWS'!BK207</f>
        <v>-12082888.042638849</v>
      </c>
      <c r="BK9" s="9">
        <f>'FIN-P&amp;L_CWS'!BL207</f>
        <v>-12280929.170039851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-93793104.966666669</v>
      </c>
      <c r="N10" s="9">
        <f>'FIN-P&amp;L_CWS'!O208</f>
        <v>-103053366.93333334</v>
      </c>
      <c r="O10" s="9">
        <f>'FIN-P&amp;L_CWS'!P208</f>
        <v>-112207770.5</v>
      </c>
      <c r="P10" s="9">
        <f>'FIN-P&amp;L_CWS'!Q208</f>
        <v>-122940410.46816666</v>
      </c>
      <c r="Q10" s="9">
        <f>'FIN-P&amp;L_CWS'!R208</f>
        <v>-133628355.72433333</v>
      </c>
      <c r="R10" s="9">
        <f>'FIN-P&amp;L_CWS'!S208</f>
        <v>-144194155.75749999</v>
      </c>
      <c r="S10" s="9">
        <f>'FIN-P&amp;L_CWS'!T208</f>
        <v>-154779520.79066667</v>
      </c>
      <c r="T10" s="9">
        <f>'FIN-P&amp;L_CWS'!U208</f>
        <v>-165348920.82383335</v>
      </c>
      <c r="U10" s="9">
        <f>'FIN-P&amp;L_CWS'!V208</f>
        <v>-175923030.85700002</v>
      </c>
      <c r="V10" s="9">
        <f>'FIN-P&amp;L_CWS'!W208</f>
        <v>-185499002.55683336</v>
      </c>
      <c r="W10" s="9">
        <f>'FIN-P&amp;L_CWS'!X208</f>
        <v>-195044939.54466668</v>
      </c>
      <c r="X10" s="9">
        <f>'FIN-P&amp;L_CWS'!Y208</f>
        <v>-204557598.63300002</v>
      </c>
      <c r="Y10" s="9">
        <f>'FIN-P&amp;L_CWS'!Z208</f>
        <v>-214083383.15883335</v>
      </c>
      <c r="Z10" s="9">
        <f>'FIN-P&amp;L_CWS'!AA208</f>
        <v>-223529873.2606667</v>
      </c>
      <c r="AA10" s="9">
        <f>'FIN-P&amp;L_CWS'!AB208</f>
        <v>-232974323.23750004</v>
      </c>
      <c r="AB10" s="9">
        <f>'FIN-P&amp;L_CWS'!AC208</f>
        <v>-240871737.23289171</v>
      </c>
      <c r="AC10" s="9">
        <f>'FIN-P&amp;L_CWS'!AD208</f>
        <v>-248535319.97635004</v>
      </c>
      <c r="AD10" s="9">
        <f>'FIN-P&amp;L_CWS'!AE208</f>
        <v>-256114994.22940838</v>
      </c>
      <c r="AE10" s="9">
        <f>'FIN-P&amp;L_CWS'!AF208</f>
        <v>-263716773.48246673</v>
      </c>
      <c r="AF10" s="9">
        <f>'FIN-P&amp;L_CWS'!AG208</f>
        <v>-271217364.33392507</v>
      </c>
      <c r="AG10" s="9">
        <f>'FIN-P&amp;L_CWS'!AH208</f>
        <v>-278724255.18538338</v>
      </c>
      <c r="AH10" s="9">
        <f>'FIN-P&amp;L_CWS'!AI208</f>
        <v>-286226201.03684169</v>
      </c>
      <c r="AI10" s="9">
        <f>'FIN-P&amp;L_CWS'!AJ208</f>
        <v>-293808811.98990005</v>
      </c>
      <c r="AJ10" s="9">
        <f>'FIN-P&amp;L_CWS'!AK208</f>
        <v>-301386920.90545839</v>
      </c>
      <c r="AK10" s="9">
        <f>'FIN-P&amp;L_CWS'!AL208</f>
        <v>-309054401.09891671</v>
      </c>
      <c r="AL10" s="9">
        <f>'FIN-P&amp;L_CWS'!AM208</f>
        <v>-316778633.09397507</v>
      </c>
      <c r="AM10" s="9">
        <f>'FIN-P&amp;L_CWS'!AN208</f>
        <v>-324575042.62943339</v>
      </c>
      <c r="AN10" s="9">
        <f>'FIN-P&amp;L_CWS'!AO208</f>
        <v>-333892536.70069236</v>
      </c>
      <c r="AO10" s="9">
        <f>'FIN-P&amp;L_CWS'!AP208</f>
        <v>-342815706.46253133</v>
      </c>
      <c r="AP10" s="9">
        <f>'FIN-P&amp;L_CWS'!AQ208</f>
        <v>-351599500.80362028</v>
      </c>
      <c r="AQ10" s="9">
        <f>'FIN-P&amp;L_CWS'!AR208</f>
        <v>-360405400.14470923</v>
      </c>
      <c r="AR10" s="9">
        <f>'FIN-P&amp;L_CWS'!AS208</f>
        <v>-369057244.44004822</v>
      </c>
      <c r="AS10" s="9">
        <f>'FIN-P&amp;L_CWS'!AT208</f>
        <v>-377715388.73538721</v>
      </c>
      <c r="AT10" s="9">
        <f>'FIN-P&amp;L_CWS'!AU208</f>
        <v>-386368588.03072619</v>
      </c>
      <c r="AU10" s="9">
        <f>'FIN-P&amp;L_CWS'!AV208</f>
        <v>-395155226.92181516</v>
      </c>
      <c r="AV10" s="9">
        <f>'FIN-P&amp;L_CWS'!AW208</f>
        <v>-403937272.8379041</v>
      </c>
      <c r="AW10" s="9">
        <f>'FIN-P&amp;L_CWS'!AX208</f>
        <v>-412865209.89974308</v>
      </c>
      <c r="AX10" s="9">
        <f>'FIN-P&amp;L_CWS'!AY208</f>
        <v>-421897416.30450201</v>
      </c>
      <c r="AY10" s="9">
        <f>'FIN-P&amp;L_CWS'!AZ208</f>
        <v>-431058321.33001095</v>
      </c>
      <c r="AZ10" s="9">
        <f>'FIN-P&amp;L_CWS'!BA208</f>
        <v>-443582506.69494879</v>
      </c>
      <c r="BA10" s="9">
        <f>'FIN-P&amp;L_CWS'!BB208</f>
        <v>-455470411.39268965</v>
      </c>
      <c r="BB10" s="9">
        <f>'FIN-P&amp;L_CWS'!BC208</f>
        <v>-467143909.3380295</v>
      </c>
      <c r="BC10" s="9">
        <f>'FIN-P&amp;L_CWS'!BD208</f>
        <v>-478839512.28336936</v>
      </c>
      <c r="BD10" s="9">
        <f>'FIN-P&amp;L_CWS'!BE208</f>
        <v>-490300081.8588112</v>
      </c>
      <c r="BE10" s="9">
        <f>'FIN-P&amp;L_CWS'!BF208</f>
        <v>-501766951.43425304</v>
      </c>
      <c r="BF10" s="9">
        <f>'FIN-P&amp;L_CWS'!BG208</f>
        <v>-513228876.00969487</v>
      </c>
      <c r="BG10" s="9">
        <f>'FIN-P&amp;L_CWS'!BH208</f>
        <v>-524905218.50503474</v>
      </c>
      <c r="BH10" s="9">
        <f>'FIN-P&amp;L_CWS'!BI208</f>
        <v>-536576968.02537459</v>
      </c>
      <c r="BI10" s="9">
        <f>'FIN-P&amp;L_CWS'!BJ208</f>
        <v>-548469640.0231154</v>
      </c>
      <c r="BJ10" s="9">
        <f>'FIN-P&amp;L_CWS'!BK208</f>
        <v>-560552528.06575429</v>
      </c>
      <c r="BK10" s="9">
        <f>'FIN-P&amp;L_CWS'!BL208</f>
        <v>-572833457.23579419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6" t="s">
        <v>35</v>
      </c>
      <c r="E13" s="366"/>
      <c r="F13" s="366"/>
      <c r="G13" s="366"/>
      <c r="H13" s="366"/>
      <c r="I13" s="366"/>
      <c r="J13" s="366"/>
      <c r="K13" s="366"/>
      <c r="L13" s="366"/>
      <c r="M13" s="366"/>
      <c r="N13" s="366"/>
      <c r="O13" s="366"/>
      <c r="P13" s="366" t="s">
        <v>36</v>
      </c>
      <c r="Q13" s="366"/>
      <c r="R13" s="366"/>
      <c r="S13" s="366"/>
      <c r="T13" s="366"/>
      <c r="U13" s="366"/>
      <c r="V13" s="366"/>
      <c r="W13" s="366"/>
      <c r="X13" s="366"/>
      <c r="Y13" s="366"/>
      <c r="Z13" s="366"/>
      <c r="AA13" s="366"/>
      <c r="AB13" s="366" t="s">
        <v>37</v>
      </c>
      <c r="AC13" s="366"/>
      <c r="AD13" s="366"/>
      <c r="AE13" s="366"/>
      <c r="AF13" s="366"/>
      <c r="AG13" s="366"/>
      <c r="AH13" s="366"/>
      <c r="AI13" s="366"/>
      <c r="AJ13" s="366"/>
      <c r="AK13" s="366"/>
      <c r="AL13" s="366"/>
      <c r="AM13" s="366"/>
      <c r="AN13" s="366" t="s">
        <v>38</v>
      </c>
      <c r="AO13" s="366"/>
      <c r="AP13" s="366"/>
      <c r="AQ13" s="366"/>
      <c r="AR13" s="366"/>
      <c r="AS13" s="366"/>
      <c r="AT13" s="366"/>
      <c r="AU13" s="366"/>
      <c r="AV13" s="366"/>
      <c r="AW13" s="366"/>
      <c r="AX13" s="366"/>
      <c r="AY13" s="366"/>
      <c r="AZ13" s="366" t="s">
        <v>39</v>
      </c>
      <c r="BA13" s="366"/>
      <c r="BB13" s="366"/>
      <c r="BC13" s="366"/>
      <c r="BD13" s="366"/>
      <c r="BE13" s="366"/>
      <c r="BF13" s="366"/>
      <c r="BG13" s="366"/>
      <c r="BH13" s="366"/>
      <c r="BI13" s="366"/>
      <c r="BJ13" s="366"/>
      <c r="BK13" s="366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727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90</v>
      </c>
      <c r="N15" s="206">
        <f>'REV-REVCALC_CWS'!O6</f>
        <v>90</v>
      </c>
      <c r="O15" s="206">
        <f>'REV-REVCALC_CWS'!P6</f>
        <v>180</v>
      </c>
      <c r="P15" s="206">
        <f>'REV-REVCALC_CWS'!Q6</f>
        <v>27</v>
      </c>
      <c r="Q15" s="206">
        <f>'REV-REVCALC_CWS'!R6</f>
        <v>36</v>
      </c>
      <c r="R15" s="206">
        <f>'REV-REVCALC_CWS'!S6</f>
        <v>72</v>
      </c>
      <c r="S15" s="206">
        <f>'REV-REVCALC_CWS'!T6</f>
        <v>72</v>
      </c>
      <c r="T15" s="206">
        <f>'REV-REVCALC_CWS'!U6</f>
        <v>72</v>
      </c>
      <c r="U15" s="206">
        <f>'REV-REVCALC_CWS'!V6</f>
        <v>72</v>
      </c>
      <c r="V15" s="206">
        <f>'REV-REVCALC_CWS'!W6</f>
        <v>72</v>
      </c>
      <c r="W15" s="206">
        <f>'REV-REVCALC_CWS'!X6</f>
        <v>81</v>
      </c>
      <c r="X15" s="206">
        <f>'REV-REVCALC_CWS'!Y6</f>
        <v>90</v>
      </c>
      <c r="Y15" s="206">
        <f>'REV-REVCALC_CWS'!Z6</f>
        <v>90</v>
      </c>
      <c r="Z15" s="206">
        <f>'REV-REVCALC_CWS'!AA6</f>
        <v>108</v>
      </c>
      <c r="AA15" s="206">
        <f>'REV-REVCALC_CWS'!AB6</f>
        <v>108</v>
      </c>
      <c r="AB15" s="206">
        <f>'REV-REVCALC_CWS'!AC6</f>
        <v>87</v>
      </c>
      <c r="AC15" s="206">
        <f>'REV-REVCALC_CWS'!AD6</f>
        <v>140</v>
      </c>
      <c r="AD15" s="206">
        <f>'REV-REVCALC_CWS'!AE6</f>
        <v>157</v>
      </c>
      <c r="AE15" s="206">
        <f>'REV-REVCALC_CWS'!AF6</f>
        <v>157</v>
      </c>
      <c r="AF15" s="206">
        <f>'REV-REVCALC_CWS'!AG6</f>
        <v>175</v>
      </c>
      <c r="AG15" s="206">
        <f>'REV-REVCALC_CWS'!AH6</f>
        <v>175</v>
      </c>
      <c r="AH15" s="206">
        <f>'REV-REVCALC_CWS'!AI6</f>
        <v>175</v>
      </c>
      <c r="AI15" s="206">
        <f>'REV-REVCALC_CWS'!AJ6</f>
        <v>157</v>
      </c>
      <c r="AJ15" s="206">
        <f>'REV-REVCALC_CWS'!AK6</f>
        <v>157</v>
      </c>
      <c r="AK15" s="206">
        <f>'REV-REVCALC_CWS'!AL6</f>
        <v>140</v>
      </c>
      <c r="AL15" s="206">
        <f>'REV-REVCALC_CWS'!AM6</f>
        <v>122</v>
      </c>
      <c r="AM15" s="206">
        <f>'REV-REVCALC_CWS'!AN6</f>
        <v>105</v>
      </c>
      <c r="AN15" s="206">
        <f>'REV-REVCALC_CWS'!AO6</f>
        <v>123</v>
      </c>
      <c r="AO15" s="206">
        <f>'REV-REVCALC_CWS'!AP6</f>
        <v>197</v>
      </c>
      <c r="AP15" s="206">
        <f>'REV-REVCALC_CWS'!AQ6</f>
        <v>222</v>
      </c>
      <c r="AQ15" s="206">
        <f>'REV-REVCALC_CWS'!AR6</f>
        <v>222</v>
      </c>
      <c r="AR15" s="206">
        <f>'REV-REVCALC_CWS'!AS6</f>
        <v>247</v>
      </c>
      <c r="AS15" s="206">
        <f>'REV-REVCALC_CWS'!AT6</f>
        <v>247</v>
      </c>
      <c r="AT15" s="206">
        <f>'REV-REVCALC_CWS'!AU6</f>
        <v>247</v>
      </c>
      <c r="AU15" s="206">
        <f>'REV-REVCALC_CWS'!AV6</f>
        <v>222</v>
      </c>
      <c r="AV15" s="206">
        <f>'REV-REVCALC_CWS'!AW6</f>
        <v>222</v>
      </c>
      <c r="AW15" s="206">
        <f>'REV-REVCALC_CWS'!AX6</f>
        <v>197</v>
      </c>
      <c r="AX15" s="206">
        <f>'REV-REVCALC_CWS'!AY6</f>
        <v>173</v>
      </c>
      <c r="AY15" s="206">
        <f>'REV-REVCALC_CWS'!AZ6</f>
        <v>148</v>
      </c>
      <c r="AZ15" s="206">
        <f>'REV-REVCALC_CWS'!BA6</f>
        <v>167</v>
      </c>
      <c r="BA15" s="206">
        <f>'REV-REVCALC_CWS'!BB6</f>
        <v>268</v>
      </c>
      <c r="BB15" s="206">
        <f>'REV-REVCALC_CWS'!BC6</f>
        <v>301</v>
      </c>
      <c r="BC15" s="206">
        <f>'REV-REVCALC_CWS'!BD6</f>
        <v>301</v>
      </c>
      <c r="BD15" s="206">
        <f>'REV-REVCALC_CWS'!BE6</f>
        <v>335</v>
      </c>
      <c r="BE15" s="206">
        <f>'REV-REVCALC_CWS'!BF6</f>
        <v>335</v>
      </c>
      <c r="BF15" s="206">
        <f>'REV-REVCALC_CWS'!BG6</f>
        <v>335</v>
      </c>
      <c r="BG15" s="206">
        <f>'REV-REVCALC_CWS'!BH6</f>
        <v>301</v>
      </c>
      <c r="BH15" s="206">
        <f>'REV-REVCALC_CWS'!BI6</f>
        <v>301</v>
      </c>
      <c r="BI15" s="206">
        <f>'REV-REVCALC_CWS'!BJ6</f>
        <v>268</v>
      </c>
      <c r="BJ15" s="206">
        <f>'REV-REVCALC_CWS'!BK6</f>
        <v>234</v>
      </c>
      <c r="BK15" s="206">
        <f>'REV-REVCALC_CWS'!BL6</f>
        <v>201</v>
      </c>
    </row>
    <row r="16" spans="1:63" x14ac:dyDescent="0.15">
      <c r="B16" s="190" t="s">
        <v>720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710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191020</v>
      </c>
      <c r="N19" s="9">
        <f>'REV-REVCALC_CWS'!O41</f>
        <v>191020</v>
      </c>
      <c r="O19" s="9">
        <f>'REV-REVCALC_CWS'!P41</f>
        <v>382050</v>
      </c>
      <c r="P19" s="9">
        <f>'REV-REVCALC_CWS'!Q41</f>
        <v>116906.25</v>
      </c>
      <c r="Q19" s="9">
        <f>'REV-REVCALC_CWS'!R41</f>
        <v>155868.75</v>
      </c>
      <c r="R19" s="9">
        <f>'REV-REVCALC_CWS'!S41</f>
        <v>311756.25</v>
      </c>
      <c r="S19" s="9">
        <f>'REV-REVCALC_CWS'!T41</f>
        <v>311756.25</v>
      </c>
      <c r="T19" s="9">
        <f>'REV-REVCALC_CWS'!U41</f>
        <v>311756.25</v>
      </c>
      <c r="U19" s="9">
        <f>'REV-REVCALC_CWS'!V41</f>
        <v>311756.25</v>
      </c>
      <c r="V19" s="9">
        <f>'REV-REVCALC_CWS'!W41</f>
        <v>311756.25</v>
      </c>
      <c r="W19" s="9">
        <f>'REV-REVCALC_CWS'!X41</f>
        <v>350718.75</v>
      </c>
      <c r="X19" s="9">
        <f>'REV-REVCALC_CWS'!Y41</f>
        <v>389700</v>
      </c>
      <c r="Y19" s="9">
        <f>'REV-REVCALC_CWS'!Z41</f>
        <v>395256.25</v>
      </c>
      <c r="Z19" s="9">
        <f>'REV-REVCALC_CWS'!AA41</f>
        <v>473181.25</v>
      </c>
      <c r="AA19" s="9">
        <f>'REV-REVCALC_CWS'!AB41</f>
        <v>478593.75</v>
      </c>
      <c r="AB19" s="9">
        <f>'REV-REVCALC_CWS'!AC41</f>
        <v>465740</v>
      </c>
      <c r="AC19" s="9">
        <f>'REV-REVCALC_CWS'!AD41</f>
        <v>748858.75</v>
      </c>
      <c r="AD19" s="9">
        <f>'REV-REVCALC_CWS'!AE41</f>
        <v>842590</v>
      </c>
      <c r="AE19" s="9">
        <f>'REV-REVCALC_CWS'!AF41</f>
        <v>842590</v>
      </c>
      <c r="AF19" s="9">
        <f>'REV-REVCALC_CWS'!AG41</f>
        <v>938452.5</v>
      </c>
      <c r="AG19" s="9">
        <f>'REV-REVCALC_CWS'!AH41</f>
        <v>938452.5</v>
      </c>
      <c r="AH19" s="9">
        <f>'REV-REVCALC_CWS'!AI41</f>
        <v>938452.5</v>
      </c>
      <c r="AI19" s="9">
        <f>'REV-REVCALC_CWS'!AJ41</f>
        <v>843480</v>
      </c>
      <c r="AJ19" s="9">
        <f>'REV-REVCALC_CWS'!AK41</f>
        <v>844203.75</v>
      </c>
      <c r="AK19" s="9">
        <f>'REV-REVCALC_CWS'!AL41</f>
        <v>759773.75</v>
      </c>
      <c r="AL19" s="9">
        <f>'REV-REVCALC_CWS'!AM41</f>
        <v>665691.25</v>
      </c>
      <c r="AM19" s="9">
        <f>'REV-REVCALC_CWS'!AN41</f>
        <v>581095</v>
      </c>
      <c r="AN19" s="9">
        <f>'REV-REVCALC_CWS'!AO41</f>
        <v>765182.5</v>
      </c>
      <c r="AO19" s="9">
        <f>'REV-REVCALC_CWS'!AP41</f>
        <v>1224787.5</v>
      </c>
      <c r="AP19" s="9">
        <f>'REV-REVCALC_CWS'!AQ41</f>
        <v>1383380</v>
      </c>
      <c r="AQ19" s="9">
        <f>'REV-REVCALC_CWS'!AR41</f>
        <v>1383380</v>
      </c>
      <c r="AR19" s="9">
        <f>'REV-REVCALC_CWS'!AS41</f>
        <v>1538235</v>
      </c>
      <c r="AS19" s="9">
        <f>'REV-REVCALC_CWS'!AT41</f>
        <v>1538235</v>
      </c>
      <c r="AT19" s="9">
        <f>'REV-REVCALC_CWS'!AU41</f>
        <v>1538235</v>
      </c>
      <c r="AU19" s="9">
        <f>'REV-REVCALC_CWS'!AV41</f>
        <v>1384365</v>
      </c>
      <c r="AV19" s="9">
        <f>'REV-REVCALC_CWS'!AW41</f>
        <v>1385182.5</v>
      </c>
      <c r="AW19" s="9">
        <f>'REV-REVCALC_CWS'!AX41</f>
        <v>1237197.5</v>
      </c>
      <c r="AX19" s="9">
        <f>'REV-REVCALC_CWS'!AY41</f>
        <v>1090390</v>
      </c>
      <c r="AY19" s="9">
        <f>'REV-REVCALC_CWS'!AZ41</f>
        <v>942237.5</v>
      </c>
      <c r="AZ19" s="9">
        <f>'REV-REVCALC_CWS'!BA41</f>
        <v>1165225</v>
      </c>
      <c r="BA19" s="9">
        <f>'REV-REVCALC_CWS'!BB41</f>
        <v>1868957.5</v>
      </c>
      <c r="BB19" s="9">
        <f>'REV-REVCALC_CWS'!BC41</f>
        <v>2102547.5</v>
      </c>
      <c r="BC19" s="9">
        <f>'REV-REVCALC_CWS'!BD41</f>
        <v>2102547.5</v>
      </c>
      <c r="BD19" s="9">
        <f>'REV-REVCALC_CWS'!BE41</f>
        <v>2339030</v>
      </c>
      <c r="BE19" s="9">
        <f>'REV-REVCALC_CWS'!BF41</f>
        <v>2339030</v>
      </c>
      <c r="BF19" s="9">
        <f>'REV-REVCALC_CWS'!BG41</f>
        <v>2339030</v>
      </c>
      <c r="BG19" s="9">
        <f>'REV-REVCALC_CWS'!BH41</f>
        <v>2103532.5</v>
      </c>
      <c r="BH19" s="9">
        <f>'REV-REVCALC_CWS'!BI41</f>
        <v>2104350</v>
      </c>
      <c r="BI19" s="9">
        <f>'REV-REVCALC_CWS'!BJ41</f>
        <v>1881367.5</v>
      </c>
      <c r="BJ19" s="9">
        <f>'REV-REVCALC_CWS'!BK41</f>
        <v>1647057.5</v>
      </c>
      <c r="BK19" s="9">
        <f>'REV-REVCALC_CWS'!BL41</f>
        <v>1424030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109210</v>
      </c>
      <c r="N20" s="9">
        <f>'REV-REVCALC_CWS'!O42</f>
        <v>109210</v>
      </c>
      <c r="O20" s="9">
        <f>'REV-REVCALC_CWS'!P42</f>
        <v>218430</v>
      </c>
      <c r="P20" s="9">
        <f>'REV-REVCALC_CWS'!Q42</f>
        <v>94007.55</v>
      </c>
      <c r="Q20" s="9">
        <f>'REV-REVCALC_CWS'!R42</f>
        <v>125337.15</v>
      </c>
      <c r="R20" s="9">
        <f>'REV-REVCALC_CWS'!S42</f>
        <v>250693.05</v>
      </c>
      <c r="S20" s="9">
        <f>'REV-REVCALC_CWS'!T42</f>
        <v>250693.05</v>
      </c>
      <c r="T20" s="9">
        <f>'REV-REVCALC_CWS'!U42</f>
        <v>250693.05</v>
      </c>
      <c r="U20" s="9">
        <f>'REV-REVCALC_CWS'!V42</f>
        <v>250693.05</v>
      </c>
      <c r="V20" s="9">
        <f>'REV-REVCALC_CWS'!W42</f>
        <v>250693.05</v>
      </c>
      <c r="W20" s="9">
        <f>'REV-REVCALC_CWS'!X42</f>
        <v>282022.65000000002</v>
      </c>
      <c r="X20" s="9">
        <f>'REV-REVCALC_CWS'!Y42</f>
        <v>313371</v>
      </c>
      <c r="Y20" s="9">
        <f>'REV-REVCALC_CWS'!Z42</f>
        <v>318927.25</v>
      </c>
      <c r="Z20" s="9">
        <f>'REV-REVCALC_CWS'!AA42</f>
        <v>381586.45</v>
      </c>
      <c r="AA20" s="9">
        <f>'REV-REVCALC_CWS'!AB42</f>
        <v>386998.95</v>
      </c>
      <c r="AB20" s="9">
        <f>'REV-REVCALC_CWS'!AC42</f>
        <v>396462.77</v>
      </c>
      <c r="AC20" s="9">
        <f>'REV-REVCALC_CWS'!AD42</f>
        <v>637378.15</v>
      </c>
      <c r="AD20" s="9">
        <f>'REV-REVCALC_CWS'!AE42</f>
        <v>717572.47</v>
      </c>
      <c r="AE20" s="9">
        <f>'REV-REVCALC_CWS'!AF42</f>
        <v>717572.47</v>
      </c>
      <c r="AF20" s="9">
        <f>'REV-REVCALC_CWS'!AG42</f>
        <v>799101.75</v>
      </c>
      <c r="AG20" s="9">
        <f>'REV-REVCALC_CWS'!AH42</f>
        <v>799101.75</v>
      </c>
      <c r="AH20" s="9">
        <f>'REV-REVCALC_CWS'!AI42</f>
        <v>799101.75</v>
      </c>
      <c r="AI20" s="9">
        <f>'REV-REVCALC_CWS'!AJ42</f>
        <v>718462.47</v>
      </c>
      <c r="AJ20" s="9">
        <f>'REV-REVCALC_CWS'!AK42</f>
        <v>719186.22</v>
      </c>
      <c r="AK20" s="9">
        <f>'REV-REVCALC_CWS'!AL42</f>
        <v>648293.15</v>
      </c>
      <c r="AL20" s="9">
        <f>'REV-REVCALC_CWS'!AM42</f>
        <v>568543.87</v>
      </c>
      <c r="AM20" s="9">
        <f>'REV-REVCALC_CWS'!AN42</f>
        <v>497484.55</v>
      </c>
      <c r="AN20" s="9">
        <f>'REV-REVCALC_CWS'!AO42</f>
        <v>672568.29700000002</v>
      </c>
      <c r="AO20" s="9">
        <f>'REV-REVCALC_CWS'!AP42</f>
        <v>1076454.183</v>
      </c>
      <c r="AP20" s="9">
        <f>'REV-REVCALC_CWS'!AQ42</f>
        <v>1216222.6580000001</v>
      </c>
      <c r="AQ20" s="9">
        <f>'REV-REVCALC_CWS'!AR42</f>
        <v>1216222.6580000001</v>
      </c>
      <c r="AR20" s="9">
        <f>'REV-REVCALC_CWS'!AS42</f>
        <v>1352253.6329999999</v>
      </c>
      <c r="AS20" s="9">
        <f>'REV-REVCALC_CWS'!AT42</f>
        <v>1352253.6329999999</v>
      </c>
      <c r="AT20" s="9">
        <f>'REV-REVCALC_CWS'!AU42</f>
        <v>1352253.6329999999</v>
      </c>
      <c r="AU20" s="9">
        <f>'REV-REVCALC_CWS'!AV42</f>
        <v>1217207.6580000001</v>
      </c>
      <c r="AV20" s="9">
        <f>'REV-REVCALC_CWS'!AW42</f>
        <v>1218025.1580000001</v>
      </c>
      <c r="AW20" s="9">
        <f>'REV-REVCALC_CWS'!AX42</f>
        <v>1088864.183</v>
      </c>
      <c r="AX20" s="9">
        <f>'REV-REVCALC_CWS'!AY42</f>
        <v>960127.74699999997</v>
      </c>
      <c r="AY20" s="9">
        <f>'REV-REVCALC_CWS'!AZ42</f>
        <v>830799.272</v>
      </c>
      <c r="AZ20" s="9">
        <f>'REV-REVCALC_CWS'!BA42</f>
        <v>1081878.6567000002</v>
      </c>
      <c r="BA20" s="9">
        <f>'REV-REVCALC_CWS'!BB42</f>
        <v>1735204.0867999999</v>
      </c>
      <c r="BB20" s="9">
        <f>'REV-REVCALC_CWS'!BC42</f>
        <v>1952324.4501</v>
      </c>
      <c r="BC20" s="9">
        <f>'REV-REVCALC_CWS'!BD42</f>
        <v>1952324.4501</v>
      </c>
      <c r="BD20" s="9">
        <f>'REV-REVCALC_CWS'!BE42</f>
        <v>2171838.2335000001</v>
      </c>
      <c r="BE20" s="9">
        <f>'REV-REVCALC_CWS'!BF42</f>
        <v>2171838.2335000001</v>
      </c>
      <c r="BF20" s="9">
        <f>'REV-REVCALC_CWS'!BG42</f>
        <v>2171838.2335000001</v>
      </c>
      <c r="BG20" s="9">
        <f>'REV-REVCALC_CWS'!BH42</f>
        <v>1953309.4501</v>
      </c>
      <c r="BH20" s="9">
        <f>'REV-REVCALC_CWS'!BI42</f>
        <v>1954126.9501</v>
      </c>
      <c r="BI20" s="9">
        <f>'REV-REVCALC_CWS'!BJ42</f>
        <v>1747614.0867999999</v>
      </c>
      <c r="BJ20" s="9">
        <f>'REV-REVCALC_CWS'!BK42</f>
        <v>1530272.8034000001</v>
      </c>
      <c r="BK20" s="9">
        <f>'REV-REVCALC_CWS'!BL42</f>
        <v>1323714.9401</v>
      </c>
    </row>
    <row r="21" spans="2:63" x14ac:dyDescent="0.15">
      <c r="B21" s="190" t="s">
        <v>721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6" t="s">
        <v>35</v>
      </c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 t="s">
        <v>36</v>
      </c>
      <c r="Q24" s="366"/>
      <c r="R24" s="366"/>
      <c r="S24" s="366"/>
      <c r="T24" s="366"/>
      <c r="U24" s="366"/>
      <c r="V24" s="366"/>
      <c r="W24" s="366"/>
      <c r="X24" s="366"/>
      <c r="Y24" s="366"/>
      <c r="Z24" s="366"/>
      <c r="AA24" s="366"/>
      <c r="AB24" s="366" t="s">
        <v>37</v>
      </c>
      <c r="AC24" s="366"/>
      <c r="AD24" s="366"/>
      <c r="AE24" s="366"/>
      <c r="AF24" s="366"/>
      <c r="AG24" s="366"/>
      <c r="AH24" s="366"/>
      <c r="AI24" s="366"/>
      <c r="AJ24" s="366"/>
      <c r="AK24" s="366"/>
      <c r="AL24" s="366"/>
      <c r="AM24" s="366"/>
      <c r="AN24" s="366" t="s">
        <v>38</v>
      </c>
      <c r="AO24" s="366"/>
      <c r="AP24" s="366"/>
      <c r="AQ24" s="366"/>
      <c r="AR24" s="366"/>
      <c r="AS24" s="366"/>
      <c r="AT24" s="366"/>
      <c r="AU24" s="366"/>
      <c r="AV24" s="366"/>
      <c r="AW24" s="366"/>
      <c r="AX24" s="366"/>
      <c r="AY24" s="366"/>
      <c r="AZ24" s="366" t="s">
        <v>39</v>
      </c>
      <c r="BA24" s="366"/>
      <c r="BB24" s="366"/>
      <c r="BC24" s="366"/>
      <c r="BD24" s="366"/>
      <c r="BE24" s="366"/>
      <c r="BF24" s="366"/>
      <c r="BG24" s="366"/>
      <c r="BH24" s="366"/>
      <c r="BI24" s="366"/>
      <c r="BJ24" s="366"/>
      <c r="BK24" s="366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109210</v>
      </c>
      <c r="N26" s="9">
        <f>'REV-REVCALC_CWS'!O42</f>
        <v>109210</v>
      </c>
      <c r="O26" s="9">
        <f>'REV-REVCALC_CWS'!P42</f>
        <v>218430</v>
      </c>
      <c r="P26" s="9">
        <f>'REV-REVCALC_CWS'!Q42</f>
        <v>94007.55</v>
      </c>
      <c r="Q26" s="9">
        <f>'REV-REVCALC_CWS'!R42</f>
        <v>125337.15</v>
      </c>
      <c r="R26" s="9">
        <f>'REV-REVCALC_CWS'!S42</f>
        <v>250693.05</v>
      </c>
      <c r="S26" s="9">
        <f>'REV-REVCALC_CWS'!T42</f>
        <v>250693.05</v>
      </c>
      <c r="T26" s="9">
        <f>'REV-REVCALC_CWS'!U42</f>
        <v>250693.05</v>
      </c>
      <c r="U26" s="9">
        <f>'REV-REVCALC_CWS'!V42</f>
        <v>250693.05</v>
      </c>
      <c r="V26" s="9">
        <f>'REV-REVCALC_CWS'!W42</f>
        <v>250693.05</v>
      </c>
      <c r="W26" s="9">
        <f>'REV-REVCALC_CWS'!X42</f>
        <v>282022.65000000002</v>
      </c>
      <c r="X26" s="9">
        <f>'REV-REVCALC_CWS'!Y42</f>
        <v>313371</v>
      </c>
      <c r="Y26" s="9">
        <f>'REV-REVCALC_CWS'!Z42</f>
        <v>318927.25</v>
      </c>
      <c r="Z26" s="9">
        <f>'REV-REVCALC_CWS'!AA42</f>
        <v>381586.45</v>
      </c>
      <c r="AA26" s="9">
        <f>'REV-REVCALC_CWS'!AB42</f>
        <v>386998.95</v>
      </c>
      <c r="AB26" s="9">
        <f>'REV-REVCALC_CWS'!AC42</f>
        <v>396462.77</v>
      </c>
      <c r="AC26" s="9">
        <f>'REV-REVCALC_CWS'!AD42</f>
        <v>637378.15</v>
      </c>
      <c r="AD26" s="9">
        <f>'REV-REVCALC_CWS'!AE42</f>
        <v>717572.47</v>
      </c>
      <c r="AE26" s="9">
        <f>'REV-REVCALC_CWS'!AF42</f>
        <v>717572.47</v>
      </c>
      <c r="AF26" s="9">
        <f>'REV-REVCALC_CWS'!AG42</f>
        <v>799101.75</v>
      </c>
      <c r="AG26" s="9">
        <f>'REV-REVCALC_CWS'!AH42</f>
        <v>799101.75</v>
      </c>
      <c r="AH26" s="9">
        <f>'REV-REVCALC_CWS'!AI42</f>
        <v>799101.75</v>
      </c>
      <c r="AI26" s="9">
        <f>'REV-REVCALC_CWS'!AJ42</f>
        <v>718462.47</v>
      </c>
      <c r="AJ26" s="9">
        <f>'REV-REVCALC_CWS'!AK42</f>
        <v>719186.22</v>
      </c>
      <c r="AK26" s="9">
        <f>'REV-REVCALC_CWS'!AL42</f>
        <v>648293.15</v>
      </c>
      <c r="AL26" s="9">
        <f>'REV-REVCALC_CWS'!AM42</f>
        <v>568543.87</v>
      </c>
      <c r="AM26" s="9">
        <f>'REV-REVCALC_CWS'!AN42</f>
        <v>497484.55</v>
      </c>
      <c r="AN26" s="9">
        <f>'REV-REVCALC_CWS'!AO42</f>
        <v>672568.29700000002</v>
      </c>
      <c r="AO26" s="9">
        <f>'REV-REVCALC_CWS'!AP42</f>
        <v>1076454.183</v>
      </c>
      <c r="AP26" s="9">
        <f>'REV-REVCALC_CWS'!AQ42</f>
        <v>1216222.6580000001</v>
      </c>
      <c r="AQ26" s="9">
        <f>'REV-REVCALC_CWS'!AR42</f>
        <v>1216222.6580000001</v>
      </c>
      <c r="AR26" s="9">
        <f>'REV-REVCALC_CWS'!AS42</f>
        <v>1352253.6329999999</v>
      </c>
      <c r="AS26" s="9">
        <f>'REV-REVCALC_CWS'!AT42</f>
        <v>1352253.6329999999</v>
      </c>
      <c r="AT26" s="9">
        <f>'REV-REVCALC_CWS'!AU42</f>
        <v>1352253.6329999999</v>
      </c>
      <c r="AU26" s="9">
        <f>'REV-REVCALC_CWS'!AV42</f>
        <v>1217207.6580000001</v>
      </c>
      <c r="AV26" s="9">
        <f>'REV-REVCALC_CWS'!AW42</f>
        <v>1218025.1580000001</v>
      </c>
      <c r="AW26" s="9">
        <f>'REV-REVCALC_CWS'!AX42</f>
        <v>1088864.183</v>
      </c>
      <c r="AX26" s="9">
        <f>'REV-REVCALC_CWS'!AY42</f>
        <v>960127.74699999997</v>
      </c>
      <c r="AY26" s="9">
        <f>'REV-REVCALC_CWS'!AZ42</f>
        <v>830799.272</v>
      </c>
      <c r="AZ26" s="9">
        <f>'REV-REVCALC_CWS'!BA42</f>
        <v>1081878.6567000002</v>
      </c>
      <c r="BA26" s="9">
        <f>'REV-REVCALC_CWS'!BB42</f>
        <v>1735204.0867999999</v>
      </c>
      <c r="BB26" s="9">
        <f>'REV-REVCALC_CWS'!BC42</f>
        <v>1952324.4501</v>
      </c>
      <c r="BC26" s="9">
        <f>'REV-REVCALC_CWS'!BD42</f>
        <v>1952324.4501</v>
      </c>
      <c r="BD26" s="9">
        <f>'REV-REVCALC_CWS'!BE42</f>
        <v>2171838.2335000001</v>
      </c>
      <c r="BE26" s="9">
        <f>'REV-REVCALC_CWS'!BF42</f>
        <v>2171838.2335000001</v>
      </c>
      <c r="BF26" s="9">
        <f>'REV-REVCALC_CWS'!BG42</f>
        <v>2171838.2335000001</v>
      </c>
      <c r="BG26" s="9">
        <f>'REV-REVCALC_CWS'!BH42</f>
        <v>1953309.4501</v>
      </c>
      <c r="BH26" s="9">
        <f>'REV-REVCALC_CWS'!BI42</f>
        <v>1954126.9501</v>
      </c>
      <c r="BI26" s="9">
        <f>'REV-REVCALC_CWS'!BJ42</f>
        <v>1747614.0867999999</v>
      </c>
      <c r="BJ26" s="9">
        <f>'REV-REVCALC_CWS'!BK42</f>
        <v>1530272.8034000001</v>
      </c>
      <c r="BK26" s="9">
        <f>'REV-REVCALC_CWS'!BL42</f>
        <v>1323714.9401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728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145613.33333333334</v>
      </c>
      <c r="N28" s="202">
        <f t="shared" si="3"/>
        <v>145613.33333333334</v>
      </c>
      <c r="O28" s="202">
        <f t="shared" si="3"/>
        <v>291240</v>
      </c>
      <c r="P28" s="202">
        <f t="shared" si="3"/>
        <v>125343.40000000001</v>
      </c>
      <c r="Q28" s="202">
        <f t="shared" si="3"/>
        <v>167116.19999999998</v>
      </c>
      <c r="R28" s="202">
        <f t="shared" si="3"/>
        <v>334257.39999999997</v>
      </c>
      <c r="S28" s="202">
        <f t="shared" si="3"/>
        <v>334257.39999999997</v>
      </c>
      <c r="T28" s="202">
        <f t="shared" si="3"/>
        <v>334257.39999999997</v>
      </c>
      <c r="U28" s="202">
        <f t="shared" si="3"/>
        <v>334257.39999999997</v>
      </c>
      <c r="V28" s="202">
        <f t="shared" si="3"/>
        <v>1002772.2</v>
      </c>
      <c r="W28" s="202">
        <f t="shared" si="3"/>
        <v>1128090.6000000001</v>
      </c>
      <c r="X28" s="202">
        <f t="shared" si="3"/>
        <v>1253484</v>
      </c>
      <c r="Y28" s="202">
        <f t="shared" si="3"/>
        <v>1275709</v>
      </c>
      <c r="Z28" s="202">
        <f t="shared" si="3"/>
        <v>1526345.8</v>
      </c>
      <c r="AA28" s="202">
        <f t="shared" si="3"/>
        <v>1547995.8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742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6" t="s">
        <v>35</v>
      </c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 t="s">
        <v>36</v>
      </c>
      <c r="Q31" s="366"/>
      <c r="R31" s="366"/>
      <c r="S31" s="366"/>
      <c r="T31" s="366"/>
      <c r="U31" s="366"/>
      <c r="V31" s="366"/>
      <c r="W31" s="366"/>
      <c r="X31" s="366"/>
      <c r="Y31" s="366"/>
      <c r="Z31" s="366"/>
      <c r="AA31" s="366"/>
      <c r="AB31" s="366" t="s">
        <v>37</v>
      </c>
      <c r="AC31" s="366"/>
      <c r="AD31" s="366"/>
      <c r="AE31" s="366"/>
      <c r="AF31" s="366"/>
      <c r="AG31" s="366"/>
      <c r="AH31" s="366"/>
      <c r="AI31" s="366"/>
      <c r="AJ31" s="366"/>
      <c r="AK31" s="366"/>
      <c r="AL31" s="366"/>
      <c r="AM31" s="366"/>
      <c r="AN31" s="366" t="s">
        <v>38</v>
      </c>
      <c r="AO31" s="366"/>
      <c r="AP31" s="366"/>
      <c r="AQ31" s="366"/>
      <c r="AR31" s="366"/>
      <c r="AS31" s="366"/>
      <c r="AT31" s="366"/>
      <c r="AU31" s="366"/>
      <c r="AV31" s="366"/>
      <c r="AW31" s="366"/>
      <c r="AX31" s="366"/>
      <c r="AY31" s="366"/>
      <c r="AZ31" s="366" t="s">
        <v>39</v>
      </c>
      <c r="BA31" s="366"/>
      <c r="BB31" s="366"/>
      <c r="BC31" s="366"/>
      <c r="BD31" s="366"/>
      <c r="BE31" s="366"/>
      <c r="BF31" s="366"/>
      <c r="BG31" s="366"/>
      <c r="BH31" s="366"/>
      <c r="BI31" s="366"/>
      <c r="BJ31" s="366"/>
      <c r="BK31" s="366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711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709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714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703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726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725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6" t="s">
        <v>35</v>
      </c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 t="s">
        <v>36</v>
      </c>
      <c r="Q40" s="366"/>
      <c r="R40" s="366"/>
      <c r="S40" s="366"/>
      <c r="T40" s="366"/>
      <c r="U40" s="366"/>
      <c r="V40" s="366"/>
      <c r="W40" s="366"/>
      <c r="X40" s="366"/>
      <c r="Y40" s="366"/>
      <c r="Z40" s="366"/>
      <c r="AA40" s="366"/>
      <c r="AB40" s="366" t="s">
        <v>37</v>
      </c>
      <c r="AC40" s="366"/>
      <c r="AD40" s="366"/>
      <c r="AE40" s="366"/>
      <c r="AF40" s="366"/>
      <c r="AG40" s="366"/>
      <c r="AH40" s="366"/>
      <c r="AI40" s="366"/>
      <c r="AJ40" s="366"/>
      <c r="AK40" s="366"/>
      <c r="AL40" s="366"/>
      <c r="AM40" s="366"/>
      <c r="AN40" s="366" t="s">
        <v>38</v>
      </c>
      <c r="AO40" s="366"/>
      <c r="AP40" s="366"/>
      <c r="AQ40" s="366"/>
      <c r="AR40" s="366"/>
      <c r="AS40" s="366"/>
      <c r="AT40" s="366"/>
      <c r="AU40" s="366"/>
      <c r="AV40" s="366"/>
      <c r="AW40" s="366"/>
      <c r="AX40" s="366"/>
      <c r="AY40" s="366"/>
      <c r="AZ40" s="366" t="s">
        <v>39</v>
      </c>
      <c r="BA40" s="366"/>
      <c r="BB40" s="366"/>
      <c r="BC40" s="366"/>
      <c r="BD40" s="366"/>
      <c r="BE40" s="366"/>
      <c r="BF40" s="366"/>
      <c r="BG40" s="366"/>
      <c r="BH40" s="366"/>
      <c r="BI40" s="366"/>
      <c r="BJ40" s="366"/>
      <c r="BK40" s="366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704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716</v>
      </c>
      <c r="C49" s="200"/>
    </row>
    <row r="50" spans="2:3" x14ac:dyDescent="0.15">
      <c r="B50" s="14"/>
      <c r="C50" s="200"/>
    </row>
    <row r="51" spans="2:3" x14ac:dyDescent="0.15">
      <c r="B51" s="14" t="s">
        <v>717</v>
      </c>
      <c r="C51" s="200"/>
    </row>
    <row r="52" spans="2:3" x14ac:dyDescent="0.15">
      <c r="B52" s="14" t="s">
        <v>723</v>
      </c>
      <c r="C52" s="200"/>
    </row>
    <row r="53" spans="2:3" x14ac:dyDescent="0.15">
      <c r="B53" s="14" t="s">
        <v>722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436850</v>
      </c>
      <c r="G5" s="9">
        <f>SUM(R49:AC49)</f>
        <v>3155716.2500000005</v>
      </c>
      <c r="H5" s="9">
        <f>SUM(AD49:AO49)</f>
        <v>8018261.3700000001</v>
      </c>
      <c r="I5" s="9">
        <f>SUM(AP49:BA49)</f>
        <v>13553252.712999998</v>
      </c>
      <c r="J5" s="9">
        <f>SUM(BB49:BM49)</f>
        <v>21746284.574700002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10921.25</v>
      </c>
      <c r="G6" s="9">
        <f>SUM(R50:AC50)</f>
        <v>78892.906250000015</v>
      </c>
      <c r="H6" s="9">
        <f>SUM(AD50:AO50)</f>
        <v>200456.53424999997</v>
      </c>
      <c r="I6" s="9">
        <f>SUM(AP50:BA50)</f>
        <v>338831.31782499998</v>
      </c>
      <c r="J6" s="9">
        <f>SUM(BB50:BM50)</f>
        <v>543657.11436749995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21842.5</v>
      </c>
      <c r="G7" s="9">
        <f>SUM(F51:AC51)</f>
        <v>179628.3125</v>
      </c>
      <c r="H7" s="9">
        <f>SUM(AD51:AO51)</f>
        <v>400913.06849999994</v>
      </c>
      <c r="I7" s="9">
        <f>SUM(AP51:BA51)</f>
        <v>677662.63564999995</v>
      </c>
      <c r="J7" s="9">
        <f>SUM(BB51:BM51)</f>
        <v>1087314.2287349999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10921.25</v>
      </c>
      <c r="G24" s="9">
        <f t="shared" si="8"/>
        <v>89814.15625</v>
      </c>
      <c r="H24" s="9">
        <f t="shared" si="9"/>
        <v>200456.53424999997</v>
      </c>
      <c r="I24" s="9">
        <f t="shared" si="10"/>
        <v>338831.31782499998</v>
      </c>
      <c r="J24" s="9">
        <f t="shared" si="11"/>
        <v>543657.11436749995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10921.25</v>
      </c>
      <c r="G29" s="9">
        <f t="shared" si="12"/>
        <v>89814.15625</v>
      </c>
      <c r="H29" s="9">
        <f t="shared" si="12"/>
        <v>200456.53424999997</v>
      </c>
      <c r="I29" s="9">
        <f t="shared" si="12"/>
        <v>338831.31782499998</v>
      </c>
      <c r="J29" s="9">
        <f t="shared" si="12"/>
        <v>543657.11436749995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718</v>
      </c>
      <c r="E30" s="9"/>
      <c r="F30" s="9">
        <f>F29/F20</f>
        <v>10921.25</v>
      </c>
      <c r="G30" s="9">
        <f>G29/G20</f>
        <v>89814.15625</v>
      </c>
      <c r="H30" s="9">
        <f>H29/H20</f>
        <v>200456.53424999997</v>
      </c>
      <c r="I30" s="9">
        <f>I29/I20</f>
        <v>338831.31782499998</v>
      </c>
      <c r="J30" s="9">
        <f>J29/J20</f>
        <v>543657.11436749995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719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6" t="s">
        <v>35</v>
      </c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 t="s">
        <v>36</v>
      </c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 t="s">
        <v>37</v>
      </c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 t="s">
        <v>38</v>
      </c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 t="s">
        <v>39</v>
      </c>
      <c r="BC44" s="366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109210</v>
      </c>
      <c r="P49" s="9">
        <f>'REV-REVCALC_CWS'!O42</f>
        <v>109210</v>
      </c>
      <c r="Q49" s="9">
        <f>'REV-REVCALC_CWS'!P42</f>
        <v>218430</v>
      </c>
      <c r="R49" s="9">
        <f>'REV-REVCALC_CWS'!Q42</f>
        <v>94007.55</v>
      </c>
      <c r="S49" s="9">
        <f>'REV-REVCALC_CWS'!R42</f>
        <v>125337.15</v>
      </c>
      <c r="T49" s="9">
        <f>'REV-REVCALC_CWS'!S42</f>
        <v>250693.05</v>
      </c>
      <c r="U49" s="9">
        <f>'REV-REVCALC_CWS'!T42</f>
        <v>250693.05</v>
      </c>
      <c r="V49" s="9">
        <f>'REV-REVCALC_CWS'!U42</f>
        <v>250693.05</v>
      </c>
      <c r="W49" s="9">
        <f>'REV-REVCALC_CWS'!V42</f>
        <v>250693.05</v>
      </c>
      <c r="X49" s="9">
        <f>'REV-REVCALC_CWS'!W42</f>
        <v>250693.05</v>
      </c>
      <c r="Y49" s="9">
        <f>'REV-REVCALC_CWS'!X42</f>
        <v>282022.65000000002</v>
      </c>
      <c r="Z49" s="9">
        <f>'REV-REVCALC_CWS'!Y42</f>
        <v>313371</v>
      </c>
      <c r="AA49" s="9">
        <f>'REV-REVCALC_CWS'!Z42</f>
        <v>318927.25</v>
      </c>
      <c r="AB49" s="9">
        <f>'REV-REVCALC_CWS'!AA42</f>
        <v>381586.45</v>
      </c>
      <c r="AC49" s="9">
        <f>'REV-REVCALC_CWS'!AB42</f>
        <v>386998.95</v>
      </c>
      <c r="AD49" s="9">
        <f>'REV-REVCALC_CWS'!AC42</f>
        <v>396462.77</v>
      </c>
      <c r="AE49" s="9">
        <f>'REV-REVCALC_CWS'!AD42</f>
        <v>637378.15</v>
      </c>
      <c r="AF49" s="9">
        <f>'REV-REVCALC_CWS'!AE42</f>
        <v>717572.47</v>
      </c>
      <c r="AG49" s="9">
        <f>'REV-REVCALC_CWS'!AF42</f>
        <v>717572.47</v>
      </c>
      <c r="AH49" s="9">
        <f>'REV-REVCALC_CWS'!AG42</f>
        <v>799101.75</v>
      </c>
      <c r="AI49" s="9">
        <f>'REV-REVCALC_CWS'!AH42</f>
        <v>799101.75</v>
      </c>
      <c r="AJ49" s="9">
        <f>'REV-REVCALC_CWS'!AI42</f>
        <v>799101.75</v>
      </c>
      <c r="AK49" s="9">
        <f>'REV-REVCALC_CWS'!AJ42</f>
        <v>718462.47</v>
      </c>
      <c r="AL49" s="9">
        <f>'REV-REVCALC_CWS'!AK42</f>
        <v>719186.22</v>
      </c>
      <c r="AM49" s="9">
        <f>'REV-REVCALC_CWS'!AL42</f>
        <v>648293.15</v>
      </c>
      <c r="AN49" s="9">
        <f>'REV-REVCALC_CWS'!AM42</f>
        <v>568543.87</v>
      </c>
      <c r="AO49" s="9">
        <f>'REV-REVCALC_CWS'!AN42</f>
        <v>497484.55</v>
      </c>
      <c r="AP49" s="9">
        <f>'REV-REVCALC_CWS'!AO42</f>
        <v>672568.29700000002</v>
      </c>
      <c r="AQ49" s="9">
        <f>'REV-REVCALC_CWS'!AP42</f>
        <v>1076454.183</v>
      </c>
      <c r="AR49" s="9">
        <f>'REV-REVCALC_CWS'!AQ42</f>
        <v>1216222.6580000001</v>
      </c>
      <c r="AS49" s="9">
        <f>'REV-REVCALC_CWS'!AR42</f>
        <v>1216222.6580000001</v>
      </c>
      <c r="AT49" s="9">
        <f>'REV-REVCALC_CWS'!AS42</f>
        <v>1352253.6329999999</v>
      </c>
      <c r="AU49" s="9">
        <f>'REV-REVCALC_CWS'!AT42</f>
        <v>1352253.6329999999</v>
      </c>
      <c r="AV49" s="9">
        <f>'REV-REVCALC_CWS'!AU42</f>
        <v>1352253.6329999999</v>
      </c>
      <c r="AW49" s="9">
        <f>'REV-REVCALC_CWS'!AV42</f>
        <v>1217207.6580000001</v>
      </c>
      <c r="AX49" s="9">
        <f>'REV-REVCALC_CWS'!AW42</f>
        <v>1218025.1580000001</v>
      </c>
      <c r="AY49" s="9">
        <f>'REV-REVCALC_CWS'!AX42</f>
        <v>1088864.183</v>
      </c>
      <c r="AZ49" s="9">
        <f>'REV-REVCALC_CWS'!AY42</f>
        <v>960127.74699999997</v>
      </c>
      <c r="BA49" s="9">
        <f>'REV-REVCALC_CWS'!AZ42</f>
        <v>830799.272</v>
      </c>
      <c r="BB49" s="9">
        <f>'REV-REVCALC_CWS'!BA42</f>
        <v>1081878.6567000002</v>
      </c>
      <c r="BC49" s="9">
        <f>'REV-REVCALC_CWS'!BB42</f>
        <v>1735204.0867999999</v>
      </c>
      <c r="BD49" s="9">
        <f>'REV-REVCALC_CWS'!BC42</f>
        <v>1952324.4501</v>
      </c>
      <c r="BE49" s="9">
        <f>'REV-REVCALC_CWS'!BD42</f>
        <v>1952324.4501</v>
      </c>
      <c r="BF49" s="9">
        <f>'REV-REVCALC_CWS'!BE42</f>
        <v>2171838.2335000001</v>
      </c>
      <c r="BG49" s="9">
        <f>'REV-REVCALC_CWS'!BF42</f>
        <v>2171838.2335000001</v>
      </c>
      <c r="BH49" s="9">
        <f>'REV-REVCALC_CWS'!BG42</f>
        <v>2171838.2335000001</v>
      </c>
      <c r="BI49" s="9">
        <f>'REV-REVCALC_CWS'!BH42</f>
        <v>1953309.4501</v>
      </c>
      <c r="BJ49" s="9">
        <f>'REV-REVCALC_CWS'!BI42</f>
        <v>1954126.9501</v>
      </c>
      <c r="BK49" s="9">
        <f>'REV-REVCALC_CWS'!BJ42</f>
        <v>1747614.0867999999</v>
      </c>
      <c r="BL49" s="9">
        <f>'REV-REVCALC_CWS'!BK42</f>
        <v>1530272.8034000001</v>
      </c>
      <c r="BM49" s="9">
        <f>'REV-REVCALC_CWS'!BL42</f>
        <v>1323714.9401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2730.25</v>
      </c>
      <c r="P50" s="9">
        <f t="shared" si="14"/>
        <v>2730.25</v>
      </c>
      <c r="Q50" s="9">
        <f t="shared" si="14"/>
        <v>5460.75</v>
      </c>
      <c r="R50" s="9">
        <f t="shared" si="14"/>
        <v>2350.1887500000003</v>
      </c>
      <c r="S50" s="9">
        <f t="shared" si="14"/>
        <v>3133.42875</v>
      </c>
      <c r="T50" s="9">
        <f t="shared" si="14"/>
        <v>6267.3262500000001</v>
      </c>
      <c r="U50" s="9">
        <f t="shared" si="14"/>
        <v>6267.3262500000001</v>
      </c>
      <c r="V50" s="9">
        <f t="shared" si="14"/>
        <v>6267.3262500000001</v>
      </c>
      <c r="W50" s="9">
        <f t="shared" si="14"/>
        <v>6267.3262500000001</v>
      </c>
      <c r="X50" s="9">
        <f t="shared" si="14"/>
        <v>6267.3262500000001</v>
      </c>
      <c r="Y50" s="9">
        <f t="shared" si="14"/>
        <v>7050.5662500000008</v>
      </c>
      <c r="Z50" s="9">
        <f t="shared" si="14"/>
        <v>7834.2750000000005</v>
      </c>
      <c r="AA50" s="9">
        <f t="shared" si="14"/>
        <v>7973.1812500000005</v>
      </c>
      <c r="AB50" s="9">
        <f t="shared" si="14"/>
        <v>9539.661250000001</v>
      </c>
      <c r="AC50" s="9">
        <f t="shared" si="14"/>
        <v>9674.973750000001</v>
      </c>
      <c r="AD50" s="9">
        <f t="shared" si="14"/>
        <v>9911.5692500000005</v>
      </c>
      <c r="AE50" s="9">
        <f t="shared" si="14"/>
        <v>15934.453750000001</v>
      </c>
      <c r="AF50" s="9">
        <f t="shared" si="14"/>
        <v>17939.311750000001</v>
      </c>
      <c r="AG50" s="9">
        <f t="shared" si="14"/>
        <v>17939.311750000001</v>
      </c>
      <c r="AH50" s="9">
        <f t="shared" si="14"/>
        <v>19977.543750000001</v>
      </c>
      <c r="AI50" s="9">
        <f t="shared" si="14"/>
        <v>19977.543750000001</v>
      </c>
      <c r="AJ50" s="9">
        <f t="shared" si="14"/>
        <v>19977.543750000001</v>
      </c>
      <c r="AK50" s="9">
        <f t="shared" ref="AK50:BM50" si="15">AK49*$D50</f>
        <v>17961.561750000001</v>
      </c>
      <c r="AL50" s="9">
        <f t="shared" si="15"/>
        <v>17979.655500000001</v>
      </c>
      <c r="AM50" s="9">
        <f t="shared" si="15"/>
        <v>16207.328750000001</v>
      </c>
      <c r="AN50" s="9">
        <f t="shared" si="15"/>
        <v>14213.596750000001</v>
      </c>
      <c r="AO50" s="9">
        <f t="shared" si="15"/>
        <v>12437.11375</v>
      </c>
      <c r="AP50" s="9">
        <f t="shared" si="15"/>
        <v>16814.207425000001</v>
      </c>
      <c r="AQ50" s="9">
        <f t="shared" si="15"/>
        <v>26911.354575000001</v>
      </c>
      <c r="AR50" s="9">
        <f t="shared" si="15"/>
        <v>30405.566450000002</v>
      </c>
      <c r="AS50" s="9">
        <f t="shared" si="15"/>
        <v>30405.566450000002</v>
      </c>
      <c r="AT50" s="9">
        <f t="shared" si="15"/>
        <v>33806.340824999999</v>
      </c>
      <c r="AU50" s="9">
        <f t="shared" si="15"/>
        <v>33806.340824999999</v>
      </c>
      <c r="AV50" s="9">
        <f t="shared" si="15"/>
        <v>33806.340824999999</v>
      </c>
      <c r="AW50" s="9">
        <f t="shared" si="15"/>
        <v>30430.191450000002</v>
      </c>
      <c r="AX50" s="9">
        <f t="shared" si="15"/>
        <v>30450.628950000002</v>
      </c>
      <c r="AY50" s="9">
        <f t="shared" si="15"/>
        <v>27221.604575000001</v>
      </c>
      <c r="AZ50" s="9">
        <f t="shared" si="15"/>
        <v>24003.193675000002</v>
      </c>
      <c r="BA50" s="9">
        <f t="shared" si="15"/>
        <v>20769.981800000001</v>
      </c>
      <c r="BB50" s="9">
        <f t="shared" si="15"/>
        <v>27046.966417500007</v>
      </c>
      <c r="BC50" s="9">
        <f t="shared" si="15"/>
        <v>43380.102169999998</v>
      </c>
      <c r="BD50" s="9">
        <f t="shared" si="15"/>
        <v>48808.111252500006</v>
      </c>
      <c r="BE50" s="9">
        <f t="shared" si="15"/>
        <v>48808.111252500006</v>
      </c>
      <c r="BF50" s="9">
        <f t="shared" si="15"/>
        <v>54295.955837500005</v>
      </c>
      <c r="BG50" s="9">
        <f t="shared" si="15"/>
        <v>54295.955837500005</v>
      </c>
      <c r="BH50" s="9">
        <f t="shared" si="15"/>
        <v>54295.955837500005</v>
      </c>
      <c r="BI50" s="9">
        <f t="shared" si="15"/>
        <v>48832.736252500006</v>
      </c>
      <c r="BJ50" s="9">
        <f t="shared" si="15"/>
        <v>48853.173752500006</v>
      </c>
      <c r="BK50" s="9">
        <f t="shared" si="15"/>
        <v>43690.352169999998</v>
      </c>
      <c r="BL50" s="9">
        <f t="shared" si="15"/>
        <v>38256.820085000007</v>
      </c>
      <c r="BM50" s="9">
        <f t="shared" si="15"/>
        <v>33092.873502499999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5460.5</v>
      </c>
      <c r="P51" s="9">
        <f t="shared" si="16"/>
        <v>5460.5</v>
      </c>
      <c r="Q51" s="9">
        <f t="shared" si="16"/>
        <v>10921.5</v>
      </c>
      <c r="R51" s="9">
        <f t="shared" si="16"/>
        <v>4700.3775000000005</v>
      </c>
      <c r="S51" s="9">
        <f t="shared" si="16"/>
        <v>6266.8575000000001</v>
      </c>
      <c r="T51" s="9">
        <f t="shared" si="16"/>
        <v>12534.6525</v>
      </c>
      <c r="U51" s="9">
        <f t="shared" si="16"/>
        <v>12534.6525</v>
      </c>
      <c r="V51" s="9">
        <f t="shared" si="16"/>
        <v>12534.6525</v>
      </c>
      <c r="W51" s="9">
        <f t="shared" si="16"/>
        <v>12534.6525</v>
      </c>
      <c r="X51" s="9">
        <f t="shared" si="16"/>
        <v>12534.6525</v>
      </c>
      <c r="Y51" s="9">
        <f t="shared" si="16"/>
        <v>14101.132500000002</v>
      </c>
      <c r="Z51" s="9">
        <f t="shared" si="16"/>
        <v>15668.550000000001</v>
      </c>
      <c r="AA51" s="9">
        <f t="shared" si="16"/>
        <v>15946.362500000001</v>
      </c>
      <c r="AB51" s="9">
        <f t="shared" si="16"/>
        <v>19079.322500000002</v>
      </c>
      <c r="AC51" s="9">
        <f t="shared" si="16"/>
        <v>19349.947500000002</v>
      </c>
      <c r="AD51" s="9">
        <f t="shared" si="16"/>
        <v>19823.138500000001</v>
      </c>
      <c r="AE51" s="9">
        <f t="shared" si="16"/>
        <v>31868.907500000001</v>
      </c>
      <c r="AF51" s="9">
        <f t="shared" si="16"/>
        <v>35878.623500000002</v>
      </c>
      <c r="AG51" s="9">
        <f t="shared" si="16"/>
        <v>35878.623500000002</v>
      </c>
      <c r="AH51" s="9">
        <f t="shared" si="16"/>
        <v>39955.087500000001</v>
      </c>
      <c r="AI51" s="9">
        <f t="shared" si="16"/>
        <v>39955.087500000001</v>
      </c>
      <c r="AJ51" s="9">
        <f t="shared" si="16"/>
        <v>39955.087500000001</v>
      </c>
      <c r="AK51" s="9">
        <f t="shared" ref="AK51:BM51" si="17">AK49*$D51</f>
        <v>35923.123500000002</v>
      </c>
      <c r="AL51" s="9">
        <f t="shared" si="17"/>
        <v>35959.311000000002</v>
      </c>
      <c r="AM51" s="9">
        <f t="shared" si="17"/>
        <v>32414.657500000001</v>
      </c>
      <c r="AN51" s="9">
        <f t="shared" si="17"/>
        <v>28427.193500000001</v>
      </c>
      <c r="AO51" s="9">
        <f t="shared" si="17"/>
        <v>24874.227500000001</v>
      </c>
      <c r="AP51" s="9">
        <f t="shared" si="17"/>
        <v>33628.414850000001</v>
      </c>
      <c r="AQ51" s="9">
        <f t="shared" si="17"/>
        <v>53822.709150000002</v>
      </c>
      <c r="AR51" s="9">
        <f t="shared" si="17"/>
        <v>60811.132900000004</v>
      </c>
      <c r="AS51" s="9">
        <f t="shared" si="17"/>
        <v>60811.132900000004</v>
      </c>
      <c r="AT51" s="9">
        <f t="shared" si="17"/>
        <v>67612.681649999999</v>
      </c>
      <c r="AU51" s="9">
        <f t="shared" si="17"/>
        <v>67612.681649999999</v>
      </c>
      <c r="AV51" s="9">
        <f t="shared" si="17"/>
        <v>67612.681649999999</v>
      </c>
      <c r="AW51" s="9">
        <f t="shared" si="17"/>
        <v>60860.382900000004</v>
      </c>
      <c r="AX51" s="9">
        <f t="shared" si="17"/>
        <v>60901.257900000004</v>
      </c>
      <c r="AY51" s="9">
        <f t="shared" si="17"/>
        <v>54443.209150000002</v>
      </c>
      <c r="AZ51" s="9">
        <f t="shared" si="17"/>
        <v>48006.387350000005</v>
      </c>
      <c r="BA51" s="9">
        <f t="shared" si="17"/>
        <v>41539.963600000003</v>
      </c>
      <c r="BB51" s="9">
        <f t="shared" si="17"/>
        <v>54093.932835000014</v>
      </c>
      <c r="BC51" s="9">
        <f t="shared" si="17"/>
        <v>86760.204339999997</v>
      </c>
      <c r="BD51" s="9">
        <f t="shared" si="17"/>
        <v>97616.222505000012</v>
      </c>
      <c r="BE51" s="9">
        <f t="shared" si="17"/>
        <v>97616.222505000012</v>
      </c>
      <c r="BF51" s="9">
        <f t="shared" si="17"/>
        <v>108591.91167500001</v>
      </c>
      <c r="BG51" s="9">
        <f t="shared" si="17"/>
        <v>108591.91167500001</v>
      </c>
      <c r="BH51" s="9">
        <f t="shared" si="17"/>
        <v>108591.91167500001</v>
      </c>
      <c r="BI51" s="9">
        <f t="shared" si="17"/>
        <v>97665.472505000012</v>
      </c>
      <c r="BJ51" s="9">
        <f t="shared" si="17"/>
        <v>97706.347505000012</v>
      </c>
      <c r="BK51" s="9">
        <f t="shared" si="17"/>
        <v>87380.704339999997</v>
      </c>
      <c r="BL51" s="9">
        <f t="shared" si="17"/>
        <v>76513.640170000013</v>
      </c>
      <c r="BM51" s="9">
        <f t="shared" si="17"/>
        <v>66185.747004999997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2730.25</v>
      </c>
      <c r="P72" s="9">
        <f t="shared" si="21"/>
        <v>2730.25</v>
      </c>
      <c r="Q72" s="9">
        <f t="shared" si="21"/>
        <v>5460.75</v>
      </c>
      <c r="R72" s="9">
        <f t="shared" si="21"/>
        <v>2350.1887500000003</v>
      </c>
      <c r="S72" s="9">
        <f t="shared" si="21"/>
        <v>3133.42875</v>
      </c>
      <c r="T72" s="9">
        <f t="shared" si="21"/>
        <v>6267.3262500000001</v>
      </c>
      <c r="U72" s="9">
        <f t="shared" si="21"/>
        <v>6267.3262500000001</v>
      </c>
      <c r="V72" s="9">
        <f t="shared" si="21"/>
        <v>6267.3262500000001</v>
      </c>
      <c r="W72" s="9">
        <f t="shared" si="21"/>
        <v>6267.3262500000001</v>
      </c>
      <c r="X72" s="9">
        <f t="shared" si="21"/>
        <v>6267.3262500000001</v>
      </c>
      <c r="Y72" s="9">
        <f t="shared" si="21"/>
        <v>7050.5662500000008</v>
      </c>
      <c r="Z72" s="9">
        <f t="shared" si="21"/>
        <v>7834.2750000000005</v>
      </c>
      <c r="AA72" s="9">
        <f t="shared" si="21"/>
        <v>7973.1812500000005</v>
      </c>
      <c r="AB72" s="9">
        <f t="shared" si="21"/>
        <v>9539.661250000001</v>
      </c>
      <c r="AC72" s="9">
        <f t="shared" si="21"/>
        <v>9674.973750000001</v>
      </c>
      <c r="AD72" s="9">
        <f t="shared" si="21"/>
        <v>9911.5692500000005</v>
      </c>
      <c r="AE72" s="9">
        <f t="shared" si="21"/>
        <v>15934.453750000001</v>
      </c>
      <c r="AF72" s="9">
        <f t="shared" si="21"/>
        <v>17939.311750000001</v>
      </c>
      <c r="AG72" s="9">
        <f t="shared" si="21"/>
        <v>17939.311750000001</v>
      </c>
      <c r="AH72" s="9">
        <f t="shared" si="21"/>
        <v>19977.543750000001</v>
      </c>
      <c r="AI72" s="9">
        <f t="shared" si="21"/>
        <v>19977.543750000001</v>
      </c>
      <c r="AJ72" s="9">
        <f t="shared" si="21"/>
        <v>19977.543750000001</v>
      </c>
      <c r="AK72" s="9">
        <f t="shared" si="21"/>
        <v>17961.561750000001</v>
      </c>
      <c r="AL72" s="9">
        <f t="shared" si="21"/>
        <v>17979.655500000001</v>
      </c>
      <c r="AM72" s="9">
        <f t="shared" si="21"/>
        <v>16207.328750000001</v>
      </c>
      <c r="AN72" s="9">
        <f t="shared" si="21"/>
        <v>14213.596750000001</v>
      </c>
      <c r="AO72" s="9">
        <f t="shared" si="21"/>
        <v>12437.11375</v>
      </c>
      <c r="AP72" s="9">
        <f t="shared" si="21"/>
        <v>16814.207425000001</v>
      </c>
      <c r="AQ72" s="9">
        <f t="shared" si="21"/>
        <v>26911.354575000001</v>
      </c>
      <c r="AR72" s="9">
        <f t="shared" si="21"/>
        <v>30405.566450000002</v>
      </c>
      <c r="AS72" s="9">
        <f t="shared" si="21"/>
        <v>30405.566450000002</v>
      </c>
      <c r="AT72" s="9">
        <f t="shared" si="21"/>
        <v>33806.340824999999</v>
      </c>
      <c r="AU72" s="9">
        <f t="shared" si="21"/>
        <v>33806.340824999999</v>
      </c>
      <c r="AV72" s="9">
        <f t="shared" si="21"/>
        <v>33806.340824999999</v>
      </c>
      <c r="AW72" s="9">
        <f t="shared" si="21"/>
        <v>30430.191450000002</v>
      </c>
      <c r="AX72" s="9">
        <f t="shared" si="21"/>
        <v>30450.628950000002</v>
      </c>
      <c r="AY72" s="9">
        <f t="shared" si="21"/>
        <v>27221.604575000001</v>
      </c>
      <c r="AZ72" s="9">
        <f t="shared" si="21"/>
        <v>24003.193675000002</v>
      </c>
      <c r="BA72" s="9">
        <f t="shared" si="21"/>
        <v>20769.981800000001</v>
      </c>
      <c r="BB72" s="9">
        <f t="shared" si="21"/>
        <v>27046.966417500007</v>
      </c>
      <c r="BC72" s="9">
        <f t="shared" si="21"/>
        <v>43380.102169999998</v>
      </c>
      <c r="BD72" s="9">
        <f t="shared" si="21"/>
        <v>48808.111252500006</v>
      </c>
      <c r="BE72" s="9">
        <f t="shared" si="21"/>
        <v>48808.111252500006</v>
      </c>
      <c r="BF72" s="9">
        <f t="shared" si="21"/>
        <v>54295.955837500005</v>
      </c>
      <c r="BG72" s="9">
        <f t="shared" si="21"/>
        <v>54295.955837500005</v>
      </c>
      <c r="BH72" s="9">
        <f t="shared" si="21"/>
        <v>54295.955837500005</v>
      </c>
      <c r="BI72" s="9">
        <f t="shared" si="21"/>
        <v>48832.736252500006</v>
      </c>
      <c r="BJ72" s="9">
        <f t="shared" si="21"/>
        <v>48853.173752500006</v>
      </c>
      <c r="BK72" s="9">
        <f t="shared" si="21"/>
        <v>43690.352169999998</v>
      </c>
      <c r="BL72" s="9">
        <f t="shared" si="21"/>
        <v>38256.820085000007</v>
      </c>
      <c r="BM72" s="9">
        <f t="shared" si="21"/>
        <v>33092.873502499999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2730.25</v>
      </c>
      <c r="P82" s="9">
        <f t="shared" si="29"/>
        <v>2730.25</v>
      </c>
      <c r="Q82" s="9">
        <f t="shared" si="29"/>
        <v>5460.75</v>
      </c>
      <c r="R82" s="9">
        <f t="shared" si="29"/>
        <v>2350.1887500000003</v>
      </c>
      <c r="S82" s="9">
        <f t="shared" si="29"/>
        <v>3133.42875</v>
      </c>
      <c r="T82" s="9">
        <f t="shared" si="29"/>
        <v>6267.3262500000001</v>
      </c>
      <c r="U82" s="9">
        <f t="shared" si="29"/>
        <v>6267.3262500000001</v>
      </c>
      <c r="V82" s="9">
        <f t="shared" si="29"/>
        <v>6267.3262500000001</v>
      </c>
      <c r="W82" s="9">
        <f t="shared" si="29"/>
        <v>6267.3262500000001</v>
      </c>
      <c r="X82" s="9">
        <f t="shared" si="29"/>
        <v>6267.3262500000001</v>
      </c>
      <c r="Y82" s="9">
        <f t="shared" si="29"/>
        <v>7050.5662500000008</v>
      </c>
      <c r="Z82" s="9">
        <f t="shared" si="29"/>
        <v>7834.2750000000005</v>
      </c>
      <c r="AA82" s="9">
        <f t="shared" si="29"/>
        <v>7973.1812500000005</v>
      </c>
      <c r="AB82" s="9">
        <f t="shared" si="29"/>
        <v>9539.661250000001</v>
      </c>
      <c r="AC82" s="9">
        <f t="shared" si="29"/>
        <v>9674.973750000001</v>
      </c>
      <c r="AD82" s="9">
        <f t="shared" si="29"/>
        <v>9911.5692500000005</v>
      </c>
      <c r="AE82" s="9">
        <f t="shared" si="29"/>
        <v>15934.453750000001</v>
      </c>
      <c r="AF82" s="9">
        <f t="shared" si="29"/>
        <v>17939.311750000001</v>
      </c>
      <c r="AG82" s="9">
        <f t="shared" si="29"/>
        <v>17939.311750000001</v>
      </c>
      <c r="AH82" s="9">
        <f t="shared" si="29"/>
        <v>19977.543750000001</v>
      </c>
      <c r="AI82" s="9">
        <f t="shared" si="29"/>
        <v>19977.543750000001</v>
      </c>
      <c r="AJ82" s="9">
        <f t="shared" si="29"/>
        <v>19977.543750000001</v>
      </c>
      <c r="AK82" s="9">
        <f t="shared" si="29"/>
        <v>17961.561750000001</v>
      </c>
      <c r="AL82" s="9">
        <f t="shared" si="29"/>
        <v>17979.655500000001</v>
      </c>
      <c r="AM82" s="9">
        <f t="shared" si="29"/>
        <v>16207.328750000001</v>
      </c>
      <c r="AN82" s="9">
        <f t="shared" si="29"/>
        <v>14213.596750000001</v>
      </c>
      <c r="AO82" s="9">
        <f t="shared" si="29"/>
        <v>12437.11375</v>
      </c>
      <c r="AP82" s="9">
        <f t="shared" si="29"/>
        <v>16814.207425000001</v>
      </c>
      <c r="AQ82" s="9">
        <f t="shared" si="29"/>
        <v>26911.354575000001</v>
      </c>
      <c r="AR82" s="9">
        <f t="shared" si="29"/>
        <v>30405.566450000002</v>
      </c>
      <c r="AS82" s="9">
        <f t="shared" si="29"/>
        <v>30405.566450000002</v>
      </c>
      <c r="AT82" s="9">
        <f t="shared" si="29"/>
        <v>33806.340824999999</v>
      </c>
      <c r="AU82" s="9">
        <f t="shared" si="29"/>
        <v>33806.340824999999</v>
      </c>
      <c r="AV82" s="9">
        <f t="shared" si="29"/>
        <v>33806.340824999999</v>
      </c>
      <c r="AW82" s="9">
        <f t="shared" si="29"/>
        <v>30430.191450000002</v>
      </c>
      <c r="AX82" s="9">
        <f t="shared" si="29"/>
        <v>30450.628950000002</v>
      </c>
      <c r="AY82" s="9">
        <f t="shared" si="29"/>
        <v>27221.604575000001</v>
      </c>
      <c r="AZ82" s="9">
        <f t="shared" si="29"/>
        <v>24003.193675000002</v>
      </c>
      <c r="BA82" s="9">
        <f t="shared" si="29"/>
        <v>20769.981800000001</v>
      </c>
      <c r="BB82" s="9">
        <f t="shared" si="29"/>
        <v>27046.966417500007</v>
      </c>
      <c r="BC82" s="9">
        <f t="shared" si="29"/>
        <v>43380.102169999998</v>
      </c>
      <c r="BD82" s="9">
        <f t="shared" si="29"/>
        <v>48808.111252500006</v>
      </c>
      <c r="BE82" s="9">
        <f t="shared" si="29"/>
        <v>48808.111252500006</v>
      </c>
      <c r="BF82" s="9">
        <f t="shared" si="29"/>
        <v>54295.955837500005</v>
      </c>
      <c r="BG82" s="9">
        <f t="shared" si="29"/>
        <v>54295.955837500005</v>
      </c>
      <c r="BH82" s="9">
        <f t="shared" si="29"/>
        <v>54295.955837500005</v>
      </c>
      <c r="BI82" s="9">
        <f t="shared" si="29"/>
        <v>48832.736252500006</v>
      </c>
      <c r="BJ82" s="9">
        <f t="shared" si="29"/>
        <v>48853.173752500006</v>
      </c>
      <c r="BK82" s="9">
        <f t="shared" si="29"/>
        <v>43690.352169999998</v>
      </c>
      <c r="BL82" s="9">
        <f t="shared" si="29"/>
        <v>38256.820085000007</v>
      </c>
      <c r="BM82" s="9">
        <f t="shared" si="29"/>
        <v>33092.873502499999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360</v>
      </c>
      <c r="E3" s="184">
        <f>REV_DB!F20</f>
        <v>900</v>
      </c>
      <c r="F3" s="184">
        <f>REV_DB!G20</f>
        <v>1747</v>
      </c>
      <c r="G3" s="184">
        <f>REV_DB!H20</f>
        <v>2467</v>
      </c>
      <c r="H3" s="184">
        <f>REV_DB!I20</f>
        <v>3347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720000</v>
      </c>
      <c r="E4" s="63">
        <f>REV_DB!F24</f>
        <v>3712500</v>
      </c>
      <c r="F4" s="63">
        <f>REV_DB!G24</f>
        <v>8909700</v>
      </c>
      <c r="G4" s="63">
        <f>REV_DB!H24</f>
        <v>14431950</v>
      </c>
      <c r="H4" s="63">
        <f>REV_DB!I24</f>
        <v>21839175</v>
      </c>
      <c r="I4" s="181">
        <f>SUM(D4:H4)</f>
        <v>49613325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436850</v>
      </c>
      <c r="E5" s="63">
        <f>REV_DB!F17</f>
        <v>3155716.25</v>
      </c>
      <c r="F5" s="63">
        <f>REV_DB!G17</f>
        <v>8018261.3700000001</v>
      </c>
      <c r="G5" s="63">
        <f>REV_DB!H17</f>
        <v>13553252.713</v>
      </c>
      <c r="H5" s="63">
        <f>REV_DB!I17</f>
        <v>21746284.574700002</v>
      </c>
      <c r="I5" s="181">
        <f>SUM(D5:H5)</f>
        <v>46910364.907700002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734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735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736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720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710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721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700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711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709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712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713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714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741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740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722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703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739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725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6" t="s">
        <v>36</v>
      </c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 t="s">
        <v>37</v>
      </c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 t="s">
        <v>38</v>
      </c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 t="s">
        <v>39</v>
      </c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5"/>
    </row>
    <row r="35" spans="1:75" s="14" customFormat="1" x14ac:dyDescent="0.15">
      <c r="B35" s="47" t="s">
        <v>716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0" t="s">
        <v>35</v>
      </c>
      <c r="E38" s="370"/>
      <c r="F38" s="370"/>
      <c r="G38" s="370"/>
      <c r="H38" s="370"/>
      <c r="I38" s="370"/>
      <c r="J38" s="370"/>
      <c r="K38" s="370"/>
      <c r="L38" s="370"/>
      <c r="M38" s="370"/>
      <c r="N38" s="370"/>
      <c r="O38" s="37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705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708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706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707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700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701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702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703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700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701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702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703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700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701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702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703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700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701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702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703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700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701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702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703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700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701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702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703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701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703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704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6" t="s">
        <v>35</v>
      </c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 t="s">
        <v>36</v>
      </c>
      <c r="Q1" s="366"/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366" t="s">
        <v>37</v>
      </c>
      <c r="AC1" s="366"/>
      <c r="AD1" s="366"/>
      <c r="AE1" s="366"/>
      <c r="AF1" s="366"/>
      <c r="AG1" s="366"/>
      <c r="AH1" s="366"/>
      <c r="AI1" s="366"/>
      <c r="AJ1" s="366"/>
      <c r="AK1" s="366"/>
      <c r="AL1" s="366"/>
      <c r="AM1" s="366"/>
      <c r="AN1" s="366" t="s">
        <v>38</v>
      </c>
      <c r="AO1" s="366"/>
      <c r="AP1" s="366"/>
      <c r="AQ1" s="366"/>
      <c r="AR1" s="366"/>
      <c r="AS1" s="366"/>
      <c r="AT1" s="366"/>
      <c r="AU1" s="366"/>
      <c r="AV1" s="366"/>
      <c r="AW1" s="366"/>
      <c r="AX1" s="366"/>
      <c r="AY1" s="366"/>
      <c r="AZ1" s="366" t="s">
        <v>39</v>
      </c>
      <c r="BA1" s="366"/>
      <c r="BB1" s="366"/>
      <c r="BC1" s="366"/>
      <c r="BD1" s="366"/>
      <c r="BE1" s="366"/>
      <c r="BF1" s="366"/>
      <c r="BG1" s="366"/>
      <c r="BH1" s="366"/>
      <c r="BI1" s="366"/>
      <c r="BJ1" s="366"/>
      <c r="BK1" s="366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6" t="s">
        <v>647</v>
      </c>
      <c r="C2" s="366"/>
      <c r="D2" s="366"/>
      <c r="E2" s="366"/>
      <c r="F2" s="366"/>
      <c r="G2" s="366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1239</v>
      </c>
      <c r="B6" s="362">
        <f>[1]PREC_MERCADO_CWS!$B$24</f>
        <v>570240</v>
      </c>
      <c r="C6" s="362">
        <f>B6*(1.13)</f>
        <v>644371.19999999995</v>
      </c>
      <c r="D6" s="362">
        <f t="shared" ref="D6:F6" si="0">C6*(1.13)</f>
        <v>728139.45599999989</v>
      </c>
      <c r="E6" s="362">
        <f t="shared" si="0"/>
        <v>822797.58527999977</v>
      </c>
      <c r="F6" s="362">
        <f t="shared" si="0"/>
        <v>929761.2713663996</v>
      </c>
      <c r="G6" s="169">
        <f>SUM(B6:F6)</f>
        <v>3695309.5126463994</v>
      </c>
      <c r="H6" s="173"/>
      <c r="I6"/>
      <c r="J6"/>
      <c r="K6"/>
      <c r="L6"/>
      <c r="M6"/>
    </row>
    <row r="7" spans="1:14" x14ac:dyDescent="0.15">
      <c r="A7" s="33" t="s">
        <v>1237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1238</v>
      </c>
      <c r="B8" s="169">
        <f>B6*B7</f>
        <v>28512</v>
      </c>
      <c r="C8" s="169">
        <f>C6*C7</f>
        <v>32218.559999999998</v>
      </c>
      <c r="D8" s="169">
        <f>D6*D7</f>
        <v>43688.367359999989</v>
      </c>
      <c r="E8" s="169">
        <f>E6*E7</f>
        <v>49367.855116799983</v>
      </c>
      <c r="F8" s="169">
        <f>F6*F7</f>
        <v>55785.676281983971</v>
      </c>
      <c r="G8" s="169">
        <f>SUM(B8:F8)</f>
        <v>209572.45875878393</v>
      </c>
      <c r="H8" s="173"/>
      <c r="I8"/>
      <c r="J8"/>
      <c r="K8"/>
      <c r="L8"/>
      <c r="M8"/>
    </row>
    <row r="9" spans="1:14" x14ac:dyDescent="0.15">
      <c r="A9" t="s">
        <v>641</v>
      </c>
      <c r="B9" s="363">
        <f>[1]PREC_MERCADO_CWS!$B$33</f>
        <v>1.2626262626262626E-2</v>
      </c>
      <c r="C9" s="363">
        <v>2.7859999999999999E-2</v>
      </c>
      <c r="D9" s="363">
        <v>0.04</v>
      </c>
      <c r="E9" s="363">
        <v>0.05</v>
      </c>
      <c r="F9" s="363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69">
        <f>B9*B8</f>
        <v>360</v>
      </c>
      <c r="C10" s="169">
        <f>C9*C8</f>
        <v>897.60908159999997</v>
      </c>
      <c r="D10" s="169">
        <f>D9*D8</f>
        <v>1747.5346943999996</v>
      </c>
      <c r="E10" s="169">
        <f>E9*E8</f>
        <v>2468.3927558399992</v>
      </c>
      <c r="F10" s="169">
        <f>F9*F8</f>
        <v>3347.1405769190383</v>
      </c>
      <c r="G10" s="169">
        <f>SUM(B10:F10)</f>
        <v>8820.6771087590369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6" t="s">
        <v>648</v>
      </c>
      <c r="C12" s="366"/>
      <c r="D12" s="366"/>
      <c r="E12" s="366"/>
      <c r="F12" s="366"/>
      <c r="G12" s="366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639</v>
      </c>
      <c r="B16" s="363">
        <v>0.05</v>
      </c>
      <c r="C16" s="363">
        <v>0.08</v>
      </c>
      <c r="D16" s="363">
        <v>0.09</v>
      </c>
      <c r="E16" s="363">
        <v>0.09</v>
      </c>
      <c r="F16" s="363">
        <v>0.1</v>
      </c>
      <c r="G16" s="363">
        <v>0.11</v>
      </c>
      <c r="H16" s="363">
        <v>0.09</v>
      </c>
      <c r="I16" s="363">
        <v>0.1</v>
      </c>
      <c r="J16" s="363">
        <v>0.08</v>
      </c>
      <c r="K16" s="363">
        <v>0.08</v>
      </c>
      <c r="L16" s="363">
        <v>0.08</v>
      </c>
      <c r="M16" s="363">
        <v>0.05</v>
      </c>
      <c r="N16" s="172">
        <f>SUM(B16:M16)</f>
        <v>0.99999999999999989</v>
      </c>
    </row>
    <row r="17" spans="1:20" ht="13.5" customHeight="1" x14ac:dyDescent="0.15">
      <c r="A17" s="21" t="s">
        <v>640</v>
      </c>
      <c r="B17" s="98">
        <f>B16</f>
        <v>0.05</v>
      </c>
      <c r="C17" s="98">
        <f t="shared" ref="C17:M17" si="1">C16+B17</f>
        <v>0.13</v>
      </c>
      <c r="D17" s="98">
        <f t="shared" si="1"/>
        <v>0.22</v>
      </c>
      <c r="E17" s="98">
        <f t="shared" si="1"/>
        <v>0.31</v>
      </c>
      <c r="F17" s="98">
        <f t="shared" si="1"/>
        <v>0.41000000000000003</v>
      </c>
      <c r="G17" s="98">
        <f t="shared" si="1"/>
        <v>0.52</v>
      </c>
      <c r="H17" s="98">
        <f t="shared" si="1"/>
        <v>0.61</v>
      </c>
      <c r="I17" s="98">
        <f t="shared" si="1"/>
        <v>0.71</v>
      </c>
      <c r="J17" s="98">
        <f t="shared" si="1"/>
        <v>0.78999999999999992</v>
      </c>
      <c r="K17" s="98">
        <f t="shared" si="1"/>
        <v>0.86999999999999988</v>
      </c>
      <c r="L17" s="98">
        <f t="shared" si="1"/>
        <v>0.94999999999999984</v>
      </c>
      <c r="M17" s="98">
        <f t="shared" si="1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[1]PREC_MERCADO_CWS!$B$38</f>
        <v>35640.000000000007</v>
      </c>
    </row>
    <row r="21" spans="1:20" x14ac:dyDescent="0.15">
      <c r="C21" s="366" t="s">
        <v>649</v>
      </c>
      <c r="D21" s="366"/>
      <c r="E21" s="366"/>
      <c r="F21" s="366"/>
    </row>
    <row r="23" spans="1:20" x14ac:dyDescent="0.15">
      <c r="C23" s="34" t="s">
        <v>332</v>
      </c>
      <c r="D23" s="34" t="s">
        <v>650</v>
      </c>
      <c r="E23" s="34" t="s">
        <v>642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360</v>
      </c>
      <c r="D25" s="364">
        <f>C25/$C$19</f>
        <v>1.0101010101010098E-2</v>
      </c>
      <c r="E25" s="180">
        <f>O36</f>
        <v>360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897.60908159999997</v>
      </c>
      <c r="D26" s="364">
        <f>(+C26+C25)/$C$19</f>
        <v>3.5286450101010093E-2</v>
      </c>
      <c r="E26" s="171">
        <f>O40</f>
        <v>900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1747.5346943999996</v>
      </c>
      <c r="D27" s="364">
        <f>(+C27+C26+C25)/$C$19</f>
        <v>8.4319410101010073E-2</v>
      </c>
      <c r="E27" s="171">
        <f>O44</f>
        <v>1747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2468.3927558399992</v>
      </c>
      <c r="D28" s="364">
        <f>(+C28+C27+C26+C25)/$C$19</f>
        <v>0.15357846610101003</v>
      </c>
      <c r="E28" s="171">
        <f>O48</f>
        <v>2467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3347.1405769190383</v>
      </c>
      <c r="D29" s="364">
        <f>(+C29+C28+C27+C26)/$C$19</f>
        <v>0.23739273593599985</v>
      </c>
      <c r="E29" s="171">
        <f>O52</f>
        <v>3347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8820.6771087590369</v>
      </c>
      <c r="E30" s="171">
        <f>SUM(E25:E29)</f>
        <v>8821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6" t="s">
        <v>651</v>
      </c>
      <c r="C32" s="366"/>
      <c r="D32" s="366"/>
      <c r="E32" s="366"/>
      <c r="F32" s="366"/>
      <c r="G32" s="366"/>
      <c r="H32" s="366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3" t="s">
        <v>333</v>
      </c>
      <c r="C35" s="363"/>
      <c r="D35" s="363"/>
      <c r="E35" s="363"/>
      <c r="F35" s="363"/>
      <c r="G35" s="363"/>
      <c r="H35" s="363"/>
      <c r="I35" s="363"/>
      <c r="J35" s="363"/>
      <c r="K35" s="363"/>
      <c r="L35" s="363">
        <v>0.25</v>
      </c>
      <c r="M35" s="363">
        <v>0.25</v>
      </c>
      <c r="N35" s="363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2">ROUND(($C$25*C35),0)</f>
        <v>0</v>
      </c>
      <c r="D36" s="171">
        <f t="shared" si="2"/>
        <v>0</v>
      </c>
      <c r="E36" s="171">
        <f t="shared" si="2"/>
        <v>0</v>
      </c>
      <c r="F36" s="171">
        <f t="shared" si="2"/>
        <v>0</v>
      </c>
      <c r="G36" s="171">
        <f t="shared" si="2"/>
        <v>0</v>
      </c>
      <c r="H36" s="171">
        <f t="shared" si="2"/>
        <v>0</v>
      </c>
      <c r="I36" s="171">
        <f t="shared" si="2"/>
        <v>0</v>
      </c>
      <c r="J36" s="171">
        <f t="shared" si="2"/>
        <v>0</v>
      </c>
      <c r="K36" s="171">
        <f t="shared" si="2"/>
        <v>0</v>
      </c>
      <c r="L36" s="171">
        <f t="shared" si="2"/>
        <v>90</v>
      </c>
      <c r="M36" s="171">
        <f t="shared" si="2"/>
        <v>90</v>
      </c>
      <c r="N36" s="171">
        <f t="shared" si="2"/>
        <v>180</v>
      </c>
      <c r="O36" s="171">
        <f>SUM(C36:N36)</f>
        <v>360</v>
      </c>
    </row>
    <row r="38" spans="2:15" x14ac:dyDescent="0.15">
      <c r="B38" s="14" t="s">
        <v>334</v>
      </c>
      <c r="C38" s="10" t="s">
        <v>40</v>
      </c>
      <c r="D38" s="10" t="s">
        <v>41</v>
      </c>
      <c r="E38" s="10" t="s">
        <v>42</v>
      </c>
      <c r="F38" s="10" t="s">
        <v>43</v>
      </c>
      <c r="G38" s="10" t="s">
        <v>44</v>
      </c>
      <c r="H38" s="10" t="s">
        <v>45</v>
      </c>
      <c r="I38" s="10" t="s">
        <v>46</v>
      </c>
      <c r="J38" s="10" t="s">
        <v>47</v>
      </c>
      <c r="K38" s="10" t="s">
        <v>48</v>
      </c>
      <c r="L38" s="10" t="s">
        <v>49</v>
      </c>
      <c r="M38" s="10" t="s">
        <v>50</v>
      </c>
      <c r="N38" s="10" t="s">
        <v>51</v>
      </c>
      <c r="O38" s="14" t="s">
        <v>218</v>
      </c>
    </row>
    <row r="39" spans="2:15" x14ac:dyDescent="0.15">
      <c r="B39" s="33" t="s">
        <v>333</v>
      </c>
      <c r="C39" s="363">
        <v>0.03</v>
      </c>
      <c r="D39" s="363">
        <v>0.04</v>
      </c>
      <c r="E39" s="363">
        <v>0.08</v>
      </c>
      <c r="F39" s="363">
        <v>0.08</v>
      </c>
      <c r="G39" s="363">
        <v>0.08</v>
      </c>
      <c r="H39" s="363">
        <v>0.08</v>
      </c>
      <c r="I39" s="363">
        <v>0.08</v>
      </c>
      <c r="J39" s="363">
        <v>0.09</v>
      </c>
      <c r="K39" s="363">
        <v>0.1</v>
      </c>
      <c r="L39" s="363">
        <v>0.1</v>
      </c>
      <c r="M39" s="363">
        <v>0.12</v>
      </c>
      <c r="N39" s="363">
        <v>0.12</v>
      </c>
      <c r="O39" s="46">
        <f>SUM(C39:N39)</f>
        <v>1</v>
      </c>
    </row>
    <row r="40" spans="2:15" x14ac:dyDescent="0.15">
      <c r="B40" s="33" t="s">
        <v>215</v>
      </c>
      <c r="C40" s="171">
        <f>ROUND(($C$26*C39),0)</f>
        <v>27</v>
      </c>
      <c r="D40" s="171">
        <f t="shared" ref="D40:N40" si="3">ROUND(($C$26*D39),0)</f>
        <v>36</v>
      </c>
      <c r="E40" s="171">
        <f t="shared" si="3"/>
        <v>72</v>
      </c>
      <c r="F40" s="171">
        <f t="shared" si="3"/>
        <v>72</v>
      </c>
      <c r="G40" s="171">
        <f t="shared" si="3"/>
        <v>72</v>
      </c>
      <c r="H40" s="171">
        <f t="shared" si="3"/>
        <v>72</v>
      </c>
      <c r="I40" s="171">
        <f t="shared" si="3"/>
        <v>72</v>
      </c>
      <c r="J40" s="171">
        <f t="shared" si="3"/>
        <v>81</v>
      </c>
      <c r="K40" s="171">
        <f t="shared" si="3"/>
        <v>90</v>
      </c>
      <c r="L40" s="171">
        <f t="shared" si="3"/>
        <v>90</v>
      </c>
      <c r="M40" s="171">
        <f t="shared" si="3"/>
        <v>108</v>
      </c>
      <c r="N40" s="171">
        <f t="shared" si="3"/>
        <v>108</v>
      </c>
      <c r="O40" s="171">
        <f>SUM(C40:N40)</f>
        <v>900</v>
      </c>
    </row>
    <row r="42" spans="2:15" x14ac:dyDescent="0.15">
      <c r="B42" s="14" t="s">
        <v>335</v>
      </c>
      <c r="C42" s="10" t="s">
        <v>40</v>
      </c>
      <c r="D42" s="10" t="s">
        <v>41</v>
      </c>
      <c r="E42" s="10" t="s">
        <v>42</v>
      </c>
      <c r="F42" s="10" t="s">
        <v>43</v>
      </c>
      <c r="G42" s="10" t="s">
        <v>44</v>
      </c>
      <c r="H42" s="10" t="s">
        <v>45</v>
      </c>
      <c r="I42" s="10" t="s">
        <v>46</v>
      </c>
      <c r="J42" s="10" t="s">
        <v>47</v>
      </c>
      <c r="K42" s="10" t="s">
        <v>48</v>
      </c>
      <c r="L42" s="10" t="s">
        <v>49</v>
      </c>
      <c r="M42" s="10" t="s">
        <v>50</v>
      </c>
      <c r="N42" s="10" t="s">
        <v>51</v>
      </c>
      <c r="O42" s="14" t="s">
        <v>218</v>
      </c>
    </row>
    <row r="43" spans="2:15" x14ac:dyDescent="0.15">
      <c r="B43" s="33" t="s">
        <v>333</v>
      </c>
      <c r="C43" s="363">
        <v>0.05</v>
      </c>
      <c r="D43" s="363">
        <v>0.08</v>
      </c>
      <c r="E43" s="363">
        <v>0.09</v>
      </c>
      <c r="F43" s="363">
        <v>0.09</v>
      </c>
      <c r="G43" s="363">
        <v>0.1</v>
      </c>
      <c r="H43" s="363">
        <v>0.1</v>
      </c>
      <c r="I43" s="363">
        <v>0.1</v>
      </c>
      <c r="J43" s="363">
        <v>0.09</v>
      </c>
      <c r="K43" s="363">
        <v>0.09</v>
      </c>
      <c r="L43" s="363">
        <v>0.08</v>
      </c>
      <c r="M43" s="363">
        <v>7.0000000000000007E-2</v>
      </c>
      <c r="N43" s="363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4">ROUND(($C$27*C43),0)</f>
        <v>87</v>
      </c>
      <c r="D44" s="171">
        <f t="shared" si="4"/>
        <v>140</v>
      </c>
      <c r="E44" s="171">
        <f t="shared" si="4"/>
        <v>157</v>
      </c>
      <c r="F44" s="171">
        <f t="shared" si="4"/>
        <v>157</v>
      </c>
      <c r="G44" s="171">
        <f t="shared" si="4"/>
        <v>175</v>
      </c>
      <c r="H44" s="171">
        <f t="shared" si="4"/>
        <v>175</v>
      </c>
      <c r="I44" s="171">
        <f t="shared" si="4"/>
        <v>175</v>
      </c>
      <c r="J44" s="171">
        <f t="shared" si="4"/>
        <v>157</v>
      </c>
      <c r="K44" s="171">
        <f t="shared" si="4"/>
        <v>157</v>
      </c>
      <c r="L44" s="171">
        <f t="shared" si="4"/>
        <v>140</v>
      </c>
      <c r="M44" s="171">
        <f t="shared" si="4"/>
        <v>122</v>
      </c>
      <c r="N44" s="171">
        <f t="shared" si="4"/>
        <v>105</v>
      </c>
      <c r="O44" s="171">
        <f>SUM(C44:N44)</f>
        <v>1747</v>
      </c>
    </row>
    <row r="46" spans="2:15" x14ac:dyDescent="0.15">
      <c r="B46" s="14" t="s">
        <v>336</v>
      </c>
      <c r="C46" s="10" t="s">
        <v>40</v>
      </c>
      <c r="D46" s="10" t="s">
        <v>41</v>
      </c>
      <c r="E46" s="10" t="s">
        <v>42</v>
      </c>
      <c r="F46" s="10" t="s">
        <v>43</v>
      </c>
      <c r="G46" s="10" t="s">
        <v>44</v>
      </c>
      <c r="H46" s="10" t="s">
        <v>45</v>
      </c>
      <c r="I46" s="10" t="s">
        <v>46</v>
      </c>
      <c r="J46" s="10" t="s">
        <v>47</v>
      </c>
      <c r="K46" s="10" t="s">
        <v>48</v>
      </c>
      <c r="L46" s="10" t="s">
        <v>49</v>
      </c>
      <c r="M46" s="10" t="s">
        <v>50</v>
      </c>
      <c r="N46" s="10" t="s">
        <v>51</v>
      </c>
      <c r="O46" s="14" t="s">
        <v>218</v>
      </c>
    </row>
    <row r="47" spans="2:15" x14ac:dyDescent="0.15">
      <c r="B47" s="33" t="s">
        <v>333</v>
      </c>
      <c r="C47" s="363">
        <v>0.05</v>
      </c>
      <c r="D47" s="363">
        <v>0.08</v>
      </c>
      <c r="E47" s="363">
        <v>0.09</v>
      </c>
      <c r="F47" s="363">
        <v>0.09</v>
      </c>
      <c r="G47" s="363">
        <v>0.1</v>
      </c>
      <c r="H47" s="363">
        <v>0.1</v>
      </c>
      <c r="I47" s="363">
        <v>0.1</v>
      </c>
      <c r="J47" s="363">
        <v>0.09</v>
      </c>
      <c r="K47" s="363">
        <v>0.09</v>
      </c>
      <c r="L47" s="363">
        <v>0.08</v>
      </c>
      <c r="M47" s="363">
        <v>7.0000000000000007E-2</v>
      </c>
      <c r="N47" s="363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5">ROUND(($C$28*C47),0)</f>
        <v>123</v>
      </c>
      <c r="D48" s="171">
        <f t="shared" si="5"/>
        <v>197</v>
      </c>
      <c r="E48" s="171">
        <f t="shared" si="5"/>
        <v>222</v>
      </c>
      <c r="F48" s="171">
        <f t="shared" si="5"/>
        <v>222</v>
      </c>
      <c r="G48" s="171">
        <f t="shared" si="5"/>
        <v>247</v>
      </c>
      <c r="H48" s="171">
        <f t="shared" si="5"/>
        <v>247</v>
      </c>
      <c r="I48" s="171">
        <f t="shared" si="5"/>
        <v>247</v>
      </c>
      <c r="J48" s="171">
        <f t="shared" si="5"/>
        <v>222</v>
      </c>
      <c r="K48" s="171">
        <f t="shared" si="5"/>
        <v>222</v>
      </c>
      <c r="L48" s="171">
        <f t="shared" si="5"/>
        <v>197</v>
      </c>
      <c r="M48" s="171">
        <f t="shared" si="5"/>
        <v>173</v>
      </c>
      <c r="N48" s="171">
        <f t="shared" si="5"/>
        <v>148</v>
      </c>
      <c r="O48" s="171">
        <f>SUM(C48:N48)</f>
        <v>2467</v>
      </c>
    </row>
    <row r="50" spans="2:19" x14ac:dyDescent="0.15">
      <c r="B50" s="14" t="s">
        <v>39</v>
      </c>
      <c r="C50" s="10" t="s">
        <v>40</v>
      </c>
      <c r="D50" s="10" t="s">
        <v>41</v>
      </c>
      <c r="E50" s="10" t="s">
        <v>42</v>
      </c>
      <c r="F50" s="10" t="s">
        <v>43</v>
      </c>
      <c r="G50" s="10" t="s">
        <v>44</v>
      </c>
      <c r="H50" s="10" t="s">
        <v>45</v>
      </c>
      <c r="I50" s="10" t="s">
        <v>46</v>
      </c>
      <c r="J50" s="10" t="s">
        <v>47</v>
      </c>
      <c r="K50" s="10" t="s">
        <v>48</v>
      </c>
      <c r="L50" s="10" t="s">
        <v>49</v>
      </c>
      <c r="M50" s="10" t="s">
        <v>50</v>
      </c>
      <c r="N50" s="10" t="s">
        <v>51</v>
      </c>
      <c r="O50" s="14" t="s">
        <v>218</v>
      </c>
    </row>
    <row r="51" spans="2:19" x14ac:dyDescent="0.15">
      <c r="B51" s="33" t="s">
        <v>333</v>
      </c>
      <c r="C51" s="363">
        <v>0.05</v>
      </c>
      <c r="D51" s="363">
        <v>0.08</v>
      </c>
      <c r="E51" s="363">
        <v>0.09</v>
      </c>
      <c r="F51" s="363">
        <v>0.09</v>
      </c>
      <c r="G51" s="363">
        <v>0.1</v>
      </c>
      <c r="H51" s="363">
        <v>0.1</v>
      </c>
      <c r="I51" s="363">
        <v>0.1</v>
      </c>
      <c r="J51" s="363">
        <v>0.09</v>
      </c>
      <c r="K51" s="363">
        <v>0.09</v>
      </c>
      <c r="L51" s="363">
        <v>0.08</v>
      </c>
      <c r="M51" s="363">
        <v>7.0000000000000007E-2</v>
      </c>
      <c r="N51" s="363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6">ROUND(($C$29*C51),0)</f>
        <v>167</v>
      </c>
      <c r="D52" s="171">
        <f t="shared" si="6"/>
        <v>268</v>
      </c>
      <c r="E52" s="171">
        <f t="shared" si="6"/>
        <v>301</v>
      </c>
      <c r="F52" s="171">
        <f t="shared" si="6"/>
        <v>301</v>
      </c>
      <c r="G52" s="171">
        <f t="shared" si="6"/>
        <v>335</v>
      </c>
      <c r="H52" s="171">
        <f t="shared" si="6"/>
        <v>335</v>
      </c>
      <c r="I52" s="171">
        <f t="shared" si="6"/>
        <v>335</v>
      </c>
      <c r="J52" s="171">
        <f t="shared" si="6"/>
        <v>301</v>
      </c>
      <c r="K52" s="171">
        <f t="shared" si="6"/>
        <v>301</v>
      </c>
      <c r="L52" s="171">
        <f t="shared" si="6"/>
        <v>268</v>
      </c>
      <c r="M52" s="171">
        <f t="shared" si="6"/>
        <v>234</v>
      </c>
      <c r="N52" s="171">
        <f t="shared" si="6"/>
        <v>201</v>
      </c>
      <c r="O52" s="171">
        <f>SUM(C52:N52)</f>
        <v>3347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720000</v>
      </c>
      <c r="F3" s="66">
        <f>F24</f>
        <v>3712500</v>
      </c>
      <c r="G3" s="66">
        <f>G24</f>
        <v>8909700</v>
      </c>
      <c r="H3" s="66">
        <f>H24</f>
        <v>14431950</v>
      </c>
      <c r="I3" s="66">
        <f>I24</f>
        <v>21839175</v>
      </c>
      <c r="J3" s="118">
        <f>SUM(E3:I3)</f>
        <v>49613325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327240</v>
      </c>
      <c r="F5" s="66">
        <f>F31</f>
        <v>763290.00000000012</v>
      </c>
      <c r="G5" s="66">
        <f>G31</f>
        <v>1391118.63</v>
      </c>
      <c r="H5" s="66">
        <f>H31</f>
        <v>1857554.7870000005</v>
      </c>
      <c r="I5" s="66">
        <f>I31</f>
        <v>1670420.4253</v>
      </c>
      <c r="J5" s="118">
        <f>SUM(E5:I5)</f>
        <v>6009623.8423000006</v>
      </c>
    </row>
    <row r="6" spans="2:11" x14ac:dyDescent="0.15">
      <c r="B6" s="33" t="s">
        <v>345</v>
      </c>
      <c r="E6" s="66">
        <f>E3-E5</f>
        <v>392760</v>
      </c>
      <c r="F6" s="66">
        <f>F3-F5</f>
        <v>2949210</v>
      </c>
      <c r="G6" s="66">
        <f>G3-G5</f>
        <v>7518581.3700000001</v>
      </c>
      <c r="H6" s="66">
        <f>H3-H5</f>
        <v>12574395.213</v>
      </c>
      <c r="I6" s="66">
        <f>I3-I5</f>
        <v>20168754.574700002</v>
      </c>
      <c r="J6" s="118">
        <f>SUM(E6:I6)</f>
        <v>43603701.157700002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0.9235126590038315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26900</v>
      </c>
      <c r="F9" s="66">
        <f t="shared" si="0"/>
        <v>100500</v>
      </c>
      <c r="G9" s="66">
        <f t="shared" si="0"/>
        <v>147475</v>
      </c>
      <c r="H9" s="66">
        <f t="shared" si="0"/>
        <v>153720</v>
      </c>
      <c r="I9" s="66">
        <f t="shared" si="0"/>
        <v>103950</v>
      </c>
      <c r="J9" s="118">
        <f t="shared" ref="J9:J17" si="1">SUM(E9:I9)</f>
        <v>532545</v>
      </c>
    </row>
    <row r="10" spans="2:11" x14ac:dyDescent="0.15">
      <c r="B10" s="33" t="s">
        <v>375</v>
      </c>
      <c r="E10" s="66">
        <f t="shared" si="0"/>
        <v>6725</v>
      </c>
      <c r="F10" s="66">
        <f t="shared" si="0"/>
        <v>20125</v>
      </c>
      <c r="G10" s="66">
        <f t="shared" si="0"/>
        <v>37475</v>
      </c>
      <c r="H10" s="66">
        <f t="shared" si="0"/>
        <v>69545</v>
      </c>
      <c r="I10" s="66">
        <f t="shared" si="0"/>
        <v>81095</v>
      </c>
      <c r="J10" s="118">
        <f t="shared" si="1"/>
        <v>214965</v>
      </c>
    </row>
    <row r="11" spans="2:11" x14ac:dyDescent="0.15">
      <c r="B11" s="33" t="s">
        <v>379</v>
      </c>
      <c r="E11" s="66">
        <f>SUM(E9:E10)</f>
        <v>33625</v>
      </c>
      <c r="F11" s="66">
        <f>SUM(F9:F10)</f>
        <v>120625</v>
      </c>
      <c r="G11" s="66">
        <f>SUM(G9:G10)</f>
        <v>184950</v>
      </c>
      <c r="H11" s="66">
        <f>SUM(H9:H10)</f>
        <v>223265</v>
      </c>
      <c r="I11" s="66">
        <f>SUM(I9:I10)</f>
        <v>185045</v>
      </c>
      <c r="J11" s="118">
        <f t="shared" si="1"/>
        <v>747510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2275</v>
      </c>
      <c r="F13" s="66">
        <f t="shared" si="2"/>
        <v>9100</v>
      </c>
      <c r="G13" s="66">
        <f t="shared" si="2"/>
        <v>26325</v>
      </c>
      <c r="H13" s="66">
        <f t="shared" si="2"/>
        <v>49475</v>
      </c>
      <c r="I13" s="66">
        <f t="shared" si="2"/>
        <v>75425</v>
      </c>
      <c r="J13" s="118">
        <f t="shared" si="1"/>
        <v>162600</v>
      </c>
    </row>
    <row r="14" spans="2:11" x14ac:dyDescent="0.15">
      <c r="B14" s="33" t="s">
        <v>377</v>
      </c>
      <c r="E14" s="66">
        <f t="shared" si="2"/>
        <v>8190</v>
      </c>
      <c r="F14" s="66">
        <f t="shared" si="2"/>
        <v>76781.25</v>
      </c>
      <c r="G14" s="66">
        <f t="shared" si="2"/>
        <v>288405</v>
      </c>
      <c r="H14" s="66">
        <f t="shared" si="2"/>
        <v>706117.5</v>
      </c>
      <c r="I14" s="66">
        <f t="shared" si="2"/>
        <v>1317060</v>
      </c>
      <c r="J14" s="118">
        <f t="shared" si="1"/>
        <v>2396553.75</v>
      </c>
    </row>
    <row r="15" spans="2:11" x14ac:dyDescent="0.15">
      <c r="B15" s="33" t="s">
        <v>380</v>
      </c>
      <c r="E15" s="66">
        <f>SUM(E13:E14)</f>
        <v>10465</v>
      </c>
      <c r="F15" s="66">
        <f>SUM(F13:F14)</f>
        <v>85881.25</v>
      </c>
      <c r="G15" s="66">
        <f>SUM(G13:G14)</f>
        <v>314730</v>
      </c>
      <c r="H15" s="66">
        <f>SUM(H13:H14)</f>
        <v>755592.5</v>
      </c>
      <c r="I15" s="66">
        <f>SUM(I13:I14)</f>
        <v>1392485</v>
      </c>
      <c r="J15" s="118">
        <f t="shared" si="1"/>
        <v>2559153.75</v>
      </c>
      <c r="K15" s="120">
        <f>J15+J14+J13+J11+J6</f>
        <v>49469518.657700002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436850</v>
      </c>
      <c r="F17" s="66">
        <f>F6+F11+F15</f>
        <v>3155716.25</v>
      </c>
      <c r="G17" s="66">
        <f>G6+G11+G15</f>
        <v>8018261.3700000001</v>
      </c>
      <c r="H17" s="66">
        <f>H6+H11+H15</f>
        <v>13553252.713</v>
      </c>
      <c r="I17" s="66">
        <f>I6+I11+I15</f>
        <v>21746284.574700002</v>
      </c>
      <c r="J17" s="118">
        <f t="shared" si="1"/>
        <v>46910364.907700002</v>
      </c>
      <c r="K17" s="120">
        <f>J15+J11+J3</f>
        <v>52919988.75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653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360</v>
      </c>
      <c r="F20">
        <f>SUM('REV-REVCALC_CWS'!Q6:AB6)</f>
        <v>900</v>
      </c>
      <c r="G20">
        <f>SUM('REV-REVCALC_CWS'!AC6:AN6)</f>
        <v>1747</v>
      </c>
      <c r="H20">
        <f>SUM('REV-REVCALC_CWS'!AO6:AZ6)</f>
        <v>2467</v>
      </c>
      <c r="I20">
        <f>SUM('REV-REVCALC_CWS'!BA6:BL6)</f>
        <v>3347</v>
      </c>
      <c r="J20" s="118">
        <f>SUM(E20:I20)</f>
        <v>8821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1800000</v>
      </c>
      <c r="F21" s="66">
        <f>SUM('REV-REVCALC_CWS'!Q7:AB7)</f>
        <v>4950000</v>
      </c>
      <c r="G21" s="66">
        <f>SUM('REV-REVCALC_CWS'!AC7:AN7)</f>
        <v>10482000</v>
      </c>
      <c r="H21" s="66">
        <f>SUM('REV-REVCALC_CWS'!AO7:AZ7)</f>
        <v>16035500</v>
      </c>
      <c r="I21" s="66">
        <f>SUM('REV-REVCALC_CWS'!BA7:BL7)</f>
        <v>24265750</v>
      </c>
      <c r="J21" s="118">
        <f>SUM(E21:I21)</f>
        <v>57533250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720000</v>
      </c>
      <c r="F24" s="66">
        <f>SUM('REV-REVCALC_CWS'!Q10:AB10)</f>
        <v>3712500</v>
      </c>
      <c r="G24" s="66">
        <f>SUM('REV-REVCALC_CWS'!AC10:AN10)</f>
        <v>8909700</v>
      </c>
      <c r="H24" s="66">
        <f>SUM('REV-REVCALC_CWS'!AO10:AZ10)</f>
        <v>14431950</v>
      </c>
      <c r="I24" s="66">
        <f>SUM('REV-REVCALC_CWS'!BA10:BL10)</f>
        <v>21839175</v>
      </c>
      <c r="J24" s="118">
        <f>SUM(E24:I24)</f>
        <v>49613325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270000</v>
      </c>
      <c r="F27" s="66">
        <f>SUM('REV-REVCALC_CWS'!Q14:AB14)</f>
        <v>607500</v>
      </c>
      <c r="G27" s="66">
        <f>SUM('REV-REVCALC_CWS'!AC14:AN14)</f>
        <v>1061302.5</v>
      </c>
      <c r="H27" s="66">
        <f>SUM('REV-REVCALC_CWS'!AO14:AZ14)</f>
        <v>1348832.25</v>
      </c>
      <c r="I27" s="66">
        <f>SUM('REV-REVCALC_CWS'!BA14:BL14)</f>
        <v>1646975.0249999999</v>
      </c>
      <c r="J27" s="118">
        <f>SUM(E27:I27)</f>
        <v>4934609.7750000004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54000</v>
      </c>
      <c r="F28" s="66">
        <f>SUM('REV-REVCALC_CWS'!Q15:AB15)</f>
        <v>148500</v>
      </c>
      <c r="G28" s="66">
        <f>SUM('REV-REVCALC_CWS'!AC15:AN15)</f>
        <v>317080.50000000006</v>
      </c>
      <c r="H28" s="66">
        <f>SUM('REV-REVCALC_CWS'!AO15:AZ15)</f>
        <v>492536.55000000005</v>
      </c>
      <c r="I28" s="66">
        <f>SUM('REV-REVCALC_CWS'!BA15:BL15)</f>
        <v>3681.7000000000003</v>
      </c>
      <c r="J28" s="118">
        <f>SUM(E28:I28)</f>
        <v>1015798.75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2700</v>
      </c>
      <c r="F29" s="66">
        <f>SUM('REV-REVCALC_CWS'!Q16:AB16)</f>
        <v>6075</v>
      </c>
      <c r="G29" s="66">
        <f>SUM('REV-REVCALC_CWS'!AC16:AN16)</f>
        <v>10613.025</v>
      </c>
      <c r="H29" s="66">
        <f>SUM('REV-REVCALC_CWS'!AO16:AZ16)</f>
        <v>13488.3225</v>
      </c>
      <c r="I29" s="66">
        <f>SUM('REV-REVCALC_CWS'!BA16:BL16)</f>
        <v>16469.750249999997</v>
      </c>
      <c r="J29" s="118">
        <f>SUM(E29:I29)</f>
        <v>49346.097750000001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540</v>
      </c>
      <c r="F30" s="66">
        <f>SUM('REV-REVCALC_CWS'!Q17:AB17)</f>
        <v>1215</v>
      </c>
      <c r="G30" s="66">
        <f>SUM('REV-REVCALC_CWS'!AC17:AN17)</f>
        <v>2122.605</v>
      </c>
      <c r="H30" s="66">
        <f>SUM('REV-REVCALC_CWS'!AO17:AZ17)</f>
        <v>2697.6645000000008</v>
      </c>
      <c r="I30" s="66">
        <f>SUM('REV-REVCALC_CWS'!BA17:BL17)</f>
        <v>3293.9500500000008</v>
      </c>
      <c r="J30" s="118">
        <f>SUM(E30:I30)</f>
        <v>9869.2195500000016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327240</v>
      </c>
      <c r="F31" s="66">
        <f>SUM('REV-REVCALC_CWS'!Q19:AB19)</f>
        <v>763290.00000000012</v>
      </c>
      <c r="G31" s="66">
        <f>SUM('REV-REVCALC_CWS'!AC19:AN19)</f>
        <v>1391118.63</v>
      </c>
      <c r="H31" s="66">
        <f>SUM('REV-REVCALC_CWS'!AO19:AZ19)</f>
        <v>1857554.7870000005</v>
      </c>
      <c r="I31" s="66">
        <f>SUM('REV-REVCALC_CWS'!BA19:BL19)</f>
        <v>1670420.4253</v>
      </c>
      <c r="J31" s="118">
        <f>SUM(E31:I31)</f>
        <v>6009623.8423000006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392760</v>
      </c>
      <c r="F33" s="66">
        <f>SUM('REV-REVCALC_CWS'!Q21:AB21)</f>
        <v>2949210.0000000005</v>
      </c>
      <c r="G33" s="66">
        <f>SUM('REV-REVCALC_CWS'!AC21:AN21)</f>
        <v>7518581.3700000001</v>
      </c>
      <c r="H33" s="66">
        <f>SUM('REV-REVCALC_CWS'!AO21:AZ21)</f>
        <v>12574395.212999998</v>
      </c>
      <c r="I33" s="66">
        <f>SUM('REV-REVCALC_CWS'!BA21:BL21)</f>
        <v>20168754.574700002</v>
      </c>
      <c r="J33" s="118">
        <f>SUM(E33:I33)</f>
        <v>43603701.157700002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0.79440000000000011</v>
      </c>
      <c r="G34" s="116">
        <f>G33/G24</f>
        <v>0.84386470588235296</v>
      </c>
      <c r="H34" s="116">
        <f>H33/H24</f>
        <v>0.87128871794871776</v>
      </c>
      <c r="I34" s="116">
        <f>I33/I24</f>
        <v>0.9235126590038315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269</v>
      </c>
      <c r="F38">
        <f>SUM('REV-REVCALC_CWS'!Q27:AB27)</f>
        <v>536</v>
      </c>
      <c r="G38">
        <f>SUM('REV-REVCALC_CWS'!AC27:AN27)</f>
        <v>694</v>
      </c>
      <c r="H38">
        <f>SUM('REV-REVCALC_CWS'!AO27:AZ27)</f>
        <v>488</v>
      </c>
      <c r="I38">
        <f>SUM('REV-REVCALC_CWS'!BA27:BL27)</f>
        <v>330</v>
      </c>
      <c r="J38" s="118">
        <f>SUM(E38:I38)</f>
        <v>2317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91</v>
      </c>
      <c r="F39">
        <f>SUM('REV-REVCALC_CWS'!Q28:AB28)</f>
        <v>364</v>
      </c>
      <c r="G39">
        <f>SUM('REV-REVCALC_CWS'!AC28:AN28)</f>
        <v>1053</v>
      </c>
      <c r="H39">
        <f>SUM('REV-REVCALC_CWS'!AO28:AZ28)</f>
        <v>1979</v>
      </c>
      <c r="I39">
        <f>SUM('REV-REVCALC_CWS'!BA28:BL28)</f>
        <v>3017</v>
      </c>
      <c r="J39" s="118">
        <f>SUM(E39:I39)</f>
        <v>6504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67250</v>
      </c>
      <c r="F42" s="66">
        <f>SUM('REV-REVCALC_CWS'!Q32:AB32)</f>
        <v>134000</v>
      </c>
      <c r="G42" s="66">
        <f>SUM('REV-REVCALC_CWS'!AC32:AN32)</f>
        <v>173500</v>
      </c>
      <c r="H42" s="66">
        <f>SUM('REV-REVCALC_CWS'!AO32:AZ32)</f>
        <v>170800</v>
      </c>
      <c r="I42" s="66">
        <f>SUM('REV-REVCALC_CWS'!BA32:BL32)</f>
        <v>115500</v>
      </c>
      <c r="J42" s="118">
        <f>SUM(E42:I42)</f>
        <v>661050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26900</v>
      </c>
      <c r="F44" s="66">
        <f>SUM('REV-REVCALC_CWS'!Q34:AB34)</f>
        <v>100500</v>
      </c>
      <c r="G44" s="66">
        <f>SUM('REV-REVCALC_CWS'!AC34:AN34)</f>
        <v>147475</v>
      </c>
      <c r="H44" s="66">
        <f>SUM('REV-REVCALC_CWS'!AO34:AZ34)</f>
        <v>153720</v>
      </c>
      <c r="I44" s="66">
        <f>SUM('REV-REVCALC_CWS'!BA34:BL34)</f>
        <v>103950</v>
      </c>
      <c r="J44" s="118">
        <f>SUM(E44:I44)</f>
        <v>532545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6725</v>
      </c>
      <c r="F45" s="66">
        <f>SUM('REV-REVCALC_CWS'!Q35:AB35)</f>
        <v>20125</v>
      </c>
      <c r="G45" s="66">
        <f>SUM('REV-REVCALC_CWS'!AC35:AN35)</f>
        <v>37475</v>
      </c>
      <c r="H45" s="66">
        <f>SUM('REV-REVCALC_CWS'!AO35:AZ35)</f>
        <v>69545</v>
      </c>
      <c r="I45" s="66">
        <f>SUM('REV-REVCALC_CWS'!BA35:BL35)</f>
        <v>81095</v>
      </c>
      <c r="J45" s="118">
        <f>SUM(E45:I45)</f>
        <v>214965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2275</v>
      </c>
      <c r="F47" s="66">
        <f>SUM('REV-REVCALC_CWS'!Q38:AB38)</f>
        <v>9100</v>
      </c>
      <c r="G47" s="66">
        <f>SUM('REV-REVCALC_CWS'!AC38:AN38)</f>
        <v>26325</v>
      </c>
      <c r="H47" s="66">
        <f>SUM('REV-REVCALC_CWS'!AO38:AZ38)</f>
        <v>49475</v>
      </c>
      <c r="I47" s="66">
        <f>SUM('REV-REVCALC_CWS'!BA38:BL38)</f>
        <v>75425</v>
      </c>
      <c r="J47" s="118">
        <f>SUM(E47:I47)</f>
        <v>162600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8190</v>
      </c>
      <c r="F48" s="66">
        <f>SUM('REV-REVCALC_CWS'!Q39:AB39)</f>
        <v>76781.25</v>
      </c>
      <c r="G48" s="66">
        <f>SUM('REV-REVCALC_CWS'!AC39:AN39)</f>
        <v>288405</v>
      </c>
      <c r="H48" s="66">
        <f>SUM('REV-REVCALC_CWS'!AO39:AZ39)</f>
        <v>706117.5</v>
      </c>
      <c r="I48" s="66">
        <f>SUM('REV-REVCALC_CWS'!BA39:BL39)</f>
        <v>1317060</v>
      </c>
      <c r="J48" s="118">
        <f>SUM(E48:I48)</f>
        <v>2396553.75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6" t="s">
        <v>729</v>
      </c>
      <c r="C2" s="366"/>
      <c r="D2" s="366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1120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6" t="s">
        <v>35</v>
      </c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 t="s">
        <v>36</v>
      </c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366"/>
      <c r="AC1" s="366" t="s">
        <v>37</v>
      </c>
      <c r="AD1" s="366"/>
      <c r="AE1" s="366"/>
      <c r="AF1" s="366"/>
      <c r="AG1" s="366"/>
      <c r="AH1" s="366"/>
      <c r="AI1" s="366"/>
      <c r="AJ1" s="366"/>
      <c r="AK1" s="366"/>
      <c r="AL1" s="366"/>
      <c r="AM1" s="366"/>
      <c r="AN1" s="366"/>
      <c r="AO1" s="366" t="s">
        <v>38</v>
      </c>
      <c r="AP1" s="366"/>
      <c r="AQ1" s="366"/>
      <c r="AR1" s="366"/>
      <c r="AS1" s="366"/>
      <c r="AT1" s="366"/>
      <c r="AU1" s="366"/>
      <c r="AV1" s="366"/>
      <c r="AW1" s="366"/>
      <c r="AX1" s="366"/>
      <c r="AY1" s="366"/>
      <c r="AZ1" s="366"/>
      <c r="BA1" s="366" t="s">
        <v>39</v>
      </c>
      <c r="BB1" s="366"/>
      <c r="BC1" s="366"/>
      <c r="BD1" s="366"/>
      <c r="BE1" s="366"/>
      <c r="BF1" s="366"/>
      <c r="BG1" s="366"/>
      <c r="BH1" s="366"/>
      <c r="BI1" s="366"/>
      <c r="BJ1" s="366"/>
      <c r="BK1" s="366"/>
      <c r="BL1" s="366"/>
      <c r="BM1" s="35"/>
    </row>
    <row r="2" spans="1:76" s="14" customFormat="1" x14ac:dyDescent="0.15">
      <c r="A2" s="10"/>
      <c r="B2" s="14" t="s">
        <v>762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996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995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690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360</v>
      </c>
      <c r="E3" s="169">
        <f>SUM(P25:AA25)</f>
        <v>900</v>
      </c>
      <c r="F3" s="169">
        <f>SUM(AB25:AM25)</f>
        <v>1747</v>
      </c>
      <c r="G3" s="169">
        <f>SUM(AN25:AY25)</f>
        <v>2467</v>
      </c>
      <c r="H3" s="169">
        <f>SUM(AZ25:BK25)</f>
        <v>3347</v>
      </c>
      <c r="I3" s="169">
        <f>SUM(C3:H3)</f>
        <v>8821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1102</v>
      </c>
      <c r="C6" s="169">
        <f>C30</f>
        <v>0</v>
      </c>
      <c r="D6" s="169">
        <f>D30</f>
        <v>0</v>
      </c>
      <c r="E6" s="169">
        <f t="shared" ref="E6:H7" si="0">D18</f>
        <v>135</v>
      </c>
      <c r="F6" s="169">
        <f t="shared" si="0"/>
        <v>384</v>
      </c>
      <c r="G6" s="169">
        <f t="shared" si="0"/>
        <v>542</v>
      </c>
      <c r="H6" s="169">
        <f t="shared" si="0"/>
        <v>736</v>
      </c>
    </row>
    <row r="7" spans="2:63" x14ac:dyDescent="0.15">
      <c r="B7" s="47" t="s">
        <v>1103</v>
      </c>
      <c r="C7" s="66">
        <f>C31</f>
        <v>0</v>
      </c>
      <c r="D7" s="114">
        <f>D31</f>
        <v>0</v>
      </c>
      <c r="E7" s="114">
        <f t="shared" si="0"/>
        <v>101250</v>
      </c>
      <c r="F7" s="114">
        <f t="shared" si="0"/>
        <v>269325</v>
      </c>
      <c r="G7" s="114">
        <f t="shared" si="0"/>
        <v>365310</v>
      </c>
      <c r="H7" s="114">
        <f t="shared" si="0"/>
        <v>471379.5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1109</v>
      </c>
    </row>
    <row r="9" spans="2:63" s="169" customFormat="1" x14ac:dyDescent="0.15">
      <c r="B9" s="315" t="s">
        <v>1102</v>
      </c>
      <c r="C9" s="169">
        <f>C34</f>
        <v>0</v>
      </c>
      <c r="D9" s="169">
        <f>SUM(D34:O34)</f>
        <v>495</v>
      </c>
      <c r="E9" s="169">
        <f>SUM(P34:AA34)</f>
        <v>1149</v>
      </c>
      <c r="F9" s="169">
        <f>SUM(AB34:AM34)</f>
        <v>1905</v>
      </c>
      <c r="G9" s="169">
        <f>SUM(AN34:AY34)</f>
        <v>2661</v>
      </c>
      <c r="H9" s="169">
        <f>SUM(AZ34:BK34)</f>
        <v>4261</v>
      </c>
    </row>
    <row r="10" spans="2:63" x14ac:dyDescent="0.15">
      <c r="B10" s="110" t="s">
        <v>1104</v>
      </c>
      <c r="C10" s="9">
        <f>C35</f>
        <v>0</v>
      </c>
      <c r="D10" s="9">
        <f>SUM(D35:O35)</f>
        <v>371250</v>
      </c>
      <c r="E10" s="9">
        <f>SUM(P35:AA35)</f>
        <v>775575</v>
      </c>
      <c r="F10" s="9">
        <f>SUM(AB35:AM35)</f>
        <v>1157287.5</v>
      </c>
      <c r="G10" s="9">
        <f>SUM(AN35:AY35)</f>
        <v>1454901.75</v>
      </c>
      <c r="H10" s="9">
        <f>SUM(AZ35:BK35)</f>
        <v>2096731.575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1102</v>
      </c>
      <c r="C12" s="169">
        <v>0</v>
      </c>
      <c r="D12" s="169">
        <f>SUM(D38:O38)</f>
        <v>360</v>
      </c>
      <c r="E12" s="169">
        <f>SUM(P38:AA38)</f>
        <v>900</v>
      </c>
      <c r="F12" s="169">
        <f>SUM(AB38:AM38)</f>
        <v>1747</v>
      </c>
      <c r="G12" s="169">
        <f>SUM(AN38:AY38)</f>
        <v>2467</v>
      </c>
      <c r="H12" s="169">
        <f>SUM(AZ38:BK38)</f>
        <v>3347</v>
      </c>
    </row>
    <row r="13" spans="2:63" x14ac:dyDescent="0.15">
      <c r="B13" s="110" t="s">
        <v>1105</v>
      </c>
      <c r="C13" s="9">
        <v>0</v>
      </c>
      <c r="D13" s="9">
        <f>SUM(D39:O39)</f>
        <v>270000</v>
      </c>
      <c r="E13" s="9">
        <f>SUM(P39:AA39)</f>
        <v>607500</v>
      </c>
      <c r="F13" s="9">
        <f>SUM(AB39:AM39)</f>
        <v>1061302.5</v>
      </c>
      <c r="G13" s="9">
        <f>SUM(AN39:AY39)</f>
        <v>1348832.25</v>
      </c>
      <c r="H13" s="9">
        <f>SUM(AZ39:BK39)</f>
        <v>1646975.0249999999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1102</v>
      </c>
      <c r="C15" s="169">
        <f t="shared" ref="C15:H16" si="1">C9-C12</f>
        <v>0</v>
      </c>
      <c r="D15" s="169">
        <f t="shared" si="1"/>
        <v>135</v>
      </c>
      <c r="E15" s="169">
        <f t="shared" si="1"/>
        <v>249</v>
      </c>
      <c r="F15" s="169">
        <f t="shared" si="1"/>
        <v>158</v>
      </c>
      <c r="G15" s="169">
        <f t="shared" si="1"/>
        <v>194</v>
      </c>
      <c r="H15" s="169">
        <f t="shared" si="1"/>
        <v>914</v>
      </c>
    </row>
    <row r="16" spans="2:63" x14ac:dyDescent="0.15">
      <c r="B16" s="110" t="s">
        <v>1105</v>
      </c>
      <c r="C16" s="9">
        <f t="shared" si="1"/>
        <v>0</v>
      </c>
      <c r="D16" s="9">
        <f t="shared" si="1"/>
        <v>101250</v>
      </c>
      <c r="E16" s="9">
        <f t="shared" si="1"/>
        <v>168075</v>
      </c>
      <c r="F16" s="9">
        <f t="shared" si="1"/>
        <v>95985</v>
      </c>
      <c r="G16" s="9">
        <f t="shared" si="1"/>
        <v>106069.5</v>
      </c>
      <c r="H16" s="9">
        <f t="shared" si="1"/>
        <v>449756.55000000005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1102</v>
      </c>
      <c r="C18">
        <f t="shared" ref="C18:H19" si="2">C6+C15</f>
        <v>0</v>
      </c>
      <c r="D18">
        <f t="shared" si="2"/>
        <v>135</v>
      </c>
      <c r="E18">
        <f t="shared" si="2"/>
        <v>384</v>
      </c>
      <c r="F18">
        <f t="shared" si="2"/>
        <v>542</v>
      </c>
      <c r="G18">
        <f t="shared" si="2"/>
        <v>736</v>
      </c>
      <c r="H18">
        <f t="shared" si="2"/>
        <v>1650</v>
      </c>
    </row>
    <row r="19" spans="2:69" x14ac:dyDescent="0.15">
      <c r="B19" s="110" t="s">
        <v>1104</v>
      </c>
      <c r="C19" s="9">
        <f t="shared" si="2"/>
        <v>0</v>
      </c>
      <c r="D19" s="9">
        <f t="shared" si="2"/>
        <v>101250</v>
      </c>
      <c r="E19" s="9">
        <f t="shared" si="2"/>
        <v>269325</v>
      </c>
      <c r="F19" s="9">
        <f t="shared" si="2"/>
        <v>365310</v>
      </c>
      <c r="G19" s="9">
        <f t="shared" si="2"/>
        <v>471379.5</v>
      </c>
      <c r="H19" s="9">
        <f t="shared" si="2"/>
        <v>921136.05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6" t="s">
        <v>35</v>
      </c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366"/>
      <c r="P21" s="366" t="s">
        <v>36</v>
      </c>
      <c r="Q21" s="366"/>
      <c r="R21" s="366"/>
      <c r="S21" s="366"/>
      <c r="T21" s="366"/>
      <c r="U21" s="366"/>
      <c r="V21" s="366"/>
      <c r="W21" s="366"/>
      <c r="X21" s="366"/>
      <c r="Y21" s="366"/>
      <c r="Z21" s="366"/>
      <c r="AA21" s="366"/>
      <c r="AB21" s="366" t="s">
        <v>37</v>
      </c>
      <c r="AC21" s="366"/>
      <c r="AD21" s="366"/>
      <c r="AE21" s="366"/>
      <c r="AF21" s="366"/>
      <c r="AG21" s="366"/>
      <c r="AH21" s="366"/>
      <c r="AI21" s="366"/>
      <c r="AJ21" s="366"/>
      <c r="AK21" s="366"/>
      <c r="AL21" s="366"/>
      <c r="AM21" s="366"/>
      <c r="AN21" s="366" t="s">
        <v>38</v>
      </c>
      <c r="AO21" s="366"/>
      <c r="AP21" s="366"/>
      <c r="AQ21" s="366"/>
      <c r="AR21" s="366"/>
      <c r="AS21" s="366"/>
      <c r="AT21" s="366"/>
      <c r="AU21" s="366"/>
      <c r="AV21" s="366"/>
      <c r="AW21" s="366"/>
      <c r="AX21" s="366"/>
      <c r="AY21" s="366"/>
      <c r="AZ21" s="366" t="s">
        <v>39</v>
      </c>
      <c r="BA21" s="366"/>
      <c r="BB21" s="366"/>
      <c r="BC21" s="366"/>
      <c r="BD21" s="366"/>
      <c r="BE21" s="366"/>
      <c r="BF21" s="366"/>
      <c r="BG21" s="366"/>
      <c r="BH21" s="366"/>
      <c r="BI21" s="366"/>
      <c r="BJ21" s="366"/>
      <c r="BK21" s="366"/>
      <c r="BM21" s="10" t="s">
        <v>661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689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90</v>
      </c>
      <c r="N25" s="314">
        <f>'REV-REVCALC_CWS'!O6</f>
        <v>90</v>
      </c>
      <c r="O25" s="314">
        <f>'REV-REVCALC_CWS'!P6</f>
        <v>180</v>
      </c>
      <c r="P25" s="314">
        <f>'REV-REVCALC_CWS'!Q6</f>
        <v>27</v>
      </c>
      <c r="Q25" s="314">
        <f>'REV-REVCALC_CWS'!R6</f>
        <v>36</v>
      </c>
      <c r="R25" s="314">
        <f>'REV-REVCALC_CWS'!S6</f>
        <v>72</v>
      </c>
      <c r="S25" s="314">
        <f>'REV-REVCALC_CWS'!T6</f>
        <v>72</v>
      </c>
      <c r="T25" s="314">
        <f>'REV-REVCALC_CWS'!U6</f>
        <v>72</v>
      </c>
      <c r="U25" s="314">
        <f>'REV-REVCALC_CWS'!V6</f>
        <v>72</v>
      </c>
      <c r="V25" s="314">
        <f>'REV-REVCALC_CWS'!W6</f>
        <v>72</v>
      </c>
      <c r="W25" s="314">
        <f>'REV-REVCALC_CWS'!X6</f>
        <v>81</v>
      </c>
      <c r="X25" s="314">
        <f>'REV-REVCALC_CWS'!Y6</f>
        <v>90</v>
      </c>
      <c r="Y25" s="314">
        <f>'REV-REVCALC_CWS'!Z6</f>
        <v>90</v>
      </c>
      <c r="Z25" s="314">
        <f>'REV-REVCALC_CWS'!AA6</f>
        <v>108</v>
      </c>
      <c r="AA25" s="314">
        <f>'REV-REVCALC_CWS'!AB6</f>
        <v>108</v>
      </c>
      <c r="AB25" s="314">
        <f>'REV-REVCALC_CWS'!AC6</f>
        <v>87</v>
      </c>
      <c r="AC25" s="314">
        <f>'REV-REVCALC_CWS'!AD6</f>
        <v>140</v>
      </c>
      <c r="AD25" s="314">
        <f>'REV-REVCALC_CWS'!AE6</f>
        <v>157</v>
      </c>
      <c r="AE25" s="314">
        <f>'REV-REVCALC_CWS'!AF6</f>
        <v>157</v>
      </c>
      <c r="AF25" s="314">
        <f>'REV-REVCALC_CWS'!AG6</f>
        <v>175</v>
      </c>
      <c r="AG25" s="314">
        <f>'REV-REVCALC_CWS'!AH6</f>
        <v>175</v>
      </c>
      <c r="AH25" s="314">
        <f>'REV-REVCALC_CWS'!AI6</f>
        <v>175</v>
      </c>
      <c r="AI25" s="314">
        <f>'REV-REVCALC_CWS'!AJ6</f>
        <v>157</v>
      </c>
      <c r="AJ25" s="314">
        <f>'REV-REVCALC_CWS'!AK6</f>
        <v>157</v>
      </c>
      <c r="AK25" s="314">
        <f>'REV-REVCALC_CWS'!AL6</f>
        <v>140</v>
      </c>
      <c r="AL25" s="314">
        <f>'REV-REVCALC_CWS'!AM6</f>
        <v>122</v>
      </c>
      <c r="AM25" s="314">
        <f>'REV-REVCALC_CWS'!AN6</f>
        <v>105</v>
      </c>
      <c r="AN25" s="314">
        <f>'REV-REVCALC_CWS'!AO6</f>
        <v>123</v>
      </c>
      <c r="AO25" s="314">
        <f>'REV-REVCALC_CWS'!AP6</f>
        <v>197</v>
      </c>
      <c r="AP25" s="314">
        <f>'REV-REVCALC_CWS'!AQ6</f>
        <v>222</v>
      </c>
      <c r="AQ25" s="314">
        <f>'REV-REVCALC_CWS'!AR6</f>
        <v>222</v>
      </c>
      <c r="AR25" s="314">
        <f>'REV-REVCALC_CWS'!AS6</f>
        <v>247</v>
      </c>
      <c r="AS25" s="314">
        <f>'REV-REVCALC_CWS'!AT6</f>
        <v>247</v>
      </c>
      <c r="AT25" s="314">
        <f>'REV-REVCALC_CWS'!AU6</f>
        <v>247</v>
      </c>
      <c r="AU25" s="314">
        <f>'REV-REVCALC_CWS'!AV6</f>
        <v>222</v>
      </c>
      <c r="AV25" s="314">
        <f>'REV-REVCALC_CWS'!AW6</f>
        <v>222</v>
      </c>
      <c r="AW25" s="314">
        <f>'REV-REVCALC_CWS'!AX6</f>
        <v>197</v>
      </c>
      <c r="AX25" s="314">
        <f>'REV-REVCALC_CWS'!AY6</f>
        <v>173</v>
      </c>
      <c r="AY25" s="314">
        <f>'REV-REVCALC_CWS'!AZ6</f>
        <v>148</v>
      </c>
      <c r="AZ25" s="314">
        <f>'REV-REVCALC_CWS'!BA6</f>
        <v>167</v>
      </c>
      <c r="BA25" s="314">
        <f>'REV-REVCALC_CWS'!BB6</f>
        <v>268</v>
      </c>
      <c r="BB25" s="314">
        <f>'REV-REVCALC_CWS'!BC6</f>
        <v>301</v>
      </c>
      <c r="BC25" s="314">
        <f>'REV-REVCALC_CWS'!BD6</f>
        <v>301</v>
      </c>
      <c r="BD25" s="314">
        <f>'REV-REVCALC_CWS'!BE6</f>
        <v>335</v>
      </c>
      <c r="BE25" s="314">
        <f>'REV-REVCALC_CWS'!BF6</f>
        <v>335</v>
      </c>
      <c r="BF25" s="314">
        <f>'REV-REVCALC_CWS'!BG6</f>
        <v>335</v>
      </c>
      <c r="BG25" s="314">
        <f>'REV-REVCALC_CWS'!BH6</f>
        <v>301</v>
      </c>
      <c r="BH25" s="314">
        <f>'REV-REVCALC_CWS'!BI6</f>
        <v>301</v>
      </c>
      <c r="BI25" s="314">
        <f>'REV-REVCALC_CWS'!BJ6</f>
        <v>268</v>
      </c>
      <c r="BJ25" s="314">
        <f>'REV-REVCALC_CWS'!BK6</f>
        <v>234</v>
      </c>
      <c r="BK25" s="314">
        <f>'REV-REVCALC_CWS'!BL6</f>
        <v>201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1102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90</v>
      </c>
      <c r="L30" s="169">
        <f t="shared" si="3"/>
        <v>180</v>
      </c>
      <c r="M30" s="169">
        <f t="shared" si="3"/>
        <v>360</v>
      </c>
      <c r="N30" s="169">
        <f t="shared" si="3"/>
        <v>297</v>
      </c>
      <c r="O30" s="169">
        <f t="shared" si="3"/>
        <v>243</v>
      </c>
      <c r="P30" s="169">
        <f t="shared" si="3"/>
        <v>135</v>
      </c>
      <c r="Q30" s="169">
        <f t="shared" si="3"/>
        <v>180</v>
      </c>
      <c r="R30" s="169">
        <f t="shared" si="3"/>
        <v>216</v>
      </c>
      <c r="S30" s="169">
        <f t="shared" si="3"/>
        <v>216</v>
      </c>
      <c r="T30" s="169">
        <f t="shared" si="3"/>
        <v>216</v>
      </c>
      <c r="U30" s="169">
        <f t="shared" si="3"/>
        <v>225</v>
      </c>
      <c r="V30" s="169">
        <f t="shared" si="3"/>
        <v>243</v>
      </c>
      <c r="W30" s="169">
        <f t="shared" si="3"/>
        <v>261</v>
      </c>
      <c r="X30" s="169">
        <f t="shared" si="3"/>
        <v>288</v>
      </c>
      <c r="Y30" s="169">
        <f t="shared" si="3"/>
        <v>306</v>
      </c>
      <c r="Z30" s="169">
        <f t="shared" si="3"/>
        <v>303</v>
      </c>
      <c r="AA30" s="169">
        <f t="shared" si="3"/>
        <v>335</v>
      </c>
      <c r="AB30" s="169">
        <f t="shared" si="3"/>
        <v>384</v>
      </c>
      <c r="AC30" s="169">
        <f t="shared" si="3"/>
        <v>454</v>
      </c>
      <c r="AD30" s="169">
        <f t="shared" si="3"/>
        <v>489</v>
      </c>
      <c r="AE30" s="169">
        <f t="shared" si="3"/>
        <v>507</v>
      </c>
      <c r="AF30" s="169">
        <f t="shared" si="3"/>
        <v>525</v>
      </c>
      <c r="AG30" s="169">
        <f t="shared" si="3"/>
        <v>507</v>
      </c>
      <c r="AH30" s="169">
        <f t="shared" si="3"/>
        <v>489</v>
      </c>
      <c r="AI30" s="169">
        <f t="shared" si="3"/>
        <v>454</v>
      </c>
      <c r="AJ30" s="169">
        <f t="shared" ref="AJ30:BN30" si="4">AI47</f>
        <v>419</v>
      </c>
      <c r="AK30" s="169">
        <f t="shared" si="4"/>
        <v>367</v>
      </c>
      <c r="AL30" s="169">
        <f t="shared" si="4"/>
        <v>350</v>
      </c>
      <c r="AM30" s="169">
        <f t="shared" si="4"/>
        <v>425</v>
      </c>
      <c r="AN30" s="169">
        <f t="shared" si="4"/>
        <v>542</v>
      </c>
      <c r="AO30" s="169">
        <f t="shared" si="4"/>
        <v>641</v>
      </c>
      <c r="AP30" s="169">
        <f t="shared" si="4"/>
        <v>691</v>
      </c>
      <c r="AQ30" s="169">
        <f t="shared" si="4"/>
        <v>716</v>
      </c>
      <c r="AR30" s="169">
        <f t="shared" si="4"/>
        <v>741</v>
      </c>
      <c r="AS30" s="169">
        <f t="shared" si="4"/>
        <v>716</v>
      </c>
      <c r="AT30" s="169">
        <f t="shared" si="4"/>
        <v>691</v>
      </c>
      <c r="AU30" s="169">
        <f t="shared" si="4"/>
        <v>641</v>
      </c>
      <c r="AV30" s="169">
        <f t="shared" si="4"/>
        <v>592</v>
      </c>
      <c r="AW30" s="169">
        <f t="shared" si="4"/>
        <v>518</v>
      </c>
      <c r="AX30" s="169">
        <f t="shared" si="4"/>
        <v>488</v>
      </c>
      <c r="AY30" s="169">
        <f t="shared" si="4"/>
        <v>583</v>
      </c>
      <c r="AZ30" s="169">
        <f t="shared" si="4"/>
        <v>736</v>
      </c>
      <c r="BA30" s="169">
        <f t="shared" si="4"/>
        <v>870</v>
      </c>
      <c r="BB30" s="169">
        <f t="shared" si="4"/>
        <v>937</v>
      </c>
      <c r="BC30" s="169">
        <f t="shared" si="4"/>
        <v>971</v>
      </c>
      <c r="BD30" s="169">
        <f t="shared" si="4"/>
        <v>1005</v>
      </c>
      <c r="BE30" s="169">
        <f t="shared" si="4"/>
        <v>971</v>
      </c>
      <c r="BF30" s="169">
        <f t="shared" si="4"/>
        <v>937</v>
      </c>
      <c r="BG30" s="169">
        <f t="shared" si="4"/>
        <v>870</v>
      </c>
      <c r="BH30" s="169">
        <f t="shared" si="4"/>
        <v>803</v>
      </c>
      <c r="BI30" s="169">
        <f t="shared" si="4"/>
        <v>703</v>
      </c>
      <c r="BJ30" s="169">
        <f t="shared" si="4"/>
        <v>935</v>
      </c>
      <c r="BK30" s="169">
        <f t="shared" si="4"/>
        <v>1201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1103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67500</v>
      </c>
      <c r="L31" s="145">
        <f t="shared" si="5"/>
        <v>135000</v>
      </c>
      <c r="M31" s="145">
        <f t="shared" si="5"/>
        <v>270000</v>
      </c>
      <c r="N31" s="145">
        <f t="shared" si="5"/>
        <v>222750</v>
      </c>
      <c r="O31" s="145">
        <f t="shared" si="5"/>
        <v>182250</v>
      </c>
      <c r="P31" s="145">
        <f t="shared" si="5"/>
        <v>101250</v>
      </c>
      <c r="Q31" s="145">
        <f t="shared" si="5"/>
        <v>131625</v>
      </c>
      <c r="R31" s="145">
        <f t="shared" si="5"/>
        <v>155925</v>
      </c>
      <c r="S31" s="145">
        <f t="shared" si="5"/>
        <v>155925</v>
      </c>
      <c r="T31" s="145">
        <f t="shared" si="5"/>
        <v>155925</v>
      </c>
      <c r="U31" s="145">
        <f t="shared" si="5"/>
        <v>162000</v>
      </c>
      <c r="V31" s="145">
        <f t="shared" si="5"/>
        <v>174150</v>
      </c>
      <c r="W31" s="145">
        <f t="shared" si="5"/>
        <v>186300</v>
      </c>
      <c r="X31" s="145">
        <f t="shared" si="5"/>
        <v>204525</v>
      </c>
      <c r="Y31" s="145">
        <f t="shared" si="5"/>
        <v>216675</v>
      </c>
      <c r="Z31" s="145">
        <f t="shared" si="5"/>
        <v>214650</v>
      </c>
      <c r="AA31" s="145">
        <f t="shared" si="5"/>
        <v>236250</v>
      </c>
      <c r="AB31" s="145">
        <f t="shared" si="5"/>
        <v>269325</v>
      </c>
      <c r="AC31" s="145">
        <f t="shared" si="5"/>
        <v>311850</v>
      </c>
      <c r="AD31" s="145">
        <f t="shared" si="5"/>
        <v>333112.5</v>
      </c>
      <c r="AE31" s="145">
        <f t="shared" si="5"/>
        <v>344047.5</v>
      </c>
      <c r="AF31" s="145">
        <f t="shared" si="5"/>
        <v>354982.5</v>
      </c>
      <c r="AG31" s="145">
        <f t="shared" si="5"/>
        <v>344047.5</v>
      </c>
      <c r="AH31" s="145">
        <f t="shared" si="5"/>
        <v>333112.5</v>
      </c>
      <c r="AI31" s="145">
        <f t="shared" si="5"/>
        <v>311850</v>
      </c>
      <c r="AJ31" s="145">
        <f t="shared" ref="AJ31:BN31" si="6">AI48</f>
        <v>290587.5</v>
      </c>
      <c r="AK31" s="145">
        <f t="shared" si="6"/>
        <v>258997.5</v>
      </c>
      <c r="AL31" s="145">
        <f t="shared" si="6"/>
        <v>248670</v>
      </c>
      <c r="AM31" s="145">
        <f t="shared" si="6"/>
        <v>294232.5</v>
      </c>
      <c r="AN31" s="145">
        <f t="shared" si="6"/>
        <v>365310</v>
      </c>
      <c r="AO31" s="145">
        <f t="shared" si="6"/>
        <v>419438.25</v>
      </c>
      <c r="AP31" s="145">
        <f t="shared" si="6"/>
        <v>446775.75</v>
      </c>
      <c r="AQ31" s="145">
        <f t="shared" si="6"/>
        <v>460444.5</v>
      </c>
      <c r="AR31" s="145">
        <f t="shared" si="6"/>
        <v>474113.25</v>
      </c>
      <c r="AS31" s="145">
        <f t="shared" si="6"/>
        <v>460444.5</v>
      </c>
      <c r="AT31" s="145">
        <f t="shared" si="6"/>
        <v>446775.75</v>
      </c>
      <c r="AU31" s="145">
        <f t="shared" si="6"/>
        <v>419438.25</v>
      </c>
      <c r="AV31" s="145">
        <f t="shared" si="6"/>
        <v>392647.5</v>
      </c>
      <c r="AW31" s="145">
        <f t="shared" si="6"/>
        <v>352188</v>
      </c>
      <c r="AX31" s="145">
        <f t="shared" si="6"/>
        <v>335785.5</v>
      </c>
      <c r="AY31" s="145">
        <f t="shared" si="6"/>
        <v>387726.75</v>
      </c>
      <c r="AZ31" s="145">
        <f t="shared" si="6"/>
        <v>471379.5</v>
      </c>
      <c r="BA31" s="145">
        <f t="shared" si="6"/>
        <v>537317.55000000005</v>
      </c>
      <c r="BB31" s="145">
        <f t="shared" si="6"/>
        <v>570286.57500000007</v>
      </c>
      <c r="BC31" s="145">
        <f t="shared" si="6"/>
        <v>587017.12500000012</v>
      </c>
      <c r="BD31" s="145">
        <f t="shared" si="6"/>
        <v>603747.67500000016</v>
      </c>
      <c r="BE31" s="145">
        <f t="shared" si="6"/>
        <v>587017.12500000012</v>
      </c>
      <c r="BF31" s="145">
        <f t="shared" si="6"/>
        <v>570286.57500000007</v>
      </c>
      <c r="BG31" s="145">
        <f t="shared" si="6"/>
        <v>537317.55000000005</v>
      </c>
      <c r="BH31" s="145">
        <f t="shared" si="6"/>
        <v>504348.52500000008</v>
      </c>
      <c r="BI31" s="145">
        <f t="shared" si="6"/>
        <v>455141.02500000008</v>
      </c>
      <c r="BJ31" s="145">
        <f t="shared" si="6"/>
        <v>569302.42500000005</v>
      </c>
      <c r="BK31" s="145">
        <f t="shared" si="6"/>
        <v>700194.375</v>
      </c>
      <c r="BL31" s="145">
        <f t="shared" si="6"/>
        <v>921136.05</v>
      </c>
      <c r="BM31" s="145">
        <f t="shared" si="6"/>
        <v>994947.3</v>
      </c>
      <c r="BN31" s="145">
        <f t="shared" si="6"/>
        <v>1068758.55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1109</v>
      </c>
    </row>
    <row r="34" spans="2:66" s="169" customFormat="1" x14ac:dyDescent="0.15">
      <c r="B34" s="315" t="s">
        <v>1102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90</v>
      </c>
      <c r="K34" s="169">
        <f t="shared" si="7"/>
        <v>90</v>
      </c>
      <c r="L34" s="169">
        <f t="shared" si="7"/>
        <v>180</v>
      </c>
      <c r="M34" s="169">
        <f t="shared" si="7"/>
        <v>27</v>
      </c>
      <c r="N34" s="169">
        <f t="shared" si="7"/>
        <v>36</v>
      </c>
      <c r="O34" s="169">
        <f t="shared" si="7"/>
        <v>72</v>
      </c>
      <c r="P34" s="169">
        <f t="shared" si="7"/>
        <v>72</v>
      </c>
      <c r="Q34" s="169">
        <f t="shared" si="7"/>
        <v>72</v>
      </c>
      <c r="R34" s="169">
        <f t="shared" si="7"/>
        <v>72</v>
      </c>
      <c r="S34" s="169">
        <f t="shared" si="7"/>
        <v>72</v>
      </c>
      <c r="T34" s="169">
        <f t="shared" si="7"/>
        <v>81</v>
      </c>
      <c r="U34" s="169">
        <f t="shared" si="7"/>
        <v>90</v>
      </c>
      <c r="V34" s="169">
        <f t="shared" si="7"/>
        <v>90</v>
      </c>
      <c r="W34" s="169">
        <f t="shared" si="7"/>
        <v>108</v>
      </c>
      <c r="X34" s="169">
        <f t="shared" si="7"/>
        <v>108</v>
      </c>
      <c r="Y34" s="169">
        <f t="shared" si="7"/>
        <v>87</v>
      </c>
      <c r="Z34" s="169">
        <f t="shared" si="7"/>
        <v>140</v>
      </c>
      <c r="AA34" s="169">
        <f t="shared" si="7"/>
        <v>157</v>
      </c>
      <c r="AB34" s="169">
        <f t="shared" si="7"/>
        <v>157</v>
      </c>
      <c r="AC34" s="169">
        <f t="shared" si="7"/>
        <v>175</v>
      </c>
      <c r="AD34" s="169">
        <f t="shared" si="7"/>
        <v>175</v>
      </c>
      <c r="AE34" s="169">
        <f t="shared" si="7"/>
        <v>175</v>
      </c>
      <c r="AF34" s="169">
        <f t="shared" si="7"/>
        <v>157</v>
      </c>
      <c r="AG34" s="169">
        <f t="shared" si="7"/>
        <v>157</v>
      </c>
      <c r="AH34" s="169">
        <f t="shared" si="7"/>
        <v>140</v>
      </c>
      <c r="AI34" s="169">
        <f t="shared" ref="AI34:BN34" si="8">AI47-(AI30-AI38)</f>
        <v>122</v>
      </c>
      <c r="AJ34" s="169">
        <f t="shared" si="8"/>
        <v>105</v>
      </c>
      <c r="AK34" s="169">
        <f t="shared" si="8"/>
        <v>123</v>
      </c>
      <c r="AL34" s="169">
        <f t="shared" si="8"/>
        <v>197</v>
      </c>
      <c r="AM34" s="169">
        <f t="shared" si="8"/>
        <v>222</v>
      </c>
      <c r="AN34" s="169">
        <f t="shared" si="8"/>
        <v>222</v>
      </c>
      <c r="AO34" s="169">
        <f t="shared" si="8"/>
        <v>247</v>
      </c>
      <c r="AP34" s="169">
        <f t="shared" si="8"/>
        <v>247</v>
      </c>
      <c r="AQ34" s="169">
        <f t="shared" si="8"/>
        <v>247</v>
      </c>
      <c r="AR34" s="169">
        <f t="shared" si="8"/>
        <v>222</v>
      </c>
      <c r="AS34" s="169">
        <f t="shared" si="8"/>
        <v>222</v>
      </c>
      <c r="AT34" s="169">
        <f t="shared" si="8"/>
        <v>197</v>
      </c>
      <c r="AU34" s="169">
        <f t="shared" si="8"/>
        <v>173</v>
      </c>
      <c r="AV34" s="169">
        <f t="shared" si="8"/>
        <v>148</v>
      </c>
      <c r="AW34" s="169">
        <f t="shared" si="8"/>
        <v>167</v>
      </c>
      <c r="AX34" s="169">
        <f t="shared" si="8"/>
        <v>268</v>
      </c>
      <c r="AY34" s="169">
        <f t="shared" si="8"/>
        <v>301</v>
      </c>
      <c r="AZ34" s="169">
        <f t="shared" si="8"/>
        <v>301</v>
      </c>
      <c r="BA34" s="169">
        <f t="shared" si="8"/>
        <v>335</v>
      </c>
      <c r="BB34" s="169">
        <f t="shared" si="8"/>
        <v>335</v>
      </c>
      <c r="BC34" s="169">
        <f t="shared" si="8"/>
        <v>335</v>
      </c>
      <c r="BD34" s="169">
        <f t="shared" si="8"/>
        <v>301</v>
      </c>
      <c r="BE34" s="169">
        <f t="shared" si="8"/>
        <v>301</v>
      </c>
      <c r="BF34" s="169">
        <f t="shared" si="8"/>
        <v>268</v>
      </c>
      <c r="BG34" s="169">
        <f t="shared" si="8"/>
        <v>234</v>
      </c>
      <c r="BH34" s="169">
        <f t="shared" si="8"/>
        <v>201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8971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1105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67500</v>
      </c>
      <c r="K35" s="145">
        <f t="shared" si="9"/>
        <v>67500</v>
      </c>
      <c r="L35" s="145">
        <f t="shared" si="9"/>
        <v>135000</v>
      </c>
      <c r="M35" s="145">
        <f t="shared" si="9"/>
        <v>20250</v>
      </c>
      <c r="N35" s="145">
        <f t="shared" si="9"/>
        <v>27000</v>
      </c>
      <c r="O35" s="145">
        <f t="shared" si="9"/>
        <v>54000</v>
      </c>
      <c r="P35" s="145">
        <f t="shared" si="9"/>
        <v>48600</v>
      </c>
      <c r="Q35" s="145">
        <f t="shared" si="9"/>
        <v>48600</v>
      </c>
      <c r="R35" s="145">
        <f t="shared" si="9"/>
        <v>48600</v>
      </c>
      <c r="S35" s="145">
        <f t="shared" si="9"/>
        <v>48600</v>
      </c>
      <c r="T35" s="145">
        <f t="shared" si="9"/>
        <v>54675</v>
      </c>
      <c r="U35" s="145">
        <f t="shared" si="9"/>
        <v>60750</v>
      </c>
      <c r="V35" s="145">
        <f t="shared" si="9"/>
        <v>60750</v>
      </c>
      <c r="W35" s="145">
        <f t="shared" si="9"/>
        <v>72900</v>
      </c>
      <c r="X35" s="145">
        <f t="shared" si="9"/>
        <v>72900</v>
      </c>
      <c r="Y35" s="145">
        <f t="shared" si="9"/>
        <v>58725</v>
      </c>
      <c r="Z35" s="145">
        <f t="shared" si="9"/>
        <v>94500</v>
      </c>
      <c r="AA35" s="145">
        <f t="shared" si="9"/>
        <v>105975</v>
      </c>
      <c r="AB35" s="145">
        <f t="shared" si="9"/>
        <v>95377.5</v>
      </c>
      <c r="AC35" s="145">
        <f t="shared" si="9"/>
        <v>106312.5</v>
      </c>
      <c r="AD35" s="145">
        <f t="shared" si="9"/>
        <v>106312.5</v>
      </c>
      <c r="AE35" s="145">
        <f t="shared" si="9"/>
        <v>106312.5</v>
      </c>
      <c r="AF35" s="145">
        <f t="shared" si="9"/>
        <v>95377.5</v>
      </c>
      <c r="AG35" s="145">
        <f t="shared" si="9"/>
        <v>95377.5</v>
      </c>
      <c r="AH35" s="145">
        <f t="shared" si="9"/>
        <v>85050</v>
      </c>
      <c r="AI35" s="145">
        <f t="shared" ref="AI35:BN35" si="10">AI34*AI27</f>
        <v>74115</v>
      </c>
      <c r="AJ35" s="145">
        <f t="shared" si="10"/>
        <v>63787.5</v>
      </c>
      <c r="AK35" s="145">
        <f t="shared" si="10"/>
        <v>74722.5</v>
      </c>
      <c r="AL35" s="145">
        <f t="shared" si="10"/>
        <v>119677.5</v>
      </c>
      <c r="AM35" s="145">
        <f t="shared" si="10"/>
        <v>134865</v>
      </c>
      <c r="AN35" s="145">
        <f t="shared" si="10"/>
        <v>121378.5</v>
      </c>
      <c r="AO35" s="145">
        <f t="shared" si="10"/>
        <v>135047.25</v>
      </c>
      <c r="AP35" s="145">
        <f t="shared" si="10"/>
        <v>135047.25</v>
      </c>
      <c r="AQ35" s="145">
        <f t="shared" si="10"/>
        <v>135047.25</v>
      </c>
      <c r="AR35" s="145">
        <f t="shared" si="10"/>
        <v>121378.5</v>
      </c>
      <c r="AS35" s="145">
        <f t="shared" si="10"/>
        <v>121378.5</v>
      </c>
      <c r="AT35" s="145">
        <f t="shared" si="10"/>
        <v>107709.75</v>
      </c>
      <c r="AU35" s="145">
        <f t="shared" si="10"/>
        <v>94587.75</v>
      </c>
      <c r="AV35" s="145">
        <f t="shared" si="10"/>
        <v>80919</v>
      </c>
      <c r="AW35" s="145">
        <f t="shared" si="10"/>
        <v>91307.25</v>
      </c>
      <c r="AX35" s="145">
        <f t="shared" si="10"/>
        <v>146529</v>
      </c>
      <c r="AY35" s="145">
        <f t="shared" si="10"/>
        <v>164571.75</v>
      </c>
      <c r="AZ35" s="145">
        <f t="shared" si="10"/>
        <v>148114.57499999998</v>
      </c>
      <c r="BA35" s="145">
        <f t="shared" si="10"/>
        <v>164845.125</v>
      </c>
      <c r="BB35" s="145">
        <f t="shared" si="10"/>
        <v>164845.125</v>
      </c>
      <c r="BC35" s="145">
        <f t="shared" si="10"/>
        <v>164845.125</v>
      </c>
      <c r="BD35" s="145">
        <f t="shared" si="10"/>
        <v>148114.57499999998</v>
      </c>
      <c r="BE35" s="145">
        <f t="shared" si="10"/>
        <v>148114.57499999998</v>
      </c>
      <c r="BF35" s="145">
        <f t="shared" si="10"/>
        <v>131876.1</v>
      </c>
      <c r="BG35" s="145">
        <f t="shared" si="10"/>
        <v>115145.55</v>
      </c>
      <c r="BH35" s="145">
        <f t="shared" si="10"/>
        <v>98907.074999999997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4414404.8250000002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1102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90</v>
      </c>
      <c r="N38" s="169">
        <f>'REV-REVCALC_CWS'!O6</f>
        <v>90</v>
      </c>
      <c r="O38" s="169">
        <f>'REV-REVCALC_CWS'!P6</f>
        <v>180</v>
      </c>
      <c r="P38" s="169">
        <f>'REV-REVCALC_CWS'!Q6</f>
        <v>27</v>
      </c>
      <c r="Q38" s="169">
        <f>'REV-REVCALC_CWS'!R6</f>
        <v>36</v>
      </c>
      <c r="R38" s="169">
        <f>'REV-REVCALC_CWS'!S6</f>
        <v>72</v>
      </c>
      <c r="S38" s="169">
        <f>'REV-REVCALC_CWS'!T6</f>
        <v>72</v>
      </c>
      <c r="T38" s="169">
        <f>'REV-REVCALC_CWS'!U6</f>
        <v>72</v>
      </c>
      <c r="U38" s="169">
        <f>'REV-REVCALC_CWS'!V6</f>
        <v>72</v>
      </c>
      <c r="V38" s="169">
        <f>'REV-REVCALC_CWS'!W6</f>
        <v>72</v>
      </c>
      <c r="W38" s="169">
        <f>'REV-REVCALC_CWS'!X6</f>
        <v>81</v>
      </c>
      <c r="X38" s="169">
        <f>'REV-REVCALC_CWS'!Y6</f>
        <v>90</v>
      </c>
      <c r="Y38" s="169">
        <f>'REV-REVCALC_CWS'!Z6</f>
        <v>90</v>
      </c>
      <c r="Z38" s="169">
        <f>'REV-REVCALC_CWS'!AA6</f>
        <v>108</v>
      </c>
      <c r="AA38" s="169">
        <f>'REV-REVCALC_CWS'!AB6</f>
        <v>108</v>
      </c>
      <c r="AB38" s="169">
        <f>'REV-REVCALC_CWS'!AC6</f>
        <v>87</v>
      </c>
      <c r="AC38" s="169">
        <f>'REV-REVCALC_CWS'!AD6</f>
        <v>140</v>
      </c>
      <c r="AD38" s="169">
        <f>'REV-REVCALC_CWS'!AE6</f>
        <v>157</v>
      </c>
      <c r="AE38" s="169">
        <f>'REV-REVCALC_CWS'!AF6</f>
        <v>157</v>
      </c>
      <c r="AF38" s="169">
        <f>'REV-REVCALC_CWS'!AG6</f>
        <v>175</v>
      </c>
      <c r="AG38" s="169">
        <f>'REV-REVCALC_CWS'!AH6</f>
        <v>175</v>
      </c>
      <c r="AH38" s="169">
        <f>'REV-REVCALC_CWS'!AI6</f>
        <v>175</v>
      </c>
      <c r="AI38" s="169">
        <f>'REV-REVCALC_CWS'!AJ6</f>
        <v>157</v>
      </c>
      <c r="AJ38" s="169">
        <f>'REV-REVCALC_CWS'!AK6</f>
        <v>157</v>
      </c>
      <c r="AK38" s="169">
        <f>'REV-REVCALC_CWS'!AL6</f>
        <v>140</v>
      </c>
      <c r="AL38" s="169">
        <f>'REV-REVCALC_CWS'!AM6</f>
        <v>122</v>
      </c>
      <c r="AM38" s="169">
        <f>'REV-REVCALC_CWS'!AN6</f>
        <v>105</v>
      </c>
      <c r="AN38" s="169">
        <f>'REV-REVCALC_CWS'!AO6</f>
        <v>123</v>
      </c>
      <c r="AO38" s="169">
        <f>'REV-REVCALC_CWS'!AP6</f>
        <v>197</v>
      </c>
      <c r="AP38" s="169">
        <f>'REV-REVCALC_CWS'!AQ6</f>
        <v>222</v>
      </c>
      <c r="AQ38" s="169">
        <f>'REV-REVCALC_CWS'!AR6</f>
        <v>222</v>
      </c>
      <c r="AR38" s="169">
        <f>'REV-REVCALC_CWS'!AS6</f>
        <v>247</v>
      </c>
      <c r="AS38" s="169">
        <f>'REV-REVCALC_CWS'!AT6</f>
        <v>247</v>
      </c>
      <c r="AT38" s="169">
        <f>'REV-REVCALC_CWS'!AU6</f>
        <v>247</v>
      </c>
      <c r="AU38" s="169">
        <f>'REV-REVCALC_CWS'!AV6</f>
        <v>222</v>
      </c>
      <c r="AV38" s="169">
        <f>'REV-REVCALC_CWS'!AW6</f>
        <v>222</v>
      </c>
      <c r="AW38" s="169">
        <f>'REV-REVCALC_CWS'!AX6</f>
        <v>197</v>
      </c>
      <c r="AX38" s="169">
        <f>'REV-REVCALC_CWS'!AY6</f>
        <v>173</v>
      </c>
      <c r="AY38" s="169">
        <f>'REV-REVCALC_CWS'!AZ6</f>
        <v>148</v>
      </c>
      <c r="AZ38" s="169">
        <f>'REV-REVCALC_CWS'!BA6</f>
        <v>167</v>
      </c>
      <c r="BA38" s="169">
        <f>'REV-REVCALC_CWS'!BB6</f>
        <v>268</v>
      </c>
      <c r="BB38" s="169">
        <f>'REV-REVCALC_CWS'!BC6</f>
        <v>301</v>
      </c>
      <c r="BC38" s="169">
        <f>'REV-REVCALC_CWS'!BD6</f>
        <v>301</v>
      </c>
      <c r="BD38" s="169">
        <f>'REV-REVCALC_CWS'!BE6</f>
        <v>335</v>
      </c>
      <c r="BE38" s="169">
        <f>'REV-REVCALC_CWS'!BF6</f>
        <v>335</v>
      </c>
      <c r="BF38" s="169">
        <f>'REV-REVCALC_CWS'!BG6</f>
        <v>335</v>
      </c>
      <c r="BG38" s="169">
        <f>'REV-REVCALC_CWS'!BH6</f>
        <v>301</v>
      </c>
      <c r="BH38" s="169">
        <f>'REV-REVCALC_CWS'!BI6</f>
        <v>301</v>
      </c>
      <c r="BI38" s="169">
        <f>'REV-REVCALC_CWS'!BJ6</f>
        <v>268</v>
      </c>
      <c r="BJ38" s="169">
        <f>'REV-REVCALC_CWS'!BK6</f>
        <v>234</v>
      </c>
      <c r="BK38" s="169">
        <f>'REV-REVCALC_CWS'!BL6</f>
        <v>201</v>
      </c>
      <c r="BL38" s="169">
        <f>'REV-REVCALC_CWS'!BM6</f>
        <v>8821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1104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67500</v>
      </c>
      <c r="N39" s="145">
        <f t="shared" si="11"/>
        <v>67500</v>
      </c>
      <c r="O39" s="145">
        <f t="shared" si="11"/>
        <v>135000</v>
      </c>
      <c r="P39" s="145">
        <f t="shared" si="11"/>
        <v>18225</v>
      </c>
      <c r="Q39" s="145">
        <f t="shared" si="11"/>
        <v>24300</v>
      </c>
      <c r="R39" s="145">
        <f t="shared" si="11"/>
        <v>48600</v>
      </c>
      <c r="S39" s="145">
        <f t="shared" si="11"/>
        <v>48600</v>
      </c>
      <c r="T39" s="145">
        <f t="shared" si="11"/>
        <v>48600</v>
      </c>
      <c r="U39" s="145">
        <f t="shared" si="11"/>
        <v>48600</v>
      </c>
      <c r="V39" s="145">
        <f t="shared" si="11"/>
        <v>48600</v>
      </c>
      <c r="W39" s="145">
        <f t="shared" si="11"/>
        <v>54675</v>
      </c>
      <c r="X39" s="145">
        <f t="shared" si="11"/>
        <v>60750</v>
      </c>
      <c r="Y39" s="145">
        <f t="shared" si="11"/>
        <v>60750</v>
      </c>
      <c r="Z39" s="145">
        <f t="shared" si="11"/>
        <v>72900</v>
      </c>
      <c r="AA39" s="145">
        <f t="shared" si="11"/>
        <v>72900</v>
      </c>
      <c r="AB39" s="145">
        <f t="shared" si="11"/>
        <v>52852.5</v>
      </c>
      <c r="AC39" s="145">
        <f t="shared" si="11"/>
        <v>85050</v>
      </c>
      <c r="AD39" s="145">
        <f t="shared" si="11"/>
        <v>95377.5</v>
      </c>
      <c r="AE39" s="145">
        <f t="shared" si="11"/>
        <v>95377.5</v>
      </c>
      <c r="AF39" s="145">
        <f t="shared" si="11"/>
        <v>106312.5</v>
      </c>
      <c r="AG39" s="145">
        <f t="shared" si="11"/>
        <v>106312.5</v>
      </c>
      <c r="AH39" s="145">
        <f t="shared" si="11"/>
        <v>106312.5</v>
      </c>
      <c r="AI39" s="145">
        <f t="shared" si="11"/>
        <v>95377.5</v>
      </c>
      <c r="AJ39" s="145">
        <f t="shared" ref="AJ39:BN39" si="12">AJ38*AJ27</f>
        <v>95377.5</v>
      </c>
      <c r="AK39" s="145">
        <f t="shared" si="12"/>
        <v>85050</v>
      </c>
      <c r="AL39" s="145">
        <f t="shared" si="12"/>
        <v>74115</v>
      </c>
      <c r="AM39" s="145">
        <f t="shared" si="12"/>
        <v>63787.5</v>
      </c>
      <c r="AN39" s="145">
        <f t="shared" si="12"/>
        <v>67250.25</v>
      </c>
      <c r="AO39" s="145">
        <f t="shared" si="12"/>
        <v>107709.75</v>
      </c>
      <c r="AP39" s="145">
        <f t="shared" si="12"/>
        <v>121378.5</v>
      </c>
      <c r="AQ39" s="145">
        <f t="shared" si="12"/>
        <v>121378.5</v>
      </c>
      <c r="AR39" s="145">
        <f t="shared" si="12"/>
        <v>135047.25</v>
      </c>
      <c r="AS39" s="145">
        <f t="shared" si="12"/>
        <v>135047.25</v>
      </c>
      <c r="AT39" s="145">
        <f t="shared" si="12"/>
        <v>135047.25</v>
      </c>
      <c r="AU39" s="145">
        <f t="shared" si="12"/>
        <v>121378.5</v>
      </c>
      <c r="AV39" s="145">
        <f t="shared" si="12"/>
        <v>121378.5</v>
      </c>
      <c r="AW39" s="145">
        <f t="shared" si="12"/>
        <v>107709.75</v>
      </c>
      <c r="AX39" s="145">
        <f t="shared" si="12"/>
        <v>94587.75</v>
      </c>
      <c r="AY39" s="145">
        <f t="shared" si="12"/>
        <v>80919</v>
      </c>
      <c r="AZ39" s="145">
        <f t="shared" si="12"/>
        <v>82176.524999999994</v>
      </c>
      <c r="BA39" s="145">
        <f t="shared" si="12"/>
        <v>131876.1</v>
      </c>
      <c r="BB39" s="145">
        <f t="shared" si="12"/>
        <v>148114.57499999998</v>
      </c>
      <c r="BC39" s="145">
        <f t="shared" si="12"/>
        <v>148114.57499999998</v>
      </c>
      <c r="BD39" s="145">
        <f t="shared" si="12"/>
        <v>164845.125</v>
      </c>
      <c r="BE39" s="145">
        <f t="shared" si="12"/>
        <v>164845.125</v>
      </c>
      <c r="BF39" s="145">
        <f t="shared" si="12"/>
        <v>164845.125</v>
      </c>
      <c r="BG39" s="145">
        <f t="shared" si="12"/>
        <v>148114.57499999998</v>
      </c>
      <c r="BH39" s="145">
        <f t="shared" si="12"/>
        <v>148114.57499999998</v>
      </c>
      <c r="BI39" s="145">
        <f t="shared" si="12"/>
        <v>131876.1</v>
      </c>
      <c r="BJ39" s="145">
        <f t="shared" si="12"/>
        <v>115145.55</v>
      </c>
      <c r="BK39" s="145">
        <f t="shared" si="12"/>
        <v>98907.074999999997</v>
      </c>
      <c r="BL39" s="145">
        <f t="shared" si="12"/>
        <v>4340593.5750000002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1106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90</v>
      </c>
      <c r="K42" s="169">
        <f t="shared" si="13"/>
        <v>90</v>
      </c>
      <c r="L42" s="169">
        <f t="shared" si="13"/>
        <v>180</v>
      </c>
      <c r="M42" s="169">
        <f t="shared" si="13"/>
        <v>-63</v>
      </c>
      <c r="N42" s="169">
        <f t="shared" si="13"/>
        <v>-54</v>
      </c>
      <c r="O42" s="169">
        <f t="shared" si="13"/>
        <v>-108</v>
      </c>
      <c r="P42" s="169">
        <f t="shared" si="13"/>
        <v>45</v>
      </c>
      <c r="Q42" s="169">
        <f t="shared" si="13"/>
        <v>36</v>
      </c>
      <c r="R42" s="169">
        <f t="shared" si="13"/>
        <v>0</v>
      </c>
      <c r="S42" s="169">
        <f t="shared" si="13"/>
        <v>0</v>
      </c>
      <c r="T42" s="169">
        <f t="shared" si="13"/>
        <v>9</v>
      </c>
      <c r="U42" s="169">
        <f t="shared" si="13"/>
        <v>18</v>
      </c>
      <c r="V42" s="169">
        <f t="shared" si="13"/>
        <v>18</v>
      </c>
      <c r="W42" s="169">
        <f t="shared" si="13"/>
        <v>27</v>
      </c>
      <c r="X42" s="169">
        <f t="shared" si="13"/>
        <v>18</v>
      </c>
      <c r="Y42" s="169">
        <f t="shared" si="13"/>
        <v>-3</v>
      </c>
      <c r="Z42" s="169">
        <f t="shared" si="13"/>
        <v>32</v>
      </c>
      <c r="AA42" s="169">
        <f t="shared" si="13"/>
        <v>49</v>
      </c>
      <c r="AB42" s="169">
        <f t="shared" si="13"/>
        <v>70</v>
      </c>
      <c r="AC42" s="169">
        <f t="shared" si="13"/>
        <v>35</v>
      </c>
      <c r="AD42" s="169">
        <f t="shared" si="13"/>
        <v>18</v>
      </c>
      <c r="AE42" s="169">
        <f t="shared" si="13"/>
        <v>18</v>
      </c>
      <c r="AF42" s="169">
        <f t="shared" si="13"/>
        <v>-18</v>
      </c>
      <c r="AG42" s="169">
        <f t="shared" si="13"/>
        <v>-18</v>
      </c>
      <c r="AH42" s="169">
        <f t="shared" si="13"/>
        <v>-35</v>
      </c>
      <c r="AI42" s="169">
        <f t="shared" ref="AI42:BN42" si="14">AI34-AI38</f>
        <v>-35</v>
      </c>
      <c r="AJ42" s="169">
        <f t="shared" si="14"/>
        <v>-52</v>
      </c>
      <c r="AK42" s="169">
        <f t="shared" si="14"/>
        <v>-17</v>
      </c>
      <c r="AL42" s="169">
        <f t="shared" si="14"/>
        <v>75</v>
      </c>
      <c r="AM42" s="169">
        <f t="shared" si="14"/>
        <v>117</v>
      </c>
      <c r="AN42" s="169">
        <f t="shared" si="14"/>
        <v>99</v>
      </c>
      <c r="AO42" s="169">
        <f t="shared" si="14"/>
        <v>50</v>
      </c>
      <c r="AP42" s="169">
        <f t="shared" si="14"/>
        <v>25</v>
      </c>
      <c r="AQ42" s="169">
        <f t="shared" si="14"/>
        <v>25</v>
      </c>
      <c r="AR42" s="169">
        <f t="shared" si="14"/>
        <v>-25</v>
      </c>
      <c r="AS42" s="169">
        <f t="shared" si="14"/>
        <v>-25</v>
      </c>
      <c r="AT42" s="169">
        <f t="shared" si="14"/>
        <v>-50</v>
      </c>
      <c r="AU42" s="169">
        <f t="shared" si="14"/>
        <v>-49</v>
      </c>
      <c r="AV42" s="169">
        <f t="shared" si="14"/>
        <v>-74</v>
      </c>
      <c r="AW42" s="169">
        <f t="shared" si="14"/>
        <v>-30</v>
      </c>
      <c r="AX42" s="169">
        <f t="shared" si="14"/>
        <v>95</v>
      </c>
      <c r="AY42" s="169">
        <f t="shared" si="14"/>
        <v>153</v>
      </c>
      <c r="AZ42" s="169">
        <f t="shared" si="14"/>
        <v>134</v>
      </c>
      <c r="BA42" s="169">
        <f t="shared" si="14"/>
        <v>67</v>
      </c>
      <c r="BB42" s="169">
        <f t="shared" si="14"/>
        <v>34</v>
      </c>
      <c r="BC42" s="169">
        <f t="shared" si="14"/>
        <v>34</v>
      </c>
      <c r="BD42" s="169">
        <f t="shared" si="14"/>
        <v>-34</v>
      </c>
      <c r="BE42" s="169">
        <f t="shared" si="14"/>
        <v>-34</v>
      </c>
      <c r="BF42" s="169">
        <f t="shared" si="14"/>
        <v>-67</v>
      </c>
      <c r="BG42" s="169">
        <f t="shared" si="14"/>
        <v>-67</v>
      </c>
      <c r="BH42" s="169">
        <f t="shared" si="14"/>
        <v>-100</v>
      </c>
      <c r="BI42" s="169">
        <f t="shared" si="14"/>
        <v>232</v>
      </c>
      <c r="BJ42" s="169">
        <f t="shared" si="14"/>
        <v>266</v>
      </c>
      <c r="BK42" s="169">
        <f t="shared" si="14"/>
        <v>449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1107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67500</v>
      </c>
      <c r="K43" s="145">
        <f t="shared" si="15"/>
        <v>67500</v>
      </c>
      <c r="L43" s="145">
        <f t="shared" si="15"/>
        <v>135000</v>
      </c>
      <c r="M43" s="145">
        <f t="shared" si="15"/>
        <v>-47250</v>
      </c>
      <c r="N43" s="145">
        <f t="shared" si="15"/>
        <v>-40500</v>
      </c>
      <c r="O43" s="145">
        <f t="shared" si="15"/>
        <v>-81000</v>
      </c>
      <c r="P43" s="145">
        <f t="shared" si="15"/>
        <v>30375</v>
      </c>
      <c r="Q43" s="145">
        <f t="shared" si="15"/>
        <v>24300</v>
      </c>
      <c r="R43" s="145">
        <f t="shared" si="15"/>
        <v>0</v>
      </c>
      <c r="S43" s="145">
        <f t="shared" si="15"/>
        <v>0</v>
      </c>
      <c r="T43" s="145">
        <f t="shared" si="15"/>
        <v>6075</v>
      </c>
      <c r="U43" s="145">
        <f t="shared" si="15"/>
        <v>12150</v>
      </c>
      <c r="V43" s="145">
        <f t="shared" si="15"/>
        <v>12150</v>
      </c>
      <c r="W43" s="145">
        <f t="shared" si="15"/>
        <v>18225</v>
      </c>
      <c r="X43" s="145">
        <f t="shared" si="15"/>
        <v>12150</v>
      </c>
      <c r="Y43" s="145">
        <f t="shared" si="15"/>
        <v>-2025</v>
      </c>
      <c r="Z43" s="145">
        <f t="shared" si="15"/>
        <v>21600</v>
      </c>
      <c r="AA43" s="145">
        <f t="shared" si="15"/>
        <v>33075</v>
      </c>
      <c r="AB43" s="145">
        <f t="shared" si="15"/>
        <v>42525</v>
      </c>
      <c r="AC43" s="145">
        <f t="shared" si="15"/>
        <v>21262.5</v>
      </c>
      <c r="AD43" s="145">
        <f t="shared" si="15"/>
        <v>10935</v>
      </c>
      <c r="AE43" s="145">
        <f t="shared" si="15"/>
        <v>10935</v>
      </c>
      <c r="AF43" s="145">
        <f t="shared" si="15"/>
        <v>-10935</v>
      </c>
      <c r="AG43" s="145">
        <f t="shared" si="15"/>
        <v>-10935</v>
      </c>
      <c r="AH43" s="145">
        <f t="shared" si="15"/>
        <v>-21262.5</v>
      </c>
      <c r="AI43" s="145">
        <f t="shared" ref="AI43:BN43" si="16">AI35-AI39</f>
        <v>-21262.5</v>
      </c>
      <c r="AJ43" s="145">
        <f t="shared" si="16"/>
        <v>-31590</v>
      </c>
      <c r="AK43" s="145">
        <f t="shared" si="16"/>
        <v>-10327.5</v>
      </c>
      <c r="AL43" s="145">
        <f t="shared" si="16"/>
        <v>45562.5</v>
      </c>
      <c r="AM43" s="145">
        <f t="shared" si="16"/>
        <v>71077.5</v>
      </c>
      <c r="AN43" s="145">
        <f t="shared" si="16"/>
        <v>54128.25</v>
      </c>
      <c r="AO43" s="145">
        <f t="shared" si="16"/>
        <v>27337.5</v>
      </c>
      <c r="AP43" s="145">
        <f t="shared" si="16"/>
        <v>13668.75</v>
      </c>
      <c r="AQ43" s="145">
        <f t="shared" si="16"/>
        <v>13668.75</v>
      </c>
      <c r="AR43" s="145">
        <f t="shared" si="16"/>
        <v>-13668.75</v>
      </c>
      <c r="AS43" s="145">
        <f t="shared" si="16"/>
        <v>-13668.75</v>
      </c>
      <c r="AT43" s="145">
        <f t="shared" si="16"/>
        <v>-27337.5</v>
      </c>
      <c r="AU43" s="145">
        <f t="shared" si="16"/>
        <v>-26790.75</v>
      </c>
      <c r="AV43" s="145">
        <f t="shared" si="16"/>
        <v>-40459.5</v>
      </c>
      <c r="AW43" s="145">
        <f t="shared" si="16"/>
        <v>-16402.5</v>
      </c>
      <c r="AX43" s="145">
        <f t="shared" si="16"/>
        <v>51941.25</v>
      </c>
      <c r="AY43" s="145">
        <f t="shared" si="16"/>
        <v>83652.75</v>
      </c>
      <c r="AZ43" s="145">
        <f t="shared" si="16"/>
        <v>65938.049999999988</v>
      </c>
      <c r="BA43" s="145">
        <f t="shared" si="16"/>
        <v>32969.024999999994</v>
      </c>
      <c r="BB43" s="145">
        <f t="shared" si="16"/>
        <v>16730.550000000017</v>
      </c>
      <c r="BC43" s="145">
        <f t="shared" si="16"/>
        <v>16730.550000000017</v>
      </c>
      <c r="BD43" s="145">
        <f t="shared" si="16"/>
        <v>-16730.550000000017</v>
      </c>
      <c r="BE43" s="145">
        <f t="shared" si="16"/>
        <v>-16730.550000000017</v>
      </c>
      <c r="BF43" s="145">
        <f t="shared" si="16"/>
        <v>-32969.024999999994</v>
      </c>
      <c r="BG43" s="145">
        <f t="shared" si="16"/>
        <v>-32969.02499999998</v>
      </c>
      <c r="BH43" s="145">
        <f t="shared" si="16"/>
        <v>-49207.499999999985</v>
      </c>
      <c r="BI43" s="145">
        <f t="shared" si="16"/>
        <v>114161.4</v>
      </c>
      <c r="BJ43" s="145">
        <f t="shared" si="16"/>
        <v>130891.95</v>
      </c>
      <c r="BK43" s="145">
        <f t="shared" si="16"/>
        <v>220941.67499999999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1102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90</v>
      </c>
      <c r="K47" s="169">
        <f t="shared" si="17"/>
        <v>180</v>
      </c>
      <c r="L47" s="169">
        <f>SUM(M25:O25)</f>
        <v>360</v>
      </c>
      <c r="M47" s="169">
        <f t="shared" si="17"/>
        <v>297</v>
      </c>
      <c r="N47" s="169">
        <f>SUM(O25:Q25)</f>
        <v>243</v>
      </c>
      <c r="O47" s="169">
        <f t="shared" si="17"/>
        <v>135</v>
      </c>
      <c r="P47" s="169">
        <f t="shared" si="17"/>
        <v>180</v>
      </c>
      <c r="Q47" s="169">
        <f t="shared" si="17"/>
        <v>216</v>
      </c>
      <c r="R47" s="169">
        <f t="shared" si="17"/>
        <v>216</v>
      </c>
      <c r="S47" s="169">
        <f t="shared" si="17"/>
        <v>216</v>
      </c>
      <c r="T47" s="169">
        <f t="shared" si="17"/>
        <v>225</v>
      </c>
      <c r="U47" s="169">
        <f t="shared" si="17"/>
        <v>243</v>
      </c>
      <c r="V47" s="169">
        <f t="shared" si="17"/>
        <v>261</v>
      </c>
      <c r="W47" s="169">
        <f t="shared" si="17"/>
        <v>288</v>
      </c>
      <c r="X47" s="169">
        <f t="shared" si="17"/>
        <v>306</v>
      </c>
      <c r="Y47" s="169">
        <f t="shared" si="17"/>
        <v>303</v>
      </c>
      <c r="Z47" s="169">
        <f t="shared" si="17"/>
        <v>335</v>
      </c>
      <c r="AA47" s="169">
        <f t="shared" si="17"/>
        <v>384</v>
      </c>
      <c r="AB47" s="169">
        <f t="shared" si="17"/>
        <v>454</v>
      </c>
      <c r="AC47" s="169">
        <f t="shared" si="17"/>
        <v>489</v>
      </c>
      <c r="AD47" s="169">
        <f t="shared" si="17"/>
        <v>507</v>
      </c>
      <c r="AE47" s="169">
        <f t="shared" si="17"/>
        <v>525</v>
      </c>
      <c r="AF47" s="169">
        <f t="shared" si="17"/>
        <v>507</v>
      </c>
      <c r="AG47" s="169">
        <f t="shared" si="17"/>
        <v>489</v>
      </c>
      <c r="AH47" s="169">
        <f t="shared" si="17"/>
        <v>454</v>
      </c>
      <c r="AI47" s="169">
        <f t="shared" si="17"/>
        <v>419</v>
      </c>
      <c r="AJ47" s="169">
        <f t="shared" si="17"/>
        <v>367</v>
      </c>
      <c r="AK47" s="169">
        <f t="shared" si="17"/>
        <v>350</v>
      </c>
      <c r="AL47" s="169">
        <f t="shared" si="17"/>
        <v>425</v>
      </c>
      <c r="AM47" s="169">
        <f t="shared" si="17"/>
        <v>542</v>
      </c>
      <c r="AN47" s="169">
        <f t="shared" si="17"/>
        <v>641</v>
      </c>
      <c r="AO47" s="169">
        <f t="shared" si="17"/>
        <v>691</v>
      </c>
      <c r="AP47" s="169">
        <f t="shared" si="17"/>
        <v>716</v>
      </c>
      <c r="AQ47" s="169">
        <f t="shared" si="17"/>
        <v>741</v>
      </c>
      <c r="AR47" s="169">
        <f t="shared" si="17"/>
        <v>716</v>
      </c>
      <c r="AS47" s="169">
        <f t="shared" si="17"/>
        <v>691</v>
      </c>
      <c r="AT47" s="169">
        <f t="shared" si="17"/>
        <v>641</v>
      </c>
      <c r="AU47" s="169">
        <f t="shared" si="17"/>
        <v>592</v>
      </c>
      <c r="AV47" s="169">
        <f t="shared" si="17"/>
        <v>518</v>
      </c>
      <c r="AW47" s="169">
        <f t="shared" si="17"/>
        <v>488</v>
      </c>
      <c r="AX47" s="169">
        <f t="shared" si="17"/>
        <v>583</v>
      </c>
      <c r="AY47" s="169">
        <f t="shared" si="17"/>
        <v>736</v>
      </c>
      <c r="AZ47" s="169">
        <f t="shared" si="17"/>
        <v>870</v>
      </c>
      <c r="BA47" s="169">
        <f t="shared" si="17"/>
        <v>937</v>
      </c>
      <c r="BB47" s="169">
        <f t="shared" si="17"/>
        <v>971</v>
      </c>
      <c r="BC47" s="169">
        <f t="shared" si="17"/>
        <v>1005</v>
      </c>
      <c r="BD47" s="169">
        <f t="shared" si="17"/>
        <v>971</v>
      </c>
      <c r="BE47" s="169">
        <f t="shared" si="17"/>
        <v>937</v>
      </c>
      <c r="BF47" s="169">
        <f t="shared" si="17"/>
        <v>870</v>
      </c>
      <c r="BG47" s="169">
        <f t="shared" si="17"/>
        <v>803</v>
      </c>
      <c r="BH47" s="169">
        <f t="shared" si="17"/>
        <v>703</v>
      </c>
      <c r="BI47" s="169">
        <f t="shared" si="17"/>
        <v>935</v>
      </c>
      <c r="BJ47" s="169">
        <f t="shared" si="17"/>
        <v>1201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1104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67500</v>
      </c>
      <c r="K48" s="145">
        <f t="shared" si="18"/>
        <v>135000</v>
      </c>
      <c r="L48" s="145">
        <f t="shared" si="18"/>
        <v>270000</v>
      </c>
      <c r="M48" s="145">
        <f t="shared" si="18"/>
        <v>222750</v>
      </c>
      <c r="N48" s="145">
        <f t="shared" si="18"/>
        <v>182250</v>
      </c>
      <c r="O48" s="145">
        <f t="shared" si="18"/>
        <v>101250</v>
      </c>
      <c r="P48" s="145">
        <f t="shared" si="18"/>
        <v>131625</v>
      </c>
      <c r="Q48" s="145">
        <f t="shared" si="18"/>
        <v>155925</v>
      </c>
      <c r="R48" s="145">
        <f t="shared" si="18"/>
        <v>155925</v>
      </c>
      <c r="S48" s="145">
        <f t="shared" si="18"/>
        <v>155925</v>
      </c>
      <c r="T48" s="145">
        <f t="shared" si="18"/>
        <v>162000</v>
      </c>
      <c r="U48" s="145">
        <f t="shared" si="18"/>
        <v>174150</v>
      </c>
      <c r="V48" s="145">
        <f t="shared" si="18"/>
        <v>186300</v>
      </c>
      <c r="W48" s="145">
        <f t="shared" si="18"/>
        <v>204525</v>
      </c>
      <c r="X48" s="145">
        <f t="shared" si="18"/>
        <v>216675</v>
      </c>
      <c r="Y48" s="145">
        <f t="shared" si="18"/>
        <v>214650</v>
      </c>
      <c r="Z48" s="145">
        <f t="shared" si="18"/>
        <v>236250</v>
      </c>
      <c r="AA48" s="145">
        <f t="shared" si="18"/>
        <v>269325</v>
      </c>
      <c r="AB48" s="145">
        <f t="shared" si="18"/>
        <v>311850</v>
      </c>
      <c r="AC48" s="145">
        <f t="shared" si="18"/>
        <v>333112.5</v>
      </c>
      <c r="AD48" s="145">
        <f t="shared" si="18"/>
        <v>344047.5</v>
      </c>
      <c r="AE48" s="145">
        <f t="shared" si="18"/>
        <v>354982.5</v>
      </c>
      <c r="AF48" s="145">
        <f t="shared" si="18"/>
        <v>344047.5</v>
      </c>
      <c r="AG48" s="145">
        <f t="shared" si="18"/>
        <v>333112.5</v>
      </c>
      <c r="AH48" s="145">
        <f t="shared" si="18"/>
        <v>311850</v>
      </c>
      <c r="AI48" s="145">
        <f t="shared" si="18"/>
        <v>290587.5</v>
      </c>
      <c r="AJ48" s="145">
        <f t="shared" ref="AJ48:BN48" si="19">AI48+AJ43</f>
        <v>258997.5</v>
      </c>
      <c r="AK48" s="145">
        <f t="shared" si="19"/>
        <v>248670</v>
      </c>
      <c r="AL48" s="145">
        <f t="shared" si="19"/>
        <v>294232.5</v>
      </c>
      <c r="AM48" s="145">
        <f t="shared" si="19"/>
        <v>365310</v>
      </c>
      <c r="AN48" s="145">
        <f t="shared" si="19"/>
        <v>419438.25</v>
      </c>
      <c r="AO48" s="145">
        <f t="shared" si="19"/>
        <v>446775.75</v>
      </c>
      <c r="AP48" s="145">
        <f t="shared" si="19"/>
        <v>460444.5</v>
      </c>
      <c r="AQ48" s="145">
        <f t="shared" si="19"/>
        <v>474113.25</v>
      </c>
      <c r="AR48" s="145">
        <f t="shared" si="19"/>
        <v>460444.5</v>
      </c>
      <c r="AS48" s="145">
        <f t="shared" si="19"/>
        <v>446775.75</v>
      </c>
      <c r="AT48" s="145">
        <f t="shared" si="19"/>
        <v>419438.25</v>
      </c>
      <c r="AU48" s="145">
        <f t="shared" si="19"/>
        <v>392647.5</v>
      </c>
      <c r="AV48" s="145">
        <f t="shared" si="19"/>
        <v>352188</v>
      </c>
      <c r="AW48" s="145">
        <f t="shared" si="19"/>
        <v>335785.5</v>
      </c>
      <c r="AX48" s="145">
        <f t="shared" si="19"/>
        <v>387726.75</v>
      </c>
      <c r="AY48" s="145">
        <f t="shared" si="19"/>
        <v>471379.5</v>
      </c>
      <c r="AZ48" s="145">
        <f t="shared" si="19"/>
        <v>537317.55000000005</v>
      </c>
      <c r="BA48" s="145">
        <f t="shared" si="19"/>
        <v>570286.57500000007</v>
      </c>
      <c r="BB48" s="145">
        <f t="shared" si="19"/>
        <v>587017.12500000012</v>
      </c>
      <c r="BC48" s="145">
        <f t="shared" si="19"/>
        <v>603747.67500000016</v>
      </c>
      <c r="BD48" s="145">
        <f t="shared" si="19"/>
        <v>587017.12500000012</v>
      </c>
      <c r="BE48" s="145">
        <f t="shared" si="19"/>
        <v>570286.57500000007</v>
      </c>
      <c r="BF48" s="145">
        <f t="shared" si="19"/>
        <v>537317.55000000005</v>
      </c>
      <c r="BG48" s="145">
        <f t="shared" si="19"/>
        <v>504348.52500000008</v>
      </c>
      <c r="BH48" s="145">
        <f t="shared" si="19"/>
        <v>455141.02500000008</v>
      </c>
      <c r="BI48" s="145">
        <f t="shared" si="19"/>
        <v>569302.42500000005</v>
      </c>
      <c r="BJ48" s="145">
        <f t="shared" si="19"/>
        <v>700194.375</v>
      </c>
      <c r="BK48" s="145">
        <f t="shared" si="19"/>
        <v>921136.05</v>
      </c>
      <c r="BL48" s="145">
        <f t="shared" si="19"/>
        <v>994947.3</v>
      </c>
      <c r="BM48" s="145">
        <f t="shared" si="19"/>
        <v>1068758.55</v>
      </c>
      <c r="BN48" s="145">
        <f t="shared" si="19"/>
        <v>1068758.55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691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81000</v>
      </c>
      <c r="F53" s="9">
        <f>E57</f>
        <v>200475</v>
      </c>
      <c r="G53" s="9">
        <f>F57</f>
        <v>254542.5</v>
      </c>
      <c r="H53" s="9">
        <f>G57</f>
        <v>311100.75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371250</v>
      </c>
      <c r="E54" s="66">
        <f>SUM(P66:AA66)</f>
        <v>775575</v>
      </c>
      <c r="F54" s="66">
        <f>SUM(AB66:AM66)</f>
        <v>1157287.5</v>
      </c>
      <c r="G54" s="66">
        <f>SUM(AN66:AY66)</f>
        <v>1454901.75</v>
      </c>
      <c r="H54" s="66">
        <f>SUM(AZ66:BK66)</f>
        <v>2096731.575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371250</v>
      </c>
      <c r="E55" s="9">
        <f>E53+E54</f>
        <v>856575</v>
      </c>
      <c r="F55" s="9">
        <f>F53+F54</f>
        <v>1357762.5</v>
      </c>
      <c r="G55" s="9">
        <f>G53+G54</f>
        <v>1709444.25</v>
      </c>
      <c r="H55" s="9">
        <f>H53+H54</f>
        <v>2407832.3250000002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290250</v>
      </c>
      <c r="E56" s="66">
        <f>SUM(P68:AA68)</f>
        <v>656100</v>
      </c>
      <c r="F56" s="66">
        <f>SUM(AB68:AM68)</f>
        <v>1103220</v>
      </c>
      <c r="G56" s="66">
        <f>SUM(AN68:AY68)</f>
        <v>1398343.5</v>
      </c>
      <c r="H56" s="66">
        <f>SUM(AZ68:BK68)</f>
        <v>1841946.075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81000</v>
      </c>
      <c r="E57" s="9">
        <f>E55-E56</f>
        <v>200475</v>
      </c>
      <c r="F57" s="9">
        <f>F55-F56</f>
        <v>254542.5</v>
      </c>
      <c r="G57" s="9">
        <f>G55-G56</f>
        <v>311100.75</v>
      </c>
      <c r="H57" s="9">
        <f>H55-H56</f>
        <v>565886.25000000023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81000</v>
      </c>
      <c r="E58" s="9">
        <f>E57-D57</f>
        <v>119475</v>
      </c>
      <c r="F58" s="9">
        <f>F57-E57</f>
        <v>54067.5</v>
      </c>
      <c r="G58" s="9">
        <f>G57-F57</f>
        <v>56558.25</v>
      </c>
      <c r="H58" s="9">
        <f>H57-G57</f>
        <v>254785.50000000023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6" t="s">
        <v>35</v>
      </c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 t="s">
        <v>36</v>
      </c>
      <c r="Q60" s="366"/>
      <c r="R60" s="366"/>
      <c r="S60" s="366"/>
      <c r="T60" s="366"/>
      <c r="U60" s="366"/>
      <c r="V60" s="366"/>
      <c r="W60" s="366"/>
      <c r="X60" s="366"/>
      <c r="Y60" s="366"/>
      <c r="Z60" s="366"/>
      <c r="AA60" s="366"/>
      <c r="AB60" s="366" t="s">
        <v>37</v>
      </c>
      <c r="AC60" s="366"/>
      <c r="AD60" s="366"/>
      <c r="AE60" s="366"/>
      <c r="AF60" s="366"/>
      <c r="AG60" s="366"/>
      <c r="AH60" s="366"/>
      <c r="AI60" s="366"/>
      <c r="AJ60" s="366"/>
      <c r="AK60" s="366"/>
      <c r="AL60" s="366"/>
      <c r="AM60" s="366"/>
      <c r="AN60" s="366" t="s">
        <v>38</v>
      </c>
      <c r="AO60" s="366"/>
      <c r="AP60" s="366"/>
      <c r="AQ60" s="366"/>
      <c r="AR60" s="366"/>
      <c r="AS60" s="366"/>
      <c r="AT60" s="366"/>
      <c r="AU60" s="366"/>
      <c r="AV60" s="366"/>
      <c r="AW60" s="366"/>
      <c r="AX60" s="366"/>
      <c r="AY60" s="366"/>
      <c r="AZ60" s="366" t="s">
        <v>39</v>
      </c>
      <c r="BA60" s="366"/>
      <c r="BB60" s="366"/>
      <c r="BC60" s="366"/>
      <c r="BD60" s="366"/>
      <c r="BE60" s="366"/>
      <c r="BF60" s="366"/>
      <c r="BG60" s="366"/>
      <c r="BH60" s="366"/>
      <c r="BI60" s="366"/>
      <c r="BJ60" s="366"/>
      <c r="BK60" s="366"/>
      <c r="BM60" s="10" t="s">
        <v>661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877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67500</v>
      </c>
      <c r="L65" s="9">
        <f t="shared" si="21"/>
        <v>135000</v>
      </c>
      <c r="M65" s="9">
        <f t="shared" si="21"/>
        <v>202500</v>
      </c>
      <c r="N65" s="9">
        <f t="shared" si="21"/>
        <v>155250</v>
      </c>
      <c r="O65" s="9">
        <f t="shared" si="21"/>
        <v>47250</v>
      </c>
      <c r="P65" s="9">
        <f t="shared" si="21"/>
        <v>81000</v>
      </c>
      <c r="Q65" s="9">
        <f t="shared" si="21"/>
        <v>102600</v>
      </c>
      <c r="R65" s="9">
        <f t="shared" si="21"/>
        <v>97200</v>
      </c>
      <c r="S65" s="9">
        <f t="shared" si="21"/>
        <v>97200</v>
      </c>
      <c r="T65" s="9">
        <f t="shared" si="21"/>
        <v>97200</v>
      </c>
      <c r="U65" s="9">
        <f t="shared" si="21"/>
        <v>103275</v>
      </c>
      <c r="V65" s="9">
        <f t="shared" si="21"/>
        <v>115425</v>
      </c>
      <c r="W65" s="9">
        <f t="shared" si="21"/>
        <v>121500</v>
      </c>
      <c r="X65" s="9">
        <f t="shared" si="21"/>
        <v>133650</v>
      </c>
      <c r="Y65" s="9">
        <f t="shared" si="21"/>
        <v>145800</v>
      </c>
      <c r="Z65" s="9">
        <f t="shared" si="21"/>
        <v>131625</v>
      </c>
      <c r="AA65" s="9">
        <f t="shared" si="21"/>
        <v>153225</v>
      </c>
      <c r="AB65" s="9">
        <f t="shared" si="21"/>
        <v>200475</v>
      </c>
      <c r="AC65" s="9">
        <f t="shared" si="21"/>
        <v>201352.5</v>
      </c>
      <c r="AD65" s="9">
        <f t="shared" si="21"/>
        <v>201690</v>
      </c>
      <c r="AE65" s="9">
        <f t="shared" si="21"/>
        <v>212625</v>
      </c>
      <c r="AF65" s="9">
        <f t="shared" si="21"/>
        <v>212625</v>
      </c>
      <c r="AG65" s="9">
        <f t="shared" si="21"/>
        <v>201690</v>
      </c>
      <c r="AH65" s="9">
        <f t="shared" si="21"/>
        <v>190755</v>
      </c>
      <c r="AI65" s="9">
        <f t="shared" si="21"/>
        <v>180427.5</v>
      </c>
      <c r="AJ65" s="9">
        <f t="shared" ref="AJ65:BN65" si="22">AI69</f>
        <v>159165</v>
      </c>
      <c r="AK65" s="9">
        <f t="shared" si="22"/>
        <v>137902.5</v>
      </c>
      <c r="AL65" s="9">
        <f t="shared" si="22"/>
        <v>138510</v>
      </c>
      <c r="AM65" s="9">
        <f t="shared" si="22"/>
        <v>194400</v>
      </c>
      <c r="AN65" s="9">
        <f t="shared" si="22"/>
        <v>254542.5</v>
      </c>
      <c r="AO65" s="9">
        <f t="shared" si="22"/>
        <v>256243.5</v>
      </c>
      <c r="AP65" s="9">
        <f t="shared" si="22"/>
        <v>256425.75</v>
      </c>
      <c r="AQ65" s="9">
        <f t="shared" si="22"/>
        <v>270094.5</v>
      </c>
      <c r="AR65" s="9">
        <f t="shared" si="22"/>
        <v>270094.5</v>
      </c>
      <c r="AS65" s="9">
        <f t="shared" si="22"/>
        <v>256425.75</v>
      </c>
      <c r="AT65" s="9">
        <f t="shared" si="22"/>
        <v>242757</v>
      </c>
      <c r="AU65" s="9">
        <f t="shared" si="22"/>
        <v>229088.25</v>
      </c>
      <c r="AV65" s="9">
        <f t="shared" si="22"/>
        <v>202297.5</v>
      </c>
      <c r="AW65" s="9">
        <f t="shared" si="22"/>
        <v>175506.75</v>
      </c>
      <c r="AX65" s="9">
        <f t="shared" si="22"/>
        <v>172226.25</v>
      </c>
      <c r="AY65" s="9">
        <f t="shared" si="22"/>
        <v>237836.25</v>
      </c>
      <c r="AZ65" s="9">
        <f t="shared" si="22"/>
        <v>311100.75</v>
      </c>
      <c r="BA65" s="9">
        <f t="shared" si="22"/>
        <v>312686.32499999995</v>
      </c>
      <c r="BB65" s="9">
        <f t="shared" si="22"/>
        <v>312959.69999999995</v>
      </c>
      <c r="BC65" s="9">
        <f t="shared" si="22"/>
        <v>329690.25</v>
      </c>
      <c r="BD65" s="9">
        <f t="shared" si="22"/>
        <v>329690.25</v>
      </c>
      <c r="BE65" s="9">
        <f t="shared" si="22"/>
        <v>312959.69999999995</v>
      </c>
      <c r="BF65" s="9">
        <f t="shared" si="22"/>
        <v>296229.14999999991</v>
      </c>
      <c r="BG65" s="9">
        <f t="shared" si="22"/>
        <v>279990.67499999993</v>
      </c>
      <c r="BH65" s="9">
        <f t="shared" si="22"/>
        <v>247021.64999999994</v>
      </c>
      <c r="BI65" s="9">
        <f t="shared" si="22"/>
        <v>214052.62499999991</v>
      </c>
      <c r="BJ65" s="9">
        <f t="shared" si="22"/>
        <v>344944.5749999999</v>
      </c>
      <c r="BK65" s="9">
        <f t="shared" si="22"/>
        <v>492074.99999999994</v>
      </c>
      <c r="BL65" s="9">
        <f t="shared" si="22"/>
        <v>565886.25</v>
      </c>
      <c r="BM65" s="9">
        <f t="shared" si="22"/>
        <v>4734253.5750000002</v>
      </c>
      <c r="BN65" s="9">
        <f t="shared" si="22"/>
        <v>4488216.0750000002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67500</v>
      </c>
      <c r="K66" s="9">
        <f t="shared" si="23"/>
        <v>67500</v>
      </c>
      <c r="L66" s="9">
        <f t="shared" si="23"/>
        <v>135000</v>
      </c>
      <c r="M66" s="9">
        <f t="shared" si="23"/>
        <v>20250</v>
      </c>
      <c r="N66" s="9">
        <f t="shared" si="23"/>
        <v>27000</v>
      </c>
      <c r="O66" s="9">
        <f t="shared" si="23"/>
        <v>54000</v>
      </c>
      <c r="P66" s="9">
        <f t="shared" si="23"/>
        <v>48600</v>
      </c>
      <c r="Q66" s="9">
        <f t="shared" si="23"/>
        <v>48600</v>
      </c>
      <c r="R66" s="9">
        <f t="shared" si="23"/>
        <v>48600</v>
      </c>
      <c r="S66" s="9">
        <f t="shared" si="23"/>
        <v>48600</v>
      </c>
      <c r="T66" s="9">
        <f t="shared" si="23"/>
        <v>54675</v>
      </c>
      <c r="U66" s="9">
        <f t="shared" si="23"/>
        <v>60750</v>
      </c>
      <c r="V66" s="9">
        <f t="shared" si="23"/>
        <v>60750</v>
      </c>
      <c r="W66" s="9">
        <f t="shared" si="23"/>
        <v>72900</v>
      </c>
      <c r="X66" s="9">
        <f t="shared" si="23"/>
        <v>72900</v>
      </c>
      <c r="Y66" s="9">
        <f t="shared" si="23"/>
        <v>58725</v>
      </c>
      <c r="Z66" s="9">
        <f t="shared" si="23"/>
        <v>94500</v>
      </c>
      <c r="AA66" s="9">
        <f t="shared" si="23"/>
        <v>105975</v>
      </c>
      <c r="AB66" s="9">
        <f t="shared" si="23"/>
        <v>95377.5</v>
      </c>
      <c r="AC66" s="9">
        <f t="shared" si="23"/>
        <v>106312.5</v>
      </c>
      <c r="AD66" s="9">
        <f t="shared" si="23"/>
        <v>106312.5</v>
      </c>
      <c r="AE66" s="9">
        <f t="shared" si="23"/>
        <v>106312.5</v>
      </c>
      <c r="AF66" s="9">
        <f t="shared" si="23"/>
        <v>95377.5</v>
      </c>
      <c r="AG66" s="9">
        <f t="shared" si="23"/>
        <v>95377.5</v>
      </c>
      <c r="AH66" s="9">
        <f t="shared" si="23"/>
        <v>85050</v>
      </c>
      <c r="AI66" s="9">
        <f t="shared" ref="AI66:BN66" si="24">AI35</f>
        <v>74115</v>
      </c>
      <c r="AJ66" s="9">
        <f t="shared" si="24"/>
        <v>63787.5</v>
      </c>
      <c r="AK66" s="9">
        <f t="shared" si="24"/>
        <v>74722.5</v>
      </c>
      <c r="AL66" s="9">
        <f t="shared" si="24"/>
        <v>119677.5</v>
      </c>
      <c r="AM66" s="9">
        <f t="shared" si="24"/>
        <v>134865</v>
      </c>
      <c r="AN66" s="9">
        <f t="shared" si="24"/>
        <v>121378.5</v>
      </c>
      <c r="AO66" s="9">
        <f t="shared" si="24"/>
        <v>135047.25</v>
      </c>
      <c r="AP66" s="9">
        <f t="shared" si="24"/>
        <v>135047.25</v>
      </c>
      <c r="AQ66" s="9">
        <f t="shared" si="24"/>
        <v>135047.25</v>
      </c>
      <c r="AR66" s="9">
        <f t="shared" si="24"/>
        <v>121378.5</v>
      </c>
      <c r="AS66" s="9">
        <f t="shared" si="24"/>
        <v>121378.5</v>
      </c>
      <c r="AT66" s="9">
        <f t="shared" si="24"/>
        <v>107709.75</v>
      </c>
      <c r="AU66" s="9">
        <f t="shared" si="24"/>
        <v>94587.75</v>
      </c>
      <c r="AV66" s="9">
        <f t="shared" si="24"/>
        <v>80919</v>
      </c>
      <c r="AW66" s="9">
        <f t="shared" si="24"/>
        <v>91307.25</v>
      </c>
      <c r="AX66" s="9">
        <f t="shared" si="24"/>
        <v>146529</v>
      </c>
      <c r="AY66" s="9">
        <f t="shared" si="24"/>
        <v>164571.75</v>
      </c>
      <c r="AZ66" s="9">
        <f t="shared" si="24"/>
        <v>148114.57499999998</v>
      </c>
      <c r="BA66" s="9">
        <f t="shared" si="24"/>
        <v>164845.125</v>
      </c>
      <c r="BB66" s="9">
        <f t="shared" si="24"/>
        <v>164845.125</v>
      </c>
      <c r="BC66" s="9">
        <f t="shared" si="24"/>
        <v>164845.125</v>
      </c>
      <c r="BD66" s="9">
        <f t="shared" si="24"/>
        <v>148114.57499999998</v>
      </c>
      <c r="BE66" s="9">
        <f t="shared" si="24"/>
        <v>148114.57499999998</v>
      </c>
      <c r="BF66" s="9">
        <f t="shared" si="24"/>
        <v>131876.1</v>
      </c>
      <c r="BG66" s="9">
        <f t="shared" si="24"/>
        <v>115145.55</v>
      </c>
      <c r="BH66" s="9">
        <f t="shared" si="24"/>
        <v>98907.074999999997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4414404.8250000002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67500</v>
      </c>
      <c r="K67" s="9">
        <f t="shared" si="25"/>
        <v>135000</v>
      </c>
      <c r="L67" s="9">
        <f t="shared" si="25"/>
        <v>270000</v>
      </c>
      <c r="M67" s="9">
        <f t="shared" si="25"/>
        <v>222750</v>
      </c>
      <c r="N67" s="9">
        <f t="shared" si="25"/>
        <v>182250</v>
      </c>
      <c r="O67" s="9">
        <f t="shared" si="25"/>
        <v>101250</v>
      </c>
      <c r="P67" s="9">
        <f t="shared" si="25"/>
        <v>129600</v>
      </c>
      <c r="Q67" s="9">
        <f t="shared" si="25"/>
        <v>151200</v>
      </c>
      <c r="R67" s="9">
        <f t="shared" si="25"/>
        <v>145800</v>
      </c>
      <c r="S67" s="9">
        <f t="shared" si="25"/>
        <v>145800</v>
      </c>
      <c r="T67" s="9">
        <f t="shared" si="25"/>
        <v>151875</v>
      </c>
      <c r="U67" s="9">
        <f t="shared" si="25"/>
        <v>164025</v>
      </c>
      <c r="V67" s="9">
        <f t="shared" si="25"/>
        <v>176175</v>
      </c>
      <c r="W67" s="9">
        <f t="shared" si="25"/>
        <v>194400</v>
      </c>
      <c r="X67" s="9">
        <f t="shared" si="25"/>
        <v>206550</v>
      </c>
      <c r="Y67" s="9">
        <f t="shared" si="25"/>
        <v>204525</v>
      </c>
      <c r="Z67" s="9">
        <f t="shared" si="25"/>
        <v>226125</v>
      </c>
      <c r="AA67" s="9">
        <f t="shared" si="25"/>
        <v>259200</v>
      </c>
      <c r="AB67" s="9">
        <f t="shared" si="25"/>
        <v>295852.5</v>
      </c>
      <c r="AC67" s="9">
        <f t="shared" si="25"/>
        <v>307665</v>
      </c>
      <c r="AD67" s="9">
        <f t="shared" si="25"/>
        <v>308002.5</v>
      </c>
      <c r="AE67" s="9">
        <f t="shared" si="25"/>
        <v>318937.5</v>
      </c>
      <c r="AF67" s="9">
        <f t="shared" si="25"/>
        <v>308002.5</v>
      </c>
      <c r="AG67" s="9">
        <f t="shared" si="25"/>
        <v>297067.5</v>
      </c>
      <c r="AH67" s="9">
        <f t="shared" si="25"/>
        <v>275805</v>
      </c>
      <c r="AI67" s="9">
        <f t="shared" si="25"/>
        <v>254542.5</v>
      </c>
      <c r="AJ67" s="9">
        <f t="shared" ref="AJ67:BN67" si="26">AJ65+AJ66</f>
        <v>222952.5</v>
      </c>
      <c r="AK67" s="9">
        <f t="shared" si="26"/>
        <v>212625</v>
      </c>
      <c r="AL67" s="9">
        <f t="shared" si="26"/>
        <v>258187.5</v>
      </c>
      <c r="AM67" s="9">
        <f t="shared" si="26"/>
        <v>329265</v>
      </c>
      <c r="AN67" s="9">
        <f t="shared" si="26"/>
        <v>375921</v>
      </c>
      <c r="AO67" s="9">
        <f t="shared" si="26"/>
        <v>391290.75</v>
      </c>
      <c r="AP67" s="9">
        <f t="shared" si="26"/>
        <v>391473</v>
      </c>
      <c r="AQ67" s="9">
        <f t="shared" si="26"/>
        <v>405141.75</v>
      </c>
      <c r="AR67" s="9">
        <f t="shared" si="26"/>
        <v>391473</v>
      </c>
      <c r="AS67" s="9">
        <f t="shared" si="26"/>
        <v>377804.25</v>
      </c>
      <c r="AT67" s="9">
        <f t="shared" si="26"/>
        <v>350466.75</v>
      </c>
      <c r="AU67" s="9">
        <f t="shared" si="26"/>
        <v>323676</v>
      </c>
      <c r="AV67" s="9">
        <f t="shared" si="26"/>
        <v>283216.5</v>
      </c>
      <c r="AW67" s="9">
        <f t="shared" si="26"/>
        <v>266814</v>
      </c>
      <c r="AX67" s="9">
        <f t="shared" si="26"/>
        <v>318755.25</v>
      </c>
      <c r="AY67" s="9">
        <f t="shared" si="26"/>
        <v>402408</v>
      </c>
      <c r="AZ67" s="9">
        <f t="shared" si="26"/>
        <v>459215.32499999995</v>
      </c>
      <c r="BA67" s="9">
        <f t="shared" si="26"/>
        <v>477531.44999999995</v>
      </c>
      <c r="BB67" s="9">
        <f t="shared" si="26"/>
        <v>477804.82499999995</v>
      </c>
      <c r="BC67" s="9">
        <f t="shared" si="26"/>
        <v>494535.375</v>
      </c>
      <c r="BD67" s="9">
        <f t="shared" si="26"/>
        <v>477804.82499999995</v>
      </c>
      <c r="BE67" s="9">
        <f t="shared" si="26"/>
        <v>461074.27499999991</v>
      </c>
      <c r="BF67" s="9">
        <f t="shared" si="26"/>
        <v>428105.24999999988</v>
      </c>
      <c r="BG67" s="9">
        <f t="shared" si="26"/>
        <v>395136.22499999992</v>
      </c>
      <c r="BH67" s="9">
        <f t="shared" si="26"/>
        <v>345928.72499999992</v>
      </c>
      <c r="BI67" s="9">
        <f t="shared" si="26"/>
        <v>460090.12499999988</v>
      </c>
      <c r="BJ67" s="9">
        <f t="shared" si="26"/>
        <v>590982.07499999995</v>
      </c>
      <c r="BK67" s="9">
        <f t="shared" si="26"/>
        <v>811923.75</v>
      </c>
      <c r="BL67" s="9">
        <f t="shared" si="26"/>
        <v>4980291.0750000002</v>
      </c>
      <c r="BM67" s="9">
        <f t="shared" si="26"/>
        <v>4808064.8250000002</v>
      </c>
      <c r="BN67" s="9">
        <f t="shared" si="26"/>
        <v>4488216.0750000002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67500</v>
      </c>
      <c r="M68" s="9">
        <f t="shared" si="27"/>
        <v>67500</v>
      </c>
      <c r="N68" s="9">
        <f t="shared" si="27"/>
        <v>135000</v>
      </c>
      <c r="O68" s="9">
        <f t="shared" si="27"/>
        <v>20250</v>
      </c>
      <c r="P68" s="9">
        <f t="shared" si="27"/>
        <v>27000</v>
      </c>
      <c r="Q68" s="9">
        <f t="shared" si="27"/>
        <v>54000</v>
      </c>
      <c r="R68" s="9">
        <f t="shared" si="27"/>
        <v>48600</v>
      </c>
      <c r="S68" s="9">
        <f t="shared" si="27"/>
        <v>48600</v>
      </c>
      <c r="T68" s="9">
        <f t="shared" si="27"/>
        <v>48600</v>
      </c>
      <c r="U68" s="9">
        <f t="shared" si="27"/>
        <v>48600</v>
      </c>
      <c r="V68" s="9">
        <f t="shared" si="27"/>
        <v>54675</v>
      </c>
      <c r="W68" s="9">
        <f t="shared" si="27"/>
        <v>60750</v>
      </c>
      <c r="X68" s="9">
        <f t="shared" si="27"/>
        <v>60750</v>
      </c>
      <c r="Y68" s="9">
        <f t="shared" si="27"/>
        <v>72900</v>
      </c>
      <c r="Z68" s="9">
        <f t="shared" si="27"/>
        <v>72900</v>
      </c>
      <c r="AA68" s="9">
        <f t="shared" si="27"/>
        <v>58725</v>
      </c>
      <c r="AB68" s="9">
        <f t="shared" si="27"/>
        <v>94500</v>
      </c>
      <c r="AC68" s="9">
        <f t="shared" si="27"/>
        <v>105975</v>
      </c>
      <c r="AD68" s="9">
        <f t="shared" si="27"/>
        <v>95377.5</v>
      </c>
      <c r="AE68" s="9">
        <f t="shared" si="27"/>
        <v>106312.5</v>
      </c>
      <c r="AF68" s="9">
        <f t="shared" si="27"/>
        <v>106312.5</v>
      </c>
      <c r="AG68" s="9">
        <f t="shared" si="27"/>
        <v>106312.5</v>
      </c>
      <c r="AH68" s="9">
        <f t="shared" si="27"/>
        <v>95377.5</v>
      </c>
      <c r="AI68" s="9">
        <f t="shared" si="27"/>
        <v>95377.5</v>
      </c>
      <c r="AJ68" s="9">
        <f t="shared" si="27"/>
        <v>85050</v>
      </c>
      <c r="AK68" s="9">
        <f t="shared" si="27"/>
        <v>74115</v>
      </c>
      <c r="AL68" s="9">
        <f t="shared" ref="AL68:BN68" si="28">AJ66</f>
        <v>63787.5</v>
      </c>
      <c r="AM68" s="9">
        <f t="shared" si="28"/>
        <v>74722.5</v>
      </c>
      <c r="AN68" s="9">
        <f t="shared" si="28"/>
        <v>119677.5</v>
      </c>
      <c r="AO68" s="9">
        <f t="shared" si="28"/>
        <v>134865</v>
      </c>
      <c r="AP68" s="9">
        <f t="shared" si="28"/>
        <v>121378.5</v>
      </c>
      <c r="AQ68" s="9">
        <f t="shared" si="28"/>
        <v>135047.25</v>
      </c>
      <c r="AR68" s="9">
        <f t="shared" si="28"/>
        <v>135047.25</v>
      </c>
      <c r="AS68" s="9">
        <f t="shared" si="28"/>
        <v>135047.25</v>
      </c>
      <c r="AT68" s="9">
        <f t="shared" si="28"/>
        <v>121378.5</v>
      </c>
      <c r="AU68" s="9">
        <f t="shared" si="28"/>
        <v>121378.5</v>
      </c>
      <c r="AV68" s="9">
        <f t="shared" si="28"/>
        <v>107709.75</v>
      </c>
      <c r="AW68" s="9">
        <f t="shared" si="28"/>
        <v>94587.75</v>
      </c>
      <c r="AX68" s="9">
        <f t="shared" si="28"/>
        <v>80919</v>
      </c>
      <c r="AY68" s="9">
        <f t="shared" si="28"/>
        <v>91307.25</v>
      </c>
      <c r="AZ68" s="9">
        <f t="shared" si="28"/>
        <v>146529</v>
      </c>
      <c r="BA68" s="9">
        <f t="shared" si="28"/>
        <v>164571.75</v>
      </c>
      <c r="BB68" s="9">
        <f t="shared" si="28"/>
        <v>148114.57499999998</v>
      </c>
      <c r="BC68" s="9">
        <f t="shared" si="28"/>
        <v>164845.125</v>
      </c>
      <c r="BD68" s="9">
        <f t="shared" si="28"/>
        <v>164845.125</v>
      </c>
      <c r="BE68" s="9">
        <f t="shared" si="28"/>
        <v>164845.125</v>
      </c>
      <c r="BF68" s="9">
        <f t="shared" si="28"/>
        <v>148114.57499999998</v>
      </c>
      <c r="BG68" s="9">
        <f t="shared" si="28"/>
        <v>148114.57499999998</v>
      </c>
      <c r="BH68" s="9">
        <f t="shared" si="28"/>
        <v>131876.1</v>
      </c>
      <c r="BI68" s="9">
        <f t="shared" si="28"/>
        <v>115145.55</v>
      </c>
      <c r="BJ68" s="9">
        <f t="shared" si="28"/>
        <v>98907.074999999997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4414404.8250000002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67500</v>
      </c>
      <c r="K69" s="9">
        <f t="shared" si="29"/>
        <v>135000</v>
      </c>
      <c r="L69" s="9">
        <f t="shared" si="29"/>
        <v>202500</v>
      </c>
      <c r="M69" s="9">
        <f t="shared" si="29"/>
        <v>155250</v>
      </c>
      <c r="N69" s="9">
        <f t="shared" si="29"/>
        <v>47250</v>
      </c>
      <c r="O69" s="9">
        <f t="shared" si="29"/>
        <v>81000</v>
      </c>
      <c r="P69" s="9">
        <f t="shared" si="29"/>
        <v>102600</v>
      </c>
      <c r="Q69" s="9">
        <f t="shared" si="29"/>
        <v>97200</v>
      </c>
      <c r="R69" s="9">
        <f t="shared" si="29"/>
        <v>97200</v>
      </c>
      <c r="S69" s="9">
        <f t="shared" si="29"/>
        <v>97200</v>
      </c>
      <c r="T69" s="9">
        <f t="shared" si="29"/>
        <v>103275</v>
      </c>
      <c r="U69" s="9">
        <f t="shared" si="29"/>
        <v>115425</v>
      </c>
      <c r="V69" s="9">
        <f t="shared" si="29"/>
        <v>121500</v>
      </c>
      <c r="W69" s="9">
        <f t="shared" si="29"/>
        <v>133650</v>
      </c>
      <c r="X69" s="9">
        <f t="shared" si="29"/>
        <v>145800</v>
      </c>
      <c r="Y69" s="9">
        <f t="shared" si="29"/>
        <v>131625</v>
      </c>
      <c r="Z69" s="9">
        <f t="shared" si="29"/>
        <v>153225</v>
      </c>
      <c r="AA69" s="9">
        <f t="shared" si="29"/>
        <v>200475</v>
      </c>
      <c r="AB69" s="9">
        <f t="shared" si="29"/>
        <v>201352.5</v>
      </c>
      <c r="AC69" s="9">
        <f t="shared" si="29"/>
        <v>201690</v>
      </c>
      <c r="AD69" s="9">
        <f t="shared" si="29"/>
        <v>212625</v>
      </c>
      <c r="AE69" s="9">
        <f t="shared" si="29"/>
        <v>212625</v>
      </c>
      <c r="AF69" s="9">
        <f t="shared" si="29"/>
        <v>201690</v>
      </c>
      <c r="AG69" s="9">
        <f t="shared" si="29"/>
        <v>190755</v>
      </c>
      <c r="AH69" s="9">
        <f t="shared" si="29"/>
        <v>180427.5</v>
      </c>
      <c r="AI69" s="9">
        <f t="shared" ref="AI69:BN69" si="30">AI67-AI68</f>
        <v>159165</v>
      </c>
      <c r="AJ69" s="9">
        <f t="shared" si="30"/>
        <v>137902.5</v>
      </c>
      <c r="AK69" s="9">
        <f t="shared" si="30"/>
        <v>138510</v>
      </c>
      <c r="AL69" s="9">
        <f t="shared" si="30"/>
        <v>194400</v>
      </c>
      <c r="AM69" s="9">
        <f t="shared" si="30"/>
        <v>254542.5</v>
      </c>
      <c r="AN69" s="9">
        <f t="shared" si="30"/>
        <v>256243.5</v>
      </c>
      <c r="AO69" s="9">
        <f t="shared" si="30"/>
        <v>256425.75</v>
      </c>
      <c r="AP69" s="9">
        <f t="shared" si="30"/>
        <v>270094.5</v>
      </c>
      <c r="AQ69" s="9">
        <f t="shared" si="30"/>
        <v>270094.5</v>
      </c>
      <c r="AR69" s="9">
        <f t="shared" si="30"/>
        <v>256425.75</v>
      </c>
      <c r="AS69" s="9">
        <f t="shared" si="30"/>
        <v>242757</v>
      </c>
      <c r="AT69" s="9">
        <f t="shared" si="30"/>
        <v>229088.25</v>
      </c>
      <c r="AU69" s="9">
        <f t="shared" si="30"/>
        <v>202297.5</v>
      </c>
      <c r="AV69" s="9">
        <f t="shared" si="30"/>
        <v>175506.75</v>
      </c>
      <c r="AW69" s="9">
        <f t="shared" si="30"/>
        <v>172226.25</v>
      </c>
      <c r="AX69" s="9">
        <f t="shared" si="30"/>
        <v>237836.25</v>
      </c>
      <c r="AY69" s="9">
        <f t="shared" si="30"/>
        <v>311100.75</v>
      </c>
      <c r="AZ69" s="9">
        <f t="shared" si="30"/>
        <v>312686.32499999995</v>
      </c>
      <c r="BA69" s="9">
        <f t="shared" si="30"/>
        <v>312959.69999999995</v>
      </c>
      <c r="BB69" s="9">
        <f t="shared" si="30"/>
        <v>329690.25</v>
      </c>
      <c r="BC69" s="9">
        <f t="shared" si="30"/>
        <v>329690.25</v>
      </c>
      <c r="BD69" s="9">
        <f t="shared" si="30"/>
        <v>312959.69999999995</v>
      </c>
      <c r="BE69" s="9">
        <f t="shared" si="30"/>
        <v>296229.14999999991</v>
      </c>
      <c r="BF69" s="9">
        <f t="shared" si="30"/>
        <v>279990.67499999993</v>
      </c>
      <c r="BG69" s="9">
        <f t="shared" si="30"/>
        <v>247021.64999999994</v>
      </c>
      <c r="BH69" s="9">
        <f t="shared" si="30"/>
        <v>214052.62499999991</v>
      </c>
      <c r="BI69" s="9">
        <f t="shared" si="30"/>
        <v>344944.5749999999</v>
      </c>
      <c r="BJ69" s="9">
        <f t="shared" si="30"/>
        <v>492074.99999999994</v>
      </c>
      <c r="BK69" s="9">
        <f t="shared" si="30"/>
        <v>565886.25</v>
      </c>
      <c r="BL69" s="9">
        <f t="shared" si="30"/>
        <v>4734253.5750000002</v>
      </c>
      <c r="BM69" s="9">
        <f t="shared" si="30"/>
        <v>4488216.0750000002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67500</v>
      </c>
      <c r="K70" s="9">
        <f t="shared" si="31"/>
        <v>67500</v>
      </c>
      <c r="L70" s="9">
        <f t="shared" si="31"/>
        <v>67500</v>
      </c>
      <c r="M70" s="9">
        <f t="shared" si="31"/>
        <v>-47250</v>
      </c>
      <c r="N70" s="9">
        <f t="shared" si="31"/>
        <v>-108000</v>
      </c>
      <c r="O70" s="9">
        <f t="shared" si="31"/>
        <v>33750</v>
      </c>
      <c r="P70" s="9">
        <f t="shared" si="31"/>
        <v>21600</v>
      </c>
      <c r="Q70" s="9">
        <f t="shared" si="31"/>
        <v>-5400</v>
      </c>
      <c r="R70" s="9">
        <f t="shared" si="31"/>
        <v>0</v>
      </c>
      <c r="S70" s="9">
        <f t="shared" si="31"/>
        <v>0</v>
      </c>
      <c r="T70" s="9">
        <f t="shared" si="31"/>
        <v>6075</v>
      </c>
      <c r="U70" s="9">
        <f t="shared" si="31"/>
        <v>12150</v>
      </c>
      <c r="V70" s="9">
        <f t="shared" si="31"/>
        <v>6075</v>
      </c>
      <c r="W70" s="9">
        <f t="shared" si="31"/>
        <v>12150</v>
      </c>
      <c r="X70" s="9">
        <f t="shared" si="31"/>
        <v>12150</v>
      </c>
      <c r="Y70" s="9">
        <f t="shared" si="31"/>
        <v>-14175</v>
      </c>
      <c r="Z70" s="9">
        <f t="shared" si="31"/>
        <v>21600</v>
      </c>
      <c r="AA70" s="9">
        <f t="shared" si="31"/>
        <v>47250</v>
      </c>
      <c r="AB70" s="9">
        <f t="shared" si="31"/>
        <v>877.5</v>
      </c>
      <c r="AC70" s="9">
        <f t="shared" si="31"/>
        <v>337.5</v>
      </c>
      <c r="AD70" s="9">
        <f t="shared" si="31"/>
        <v>10935</v>
      </c>
      <c r="AE70" s="9">
        <f t="shared" si="31"/>
        <v>0</v>
      </c>
      <c r="AF70" s="9">
        <f t="shared" si="31"/>
        <v>-10935</v>
      </c>
      <c r="AG70" s="9">
        <f t="shared" si="31"/>
        <v>-10935</v>
      </c>
      <c r="AH70" s="9">
        <f t="shared" si="31"/>
        <v>-10327.5</v>
      </c>
      <c r="AI70" s="9">
        <f t="shared" si="31"/>
        <v>-21262.5</v>
      </c>
      <c r="AJ70" s="9">
        <f t="shared" ref="AJ70:BN70" si="32">AJ69-AI69</f>
        <v>-21262.5</v>
      </c>
      <c r="AK70" s="9">
        <f t="shared" si="32"/>
        <v>607.5</v>
      </c>
      <c r="AL70" s="9">
        <f t="shared" si="32"/>
        <v>55890</v>
      </c>
      <c r="AM70" s="9">
        <f t="shared" si="32"/>
        <v>60142.5</v>
      </c>
      <c r="AN70" s="9">
        <f t="shared" si="32"/>
        <v>1701</v>
      </c>
      <c r="AO70" s="9">
        <f t="shared" si="32"/>
        <v>182.25</v>
      </c>
      <c r="AP70" s="9">
        <f t="shared" si="32"/>
        <v>13668.75</v>
      </c>
      <c r="AQ70" s="9">
        <f t="shared" si="32"/>
        <v>0</v>
      </c>
      <c r="AR70" s="9">
        <f t="shared" si="32"/>
        <v>-13668.75</v>
      </c>
      <c r="AS70" s="9">
        <f t="shared" si="32"/>
        <v>-13668.75</v>
      </c>
      <c r="AT70" s="9">
        <f t="shared" si="32"/>
        <v>-13668.75</v>
      </c>
      <c r="AU70" s="9">
        <f t="shared" si="32"/>
        <v>-26790.75</v>
      </c>
      <c r="AV70" s="9">
        <f t="shared" si="32"/>
        <v>-26790.75</v>
      </c>
      <c r="AW70" s="9">
        <f t="shared" si="32"/>
        <v>-3280.5</v>
      </c>
      <c r="AX70" s="9">
        <f t="shared" si="32"/>
        <v>65610</v>
      </c>
      <c r="AY70" s="9">
        <f t="shared" si="32"/>
        <v>73264.5</v>
      </c>
      <c r="AZ70" s="9">
        <f t="shared" si="32"/>
        <v>1585.5749999999534</v>
      </c>
      <c r="BA70" s="9">
        <f t="shared" si="32"/>
        <v>273.375</v>
      </c>
      <c r="BB70" s="9">
        <f t="shared" si="32"/>
        <v>16730.550000000047</v>
      </c>
      <c r="BC70" s="9">
        <f t="shared" si="32"/>
        <v>0</v>
      </c>
      <c r="BD70" s="9">
        <f t="shared" si="32"/>
        <v>-16730.550000000047</v>
      </c>
      <c r="BE70" s="9">
        <f t="shared" si="32"/>
        <v>-16730.550000000047</v>
      </c>
      <c r="BF70" s="9">
        <f t="shared" si="32"/>
        <v>-16238.474999999977</v>
      </c>
      <c r="BG70" s="9">
        <f t="shared" si="32"/>
        <v>-32969.024999999994</v>
      </c>
      <c r="BH70" s="9">
        <f t="shared" si="32"/>
        <v>-32969.025000000023</v>
      </c>
      <c r="BI70" s="9">
        <f t="shared" si="32"/>
        <v>130891.94999999998</v>
      </c>
      <c r="BJ70" s="9">
        <f t="shared" si="32"/>
        <v>147130.42500000005</v>
      </c>
      <c r="BK70" s="9">
        <f t="shared" si="32"/>
        <v>73811.250000000058</v>
      </c>
      <c r="BL70" s="9">
        <f t="shared" si="32"/>
        <v>4168367.3250000002</v>
      </c>
      <c r="BM70" s="9">
        <f t="shared" si="32"/>
        <v>-246037.5</v>
      </c>
      <c r="BN70" s="9">
        <f t="shared" si="32"/>
        <v>-4414404.8250000002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652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643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685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644</v>
      </c>
    </row>
    <row r="12" spans="2:8" x14ac:dyDescent="0.15">
      <c r="B12" s="47" t="s">
        <v>1108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687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645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688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643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685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644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687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645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688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643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685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644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687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645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688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643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685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644</v>
      </c>
    </row>
    <row r="75" spans="2:8" x14ac:dyDescent="0.15">
      <c r="B75" s="47" t="s">
        <v>1108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687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645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688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643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685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644</v>
      </c>
    </row>
    <row r="96" spans="2:8" x14ac:dyDescent="0.15">
      <c r="B96" s="47" t="s">
        <v>1108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687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645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688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764090</v>
      </c>
      <c r="F3" s="63"/>
      <c r="G3" s="63">
        <f>SUM(Q12:AB12)</f>
        <v>3919006.25</v>
      </c>
      <c r="H3" s="63"/>
      <c r="I3" s="63">
        <f>SUM(AC12:AN12)</f>
        <v>9409380</v>
      </c>
      <c r="J3" s="63"/>
      <c r="K3" s="63">
        <f>SUM(AO12:AZ12)</f>
        <v>15410807.5</v>
      </c>
      <c r="L3" s="63"/>
      <c r="M3" s="63">
        <f>SUM(BA12:BL12)</f>
        <v>23416705</v>
      </c>
      <c r="O3" s="323">
        <f>SUM(E3:M3)</f>
        <v>52919988.75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668</v>
      </c>
      <c r="D4" s="75"/>
      <c r="E4" s="63">
        <f>SUM(E13:P13)</f>
        <v>436850</v>
      </c>
      <c r="F4" s="63"/>
      <c r="G4" s="63">
        <f>SUM(Q13:AB13)</f>
        <v>3155716.2500000005</v>
      </c>
      <c r="H4" s="63"/>
      <c r="I4" s="63">
        <f>SUM(AC13:AN13)</f>
        <v>8018261.3700000001</v>
      </c>
      <c r="J4" s="63"/>
      <c r="K4" s="63">
        <f>SUM(AO13:AZ13)</f>
        <v>13553252.712999998</v>
      </c>
      <c r="L4" s="63"/>
      <c r="M4" s="63">
        <f>SUM(BA13:BL13)</f>
        <v>21746284.574700002</v>
      </c>
      <c r="O4" s="323">
        <f>SUM(E4:M4)</f>
        <v>46910364.907700002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679</v>
      </c>
      <c r="D5" s="75"/>
      <c r="E5" s="96">
        <f>E4/E3</f>
        <v>0.57172584381421032</v>
      </c>
      <c r="F5" s="96"/>
      <c r="G5" s="96">
        <f>G4/G3</f>
        <v>0.80523378854014338</v>
      </c>
      <c r="H5" s="96"/>
      <c r="I5" s="96">
        <f>I4/I3</f>
        <v>0.85215618563603557</v>
      </c>
      <c r="J5" s="96"/>
      <c r="K5" s="96">
        <f>K4/K3</f>
        <v>0.87946414962356756</v>
      </c>
      <c r="L5" s="96"/>
      <c r="M5" s="96">
        <f>M4/M3</f>
        <v>0.92866543669145607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674</v>
      </c>
      <c r="D6" s="75"/>
      <c r="E6" s="63">
        <f>SUM(E15:P15)</f>
        <v>327104</v>
      </c>
      <c r="F6" s="96">
        <f>E6/E3</f>
        <v>0.4280961666819354</v>
      </c>
      <c r="G6" s="63">
        <f>SUM(Q15:AB15)</f>
        <v>1877043.4000000001</v>
      </c>
      <c r="H6" s="96">
        <f>G6/G3</f>
        <v>0.47895902181835004</v>
      </c>
      <c r="I6" s="63">
        <f>SUM(AC15:AN15)</f>
        <v>3171724.7399999998</v>
      </c>
      <c r="J6" s="96">
        <f>I6/I3</f>
        <v>0.33708116156431134</v>
      </c>
      <c r="K6" s="63">
        <f>SUM(AO15:AZ15)</f>
        <v>2710620.0319999997</v>
      </c>
      <c r="L6" s="96">
        <f>K6/K3</f>
        <v>0.17589085010632957</v>
      </c>
      <c r="M6" s="63">
        <f>SUM(BA15:BL15)</f>
        <v>2173598.6329999999</v>
      </c>
      <c r="N6" s="96">
        <f>M6/M3</f>
        <v>9.2822565471956872E-2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675</v>
      </c>
      <c r="D7" s="75"/>
      <c r="E7" s="63">
        <f>SUM(E16:P16)</f>
        <v>109746</v>
      </c>
      <c r="F7" s="96">
        <f>E7/E3</f>
        <v>0.14362967713227501</v>
      </c>
      <c r="G7" s="63">
        <f>SUM(Q16:AB16)</f>
        <v>1278672.8500000001</v>
      </c>
      <c r="H7" s="96">
        <f>G7/G3</f>
        <v>0.32627476672179334</v>
      </c>
      <c r="I7" s="63">
        <f>SUM(AC16:AN16)</f>
        <v>4846536.6300000008</v>
      </c>
      <c r="J7" s="96">
        <f>I7/I3</f>
        <v>0.51507502407172423</v>
      </c>
      <c r="K7" s="63">
        <f>SUM(AO16:AZ16)</f>
        <v>10842632.681000002</v>
      </c>
      <c r="L7" s="96">
        <f>K7/K3</f>
        <v>0.70357329951723824</v>
      </c>
      <c r="M7" s="63">
        <f>SUM(BA16:BL16)</f>
        <v>19572685.941700004</v>
      </c>
      <c r="N7" s="96">
        <f>M7/M3</f>
        <v>0.83584287121949929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1" t="s">
        <v>35</v>
      </c>
      <c r="F9" s="371"/>
      <c r="G9" s="371"/>
      <c r="H9" s="371"/>
      <c r="I9" s="371"/>
      <c r="J9" s="371"/>
      <c r="K9" s="371"/>
      <c r="L9" s="371"/>
      <c r="M9" s="371"/>
      <c r="N9" s="371"/>
      <c r="O9" s="371"/>
      <c r="P9" s="371"/>
      <c r="Q9" s="371" t="s">
        <v>36</v>
      </c>
      <c r="R9" s="371"/>
      <c r="S9" s="371"/>
      <c r="T9" s="371"/>
      <c r="U9" s="371"/>
      <c r="V9" s="371"/>
      <c r="W9" s="371"/>
      <c r="X9" s="371"/>
      <c r="Y9" s="371"/>
      <c r="Z9" s="371"/>
      <c r="AA9" s="371"/>
      <c r="AB9" s="371"/>
      <c r="AC9" s="371" t="s">
        <v>37</v>
      </c>
      <c r="AD9" s="371"/>
      <c r="AE9" s="371"/>
      <c r="AF9" s="371"/>
      <c r="AG9" s="371"/>
      <c r="AH9" s="371"/>
      <c r="AI9" s="371"/>
      <c r="AJ9" s="371"/>
      <c r="AK9" s="371"/>
      <c r="AL9" s="371"/>
      <c r="AM9" s="371"/>
      <c r="AN9" s="371"/>
      <c r="AO9" s="371" t="s">
        <v>38</v>
      </c>
      <c r="AP9" s="371"/>
      <c r="AQ9" s="371"/>
      <c r="AR9" s="371"/>
      <c r="AS9" s="371"/>
      <c r="AT9" s="371"/>
      <c r="AU9" s="371"/>
      <c r="AV9" s="371"/>
      <c r="AW9" s="371"/>
      <c r="AX9" s="371"/>
      <c r="AY9" s="371"/>
      <c r="AZ9" s="371"/>
      <c r="BA9" s="371" t="s">
        <v>39</v>
      </c>
      <c r="BB9" s="371"/>
      <c r="BC9" s="371"/>
      <c r="BD9" s="371"/>
      <c r="BE9" s="371"/>
      <c r="BF9" s="371"/>
      <c r="BG9" s="371"/>
      <c r="BH9" s="371"/>
      <c r="BI9" s="371"/>
      <c r="BJ9" s="371"/>
      <c r="BK9" s="371"/>
      <c r="BL9" s="371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191020</v>
      </c>
      <c r="O12" s="63">
        <f t="shared" si="0"/>
        <v>191020</v>
      </c>
      <c r="P12" s="63">
        <f t="shared" si="0"/>
        <v>382050</v>
      </c>
      <c r="Q12" s="63">
        <f t="shared" si="0"/>
        <v>116906.25</v>
      </c>
      <c r="R12" s="63">
        <f t="shared" si="0"/>
        <v>155868.75</v>
      </c>
      <c r="S12" s="63">
        <f t="shared" si="0"/>
        <v>311756.25</v>
      </c>
      <c r="T12" s="63">
        <f t="shared" si="0"/>
        <v>311756.25</v>
      </c>
      <c r="U12" s="63">
        <f t="shared" si="0"/>
        <v>311756.25</v>
      </c>
      <c r="V12" s="63">
        <f t="shared" si="0"/>
        <v>311756.25</v>
      </c>
      <c r="W12" s="63">
        <f t="shared" si="0"/>
        <v>311756.25</v>
      </c>
      <c r="X12" s="63">
        <f t="shared" si="0"/>
        <v>350718.75</v>
      </c>
      <c r="Y12" s="63">
        <f t="shared" si="0"/>
        <v>389700</v>
      </c>
      <c r="Z12" s="63">
        <f t="shared" si="0"/>
        <v>395256.25</v>
      </c>
      <c r="AA12" s="63">
        <f t="shared" si="0"/>
        <v>473181.25</v>
      </c>
      <c r="AB12" s="63">
        <f t="shared" si="0"/>
        <v>478593.75</v>
      </c>
      <c r="AC12" s="63">
        <f t="shared" si="0"/>
        <v>465740</v>
      </c>
      <c r="AD12" s="63">
        <f t="shared" si="0"/>
        <v>748858.75</v>
      </c>
      <c r="AE12" s="63">
        <f t="shared" si="0"/>
        <v>842590</v>
      </c>
      <c r="AF12" s="63">
        <f t="shared" si="0"/>
        <v>842590</v>
      </c>
      <c r="AG12" s="63">
        <f t="shared" si="0"/>
        <v>938452.5</v>
      </c>
      <c r="AH12" s="63">
        <f t="shared" si="0"/>
        <v>938452.5</v>
      </c>
      <c r="AI12" s="63">
        <f t="shared" si="0"/>
        <v>938452.5</v>
      </c>
      <c r="AJ12" s="63">
        <f t="shared" si="0"/>
        <v>843480</v>
      </c>
      <c r="AK12" s="63">
        <f t="shared" ref="AK12:BL12" si="1">AK82</f>
        <v>844203.75</v>
      </c>
      <c r="AL12" s="63">
        <f t="shared" si="1"/>
        <v>759773.75</v>
      </c>
      <c r="AM12" s="63">
        <f t="shared" si="1"/>
        <v>665691.25</v>
      </c>
      <c r="AN12" s="63">
        <f t="shared" si="1"/>
        <v>581095</v>
      </c>
      <c r="AO12" s="63">
        <f t="shared" si="1"/>
        <v>765182.5</v>
      </c>
      <c r="AP12" s="63">
        <f t="shared" si="1"/>
        <v>1224787.5</v>
      </c>
      <c r="AQ12" s="63">
        <f t="shared" si="1"/>
        <v>1383380</v>
      </c>
      <c r="AR12" s="63">
        <f t="shared" si="1"/>
        <v>1383380</v>
      </c>
      <c r="AS12" s="63">
        <f t="shared" si="1"/>
        <v>1538235</v>
      </c>
      <c r="AT12" s="63">
        <f t="shared" si="1"/>
        <v>1538235</v>
      </c>
      <c r="AU12" s="63">
        <f t="shared" si="1"/>
        <v>1538235</v>
      </c>
      <c r="AV12" s="63">
        <f t="shared" si="1"/>
        <v>1384365</v>
      </c>
      <c r="AW12" s="63">
        <f t="shared" si="1"/>
        <v>1385182.5</v>
      </c>
      <c r="AX12" s="63">
        <f t="shared" si="1"/>
        <v>1237197.5</v>
      </c>
      <c r="AY12" s="63">
        <f t="shared" si="1"/>
        <v>1090390</v>
      </c>
      <c r="AZ12" s="63">
        <f t="shared" si="1"/>
        <v>942237.5</v>
      </c>
      <c r="BA12" s="63">
        <f t="shared" si="1"/>
        <v>1165225</v>
      </c>
      <c r="BB12" s="63">
        <f t="shared" si="1"/>
        <v>1868957.5</v>
      </c>
      <c r="BC12" s="63">
        <f t="shared" si="1"/>
        <v>2102547.5</v>
      </c>
      <c r="BD12" s="63">
        <f t="shared" si="1"/>
        <v>2102547.5</v>
      </c>
      <c r="BE12" s="63">
        <f t="shared" si="1"/>
        <v>2339030</v>
      </c>
      <c r="BF12" s="63">
        <f t="shared" si="1"/>
        <v>2339030</v>
      </c>
      <c r="BG12" s="63">
        <f t="shared" si="1"/>
        <v>2339030</v>
      </c>
      <c r="BH12" s="63">
        <f t="shared" si="1"/>
        <v>2103532.5</v>
      </c>
      <c r="BI12" s="63">
        <f t="shared" si="1"/>
        <v>2104350</v>
      </c>
      <c r="BJ12" s="63">
        <f t="shared" si="1"/>
        <v>1881367.5</v>
      </c>
      <c r="BK12" s="63">
        <f t="shared" si="1"/>
        <v>1647057.5</v>
      </c>
      <c r="BL12" s="63">
        <f t="shared" si="1"/>
        <v>1424030</v>
      </c>
    </row>
    <row r="13" spans="2:64" x14ac:dyDescent="0.15">
      <c r="B13" s="33" t="s">
        <v>668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109210</v>
      </c>
      <c r="O13" s="63">
        <f t="shared" si="2"/>
        <v>109210</v>
      </c>
      <c r="P13" s="63">
        <f t="shared" si="2"/>
        <v>218430</v>
      </c>
      <c r="Q13" s="63">
        <f t="shared" si="2"/>
        <v>94007.55</v>
      </c>
      <c r="R13" s="63">
        <f t="shared" si="2"/>
        <v>125337.15</v>
      </c>
      <c r="S13" s="63">
        <f t="shared" si="2"/>
        <v>250693.05</v>
      </c>
      <c r="T13" s="63">
        <f t="shared" si="2"/>
        <v>250693.05</v>
      </c>
      <c r="U13" s="63">
        <f t="shared" si="2"/>
        <v>250693.05</v>
      </c>
      <c r="V13" s="63">
        <f t="shared" si="2"/>
        <v>250693.05</v>
      </c>
      <c r="W13" s="63">
        <f t="shared" si="2"/>
        <v>250693.05</v>
      </c>
      <c r="X13" s="63">
        <f t="shared" si="2"/>
        <v>282022.65000000002</v>
      </c>
      <c r="Y13" s="63">
        <f t="shared" si="2"/>
        <v>313371</v>
      </c>
      <c r="Z13" s="63">
        <f t="shared" si="2"/>
        <v>318927.25</v>
      </c>
      <c r="AA13" s="63">
        <f t="shared" si="2"/>
        <v>381586.45</v>
      </c>
      <c r="AB13" s="63">
        <f t="shared" si="2"/>
        <v>386998.95</v>
      </c>
      <c r="AC13" s="63">
        <f t="shared" si="2"/>
        <v>396462.77</v>
      </c>
      <c r="AD13" s="63">
        <f t="shared" si="2"/>
        <v>637378.15</v>
      </c>
      <c r="AE13" s="63">
        <f t="shared" si="2"/>
        <v>717572.47</v>
      </c>
      <c r="AF13" s="63">
        <f t="shared" si="2"/>
        <v>717572.47</v>
      </c>
      <c r="AG13" s="63">
        <f t="shared" si="2"/>
        <v>799101.75</v>
      </c>
      <c r="AH13" s="63">
        <f t="shared" si="2"/>
        <v>799101.75</v>
      </c>
      <c r="AI13" s="63">
        <f t="shared" si="2"/>
        <v>799101.75</v>
      </c>
      <c r="AJ13" s="63">
        <f t="shared" si="2"/>
        <v>718462.47</v>
      </c>
      <c r="AK13" s="63">
        <f t="shared" ref="AK13:BL13" si="3">AK83</f>
        <v>719186.22</v>
      </c>
      <c r="AL13" s="63">
        <f t="shared" si="3"/>
        <v>648293.15</v>
      </c>
      <c r="AM13" s="63">
        <f t="shared" si="3"/>
        <v>568543.87</v>
      </c>
      <c r="AN13" s="63">
        <f t="shared" si="3"/>
        <v>497484.55</v>
      </c>
      <c r="AO13" s="63">
        <f t="shared" si="3"/>
        <v>672568.29700000002</v>
      </c>
      <c r="AP13" s="63">
        <f t="shared" si="3"/>
        <v>1076454.183</v>
      </c>
      <c r="AQ13" s="63">
        <f t="shared" si="3"/>
        <v>1216222.6580000001</v>
      </c>
      <c r="AR13" s="63">
        <f t="shared" si="3"/>
        <v>1216222.6580000001</v>
      </c>
      <c r="AS13" s="63">
        <f t="shared" si="3"/>
        <v>1352253.6329999999</v>
      </c>
      <c r="AT13" s="63">
        <f t="shared" si="3"/>
        <v>1352253.6329999999</v>
      </c>
      <c r="AU13" s="63">
        <f t="shared" si="3"/>
        <v>1352253.6329999999</v>
      </c>
      <c r="AV13" s="63">
        <f t="shared" si="3"/>
        <v>1217207.6580000001</v>
      </c>
      <c r="AW13" s="63">
        <f t="shared" si="3"/>
        <v>1218025.1580000001</v>
      </c>
      <c r="AX13" s="63">
        <f t="shared" si="3"/>
        <v>1088864.183</v>
      </c>
      <c r="AY13" s="63">
        <f t="shared" si="3"/>
        <v>960127.74699999997</v>
      </c>
      <c r="AZ13" s="63">
        <f t="shared" si="3"/>
        <v>830799.272</v>
      </c>
      <c r="BA13" s="63">
        <f t="shared" si="3"/>
        <v>1081878.6567000002</v>
      </c>
      <c r="BB13" s="63">
        <f t="shared" si="3"/>
        <v>1735204.0867999999</v>
      </c>
      <c r="BC13" s="63">
        <f t="shared" si="3"/>
        <v>1952324.4501</v>
      </c>
      <c r="BD13" s="63">
        <f t="shared" si="3"/>
        <v>1952324.4501</v>
      </c>
      <c r="BE13" s="63">
        <f t="shared" si="3"/>
        <v>2171838.2335000001</v>
      </c>
      <c r="BF13" s="63">
        <f t="shared" si="3"/>
        <v>2171838.2335000001</v>
      </c>
      <c r="BG13" s="63">
        <f t="shared" si="3"/>
        <v>2171838.2335000001</v>
      </c>
      <c r="BH13" s="63">
        <f t="shared" si="3"/>
        <v>1953309.4501</v>
      </c>
      <c r="BI13" s="63">
        <f t="shared" si="3"/>
        <v>1954126.9501</v>
      </c>
      <c r="BJ13" s="63">
        <f t="shared" si="3"/>
        <v>1747614.0867999999</v>
      </c>
      <c r="BK13" s="63">
        <f t="shared" si="3"/>
        <v>1530272.8034000001</v>
      </c>
      <c r="BL13" s="63">
        <f t="shared" si="3"/>
        <v>1323714.9401</v>
      </c>
    </row>
    <row r="14" spans="2:64" x14ac:dyDescent="0.15">
      <c r="B14" s="33" t="s">
        <v>673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0.57172023871845878</v>
      </c>
      <c r="O14" s="96">
        <f t="shared" si="4"/>
        <v>0.57172023871845878</v>
      </c>
      <c r="P14" s="96">
        <f t="shared" si="4"/>
        <v>0.57173144876325088</v>
      </c>
      <c r="Q14" s="96">
        <f t="shared" si="4"/>
        <v>0.80412766639935851</v>
      </c>
      <c r="R14" s="96">
        <f t="shared" si="4"/>
        <v>0.80411981234211471</v>
      </c>
      <c r="S14" s="96">
        <f t="shared" si="4"/>
        <v>0.80413159319179639</v>
      </c>
      <c r="T14" s="96">
        <f t="shared" si="4"/>
        <v>0.80413159319179639</v>
      </c>
      <c r="U14" s="96">
        <f t="shared" si="4"/>
        <v>0.80413159319179639</v>
      </c>
      <c r="V14" s="96">
        <f t="shared" si="4"/>
        <v>0.80413159319179639</v>
      </c>
      <c r="W14" s="96">
        <f t="shared" si="4"/>
        <v>0.80413159319179639</v>
      </c>
      <c r="X14" s="96">
        <f t="shared" si="4"/>
        <v>0.80412766639935851</v>
      </c>
      <c r="Y14" s="96">
        <f t="shared" si="4"/>
        <v>0.8041339491916859</v>
      </c>
      <c r="Z14" s="96">
        <f t="shared" si="4"/>
        <v>0.80688730412232568</v>
      </c>
      <c r="AA14" s="96">
        <f t="shared" si="4"/>
        <v>0.8064276638180401</v>
      </c>
      <c r="AB14" s="96">
        <f t="shared" si="4"/>
        <v>0.80861680705190997</v>
      </c>
      <c r="AC14" s="96">
        <f t="shared" si="4"/>
        <v>0.85125342465753429</v>
      </c>
      <c r="AD14" s="96">
        <f t="shared" si="4"/>
        <v>0.85113267355158773</v>
      </c>
      <c r="AE14" s="96">
        <f t="shared" si="4"/>
        <v>0.85162709028115691</v>
      </c>
      <c r="AF14" s="96">
        <f t="shared" si="4"/>
        <v>0.85162709028115691</v>
      </c>
      <c r="AG14" s="96">
        <f t="shared" si="4"/>
        <v>0.85151006577317445</v>
      </c>
      <c r="AH14" s="96">
        <f t="shared" si="4"/>
        <v>0.85151006577317445</v>
      </c>
      <c r="AI14" s="96">
        <f t="shared" si="4"/>
        <v>0.85151006577317445</v>
      </c>
      <c r="AJ14" s="96">
        <f t="shared" si="4"/>
        <v>0.85178364632237868</v>
      </c>
      <c r="AK14" s="96">
        <f t="shared" si="4"/>
        <v>0.85191071468232638</v>
      </c>
      <c r="AL14" s="96">
        <f t="shared" si="4"/>
        <v>0.85327131925787125</v>
      </c>
      <c r="AM14" s="96">
        <f t="shared" si="4"/>
        <v>0.85406540945220477</v>
      </c>
      <c r="AN14" s="96">
        <f t="shared" si="4"/>
        <v>0.85611569536822718</v>
      </c>
      <c r="AO14" s="96">
        <f t="shared" si="4"/>
        <v>0.87896455682141195</v>
      </c>
      <c r="AP14" s="96">
        <f t="shared" si="4"/>
        <v>0.87889056918036801</v>
      </c>
      <c r="AQ14" s="96">
        <f t="shared" si="4"/>
        <v>0.87916744350792986</v>
      </c>
      <c r="AR14" s="96">
        <f t="shared" si="4"/>
        <v>0.87916744350792986</v>
      </c>
      <c r="AS14" s="96">
        <f t="shared" si="4"/>
        <v>0.87909430808686573</v>
      </c>
      <c r="AT14" s="96">
        <f t="shared" si="4"/>
        <v>0.87909430808686573</v>
      </c>
      <c r="AU14" s="96">
        <f t="shared" si="4"/>
        <v>0.87909430808686573</v>
      </c>
      <c r="AV14" s="96">
        <f t="shared" si="4"/>
        <v>0.87925341799308709</v>
      </c>
      <c r="AW14" s="96">
        <f t="shared" si="4"/>
        <v>0.87932467959998051</v>
      </c>
      <c r="AX14" s="96">
        <f t="shared" si="4"/>
        <v>0.88010538576096375</v>
      </c>
      <c r="AY14" s="96">
        <f t="shared" si="4"/>
        <v>0.88053608983941523</v>
      </c>
      <c r="AZ14" s="96">
        <f t="shared" si="4"/>
        <v>0.88173021345467573</v>
      </c>
      <c r="BA14" s="96">
        <f t="shared" si="4"/>
        <v>0.92847188886266618</v>
      </c>
      <c r="BB14" s="96">
        <f t="shared" si="4"/>
        <v>0.92843421361908973</v>
      </c>
      <c r="BC14" s="96">
        <f t="shared" si="4"/>
        <v>0.92855188769813768</v>
      </c>
      <c r="BD14" s="96">
        <f t="shared" si="4"/>
        <v>0.92855188769813768</v>
      </c>
      <c r="BE14" s="96">
        <f t="shared" si="4"/>
        <v>0.92852089691025774</v>
      </c>
      <c r="BF14" s="96">
        <f t="shared" si="4"/>
        <v>0.92852089691025774</v>
      </c>
      <c r="BG14" s="96">
        <f t="shared" si="4"/>
        <v>0.92852089691025774</v>
      </c>
      <c r="BH14" s="96">
        <f t="shared" si="4"/>
        <v>0.92858534398684123</v>
      </c>
      <c r="BI14" s="96">
        <f t="shared" si="4"/>
        <v>0.92861308722408342</v>
      </c>
      <c r="BJ14" s="96">
        <f t="shared" si="4"/>
        <v>0.92890628056453617</v>
      </c>
      <c r="BK14" s="96">
        <f t="shared" si="4"/>
        <v>0.92909494865844089</v>
      </c>
      <c r="BL14" s="96">
        <f t="shared" si="4"/>
        <v>0.92955551505235146</v>
      </c>
    </row>
    <row r="15" spans="2:64" x14ac:dyDescent="0.15">
      <c r="B15" s="33" t="s">
        <v>674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81472</v>
      </c>
      <c r="O15" s="63">
        <f t="shared" si="5"/>
        <v>81472</v>
      </c>
      <c r="P15" s="63">
        <f t="shared" si="5"/>
        <v>164160</v>
      </c>
      <c r="Q15" s="63">
        <f t="shared" si="5"/>
        <v>55830.400000000001</v>
      </c>
      <c r="R15" s="63">
        <f t="shared" si="5"/>
        <v>73277.399999999994</v>
      </c>
      <c r="S15" s="63">
        <f t="shared" si="5"/>
        <v>150044.19999999998</v>
      </c>
      <c r="T15" s="63">
        <f t="shared" si="5"/>
        <v>150044.19999999998</v>
      </c>
      <c r="U15" s="63">
        <f t="shared" si="5"/>
        <v>150044.19999999998</v>
      </c>
      <c r="V15" s="63">
        <f t="shared" si="5"/>
        <v>150044.19999999998</v>
      </c>
      <c r="W15" s="63">
        <f t="shared" si="5"/>
        <v>150044.19999999998</v>
      </c>
      <c r="X15" s="63">
        <f t="shared" si="5"/>
        <v>167491.20000000001</v>
      </c>
      <c r="Y15" s="63">
        <f t="shared" si="5"/>
        <v>188427.6</v>
      </c>
      <c r="Z15" s="63">
        <f t="shared" si="5"/>
        <v>190102.6</v>
      </c>
      <c r="AA15" s="63">
        <f t="shared" si="5"/>
        <v>224996.6</v>
      </c>
      <c r="AB15" s="63">
        <f t="shared" si="5"/>
        <v>226696.6</v>
      </c>
      <c r="AC15" s="63">
        <f t="shared" si="5"/>
        <v>154801.14000000001</v>
      </c>
      <c r="AD15" s="63">
        <f t="shared" si="5"/>
        <v>254832.76</v>
      </c>
      <c r="AE15" s="63">
        <f t="shared" si="5"/>
        <v>282630.02</v>
      </c>
      <c r="AF15" s="63">
        <f t="shared" si="5"/>
        <v>282630.02</v>
      </c>
      <c r="AG15" s="63">
        <f t="shared" si="5"/>
        <v>318959.7</v>
      </c>
      <c r="AH15" s="63">
        <f t="shared" si="5"/>
        <v>318959.7</v>
      </c>
      <c r="AI15" s="63">
        <f t="shared" si="5"/>
        <v>318959.7</v>
      </c>
      <c r="AJ15" s="63">
        <f t="shared" si="5"/>
        <v>282755.02</v>
      </c>
      <c r="AK15" s="63">
        <f t="shared" ref="AK15:BL15" si="6">AK23</f>
        <v>282905.02</v>
      </c>
      <c r="AL15" s="63">
        <f t="shared" si="6"/>
        <v>257332.76</v>
      </c>
      <c r="AM15" s="63">
        <f t="shared" si="6"/>
        <v>221253.08000000002</v>
      </c>
      <c r="AN15" s="63">
        <f t="shared" si="6"/>
        <v>195705.82</v>
      </c>
      <c r="AO15" s="63">
        <f t="shared" si="6"/>
        <v>132478.93599999999</v>
      </c>
      <c r="AP15" s="63">
        <f t="shared" si="6"/>
        <v>215129.52099999998</v>
      </c>
      <c r="AQ15" s="63">
        <f t="shared" si="6"/>
        <v>243344.71600000001</v>
      </c>
      <c r="AR15" s="63">
        <f t="shared" si="6"/>
        <v>243344.71600000001</v>
      </c>
      <c r="AS15" s="63">
        <f t="shared" si="6"/>
        <v>270859.91099999996</v>
      </c>
      <c r="AT15" s="63">
        <f t="shared" si="6"/>
        <v>270859.91099999996</v>
      </c>
      <c r="AU15" s="63">
        <f t="shared" si="6"/>
        <v>270859.91099999996</v>
      </c>
      <c r="AV15" s="63">
        <f t="shared" si="6"/>
        <v>243519.71600000001</v>
      </c>
      <c r="AW15" s="63">
        <f t="shared" si="6"/>
        <v>243729.71600000001</v>
      </c>
      <c r="AX15" s="63">
        <f t="shared" si="6"/>
        <v>218629.52099999998</v>
      </c>
      <c r="AY15" s="63">
        <f t="shared" si="6"/>
        <v>191464.326</v>
      </c>
      <c r="AZ15" s="63">
        <f t="shared" si="6"/>
        <v>166399.13099999999</v>
      </c>
      <c r="BA15" s="63">
        <f t="shared" si="6"/>
        <v>104604.7216</v>
      </c>
      <c r="BB15" s="63">
        <f t="shared" si="6"/>
        <v>169833.92259999999</v>
      </c>
      <c r="BC15" s="63">
        <f t="shared" si="6"/>
        <v>196492.603</v>
      </c>
      <c r="BD15" s="63">
        <f t="shared" si="6"/>
        <v>196492.603</v>
      </c>
      <c r="BE15" s="63">
        <f t="shared" si="6"/>
        <v>216075.3633</v>
      </c>
      <c r="BF15" s="63">
        <f t="shared" si="6"/>
        <v>216075.3633</v>
      </c>
      <c r="BG15" s="63">
        <f t="shared" si="6"/>
        <v>216075.3633</v>
      </c>
      <c r="BH15" s="63">
        <f t="shared" si="6"/>
        <v>196667.603</v>
      </c>
      <c r="BI15" s="63">
        <f t="shared" si="6"/>
        <v>196877.603</v>
      </c>
      <c r="BJ15" s="63">
        <f t="shared" si="6"/>
        <v>173333.92259999999</v>
      </c>
      <c r="BK15" s="63">
        <f t="shared" si="6"/>
        <v>154101.1623</v>
      </c>
      <c r="BL15" s="63">
        <f t="shared" si="6"/>
        <v>136968.402</v>
      </c>
    </row>
    <row r="16" spans="2:64" x14ac:dyDescent="0.15">
      <c r="B16" s="33" t="s">
        <v>675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27738</v>
      </c>
      <c r="O16" s="63">
        <f t="shared" si="7"/>
        <v>27738</v>
      </c>
      <c r="P16" s="63">
        <f t="shared" si="7"/>
        <v>54270</v>
      </c>
      <c r="Q16" s="63">
        <f t="shared" si="7"/>
        <v>38177.15</v>
      </c>
      <c r="R16" s="63">
        <f t="shared" si="7"/>
        <v>52059.749999999993</v>
      </c>
      <c r="S16" s="63">
        <f t="shared" si="7"/>
        <v>100648.84999999999</v>
      </c>
      <c r="T16" s="63">
        <f t="shared" si="7"/>
        <v>100648.84999999999</v>
      </c>
      <c r="U16" s="63">
        <f t="shared" si="7"/>
        <v>100648.84999999999</v>
      </c>
      <c r="V16" s="63">
        <f t="shared" si="7"/>
        <v>100648.84999999999</v>
      </c>
      <c r="W16" s="63">
        <f t="shared" si="7"/>
        <v>100648.84999999999</v>
      </c>
      <c r="X16" s="63">
        <f t="shared" si="7"/>
        <v>114531.45</v>
      </c>
      <c r="Y16" s="63">
        <f t="shared" si="7"/>
        <v>124943.40000000001</v>
      </c>
      <c r="Z16" s="63">
        <f t="shared" si="7"/>
        <v>128824.65000000001</v>
      </c>
      <c r="AA16" s="63">
        <f t="shared" si="7"/>
        <v>156589.85</v>
      </c>
      <c r="AB16" s="63">
        <f t="shared" si="7"/>
        <v>160302.35</v>
      </c>
      <c r="AC16" s="63">
        <f t="shared" si="7"/>
        <v>241661.63</v>
      </c>
      <c r="AD16" s="63">
        <f t="shared" si="7"/>
        <v>382545.39</v>
      </c>
      <c r="AE16" s="63">
        <f t="shared" si="7"/>
        <v>434942.45</v>
      </c>
      <c r="AF16" s="63">
        <f t="shared" si="7"/>
        <v>434942.45</v>
      </c>
      <c r="AG16" s="63">
        <f t="shared" si="7"/>
        <v>480142.05</v>
      </c>
      <c r="AH16" s="63">
        <f t="shared" si="7"/>
        <v>480142.05</v>
      </c>
      <c r="AI16" s="63">
        <f t="shared" si="7"/>
        <v>480142.05</v>
      </c>
      <c r="AJ16" s="63">
        <f t="shared" si="7"/>
        <v>435707.45</v>
      </c>
      <c r="AK16" s="63">
        <f t="shared" ref="AK16:BL16" si="8">AK31</f>
        <v>436281.2</v>
      </c>
      <c r="AL16" s="63">
        <f t="shared" si="8"/>
        <v>390960.39</v>
      </c>
      <c r="AM16" s="63">
        <f t="shared" si="8"/>
        <v>347290.79</v>
      </c>
      <c r="AN16" s="63">
        <f t="shared" si="8"/>
        <v>301778.73</v>
      </c>
      <c r="AO16" s="63">
        <f t="shared" si="8"/>
        <v>540089.36100000003</v>
      </c>
      <c r="AP16" s="63">
        <f t="shared" si="8"/>
        <v>861324.66200000001</v>
      </c>
      <c r="AQ16" s="63">
        <f t="shared" si="8"/>
        <v>972877.94200000016</v>
      </c>
      <c r="AR16" s="63">
        <f t="shared" si="8"/>
        <v>972877.94200000016</v>
      </c>
      <c r="AS16" s="63">
        <f t="shared" si="8"/>
        <v>1081393.7220000001</v>
      </c>
      <c r="AT16" s="63">
        <f t="shared" si="8"/>
        <v>1081393.7220000001</v>
      </c>
      <c r="AU16" s="63">
        <f t="shared" si="8"/>
        <v>1081393.7220000001</v>
      </c>
      <c r="AV16" s="63">
        <f t="shared" si="8"/>
        <v>973687.94200000016</v>
      </c>
      <c r="AW16" s="63">
        <f t="shared" si="8"/>
        <v>974295.44200000016</v>
      </c>
      <c r="AX16" s="63">
        <f t="shared" si="8"/>
        <v>870234.66200000001</v>
      </c>
      <c r="AY16" s="63">
        <f t="shared" si="8"/>
        <v>768663.42099999997</v>
      </c>
      <c r="AZ16" s="63">
        <f t="shared" si="8"/>
        <v>664400.14099999995</v>
      </c>
      <c r="BA16" s="63">
        <f t="shared" si="8"/>
        <v>977273.9351</v>
      </c>
      <c r="BB16" s="63">
        <f t="shared" si="8"/>
        <v>1565370.1641999998</v>
      </c>
      <c r="BC16" s="63">
        <f t="shared" si="8"/>
        <v>1755831.8471000001</v>
      </c>
      <c r="BD16" s="63">
        <f t="shared" si="8"/>
        <v>1755831.8471000001</v>
      </c>
      <c r="BE16" s="63">
        <f t="shared" si="8"/>
        <v>1955762.8702</v>
      </c>
      <c r="BF16" s="63">
        <f t="shared" si="8"/>
        <v>1955762.8702</v>
      </c>
      <c r="BG16" s="63">
        <f t="shared" si="8"/>
        <v>1955762.8702</v>
      </c>
      <c r="BH16" s="63">
        <f t="shared" si="8"/>
        <v>1756641.8471000001</v>
      </c>
      <c r="BI16" s="63">
        <f t="shared" si="8"/>
        <v>1757249.3471000001</v>
      </c>
      <c r="BJ16" s="63">
        <f t="shared" si="8"/>
        <v>1574280.1641999998</v>
      </c>
      <c r="BK16" s="63">
        <f t="shared" si="8"/>
        <v>1376171.6411000001</v>
      </c>
      <c r="BL16" s="63">
        <f t="shared" si="8"/>
        <v>1186746.5381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663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67</v>
      </c>
      <c r="O19" s="101">
        <f t="shared" si="9"/>
        <v>67</v>
      </c>
      <c r="P19" s="101">
        <f t="shared" si="9"/>
        <v>135</v>
      </c>
      <c r="Q19" s="101">
        <f t="shared" si="9"/>
        <v>16</v>
      </c>
      <c r="R19" s="101">
        <f t="shared" si="9"/>
        <v>21</v>
      </c>
      <c r="S19" s="101">
        <f t="shared" si="9"/>
        <v>43</v>
      </c>
      <c r="T19" s="101">
        <f t="shared" si="9"/>
        <v>43</v>
      </c>
      <c r="U19" s="101">
        <f t="shared" si="9"/>
        <v>43</v>
      </c>
      <c r="V19" s="101">
        <f t="shared" si="9"/>
        <v>43</v>
      </c>
      <c r="W19" s="101">
        <f t="shared" si="9"/>
        <v>43</v>
      </c>
      <c r="X19" s="101">
        <f t="shared" si="9"/>
        <v>48</v>
      </c>
      <c r="Y19" s="101">
        <f t="shared" si="9"/>
        <v>54</v>
      </c>
      <c r="Z19" s="101">
        <f t="shared" si="9"/>
        <v>54</v>
      </c>
      <c r="AA19" s="101">
        <f t="shared" si="9"/>
        <v>64</v>
      </c>
      <c r="AB19" s="101">
        <f t="shared" si="9"/>
        <v>64</v>
      </c>
      <c r="AC19" s="101">
        <f t="shared" si="9"/>
        <v>34</v>
      </c>
      <c r="AD19" s="101">
        <f t="shared" si="9"/>
        <v>56</v>
      </c>
      <c r="AE19" s="101">
        <f t="shared" si="9"/>
        <v>62</v>
      </c>
      <c r="AF19" s="101">
        <f t="shared" si="9"/>
        <v>62</v>
      </c>
      <c r="AG19" s="101">
        <f t="shared" si="9"/>
        <v>70</v>
      </c>
      <c r="AH19" s="101">
        <f t="shared" si="9"/>
        <v>70</v>
      </c>
      <c r="AI19" s="101">
        <f t="shared" si="9"/>
        <v>70</v>
      </c>
      <c r="AJ19" s="101">
        <f t="shared" si="9"/>
        <v>62</v>
      </c>
      <c r="AK19" s="101">
        <f t="shared" ref="AK19:BL19" si="10">AK66</f>
        <v>62</v>
      </c>
      <c r="AL19" s="101">
        <f t="shared" si="10"/>
        <v>56</v>
      </c>
      <c r="AM19" s="101">
        <f t="shared" si="10"/>
        <v>48</v>
      </c>
      <c r="AN19" s="101">
        <f t="shared" si="10"/>
        <v>42</v>
      </c>
      <c r="AO19" s="101">
        <f t="shared" si="10"/>
        <v>24</v>
      </c>
      <c r="AP19" s="101">
        <f t="shared" si="10"/>
        <v>39</v>
      </c>
      <c r="AQ19" s="101">
        <f t="shared" si="10"/>
        <v>44</v>
      </c>
      <c r="AR19" s="101">
        <f t="shared" si="10"/>
        <v>44</v>
      </c>
      <c r="AS19" s="101">
        <f t="shared" si="10"/>
        <v>49</v>
      </c>
      <c r="AT19" s="101">
        <f t="shared" si="10"/>
        <v>49</v>
      </c>
      <c r="AU19" s="101">
        <f t="shared" si="10"/>
        <v>49</v>
      </c>
      <c r="AV19" s="101">
        <f t="shared" si="10"/>
        <v>44</v>
      </c>
      <c r="AW19" s="101">
        <f t="shared" si="10"/>
        <v>44</v>
      </c>
      <c r="AX19" s="101">
        <f t="shared" si="10"/>
        <v>39</v>
      </c>
      <c r="AY19" s="101">
        <f t="shared" si="10"/>
        <v>34</v>
      </c>
      <c r="AZ19" s="101">
        <f t="shared" si="10"/>
        <v>29</v>
      </c>
      <c r="BA19" s="101">
        <f t="shared" si="10"/>
        <v>16</v>
      </c>
      <c r="BB19" s="101">
        <f t="shared" si="10"/>
        <v>26</v>
      </c>
      <c r="BC19" s="101">
        <f t="shared" si="10"/>
        <v>30</v>
      </c>
      <c r="BD19" s="101">
        <f t="shared" si="10"/>
        <v>30</v>
      </c>
      <c r="BE19" s="101">
        <f t="shared" si="10"/>
        <v>33</v>
      </c>
      <c r="BF19" s="101">
        <f t="shared" si="10"/>
        <v>33</v>
      </c>
      <c r="BG19" s="101">
        <f t="shared" si="10"/>
        <v>33</v>
      </c>
      <c r="BH19" s="101">
        <f t="shared" si="10"/>
        <v>30</v>
      </c>
      <c r="BI19" s="101">
        <f t="shared" si="10"/>
        <v>30</v>
      </c>
      <c r="BJ19" s="101">
        <f t="shared" si="10"/>
        <v>26</v>
      </c>
      <c r="BK19" s="101">
        <f t="shared" si="10"/>
        <v>23</v>
      </c>
      <c r="BL19" s="101">
        <f t="shared" si="10"/>
        <v>20</v>
      </c>
    </row>
    <row r="20" spans="2:66" x14ac:dyDescent="0.15">
      <c r="B20" s="47" t="s">
        <v>678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134000</v>
      </c>
      <c r="O20" s="180">
        <f t="shared" si="11"/>
        <v>134000</v>
      </c>
      <c r="P20" s="180">
        <f t="shared" si="11"/>
        <v>270000</v>
      </c>
      <c r="Q20" s="180">
        <f t="shared" si="11"/>
        <v>66000</v>
      </c>
      <c r="R20" s="180">
        <f t="shared" si="11"/>
        <v>86625</v>
      </c>
      <c r="S20" s="180">
        <f t="shared" si="11"/>
        <v>177375</v>
      </c>
      <c r="T20" s="180">
        <f t="shared" si="11"/>
        <v>177375</v>
      </c>
      <c r="U20" s="180">
        <f t="shared" si="11"/>
        <v>177375</v>
      </c>
      <c r="V20" s="180">
        <f t="shared" si="11"/>
        <v>177375</v>
      </c>
      <c r="W20" s="180">
        <f t="shared" si="11"/>
        <v>177375</v>
      </c>
      <c r="X20" s="180">
        <f t="shared" si="11"/>
        <v>198000</v>
      </c>
      <c r="Y20" s="180">
        <f t="shared" si="11"/>
        <v>222750</v>
      </c>
      <c r="Z20" s="180">
        <f t="shared" si="11"/>
        <v>222750</v>
      </c>
      <c r="AA20" s="180">
        <f t="shared" si="11"/>
        <v>264000</v>
      </c>
      <c r="AB20" s="180">
        <f t="shared" si="11"/>
        <v>264000</v>
      </c>
      <c r="AC20" s="180">
        <f t="shared" si="11"/>
        <v>173400</v>
      </c>
      <c r="AD20" s="180">
        <f t="shared" si="11"/>
        <v>285600</v>
      </c>
      <c r="AE20" s="180">
        <f t="shared" si="11"/>
        <v>316200</v>
      </c>
      <c r="AF20" s="180">
        <f t="shared" si="11"/>
        <v>316200</v>
      </c>
      <c r="AG20" s="180">
        <f t="shared" si="11"/>
        <v>357000</v>
      </c>
      <c r="AH20" s="180">
        <f t="shared" si="11"/>
        <v>357000</v>
      </c>
      <c r="AI20" s="180">
        <f t="shared" si="11"/>
        <v>357000</v>
      </c>
      <c r="AJ20" s="180">
        <f t="shared" si="11"/>
        <v>316200</v>
      </c>
      <c r="AK20" s="180">
        <f t="shared" ref="AK20:BL20" si="12">AK19*AK47</f>
        <v>316200</v>
      </c>
      <c r="AL20" s="180">
        <f t="shared" si="12"/>
        <v>285600</v>
      </c>
      <c r="AM20" s="180">
        <f t="shared" si="12"/>
        <v>244800</v>
      </c>
      <c r="AN20" s="180">
        <f t="shared" si="12"/>
        <v>214200</v>
      </c>
      <c r="AO20" s="180">
        <f t="shared" si="12"/>
        <v>140400</v>
      </c>
      <c r="AP20" s="180">
        <f t="shared" si="12"/>
        <v>228150</v>
      </c>
      <c r="AQ20" s="180">
        <f t="shared" si="12"/>
        <v>257400</v>
      </c>
      <c r="AR20" s="180">
        <f t="shared" si="12"/>
        <v>257400</v>
      </c>
      <c r="AS20" s="180">
        <f t="shared" si="12"/>
        <v>286650</v>
      </c>
      <c r="AT20" s="180">
        <f t="shared" si="12"/>
        <v>286650</v>
      </c>
      <c r="AU20" s="180">
        <f t="shared" si="12"/>
        <v>286650</v>
      </c>
      <c r="AV20" s="180">
        <f t="shared" si="12"/>
        <v>257400</v>
      </c>
      <c r="AW20" s="180">
        <f t="shared" si="12"/>
        <v>257400</v>
      </c>
      <c r="AX20" s="180">
        <f t="shared" si="12"/>
        <v>228150</v>
      </c>
      <c r="AY20" s="180">
        <f t="shared" si="12"/>
        <v>198900</v>
      </c>
      <c r="AZ20" s="180">
        <f t="shared" si="12"/>
        <v>169650</v>
      </c>
      <c r="BA20" s="180">
        <f t="shared" si="12"/>
        <v>104400</v>
      </c>
      <c r="BB20" s="180">
        <f t="shared" si="12"/>
        <v>169650</v>
      </c>
      <c r="BC20" s="180">
        <f t="shared" si="12"/>
        <v>195750</v>
      </c>
      <c r="BD20" s="180">
        <f t="shared" si="12"/>
        <v>195750</v>
      </c>
      <c r="BE20" s="180">
        <f t="shared" si="12"/>
        <v>215325</v>
      </c>
      <c r="BF20" s="180">
        <f t="shared" si="12"/>
        <v>215325</v>
      </c>
      <c r="BG20" s="180">
        <f t="shared" si="12"/>
        <v>215325</v>
      </c>
      <c r="BH20" s="180">
        <f t="shared" si="12"/>
        <v>195750</v>
      </c>
      <c r="BI20" s="180">
        <f t="shared" si="12"/>
        <v>195750</v>
      </c>
      <c r="BJ20" s="180">
        <f t="shared" si="12"/>
        <v>169650</v>
      </c>
      <c r="BK20" s="180">
        <f t="shared" si="12"/>
        <v>150075</v>
      </c>
      <c r="BL20" s="180">
        <f t="shared" si="12"/>
        <v>130500</v>
      </c>
    </row>
    <row r="21" spans="2:66" x14ac:dyDescent="0.15">
      <c r="B21" s="47" t="s">
        <v>662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73097</v>
      </c>
      <c r="O21" s="104">
        <f t="shared" si="13"/>
        <v>73097</v>
      </c>
      <c r="P21" s="104">
        <f t="shared" si="13"/>
        <v>147285</v>
      </c>
      <c r="Q21" s="104">
        <f t="shared" si="13"/>
        <v>52430.400000000001</v>
      </c>
      <c r="R21" s="104">
        <f t="shared" si="13"/>
        <v>68814.899999999994</v>
      </c>
      <c r="S21" s="104">
        <f t="shared" si="13"/>
        <v>140906.69999999998</v>
      </c>
      <c r="T21" s="104">
        <f t="shared" si="13"/>
        <v>140906.69999999998</v>
      </c>
      <c r="U21" s="104">
        <f t="shared" si="13"/>
        <v>140906.69999999998</v>
      </c>
      <c r="V21" s="104">
        <f t="shared" si="13"/>
        <v>140906.69999999998</v>
      </c>
      <c r="W21" s="104">
        <f t="shared" si="13"/>
        <v>140906.69999999998</v>
      </c>
      <c r="X21" s="104">
        <f t="shared" si="13"/>
        <v>157291.20000000001</v>
      </c>
      <c r="Y21" s="104">
        <f t="shared" si="13"/>
        <v>176952.6</v>
      </c>
      <c r="Z21" s="104">
        <f t="shared" si="13"/>
        <v>176952.6</v>
      </c>
      <c r="AA21" s="104">
        <f t="shared" si="13"/>
        <v>209721.60000000001</v>
      </c>
      <c r="AB21" s="104">
        <f t="shared" si="13"/>
        <v>209721.60000000001</v>
      </c>
      <c r="AC21" s="104">
        <f t="shared" si="13"/>
        <v>146326.14000000001</v>
      </c>
      <c r="AD21" s="104">
        <f t="shared" si="13"/>
        <v>241007.76</v>
      </c>
      <c r="AE21" s="104">
        <f t="shared" si="13"/>
        <v>266830.02</v>
      </c>
      <c r="AF21" s="104">
        <f t="shared" si="13"/>
        <v>266830.02</v>
      </c>
      <c r="AG21" s="104">
        <f t="shared" si="13"/>
        <v>301259.7</v>
      </c>
      <c r="AH21" s="104">
        <f t="shared" si="13"/>
        <v>301259.7</v>
      </c>
      <c r="AI21" s="104">
        <f t="shared" si="13"/>
        <v>301259.7</v>
      </c>
      <c r="AJ21" s="104">
        <f t="shared" si="13"/>
        <v>266830.02</v>
      </c>
      <c r="AK21" s="104">
        <f t="shared" ref="AK21:BL21" si="14">AK19*AK59</f>
        <v>266830.02</v>
      </c>
      <c r="AL21" s="104">
        <f t="shared" si="14"/>
        <v>241007.76</v>
      </c>
      <c r="AM21" s="104">
        <f t="shared" si="14"/>
        <v>206578.08000000002</v>
      </c>
      <c r="AN21" s="104">
        <f t="shared" si="14"/>
        <v>180755.82</v>
      </c>
      <c r="AO21" s="104">
        <f t="shared" si="14"/>
        <v>122328.93599999999</v>
      </c>
      <c r="AP21" s="104">
        <f t="shared" si="14"/>
        <v>198784.52099999998</v>
      </c>
      <c r="AQ21" s="104">
        <f t="shared" si="14"/>
        <v>224269.71600000001</v>
      </c>
      <c r="AR21" s="104">
        <f t="shared" si="14"/>
        <v>224269.71600000001</v>
      </c>
      <c r="AS21" s="104">
        <f t="shared" si="14"/>
        <v>249754.91099999999</v>
      </c>
      <c r="AT21" s="104">
        <f t="shared" si="14"/>
        <v>249754.91099999999</v>
      </c>
      <c r="AU21" s="104">
        <f t="shared" si="14"/>
        <v>249754.91099999999</v>
      </c>
      <c r="AV21" s="104">
        <f t="shared" si="14"/>
        <v>224269.71600000001</v>
      </c>
      <c r="AW21" s="104">
        <f t="shared" si="14"/>
        <v>224269.71600000001</v>
      </c>
      <c r="AX21" s="104">
        <f t="shared" si="14"/>
        <v>198784.52099999998</v>
      </c>
      <c r="AY21" s="104">
        <f t="shared" si="14"/>
        <v>173299.326</v>
      </c>
      <c r="AZ21" s="104">
        <f t="shared" si="14"/>
        <v>147814.13099999999</v>
      </c>
      <c r="BA21" s="104">
        <f t="shared" si="14"/>
        <v>96414.721600000004</v>
      </c>
      <c r="BB21" s="104">
        <f t="shared" si="14"/>
        <v>156673.92259999999</v>
      </c>
      <c r="BC21" s="104">
        <f t="shared" si="14"/>
        <v>180777.603</v>
      </c>
      <c r="BD21" s="104">
        <f t="shared" si="14"/>
        <v>180777.603</v>
      </c>
      <c r="BE21" s="104">
        <f t="shared" si="14"/>
        <v>198855.3633</v>
      </c>
      <c r="BF21" s="104">
        <f t="shared" si="14"/>
        <v>198855.3633</v>
      </c>
      <c r="BG21" s="104">
        <f t="shared" si="14"/>
        <v>198855.3633</v>
      </c>
      <c r="BH21" s="104">
        <f t="shared" si="14"/>
        <v>180777.603</v>
      </c>
      <c r="BI21" s="104">
        <f t="shared" si="14"/>
        <v>180777.603</v>
      </c>
      <c r="BJ21" s="104">
        <f t="shared" si="14"/>
        <v>156673.92259999999</v>
      </c>
      <c r="BK21" s="104">
        <f t="shared" si="14"/>
        <v>138596.1623</v>
      </c>
      <c r="BL21" s="104">
        <f t="shared" si="14"/>
        <v>120518.402</v>
      </c>
    </row>
    <row r="22" spans="2:66" x14ac:dyDescent="0.15">
      <c r="B22" s="47" t="s">
        <v>664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8375</v>
      </c>
      <c r="O22" s="63">
        <f t="shared" si="15"/>
        <v>8375</v>
      </c>
      <c r="P22" s="63">
        <f t="shared" si="15"/>
        <v>16875</v>
      </c>
      <c r="Q22" s="63">
        <f t="shared" si="15"/>
        <v>3400</v>
      </c>
      <c r="R22" s="63">
        <f t="shared" si="15"/>
        <v>4462.5</v>
      </c>
      <c r="S22" s="63">
        <f t="shared" si="15"/>
        <v>9137.5</v>
      </c>
      <c r="T22" s="63">
        <f t="shared" si="15"/>
        <v>9137.5</v>
      </c>
      <c r="U22" s="63">
        <f t="shared" si="15"/>
        <v>9137.5</v>
      </c>
      <c r="V22" s="63">
        <f t="shared" si="15"/>
        <v>9137.5</v>
      </c>
      <c r="W22" s="63">
        <f t="shared" si="15"/>
        <v>9137.5</v>
      </c>
      <c r="X22" s="63">
        <f t="shared" si="15"/>
        <v>10200</v>
      </c>
      <c r="Y22" s="63">
        <f t="shared" si="15"/>
        <v>11475</v>
      </c>
      <c r="Z22" s="63">
        <f t="shared" si="15"/>
        <v>13150</v>
      </c>
      <c r="AA22" s="63">
        <f t="shared" si="15"/>
        <v>15275</v>
      </c>
      <c r="AB22" s="63">
        <f t="shared" si="15"/>
        <v>16975</v>
      </c>
      <c r="AC22" s="63">
        <f t="shared" si="15"/>
        <v>8475</v>
      </c>
      <c r="AD22" s="63">
        <f t="shared" si="15"/>
        <v>13825</v>
      </c>
      <c r="AE22" s="63">
        <f t="shared" si="15"/>
        <v>15800</v>
      </c>
      <c r="AF22" s="63">
        <f t="shared" si="15"/>
        <v>15800</v>
      </c>
      <c r="AG22" s="63">
        <f t="shared" si="15"/>
        <v>17700</v>
      </c>
      <c r="AH22" s="63">
        <f t="shared" si="15"/>
        <v>17700</v>
      </c>
      <c r="AI22" s="63">
        <f t="shared" si="15"/>
        <v>17700</v>
      </c>
      <c r="AJ22" s="63">
        <f t="shared" si="15"/>
        <v>15925</v>
      </c>
      <c r="AK22" s="63">
        <f t="shared" ref="AK22:BL22" si="16">AK75</f>
        <v>16075</v>
      </c>
      <c r="AL22" s="63">
        <f t="shared" si="16"/>
        <v>16325</v>
      </c>
      <c r="AM22" s="63">
        <f t="shared" si="16"/>
        <v>14675</v>
      </c>
      <c r="AN22" s="63">
        <f t="shared" si="16"/>
        <v>14950</v>
      </c>
      <c r="AO22" s="63">
        <f t="shared" si="16"/>
        <v>10150</v>
      </c>
      <c r="AP22" s="63">
        <f t="shared" si="16"/>
        <v>16345</v>
      </c>
      <c r="AQ22" s="63">
        <f t="shared" si="16"/>
        <v>19075</v>
      </c>
      <c r="AR22" s="63">
        <f t="shared" si="16"/>
        <v>19075</v>
      </c>
      <c r="AS22" s="63">
        <f t="shared" si="16"/>
        <v>21105</v>
      </c>
      <c r="AT22" s="63">
        <f t="shared" si="16"/>
        <v>21105</v>
      </c>
      <c r="AU22" s="63">
        <f t="shared" si="16"/>
        <v>21105</v>
      </c>
      <c r="AV22" s="63">
        <f t="shared" si="16"/>
        <v>19250</v>
      </c>
      <c r="AW22" s="63">
        <f t="shared" si="16"/>
        <v>19460</v>
      </c>
      <c r="AX22" s="63">
        <f t="shared" si="16"/>
        <v>19845</v>
      </c>
      <c r="AY22" s="63">
        <f t="shared" si="16"/>
        <v>18165</v>
      </c>
      <c r="AZ22" s="63">
        <f t="shared" si="16"/>
        <v>18585</v>
      </c>
      <c r="BA22" s="63">
        <f t="shared" si="16"/>
        <v>8190</v>
      </c>
      <c r="BB22" s="63">
        <f t="shared" si="16"/>
        <v>13160</v>
      </c>
      <c r="BC22" s="63">
        <f t="shared" si="16"/>
        <v>15715</v>
      </c>
      <c r="BD22" s="63">
        <f t="shared" si="16"/>
        <v>15715</v>
      </c>
      <c r="BE22" s="63">
        <f t="shared" si="16"/>
        <v>17220</v>
      </c>
      <c r="BF22" s="63">
        <f t="shared" si="16"/>
        <v>17220</v>
      </c>
      <c r="BG22" s="63">
        <f t="shared" si="16"/>
        <v>17220</v>
      </c>
      <c r="BH22" s="63">
        <f t="shared" si="16"/>
        <v>15890</v>
      </c>
      <c r="BI22" s="63">
        <f t="shared" si="16"/>
        <v>16100</v>
      </c>
      <c r="BJ22" s="63">
        <f t="shared" si="16"/>
        <v>16660</v>
      </c>
      <c r="BK22" s="63">
        <f t="shared" si="16"/>
        <v>15505</v>
      </c>
      <c r="BL22" s="63">
        <f t="shared" si="16"/>
        <v>16450</v>
      </c>
      <c r="BN22" s="104">
        <f>BL20+BL22</f>
        <v>146950</v>
      </c>
    </row>
    <row r="23" spans="2:66" x14ac:dyDescent="0.15">
      <c r="B23" s="47" t="s">
        <v>666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81472</v>
      </c>
      <c r="O23" s="63">
        <f t="shared" si="17"/>
        <v>81472</v>
      </c>
      <c r="P23" s="63">
        <f t="shared" si="17"/>
        <v>164160</v>
      </c>
      <c r="Q23" s="63">
        <f t="shared" si="17"/>
        <v>55830.400000000001</v>
      </c>
      <c r="R23" s="63">
        <f t="shared" si="17"/>
        <v>73277.399999999994</v>
      </c>
      <c r="S23" s="63">
        <f t="shared" si="17"/>
        <v>150044.19999999998</v>
      </c>
      <c r="T23" s="63">
        <f t="shared" si="17"/>
        <v>150044.19999999998</v>
      </c>
      <c r="U23" s="63">
        <f t="shared" si="17"/>
        <v>150044.19999999998</v>
      </c>
      <c r="V23" s="63">
        <f t="shared" si="17"/>
        <v>150044.19999999998</v>
      </c>
      <c r="W23" s="63">
        <f t="shared" si="17"/>
        <v>150044.19999999998</v>
      </c>
      <c r="X23" s="63">
        <f t="shared" si="17"/>
        <v>167491.20000000001</v>
      </c>
      <c r="Y23" s="63">
        <f t="shared" si="17"/>
        <v>188427.6</v>
      </c>
      <c r="Z23" s="63">
        <f t="shared" si="17"/>
        <v>190102.6</v>
      </c>
      <c r="AA23" s="63">
        <f t="shared" si="17"/>
        <v>224996.6</v>
      </c>
      <c r="AB23" s="63">
        <f t="shared" si="17"/>
        <v>226696.6</v>
      </c>
      <c r="AC23" s="63">
        <f t="shared" si="17"/>
        <v>154801.14000000001</v>
      </c>
      <c r="AD23" s="63">
        <f t="shared" si="17"/>
        <v>254832.76</v>
      </c>
      <c r="AE23" s="63">
        <f t="shared" si="17"/>
        <v>282630.02</v>
      </c>
      <c r="AF23" s="63">
        <f t="shared" si="17"/>
        <v>282630.02</v>
      </c>
      <c r="AG23" s="63">
        <f t="shared" si="17"/>
        <v>318959.7</v>
      </c>
      <c r="AH23" s="63">
        <f t="shared" si="17"/>
        <v>318959.7</v>
      </c>
      <c r="AI23" s="63">
        <f t="shared" si="17"/>
        <v>318959.7</v>
      </c>
      <c r="AJ23" s="63">
        <f t="shared" si="17"/>
        <v>282755.02</v>
      </c>
      <c r="AK23" s="63">
        <f t="shared" si="17"/>
        <v>282905.02</v>
      </c>
      <c r="AL23" s="63">
        <f t="shared" si="17"/>
        <v>257332.76</v>
      </c>
      <c r="AM23" s="63">
        <f t="shared" si="17"/>
        <v>221253.08000000002</v>
      </c>
      <c r="AN23" s="63">
        <f t="shared" si="17"/>
        <v>195705.82</v>
      </c>
      <c r="AO23" s="63">
        <f t="shared" si="17"/>
        <v>132478.93599999999</v>
      </c>
      <c r="AP23" s="63">
        <f t="shared" si="17"/>
        <v>215129.52099999998</v>
      </c>
      <c r="AQ23" s="63">
        <f t="shared" si="17"/>
        <v>243344.71600000001</v>
      </c>
      <c r="AR23" s="63">
        <f t="shared" si="17"/>
        <v>243344.71600000001</v>
      </c>
      <c r="AS23" s="63">
        <f t="shared" si="17"/>
        <v>270859.91099999996</v>
      </c>
      <c r="AT23" s="63">
        <f t="shared" si="17"/>
        <v>270859.91099999996</v>
      </c>
      <c r="AU23" s="63">
        <f t="shared" si="17"/>
        <v>270859.91099999996</v>
      </c>
      <c r="AV23" s="63">
        <f t="shared" si="17"/>
        <v>243519.71600000001</v>
      </c>
      <c r="AW23" s="63">
        <f t="shared" si="17"/>
        <v>243729.71600000001</v>
      </c>
      <c r="AX23" s="63">
        <f t="shared" si="17"/>
        <v>218629.52099999998</v>
      </c>
      <c r="AY23" s="63">
        <f t="shared" si="17"/>
        <v>191464.326</v>
      </c>
      <c r="AZ23" s="63">
        <f t="shared" si="17"/>
        <v>166399.13099999999</v>
      </c>
      <c r="BA23" s="63">
        <f t="shared" si="17"/>
        <v>104604.7216</v>
      </c>
      <c r="BB23" s="63">
        <f t="shared" si="17"/>
        <v>169833.92259999999</v>
      </c>
      <c r="BC23" s="63">
        <f t="shared" si="17"/>
        <v>196492.603</v>
      </c>
      <c r="BD23" s="63">
        <f t="shared" si="17"/>
        <v>196492.603</v>
      </c>
      <c r="BE23" s="63">
        <f t="shared" si="17"/>
        <v>216075.3633</v>
      </c>
      <c r="BF23" s="63">
        <f t="shared" si="17"/>
        <v>216075.3633</v>
      </c>
      <c r="BG23" s="63">
        <f t="shared" si="17"/>
        <v>216075.3633</v>
      </c>
      <c r="BH23" s="63">
        <f t="shared" si="17"/>
        <v>196667.603</v>
      </c>
      <c r="BI23" s="63">
        <f t="shared" si="17"/>
        <v>196877.603</v>
      </c>
      <c r="BJ23" s="63">
        <f t="shared" si="17"/>
        <v>173333.92259999999</v>
      </c>
      <c r="BK23" s="63">
        <f t="shared" si="17"/>
        <v>154101.1623</v>
      </c>
      <c r="BL23" s="63">
        <f t="shared" si="17"/>
        <v>136968.402</v>
      </c>
      <c r="BN23" s="104">
        <f>BL21+BL22</f>
        <v>136968.402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0.80447262247838613</v>
      </c>
      <c r="R24" s="96">
        <f t="shared" si="18"/>
        <v>0.80447262247838613</v>
      </c>
      <c r="S24" s="96">
        <f t="shared" si="18"/>
        <v>0.80447262247838602</v>
      </c>
      <c r="T24" s="96">
        <f t="shared" si="18"/>
        <v>0.80447262247838602</v>
      </c>
      <c r="U24" s="96">
        <f t="shared" si="18"/>
        <v>0.80447262247838602</v>
      </c>
      <c r="V24" s="96">
        <f t="shared" si="18"/>
        <v>0.80447262247838602</v>
      </c>
      <c r="W24" s="96">
        <f t="shared" si="18"/>
        <v>0.80447262247838602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0.8058609580330649</v>
      </c>
      <c r="AA24" s="96">
        <f t="shared" si="18"/>
        <v>0.80564533166233998</v>
      </c>
      <c r="AB24" s="96">
        <f t="shared" si="18"/>
        <v>0.80682124744194328</v>
      </c>
      <c r="AC24" s="96">
        <f t="shared" si="18"/>
        <v>0.85114028865979385</v>
      </c>
      <c r="AD24" s="96">
        <f t="shared" si="18"/>
        <v>0.85107375803623619</v>
      </c>
      <c r="AE24" s="96">
        <f t="shared" si="18"/>
        <v>0.85129524096385545</v>
      </c>
      <c r="AF24" s="96">
        <f t="shared" si="18"/>
        <v>0.85129524096385545</v>
      </c>
      <c r="AG24" s="96">
        <f t="shared" si="18"/>
        <v>0.85124019215372304</v>
      </c>
      <c r="AH24" s="96">
        <f t="shared" si="18"/>
        <v>0.85124019215372304</v>
      </c>
      <c r="AI24" s="96">
        <f t="shared" si="18"/>
        <v>0.85124019215372304</v>
      </c>
      <c r="AJ24" s="96">
        <f t="shared" si="18"/>
        <v>0.85135120812946941</v>
      </c>
      <c r="AK24" s="96">
        <f t="shared" si="18"/>
        <v>0.851418313144233</v>
      </c>
      <c r="AL24" s="96">
        <f t="shared" si="18"/>
        <v>0.85230689740829679</v>
      </c>
      <c r="AM24" s="96">
        <f t="shared" si="18"/>
        <v>0.85269517294537056</v>
      </c>
      <c r="AN24" s="96">
        <f t="shared" si="18"/>
        <v>0.85405114553785733</v>
      </c>
      <c r="AO24" s="96">
        <f t="shared" si="18"/>
        <v>0.87996636333444034</v>
      </c>
      <c r="AP24" s="96">
        <f t="shared" si="18"/>
        <v>0.8798933352420294</v>
      </c>
      <c r="AQ24" s="96">
        <f t="shared" si="18"/>
        <v>0.88016897006962658</v>
      </c>
      <c r="AR24" s="96">
        <f t="shared" si="18"/>
        <v>0.88016897006962658</v>
      </c>
      <c r="AS24" s="96">
        <f t="shared" si="18"/>
        <v>0.88011538723984972</v>
      </c>
      <c r="AT24" s="96">
        <f t="shared" si="18"/>
        <v>0.88011538723984972</v>
      </c>
      <c r="AU24" s="96">
        <f t="shared" si="18"/>
        <v>0.88011538723984972</v>
      </c>
      <c r="AV24" s="96">
        <f t="shared" si="18"/>
        <v>0.88024477137176949</v>
      </c>
      <c r="AW24" s="96">
        <f t="shared" si="18"/>
        <v>0.88033560644369002</v>
      </c>
      <c r="AX24" s="96">
        <f t="shared" si="18"/>
        <v>0.88158842315369257</v>
      </c>
      <c r="AY24" s="96">
        <f t="shared" si="18"/>
        <v>0.8820598714670721</v>
      </c>
      <c r="AZ24" s="96">
        <f t="shared" si="18"/>
        <v>0.88399676468244481</v>
      </c>
      <c r="BA24" s="96">
        <f t="shared" si="18"/>
        <v>0.92907648636646245</v>
      </c>
      <c r="BB24" s="96">
        <f t="shared" si="18"/>
        <v>0.92901877687216228</v>
      </c>
      <c r="BC24" s="96">
        <f t="shared" si="18"/>
        <v>0.92919680798240845</v>
      </c>
      <c r="BD24" s="96">
        <f t="shared" si="18"/>
        <v>0.92919680798240845</v>
      </c>
      <c r="BE24" s="96">
        <f t="shared" si="18"/>
        <v>0.92917656066567755</v>
      </c>
      <c r="BF24" s="96">
        <f t="shared" si="18"/>
        <v>0.92917656066567755</v>
      </c>
      <c r="BG24" s="96">
        <f t="shared" si="18"/>
        <v>0.92917656066567755</v>
      </c>
      <c r="BH24" s="96">
        <f t="shared" si="18"/>
        <v>0.92925535343035348</v>
      </c>
      <c r="BI24" s="96">
        <f t="shared" si="18"/>
        <v>0.92932548029265993</v>
      </c>
      <c r="BJ24" s="96">
        <f t="shared" si="18"/>
        <v>0.93035222263968653</v>
      </c>
      <c r="BK24" s="96">
        <f t="shared" si="18"/>
        <v>0.93067497463461768</v>
      </c>
      <c r="BL24" s="96">
        <f t="shared" si="18"/>
        <v>0.93207486900306225</v>
      </c>
      <c r="BN24" s="178">
        <f>BN23/BN22</f>
        <v>0.93207486900306225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663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23</v>
      </c>
      <c r="O27" s="101">
        <f t="shared" si="19"/>
        <v>23</v>
      </c>
      <c r="P27" s="101">
        <f t="shared" si="19"/>
        <v>45</v>
      </c>
      <c r="Q27" s="101">
        <f t="shared" si="19"/>
        <v>11</v>
      </c>
      <c r="R27" s="101">
        <f t="shared" si="19"/>
        <v>15</v>
      </c>
      <c r="S27" s="101">
        <f t="shared" si="19"/>
        <v>29</v>
      </c>
      <c r="T27" s="101">
        <f t="shared" si="19"/>
        <v>29</v>
      </c>
      <c r="U27" s="101">
        <f t="shared" si="19"/>
        <v>29</v>
      </c>
      <c r="V27" s="101">
        <f t="shared" si="19"/>
        <v>29</v>
      </c>
      <c r="W27" s="101">
        <f t="shared" si="19"/>
        <v>29</v>
      </c>
      <c r="X27" s="101">
        <f t="shared" si="19"/>
        <v>33</v>
      </c>
      <c r="Y27" s="101">
        <f t="shared" si="19"/>
        <v>36</v>
      </c>
      <c r="Z27" s="101">
        <f t="shared" si="19"/>
        <v>36</v>
      </c>
      <c r="AA27" s="101">
        <f t="shared" si="19"/>
        <v>44</v>
      </c>
      <c r="AB27" s="101">
        <f t="shared" si="19"/>
        <v>44</v>
      </c>
      <c r="AC27" s="101">
        <f t="shared" si="19"/>
        <v>53</v>
      </c>
      <c r="AD27" s="101">
        <f t="shared" si="19"/>
        <v>84</v>
      </c>
      <c r="AE27" s="101">
        <f t="shared" si="19"/>
        <v>95</v>
      </c>
      <c r="AF27" s="101">
        <f t="shared" si="19"/>
        <v>95</v>
      </c>
      <c r="AG27" s="101">
        <f t="shared" si="19"/>
        <v>105</v>
      </c>
      <c r="AH27" s="101">
        <f t="shared" si="19"/>
        <v>105</v>
      </c>
      <c r="AI27" s="101">
        <f t="shared" si="19"/>
        <v>105</v>
      </c>
      <c r="AJ27" s="101">
        <f t="shared" si="19"/>
        <v>95</v>
      </c>
      <c r="AK27" s="101">
        <f t="shared" ref="AK27:BL27" si="20">AK67</f>
        <v>95</v>
      </c>
      <c r="AL27" s="101">
        <f t="shared" si="20"/>
        <v>84</v>
      </c>
      <c r="AM27" s="101">
        <f t="shared" si="20"/>
        <v>74</v>
      </c>
      <c r="AN27" s="101">
        <f t="shared" si="20"/>
        <v>63</v>
      </c>
      <c r="AO27" s="101">
        <f t="shared" si="20"/>
        <v>99</v>
      </c>
      <c r="AP27" s="101">
        <f t="shared" si="20"/>
        <v>158</v>
      </c>
      <c r="AQ27" s="101">
        <f t="shared" si="20"/>
        <v>178</v>
      </c>
      <c r="AR27" s="101">
        <f t="shared" si="20"/>
        <v>178</v>
      </c>
      <c r="AS27" s="101">
        <f t="shared" si="20"/>
        <v>198</v>
      </c>
      <c r="AT27" s="101">
        <f t="shared" si="20"/>
        <v>198</v>
      </c>
      <c r="AU27" s="101">
        <f t="shared" si="20"/>
        <v>198</v>
      </c>
      <c r="AV27" s="101">
        <f t="shared" si="20"/>
        <v>178</v>
      </c>
      <c r="AW27" s="101">
        <f t="shared" si="20"/>
        <v>178</v>
      </c>
      <c r="AX27" s="101">
        <f t="shared" si="20"/>
        <v>158</v>
      </c>
      <c r="AY27" s="101">
        <f t="shared" si="20"/>
        <v>139</v>
      </c>
      <c r="AZ27" s="101">
        <f t="shared" si="20"/>
        <v>119</v>
      </c>
      <c r="BA27" s="101">
        <f t="shared" si="20"/>
        <v>151</v>
      </c>
      <c r="BB27" s="101">
        <f t="shared" si="20"/>
        <v>242</v>
      </c>
      <c r="BC27" s="101">
        <f t="shared" si="20"/>
        <v>271</v>
      </c>
      <c r="BD27" s="101">
        <f t="shared" si="20"/>
        <v>271</v>
      </c>
      <c r="BE27" s="101">
        <f t="shared" si="20"/>
        <v>302</v>
      </c>
      <c r="BF27" s="101">
        <f t="shared" si="20"/>
        <v>302</v>
      </c>
      <c r="BG27" s="101">
        <f t="shared" si="20"/>
        <v>302</v>
      </c>
      <c r="BH27" s="101">
        <f t="shared" si="20"/>
        <v>271</v>
      </c>
      <c r="BI27" s="101">
        <f t="shared" si="20"/>
        <v>271</v>
      </c>
      <c r="BJ27" s="101">
        <f t="shared" si="20"/>
        <v>242</v>
      </c>
      <c r="BK27" s="101">
        <f t="shared" si="20"/>
        <v>211</v>
      </c>
      <c r="BL27" s="101">
        <f t="shared" si="20"/>
        <v>181</v>
      </c>
    </row>
    <row r="28" spans="2:66" x14ac:dyDescent="0.15">
      <c r="B28" s="47" t="s">
        <v>678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46000</v>
      </c>
      <c r="O28" s="180">
        <f t="shared" si="21"/>
        <v>46000</v>
      </c>
      <c r="P28" s="180">
        <f t="shared" si="21"/>
        <v>90000</v>
      </c>
      <c r="Q28" s="180">
        <f t="shared" si="21"/>
        <v>45375</v>
      </c>
      <c r="R28" s="180">
        <f t="shared" si="21"/>
        <v>61875</v>
      </c>
      <c r="S28" s="180">
        <f t="shared" si="21"/>
        <v>119625</v>
      </c>
      <c r="T28" s="180">
        <f t="shared" si="21"/>
        <v>119625</v>
      </c>
      <c r="U28" s="180">
        <f t="shared" si="21"/>
        <v>119625</v>
      </c>
      <c r="V28" s="180">
        <f t="shared" si="21"/>
        <v>119625</v>
      </c>
      <c r="W28" s="180">
        <f t="shared" si="21"/>
        <v>119625</v>
      </c>
      <c r="X28" s="180">
        <f t="shared" si="21"/>
        <v>136125</v>
      </c>
      <c r="Y28" s="180">
        <f t="shared" si="21"/>
        <v>148500</v>
      </c>
      <c r="Z28" s="180">
        <f t="shared" si="21"/>
        <v>148500</v>
      </c>
      <c r="AA28" s="180">
        <f t="shared" si="21"/>
        <v>181500</v>
      </c>
      <c r="AB28" s="180">
        <f t="shared" si="21"/>
        <v>181500</v>
      </c>
      <c r="AC28" s="180">
        <f t="shared" si="21"/>
        <v>270300</v>
      </c>
      <c r="AD28" s="180">
        <f t="shared" si="21"/>
        <v>428400</v>
      </c>
      <c r="AE28" s="180">
        <f t="shared" si="21"/>
        <v>484500</v>
      </c>
      <c r="AF28" s="180">
        <f t="shared" si="21"/>
        <v>484500</v>
      </c>
      <c r="AG28" s="180">
        <f t="shared" si="21"/>
        <v>535500</v>
      </c>
      <c r="AH28" s="180">
        <f t="shared" si="21"/>
        <v>535500</v>
      </c>
      <c r="AI28" s="180">
        <f t="shared" si="21"/>
        <v>535500</v>
      </c>
      <c r="AJ28" s="180">
        <f t="shared" si="21"/>
        <v>484500</v>
      </c>
      <c r="AK28" s="180">
        <f t="shared" ref="AK28:BL28" si="22">AK27*AK47</f>
        <v>484500</v>
      </c>
      <c r="AL28" s="180">
        <f t="shared" si="22"/>
        <v>428400</v>
      </c>
      <c r="AM28" s="180">
        <f t="shared" si="22"/>
        <v>377400</v>
      </c>
      <c r="AN28" s="180">
        <f t="shared" si="22"/>
        <v>321300</v>
      </c>
      <c r="AO28" s="180">
        <f t="shared" si="22"/>
        <v>579150</v>
      </c>
      <c r="AP28" s="180">
        <f t="shared" si="22"/>
        <v>924300</v>
      </c>
      <c r="AQ28" s="180">
        <f t="shared" si="22"/>
        <v>1041300</v>
      </c>
      <c r="AR28" s="180">
        <f t="shared" si="22"/>
        <v>1041300</v>
      </c>
      <c r="AS28" s="180">
        <f t="shared" si="22"/>
        <v>1158300</v>
      </c>
      <c r="AT28" s="180">
        <f t="shared" si="22"/>
        <v>1158300</v>
      </c>
      <c r="AU28" s="180">
        <f t="shared" si="22"/>
        <v>1158300</v>
      </c>
      <c r="AV28" s="180">
        <f t="shared" si="22"/>
        <v>1041300</v>
      </c>
      <c r="AW28" s="180">
        <f t="shared" si="22"/>
        <v>1041300</v>
      </c>
      <c r="AX28" s="180">
        <f t="shared" si="22"/>
        <v>924300</v>
      </c>
      <c r="AY28" s="180">
        <f t="shared" si="22"/>
        <v>813150</v>
      </c>
      <c r="AZ28" s="180">
        <f t="shared" si="22"/>
        <v>696150</v>
      </c>
      <c r="BA28" s="180">
        <f t="shared" si="22"/>
        <v>985275</v>
      </c>
      <c r="BB28" s="180">
        <f t="shared" si="22"/>
        <v>1579050</v>
      </c>
      <c r="BC28" s="180">
        <f t="shared" si="22"/>
        <v>1768275</v>
      </c>
      <c r="BD28" s="180">
        <f t="shared" si="22"/>
        <v>1768275</v>
      </c>
      <c r="BE28" s="180">
        <f t="shared" si="22"/>
        <v>1970550</v>
      </c>
      <c r="BF28" s="180">
        <f t="shared" si="22"/>
        <v>1970550</v>
      </c>
      <c r="BG28" s="180">
        <f t="shared" si="22"/>
        <v>1970550</v>
      </c>
      <c r="BH28" s="180">
        <f t="shared" si="22"/>
        <v>1768275</v>
      </c>
      <c r="BI28" s="180">
        <f t="shared" si="22"/>
        <v>1768275</v>
      </c>
      <c r="BJ28" s="180">
        <f t="shared" si="22"/>
        <v>1579050</v>
      </c>
      <c r="BK28" s="180">
        <f t="shared" si="22"/>
        <v>1376775</v>
      </c>
      <c r="BL28" s="180">
        <f t="shared" si="22"/>
        <v>1181025</v>
      </c>
    </row>
    <row r="29" spans="2:66" x14ac:dyDescent="0.15">
      <c r="B29" s="47" t="s">
        <v>662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25093</v>
      </c>
      <c r="O29" s="63">
        <f t="shared" si="23"/>
        <v>25093</v>
      </c>
      <c r="P29" s="63">
        <f t="shared" si="23"/>
        <v>49095</v>
      </c>
      <c r="Q29" s="63">
        <f t="shared" si="23"/>
        <v>36045.9</v>
      </c>
      <c r="R29" s="63">
        <f t="shared" si="23"/>
        <v>49153.499999999993</v>
      </c>
      <c r="S29" s="63">
        <f t="shared" si="23"/>
        <v>95030.099999999991</v>
      </c>
      <c r="T29" s="63">
        <f t="shared" si="23"/>
        <v>95030.099999999991</v>
      </c>
      <c r="U29" s="63">
        <f t="shared" si="23"/>
        <v>95030.099999999991</v>
      </c>
      <c r="V29" s="63">
        <f t="shared" si="23"/>
        <v>95030.099999999991</v>
      </c>
      <c r="W29" s="63">
        <f t="shared" si="23"/>
        <v>95030.099999999991</v>
      </c>
      <c r="X29" s="63">
        <f t="shared" si="23"/>
        <v>108137.7</v>
      </c>
      <c r="Y29" s="63">
        <f t="shared" si="23"/>
        <v>117968.40000000001</v>
      </c>
      <c r="Z29" s="63">
        <f t="shared" si="23"/>
        <v>117968.40000000001</v>
      </c>
      <c r="AA29" s="63">
        <f t="shared" si="23"/>
        <v>144183.6</v>
      </c>
      <c r="AB29" s="63">
        <f t="shared" si="23"/>
        <v>144183.6</v>
      </c>
      <c r="AC29" s="63">
        <f t="shared" si="23"/>
        <v>228096.63</v>
      </c>
      <c r="AD29" s="63">
        <f t="shared" si="23"/>
        <v>361511.64</v>
      </c>
      <c r="AE29" s="63">
        <f t="shared" si="23"/>
        <v>408852.45</v>
      </c>
      <c r="AF29" s="63">
        <f t="shared" si="23"/>
        <v>408852.45</v>
      </c>
      <c r="AG29" s="63">
        <f t="shared" si="23"/>
        <v>451889.55</v>
      </c>
      <c r="AH29" s="63">
        <f t="shared" si="23"/>
        <v>451889.55</v>
      </c>
      <c r="AI29" s="63">
        <f t="shared" si="23"/>
        <v>451889.55</v>
      </c>
      <c r="AJ29" s="63">
        <f t="shared" si="23"/>
        <v>408852.45</v>
      </c>
      <c r="AK29" s="63">
        <f t="shared" ref="AK29:BL29" si="24">AK27*AK59</f>
        <v>408852.45</v>
      </c>
      <c r="AL29" s="63">
        <f t="shared" si="24"/>
        <v>361511.64</v>
      </c>
      <c r="AM29" s="63">
        <f t="shared" si="24"/>
        <v>318474.53999999998</v>
      </c>
      <c r="AN29" s="63">
        <f t="shared" si="24"/>
        <v>271133.73</v>
      </c>
      <c r="AO29" s="63">
        <f t="shared" si="24"/>
        <v>504606.86099999998</v>
      </c>
      <c r="AP29" s="63">
        <f t="shared" si="24"/>
        <v>805332.16200000001</v>
      </c>
      <c r="AQ29" s="63">
        <f t="shared" si="24"/>
        <v>907272.94200000016</v>
      </c>
      <c r="AR29" s="63">
        <f t="shared" si="24"/>
        <v>907272.94200000016</v>
      </c>
      <c r="AS29" s="63">
        <f t="shared" si="24"/>
        <v>1009213.722</v>
      </c>
      <c r="AT29" s="63">
        <f t="shared" si="24"/>
        <v>1009213.722</v>
      </c>
      <c r="AU29" s="63">
        <f t="shared" si="24"/>
        <v>1009213.722</v>
      </c>
      <c r="AV29" s="63">
        <f t="shared" si="24"/>
        <v>907272.94200000016</v>
      </c>
      <c r="AW29" s="63">
        <f t="shared" si="24"/>
        <v>907272.94200000016</v>
      </c>
      <c r="AX29" s="63">
        <f t="shared" si="24"/>
        <v>805332.16200000001</v>
      </c>
      <c r="AY29" s="63">
        <f t="shared" si="24"/>
        <v>708488.42099999997</v>
      </c>
      <c r="AZ29" s="63">
        <f t="shared" si="24"/>
        <v>606547.64099999995</v>
      </c>
      <c r="BA29" s="63">
        <f t="shared" si="24"/>
        <v>909913.9351</v>
      </c>
      <c r="BB29" s="63">
        <f t="shared" si="24"/>
        <v>1458272.6641999998</v>
      </c>
      <c r="BC29" s="63">
        <f t="shared" si="24"/>
        <v>1633024.3471000001</v>
      </c>
      <c r="BD29" s="63">
        <f t="shared" si="24"/>
        <v>1633024.3471000001</v>
      </c>
      <c r="BE29" s="63">
        <f t="shared" si="24"/>
        <v>1819827.8702</v>
      </c>
      <c r="BF29" s="63">
        <f t="shared" si="24"/>
        <v>1819827.8702</v>
      </c>
      <c r="BG29" s="63">
        <f t="shared" si="24"/>
        <v>1819827.8702</v>
      </c>
      <c r="BH29" s="63">
        <f t="shared" si="24"/>
        <v>1633024.3471000001</v>
      </c>
      <c r="BI29" s="63">
        <f t="shared" si="24"/>
        <v>1633024.3471000001</v>
      </c>
      <c r="BJ29" s="63">
        <f t="shared" si="24"/>
        <v>1458272.6641999998</v>
      </c>
      <c r="BK29" s="63">
        <f t="shared" si="24"/>
        <v>1271469.1411000001</v>
      </c>
      <c r="BL29" s="63">
        <f t="shared" si="24"/>
        <v>1090691.5381</v>
      </c>
      <c r="BN29" s="104">
        <f>BL28+BL30</f>
        <v>1277080</v>
      </c>
    </row>
    <row r="30" spans="2:66" x14ac:dyDescent="0.15">
      <c r="B30" s="47" t="s">
        <v>671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2645</v>
      </c>
      <c r="O30" s="63">
        <f t="shared" si="25"/>
        <v>2645</v>
      </c>
      <c r="P30" s="63">
        <f t="shared" si="25"/>
        <v>5175</v>
      </c>
      <c r="Q30" s="63">
        <f t="shared" si="25"/>
        <v>2131.25</v>
      </c>
      <c r="R30" s="63">
        <f t="shared" si="25"/>
        <v>2906.25</v>
      </c>
      <c r="S30" s="63">
        <f t="shared" si="25"/>
        <v>5618.75</v>
      </c>
      <c r="T30" s="63">
        <f t="shared" si="25"/>
        <v>5618.75</v>
      </c>
      <c r="U30" s="63">
        <f t="shared" si="25"/>
        <v>5618.75</v>
      </c>
      <c r="V30" s="63">
        <f t="shared" si="25"/>
        <v>5618.75</v>
      </c>
      <c r="W30" s="63">
        <f t="shared" si="25"/>
        <v>5618.75</v>
      </c>
      <c r="X30" s="63">
        <f t="shared" si="25"/>
        <v>6393.75</v>
      </c>
      <c r="Y30" s="63">
        <f t="shared" si="25"/>
        <v>6975</v>
      </c>
      <c r="Z30" s="63">
        <f t="shared" si="25"/>
        <v>10856.25</v>
      </c>
      <c r="AA30" s="63">
        <f t="shared" si="25"/>
        <v>12406.25</v>
      </c>
      <c r="AB30" s="63">
        <f t="shared" si="25"/>
        <v>16118.75</v>
      </c>
      <c r="AC30" s="63">
        <f t="shared" si="25"/>
        <v>13565</v>
      </c>
      <c r="AD30" s="63">
        <f t="shared" si="25"/>
        <v>21033.75</v>
      </c>
      <c r="AE30" s="63">
        <f t="shared" si="25"/>
        <v>26090</v>
      </c>
      <c r="AF30" s="63">
        <f t="shared" si="25"/>
        <v>26090</v>
      </c>
      <c r="AG30" s="63">
        <f t="shared" si="25"/>
        <v>28252.5</v>
      </c>
      <c r="AH30" s="63">
        <f t="shared" si="25"/>
        <v>28252.5</v>
      </c>
      <c r="AI30" s="63">
        <f t="shared" si="25"/>
        <v>28252.5</v>
      </c>
      <c r="AJ30" s="63">
        <f t="shared" si="25"/>
        <v>26855</v>
      </c>
      <c r="AK30" s="63">
        <f t="shared" ref="AK30:BL30" si="26">AK80</f>
        <v>27428.75</v>
      </c>
      <c r="AL30" s="63">
        <f t="shared" si="26"/>
        <v>29448.75</v>
      </c>
      <c r="AM30" s="63">
        <f t="shared" si="26"/>
        <v>28816.25</v>
      </c>
      <c r="AN30" s="63">
        <f t="shared" si="26"/>
        <v>30645</v>
      </c>
      <c r="AO30" s="63">
        <f t="shared" si="26"/>
        <v>35482.5</v>
      </c>
      <c r="AP30" s="63">
        <f t="shared" si="26"/>
        <v>55992.5</v>
      </c>
      <c r="AQ30" s="63">
        <f t="shared" si="26"/>
        <v>65605</v>
      </c>
      <c r="AR30" s="63">
        <f t="shared" si="26"/>
        <v>65605</v>
      </c>
      <c r="AS30" s="63">
        <f t="shared" si="26"/>
        <v>72180</v>
      </c>
      <c r="AT30" s="63">
        <f t="shared" si="26"/>
        <v>72180</v>
      </c>
      <c r="AU30" s="63">
        <f t="shared" si="26"/>
        <v>72180</v>
      </c>
      <c r="AV30" s="63">
        <f t="shared" si="26"/>
        <v>66415</v>
      </c>
      <c r="AW30" s="63">
        <f t="shared" si="26"/>
        <v>67022.5</v>
      </c>
      <c r="AX30" s="63">
        <f t="shared" si="26"/>
        <v>64902.5</v>
      </c>
      <c r="AY30" s="63">
        <f t="shared" si="26"/>
        <v>60175</v>
      </c>
      <c r="AZ30" s="63">
        <f t="shared" si="26"/>
        <v>57852.5</v>
      </c>
      <c r="BA30" s="63">
        <f t="shared" si="26"/>
        <v>67360</v>
      </c>
      <c r="BB30" s="63">
        <f t="shared" si="26"/>
        <v>107097.5</v>
      </c>
      <c r="BC30" s="63">
        <f t="shared" si="26"/>
        <v>122807.5</v>
      </c>
      <c r="BD30" s="63">
        <f t="shared" si="26"/>
        <v>122807.5</v>
      </c>
      <c r="BE30" s="63">
        <f t="shared" si="26"/>
        <v>135935</v>
      </c>
      <c r="BF30" s="63">
        <f t="shared" si="26"/>
        <v>135935</v>
      </c>
      <c r="BG30" s="63">
        <f t="shared" si="26"/>
        <v>135935</v>
      </c>
      <c r="BH30" s="63">
        <f t="shared" si="26"/>
        <v>123617.5</v>
      </c>
      <c r="BI30" s="63">
        <f t="shared" si="26"/>
        <v>124225</v>
      </c>
      <c r="BJ30" s="63">
        <f t="shared" si="26"/>
        <v>116007.5</v>
      </c>
      <c r="BK30" s="63">
        <f t="shared" si="26"/>
        <v>104702.5</v>
      </c>
      <c r="BL30" s="63">
        <f t="shared" si="26"/>
        <v>96055</v>
      </c>
      <c r="BN30" s="104">
        <f>BL29+BL30</f>
        <v>1186746.5381</v>
      </c>
    </row>
    <row r="31" spans="2:66" x14ac:dyDescent="0.15">
      <c r="B31" s="47" t="s">
        <v>666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27738</v>
      </c>
      <c r="O31" s="63">
        <f t="shared" si="27"/>
        <v>27738</v>
      </c>
      <c r="P31" s="63">
        <f t="shared" si="27"/>
        <v>54270</v>
      </c>
      <c r="Q31" s="63">
        <f t="shared" si="27"/>
        <v>38177.15</v>
      </c>
      <c r="R31" s="63">
        <f t="shared" si="27"/>
        <v>52059.749999999993</v>
      </c>
      <c r="S31" s="63">
        <f t="shared" si="27"/>
        <v>100648.84999999999</v>
      </c>
      <c r="T31" s="63">
        <f t="shared" si="27"/>
        <v>100648.84999999999</v>
      </c>
      <c r="U31" s="63">
        <f t="shared" si="27"/>
        <v>100648.84999999999</v>
      </c>
      <c r="V31" s="63">
        <f t="shared" si="27"/>
        <v>100648.84999999999</v>
      </c>
      <c r="W31" s="63">
        <f t="shared" si="27"/>
        <v>100648.84999999999</v>
      </c>
      <c r="X31" s="63">
        <f t="shared" si="27"/>
        <v>114531.45</v>
      </c>
      <c r="Y31" s="63">
        <f t="shared" si="27"/>
        <v>124943.40000000001</v>
      </c>
      <c r="Z31" s="63">
        <f t="shared" si="27"/>
        <v>128824.65000000001</v>
      </c>
      <c r="AA31" s="63">
        <f t="shared" si="27"/>
        <v>156589.85</v>
      </c>
      <c r="AB31" s="63">
        <f t="shared" si="27"/>
        <v>160302.35</v>
      </c>
      <c r="AC31" s="63">
        <f t="shared" si="27"/>
        <v>241661.63</v>
      </c>
      <c r="AD31" s="63">
        <f t="shared" si="27"/>
        <v>382545.39</v>
      </c>
      <c r="AE31" s="63">
        <f t="shared" si="27"/>
        <v>434942.45</v>
      </c>
      <c r="AF31" s="63">
        <f t="shared" si="27"/>
        <v>434942.45</v>
      </c>
      <c r="AG31" s="63">
        <f t="shared" si="27"/>
        <v>480142.05</v>
      </c>
      <c r="AH31" s="63">
        <f t="shared" si="27"/>
        <v>480142.05</v>
      </c>
      <c r="AI31" s="63">
        <f t="shared" si="27"/>
        <v>480142.05</v>
      </c>
      <c r="AJ31" s="63">
        <f t="shared" si="27"/>
        <v>435707.45</v>
      </c>
      <c r="AK31" s="63">
        <f t="shared" si="27"/>
        <v>436281.2</v>
      </c>
      <c r="AL31" s="63">
        <f t="shared" si="27"/>
        <v>390960.39</v>
      </c>
      <c r="AM31" s="63">
        <f t="shared" si="27"/>
        <v>347290.79</v>
      </c>
      <c r="AN31" s="63">
        <f t="shared" si="27"/>
        <v>301778.73</v>
      </c>
      <c r="AO31" s="63">
        <f t="shared" si="27"/>
        <v>540089.36100000003</v>
      </c>
      <c r="AP31" s="63">
        <f t="shared" si="27"/>
        <v>861324.66200000001</v>
      </c>
      <c r="AQ31" s="63">
        <f t="shared" si="27"/>
        <v>972877.94200000016</v>
      </c>
      <c r="AR31" s="63">
        <f t="shared" si="27"/>
        <v>972877.94200000016</v>
      </c>
      <c r="AS31" s="63">
        <f t="shared" si="27"/>
        <v>1081393.7220000001</v>
      </c>
      <c r="AT31" s="63">
        <f t="shared" si="27"/>
        <v>1081393.7220000001</v>
      </c>
      <c r="AU31" s="63">
        <f t="shared" si="27"/>
        <v>1081393.7220000001</v>
      </c>
      <c r="AV31" s="63">
        <f t="shared" si="27"/>
        <v>973687.94200000016</v>
      </c>
      <c r="AW31" s="63">
        <f t="shared" si="27"/>
        <v>974295.44200000016</v>
      </c>
      <c r="AX31" s="63">
        <f t="shared" si="27"/>
        <v>870234.66200000001</v>
      </c>
      <c r="AY31" s="63">
        <f t="shared" si="27"/>
        <v>768663.42099999997</v>
      </c>
      <c r="AZ31" s="63">
        <f t="shared" si="27"/>
        <v>664400.14099999995</v>
      </c>
      <c r="BA31" s="63">
        <f t="shared" si="27"/>
        <v>977273.9351</v>
      </c>
      <c r="BB31" s="63">
        <f t="shared" si="27"/>
        <v>1565370.1641999998</v>
      </c>
      <c r="BC31" s="63">
        <f t="shared" si="27"/>
        <v>1755831.8471000001</v>
      </c>
      <c r="BD31" s="63">
        <f t="shared" si="27"/>
        <v>1755831.8471000001</v>
      </c>
      <c r="BE31" s="63">
        <f t="shared" si="27"/>
        <v>1955762.8702</v>
      </c>
      <c r="BF31" s="63">
        <f t="shared" si="27"/>
        <v>1955762.8702</v>
      </c>
      <c r="BG31" s="63">
        <f t="shared" si="27"/>
        <v>1955762.8702</v>
      </c>
      <c r="BH31" s="63">
        <f t="shared" si="27"/>
        <v>1756641.8471000001</v>
      </c>
      <c r="BI31" s="63">
        <f t="shared" si="27"/>
        <v>1757249.3471000001</v>
      </c>
      <c r="BJ31" s="63">
        <f t="shared" si="27"/>
        <v>1574280.1641999998</v>
      </c>
      <c r="BK31" s="63">
        <f t="shared" si="27"/>
        <v>1376171.6411000001</v>
      </c>
      <c r="BL31" s="63">
        <f t="shared" si="27"/>
        <v>1186746.5381</v>
      </c>
      <c r="BN31" s="178">
        <f>BN30/BN29</f>
        <v>0.9292656200864472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0.80362373371924745</v>
      </c>
      <c r="R32" s="96">
        <f t="shared" si="28"/>
        <v>0.80362373371924734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0.80362373371924745</v>
      </c>
      <c r="Y32" s="96">
        <f t="shared" si="28"/>
        <v>0.80362373371924756</v>
      </c>
      <c r="Z32" s="96">
        <f t="shared" si="28"/>
        <v>0.80840663607483243</v>
      </c>
      <c r="AA32" s="96">
        <f t="shared" si="28"/>
        <v>0.80755442385173248</v>
      </c>
      <c r="AB32" s="96">
        <f t="shared" si="28"/>
        <v>0.8111697397134634</v>
      </c>
      <c r="AC32" s="96">
        <f t="shared" si="28"/>
        <v>0.85132591196519469</v>
      </c>
      <c r="AD32" s="96">
        <f t="shared" si="28"/>
        <v>0.85117192467187885</v>
      </c>
      <c r="AE32" s="96">
        <f t="shared" si="28"/>
        <v>0.85184286805460352</v>
      </c>
      <c r="AF32" s="96">
        <f t="shared" si="28"/>
        <v>0.85184286805460352</v>
      </c>
      <c r="AG32" s="96">
        <f t="shared" si="28"/>
        <v>0.85168943818430953</v>
      </c>
      <c r="AH32" s="96">
        <f t="shared" si="28"/>
        <v>0.85168943818430953</v>
      </c>
      <c r="AI32" s="96">
        <f t="shared" si="28"/>
        <v>0.85168943818430953</v>
      </c>
      <c r="AJ32" s="96">
        <f t="shared" si="28"/>
        <v>0.85206451486736223</v>
      </c>
      <c r="AK32" s="96">
        <f t="shared" ref="AK32:BL32" si="29">IF(AK30+AK28&gt;0,(+AK31/(AK30+AK28)),0)</f>
        <v>0.85223031525383175</v>
      </c>
      <c r="AL32" s="96">
        <f t="shared" si="29"/>
        <v>0.85390730017281913</v>
      </c>
      <c r="AM32" s="96">
        <f t="shared" si="29"/>
        <v>0.8549406627627526</v>
      </c>
      <c r="AN32" s="96">
        <f t="shared" si="29"/>
        <v>0.85745991561181434</v>
      </c>
      <c r="AO32" s="96">
        <f t="shared" si="29"/>
        <v>0.87871917121206577</v>
      </c>
      <c r="AP32" s="96">
        <f t="shared" si="29"/>
        <v>0.87864046904367832</v>
      </c>
      <c r="AQ32" s="96">
        <f t="shared" si="29"/>
        <v>0.87891728919826018</v>
      </c>
      <c r="AR32" s="96">
        <f t="shared" si="29"/>
        <v>0.87891728919826018</v>
      </c>
      <c r="AS32" s="96">
        <f t="shared" si="29"/>
        <v>0.87883892627267413</v>
      </c>
      <c r="AT32" s="96">
        <f t="shared" si="29"/>
        <v>0.87883892627267413</v>
      </c>
      <c r="AU32" s="96">
        <f t="shared" si="29"/>
        <v>0.87883892627267413</v>
      </c>
      <c r="AV32" s="96">
        <f t="shared" si="29"/>
        <v>0.87900582911669534</v>
      </c>
      <c r="AW32" s="96">
        <f t="shared" si="29"/>
        <v>0.87907214912626974</v>
      </c>
      <c r="AX32" s="96">
        <f t="shared" si="29"/>
        <v>0.87973358538822943</v>
      </c>
      <c r="AY32" s="96">
        <f t="shared" si="29"/>
        <v>0.88015735379154381</v>
      </c>
      <c r="AZ32" s="96">
        <f t="shared" si="29"/>
        <v>0.88116437412342785</v>
      </c>
      <c r="BA32" s="96">
        <f t="shared" si="29"/>
        <v>0.92840722102153173</v>
      </c>
      <c r="BB32" s="96">
        <f t="shared" si="29"/>
        <v>0.92837083600337444</v>
      </c>
      <c r="BC32" s="96">
        <f t="shared" si="29"/>
        <v>0.92847977129501236</v>
      </c>
      <c r="BD32" s="96">
        <f t="shared" si="29"/>
        <v>0.92847977129501236</v>
      </c>
      <c r="BE32" s="96">
        <f t="shared" si="29"/>
        <v>0.92844851503808479</v>
      </c>
      <c r="BF32" s="96">
        <f t="shared" si="29"/>
        <v>0.92844851503808479</v>
      </c>
      <c r="BG32" s="96">
        <f t="shared" si="29"/>
        <v>0.92844851503808479</v>
      </c>
      <c r="BH32" s="96">
        <f t="shared" si="29"/>
        <v>0.92851039216023112</v>
      </c>
      <c r="BI32" s="96">
        <f t="shared" si="29"/>
        <v>0.92853334060766191</v>
      </c>
      <c r="BJ32" s="96">
        <f t="shared" si="29"/>
        <v>0.92874735175650369</v>
      </c>
      <c r="BK32" s="96">
        <f t="shared" si="29"/>
        <v>0.928918354210577</v>
      </c>
      <c r="BL32" s="96">
        <f t="shared" si="29"/>
        <v>0.9292656200864472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663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90</v>
      </c>
      <c r="O35" s="101">
        <f t="shared" si="30"/>
        <v>90</v>
      </c>
      <c r="P35" s="101">
        <f t="shared" si="30"/>
        <v>180</v>
      </c>
      <c r="Q35" s="101">
        <f t="shared" si="30"/>
        <v>27</v>
      </c>
      <c r="R35" s="101">
        <f t="shared" si="30"/>
        <v>36</v>
      </c>
      <c r="S35" s="101">
        <f t="shared" si="30"/>
        <v>72</v>
      </c>
      <c r="T35" s="101">
        <f t="shared" si="30"/>
        <v>72</v>
      </c>
      <c r="U35" s="101">
        <f t="shared" si="30"/>
        <v>72</v>
      </c>
      <c r="V35" s="101">
        <f t="shared" si="30"/>
        <v>72</v>
      </c>
      <c r="W35" s="101">
        <f t="shared" si="30"/>
        <v>72</v>
      </c>
      <c r="X35" s="101">
        <f t="shared" si="30"/>
        <v>81</v>
      </c>
      <c r="Y35" s="101">
        <f t="shared" si="30"/>
        <v>90</v>
      </c>
      <c r="Z35" s="101">
        <f t="shared" si="30"/>
        <v>90</v>
      </c>
      <c r="AA35" s="101">
        <f t="shared" si="30"/>
        <v>108</v>
      </c>
      <c r="AB35" s="101">
        <f t="shared" si="30"/>
        <v>108</v>
      </c>
      <c r="AC35" s="101">
        <f t="shared" si="30"/>
        <v>87</v>
      </c>
      <c r="AD35" s="101">
        <f t="shared" si="30"/>
        <v>140</v>
      </c>
      <c r="AE35" s="101">
        <f t="shared" si="30"/>
        <v>157</v>
      </c>
      <c r="AF35" s="101">
        <f t="shared" si="30"/>
        <v>157</v>
      </c>
      <c r="AG35" s="101">
        <f t="shared" si="30"/>
        <v>175</v>
      </c>
      <c r="AH35" s="101">
        <f t="shared" si="30"/>
        <v>175</v>
      </c>
      <c r="AI35" s="101">
        <f t="shared" si="30"/>
        <v>175</v>
      </c>
      <c r="AJ35" s="101">
        <f t="shared" si="30"/>
        <v>157</v>
      </c>
      <c r="AK35" s="101">
        <f t="shared" ref="AK35:BL35" si="31">AK19+AK27</f>
        <v>157</v>
      </c>
      <c r="AL35" s="101">
        <f t="shared" si="31"/>
        <v>140</v>
      </c>
      <c r="AM35" s="101">
        <f t="shared" si="31"/>
        <v>122</v>
      </c>
      <c r="AN35" s="101">
        <f t="shared" si="31"/>
        <v>105</v>
      </c>
      <c r="AO35" s="101">
        <f t="shared" si="31"/>
        <v>123</v>
      </c>
      <c r="AP35" s="101">
        <f t="shared" si="31"/>
        <v>197</v>
      </c>
      <c r="AQ35" s="101">
        <f t="shared" si="31"/>
        <v>222</v>
      </c>
      <c r="AR35" s="101">
        <f t="shared" si="31"/>
        <v>222</v>
      </c>
      <c r="AS35" s="101">
        <f t="shared" si="31"/>
        <v>247</v>
      </c>
      <c r="AT35" s="101">
        <f t="shared" si="31"/>
        <v>247</v>
      </c>
      <c r="AU35" s="101">
        <f t="shared" si="31"/>
        <v>247</v>
      </c>
      <c r="AV35" s="101">
        <f t="shared" si="31"/>
        <v>222</v>
      </c>
      <c r="AW35" s="101">
        <f t="shared" si="31"/>
        <v>222</v>
      </c>
      <c r="AX35" s="101">
        <f t="shared" si="31"/>
        <v>197</v>
      </c>
      <c r="AY35" s="101">
        <f t="shared" si="31"/>
        <v>173</v>
      </c>
      <c r="AZ35" s="101">
        <f t="shared" si="31"/>
        <v>148</v>
      </c>
      <c r="BA35" s="101">
        <f t="shared" si="31"/>
        <v>167</v>
      </c>
      <c r="BB35" s="101">
        <f t="shared" si="31"/>
        <v>268</v>
      </c>
      <c r="BC35" s="101">
        <f t="shared" si="31"/>
        <v>301</v>
      </c>
      <c r="BD35" s="101">
        <f t="shared" si="31"/>
        <v>301</v>
      </c>
      <c r="BE35" s="101">
        <f t="shared" si="31"/>
        <v>335</v>
      </c>
      <c r="BF35" s="101">
        <f t="shared" si="31"/>
        <v>335</v>
      </c>
      <c r="BG35" s="101">
        <f t="shared" si="31"/>
        <v>335</v>
      </c>
      <c r="BH35" s="101">
        <f t="shared" si="31"/>
        <v>301</v>
      </c>
      <c r="BI35" s="101">
        <f t="shared" si="31"/>
        <v>301</v>
      </c>
      <c r="BJ35" s="101">
        <f t="shared" si="31"/>
        <v>268</v>
      </c>
      <c r="BK35" s="101">
        <f t="shared" si="31"/>
        <v>234</v>
      </c>
      <c r="BL35" s="101">
        <f t="shared" si="31"/>
        <v>201</v>
      </c>
    </row>
    <row r="36" spans="2:65" x14ac:dyDescent="0.15">
      <c r="B36" s="47" t="s">
        <v>686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180000</v>
      </c>
      <c r="O36" s="63">
        <f t="shared" si="32"/>
        <v>180000</v>
      </c>
      <c r="P36" s="63">
        <f t="shared" si="32"/>
        <v>360000</v>
      </c>
      <c r="Q36" s="63">
        <f t="shared" si="32"/>
        <v>111375</v>
      </c>
      <c r="R36" s="63">
        <f t="shared" si="32"/>
        <v>148500</v>
      </c>
      <c r="S36" s="63">
        <f t="shared" si="32"/>
        <v>297000</v>
      </c>
      <c r="T36" s="63">
        <f t="shared" si="32"/>
        <v>297000</v>
      </c>
      <c r="U36" s="63">
        <f t="shared" si="32"/>
        <v>297000</v>
      </c>
      <c r="V36" s="63">
        <f t="shared" si="32"/>
        <v>297000</v>
      </c>
      <c r="W36" s="63">
        <f t="shared" si="32"/>
        <v>297000</v>
      </c>
      <c r="X36" s="63">
        <f t="shared" si="32"/>
        <v>334125</v>
      </c>
      <c r="Y36" s="63">
        <f t="shared" si="32"/>
        <v>371250</v>
      </c>
      <c r="Z36" s="63">
        <f t="shared" si="32"/>
        <v>371250</v>
      </c>
      <c r="AA36" s="63">
        <f t="shared" si="32"/>
        <v>445500</v>
      </c>
      <c r="AB36" s="63">
        <f t="shared" si="32"/>
        <v>445500</v>
      </c>
      <c r="AC36" s="63">
        <f t="shared" si="32"/>
        <v>443700</v>
      </c>
      <c r="AD36" s="63">
        <f t="shared" si="32"/>
        <v>714000</v>
      </c>
      <c r="AE36" s="63">
        <f t="shared" si="32"/>
        <v>800700</v>
      </c>
      <c r="AF36" s="63">
        <f t="shared" si="32"/>
        <v>800700</v>
      </c>
      <c r="AG36" s="63">
        <f t="shared" si="32"/>
        <v>892500</v>
      </c>
      <c r="AH36" s="63">
        <f t="shared" si="32"/>
        <v>892500</v>
      </c>
      <c r="AI36" s="63">
        <f t="shared" si="32"/>
        <v>892500</v>
      </c>
      <c r="AJ36" s="63">
        <f t="shared" si="32"/>
        <v>800700</v>
      </c>
      <c r="AK36" s="63">
        <f t="shared" ref="AK36:BL36" si="33">AK28+AK20</f>
        <v>800700</v>
      </c>
      <c r="AL36" s="63">
        <f t="shared" si="33"/>
        <v>714000</v>
      </c>
      <c r="AM36" s="63">
        <f t="shared" si="33"/>
        <v>622200</v>
      </c>
      <c r="AN36" s="63">
        <f t="shared" si="33"/>
        <v>535500</v>
      </c>
      <c r="AO36" s="63">
        <f t="shared" si="33"/>
        <v>719550</v>
      </c>
      <c r="AP36" s="63">
        <f t="shared" si="33"/>
        <v>1152450</v>
      </c>
      <c r="AQ36" s="63">
        <f t="shared" si="33"/>
        <v>1298700</v>
      </c>
      <c r="AR36" s="63">
        <f t="shared" si="33"/>
        <v>1298700</v>
      </c>
      <c r="AS36" s="63">
        <f t="shared" si="33"/>
        <v>1444950</v>
      </c>
      <c r="AT36" s="63">
        <f t="shared" si="33"/>
        <v>1444950</v>
      </c>
      <c r="AU36" s="63">
        <f t="shared" si="33"/>
        <v>1444950</v>
      </c>
      <c r="AV36" s="63">
        <f t="shared" si="33"/>
        <v>1298700</v>
      </c>
      <c r="AW36" s="63">
        <f t="shared" si="33"/>
        <v>1298700</v>
      </c>
      <c r="AX36" s="63">
        <f t="shared" si="33"/>
        <v>1152450</v>
      </c>
      <c r="AY36" s="63">
        <f t="shared" si="33"/>
        <v>1012050</v>
      </c>
      <c r="AZ36" s="63">
        <f t="shared" si="33"/>
        <v>865800</v>
      </c>
      <c r="BA36" s="63">
        <f t="shared" si="33"/>
        <v>1089675</v>
      </c>
      <c r="BB36" s="63">
        <f t="shared" si="33"/>
        <v>1748700</v>
      </c>
      <c r="BC36" s="63">
        <f t="shared" si="33"/>
        <v>1964025</v>
      </c>
      <c r="BD36" s="63">
        <f t="shared" si="33"/>
        <v>1964025</v>
      </c>
      <c r="BE36" s="63">
        <f t="shared" si="33"/>
        <v>2185875</v>
      </c>
      <c r="BF36" s="63">
        <f t="shared" si="33"/>
        <v>2185875</v>
      </c>
      <c r="BG36" s="63">
        <f t="shared" si="33"/>
        <v>2185875</v>
      </c>
      <c r="BH36" s="63">
        <f t="shared" si="33"/>
        <v>1964025</v>
      </c>
      <c r="BI36" s="63">
        <f t="shared" si="33"/>
        <v>1964025</v>
      </c>
      <c r="BJ36" s="63">
        <f t="shared" si="33"/>
        <v>1748700</v>
      </c>
      <c r="BK36" s="63">
        <f t="shared" si="33"/>
        <v>1526850</v>
      </c>
      <c r="BL36" s="63">
        <f t="shared" si="33"/>
        <v>1311525</v>
      </c>
    </row>
    <row r="37" spans="2:65" x14ac:dyDescent="0.15">
      <c r="B37" s="47" t="s">
        <v>662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98190</v>
      </c>
      <c r="O37" s="63">
        <f t="shared" si="34"/>
        <v>98190</v>
      </c>
      <c r="P37" s="63">
        <f t="shared" si="34"/>
        <v>196380</v>
      </c>
      <c r="Q37" s="63">
        <f t="shared" si="34"/>
        <v>88476.3</v>
      </c>
      <c r="R37" s="63">
        <f t="shared" si="34"/>
        <v>117968.4</v>
      </c>
      <c r="S37" s="63">
        <f t="shared" si="34"/>
        <v>235936.8</v>
      </c>
      <c r="T37" s="63">
        <f t="shared" si="34"/>
        <v>235936.8</v>
      </c>
      <c r="U37" s="63">
        <f t="shared" si="34"/>
        <v>235936.8</v>
      </c>
      <c r="V37" s="63">
        <f t="shared" si="34"/>
        <v>235936.8</v>
      </c>
      <c r="W37" s="63">
        <f t="shared" si="34"/>
        <v>235936.8</v>
      </c>
      <c r="X37" s="63">
        <f t="shared" si="34"/>
        <v>265428.90000000002</v>
      </c>
      <c r="Y37" s="63">
        <f t="shared" si="34"/>
        <v>294921</v>
      </c>
      <c r="Z37" s="63">
        <f t="shared" si="34"/>
        <v>294921</v>
      </c>
      <c r="AA37" s="63">
        <f t="shared" si="34"/>
        <v>353905.2</v>
      </c>
      <c r="AB37" s="63">
        <f t="shared" si="34"/>
        <v>353905.2</v>
      </c>
      <c r="AC37" s="63">
        <f t="shared" si="34"/>
        <v>374422.77</v>
      </c>
      <c r="AD37" s="63">
        <f t="shared" si="34"/>
        <v>602519.4</v>
      </c>
      <c r="AE37" s="63">
        <f t="shared" si="34"/>
        <v>675682.47</v>
      </c>
      <c r="AF37" s="63">
        <f t="shared" si="34"/>
        <v>675682.47</v>
      </c>
      <c r="AG37" s="63">
        <f t="shared" si="34"/>
        <v>753149.25</v>
      </c>
      <c r="AH37" s="63">
        <f t="shared" si="34"/>
        <v>753149.25</v>
      </c>
      <c r="AI37" s="63">
        <f t="shared" si="34"/>
        <v>753149.25</v>
      </c>
      <c r="AJ37" s="63">
        <f t="shared" si="34"/>
        <v>675682.47</v>
      </c>
      <c r="AK37" s="63">
        <f t="shared" ref="AK37:BL37" si="35">AK21+AK29</f>
        <v>675682.47</v>
      </c>
      <c r="AL37" s="63">
        <f t="shared" si="35"/>
        <v>602519.4</v>
      </c>
      <c r="AM37" s="63">
        <f t="shared" si="35"/>
        <v>525052.62</v>
      </c>
      <c r="AN37" s="63">
        <f t="shared" si="35"/>
        <v>451889.55</v>
      </c>
      <c r="AO37" s="63">
        <f t="shared" si="35"/>
        <v>626935.79700000002</v>
      </c>
      <c r="AP37" s="63">
        <f t="shared" si="35"/>
        <v>1004116.683</v>
      </c>
      <c r="AQ37" s="63">
        <f t="shared" si="35"/>
        <v>1131542.6580000003</v>
      </c>
      <c r="AR37" s="63">
        <f t="shared" si="35"/>
        <v>1131542.6580000003</v>
      </c>
      <c r="AS37" s="63">
        <f t="shared" si="35"/>
        <v>1258968.6329999999</v>
      </c>
      <c r="AT37" s="63">
        <f t="shared" si="35"/>
        <v>1258968.6329999999</v>
      </c>
      <c r="AU37" s="63">
        <f t="shared" si="35"/>
        <v>1258968.6329999999</v>
      </c>
      <c r="AV37" s="63">
        <f t="shared" si="35"/>
        <v>1131542.6580000003</v>
      </c>
      <c r="AW37" s="63">
        <f t="shared" si="35"/>
        <v>1131542.6580000003</v>
      </c>
      <c r="AX37" s="63">
        <f t="shared" si="35"/>
        <v>1004116.683</v>
      </c>
      <c r="AY37" s="63">
        <f t="shared" si="35"/>
        <v>881787.74699999997</v>
      </c>
      <c r="AZ37" s="63">
        <f t="shared" si="35"/>
        <v>754361.77199999988</v>
      </c>
      <c r="BA37" s="63">
        <f t="shared" si="35"/>
        <v>1006328.6567000001</v>
      </c>
      <c r="BB37" s="63">
        <f t="shared" si="35"/>
        <v>1614946.5867999997</v>
      </c>
      <c r="BC37" s="63">
        <f t="shared" si="35"/>
        <v>1813801.9501</v>
      </c>
      <c r="BD37" s="63">
        <f t="shared" si="35"/>
        <v>1813801.9501</v>
      </c>
      <c r="BE37" s="63">
        <f t="shared" si="35"/>
        <v>2018683.2335000001</v>
      </c>
      <c r="BF37" s="63">
        <f t="shared" si="35"/>
        <v>2018683.2335000001</v>
      </c>
      <c r="BG37" s="63">
        <f t="shared" si="35"/>
        <v>2018683.2335000001</v>
      </c>
      <c r="BH37" s="63">
        <f t="shared" si="35"/>
        <v>1813801.9501</v>
      </c>
      <c r="BI37" s="63">
        <f t="shared" si="35"/>
        <v>1813801.9501</v>
      </c>
      <c r="BJ37" s="63">
        <f t="shared" si="35"/>
        <v>1614946.5867999997</v>
      </c>
      <c r="BK37" s="63">
        <f t="shared" si="35"/>
        <v>1410065.3034000001</v>
      </c>
      <c r="BL37" s="63">
        <f t="shared" si="35"/>
        <v>1211209.9401</v>
      </c>
    </row>
    <row r="38" spans="2:65" x14ac:dyDescent="0.15">
      <c r="B38" s="47" t="s">
        <v>672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11020</v>
      </c>
      <c r="O38" s="63">
        <f t="shared" si="36"/>
        <v>11020</v>
      </c>
      <c r="P38" s="63">
        <f t="shared" si="36"/>
        <v>22050</v>
      </c>
      <c r="Q38" s="63">
        <f t="shared" si="36"/>
        <v>5531.25</v>
      </c>
      <c r="R38" s="63">
        <f t="shared" si="36"/>
        <v>7368.75</v>
      </c>
      <c r="S38" s="63">
        <f t="shared" si="36"/>
        <v>14756.25</v>
      </c>
      <c r="T38" s="63">
        <f t="shared" si="36"/>
        <v>14756.25</v>
      </c>
      <c r="U38" s="63">
        <f t="shared" si="36"/>
        <v>14756.25</v>
      </c>
      <c r="V38" s="63">
        <f t="shared" si="36"/>
        <v>14756.25</v>
      </c>
      <c r="W38" s="63">
        <f t="shared" si="36"/>
        <v>14756.25</v>
      </c>
      <c r="X38" s="63">
        <f t="shared" si="36"/>
        <v>16593.75</v>
      </c>
      <c r="Y38" s="63">
        <f t="shared" si="36"/>
        <v>18450</v>
      </c>
      <c r="Z38" s="63">
        <f t="shared" si="36"/>
        <v>24006.25</v>
      </c>
      <c r="AA38" s="63">
        <f t="shared" si="36"/>
        <v>27681.25</v>
      </c>
      <c r="AB38" s="63">
        <f t="shared" si="36"/>
        <v>33093.75</v>
      </c>
      <c r="AC38" s="63">
        <f t="shared" si="36"/>
        <v>22040</v>
      </c>
      <c r="AD38" s="63">
        <f t="shared" si="36"/>
        <v>34858.75</v>
      </c>
      <c r="AE38" s="63">
        <f t="shared" si="36"/>
        <v>41890</v>
      </c>
      <c r="AF38" s="63">
        <f t="shared" si="36"/>
        <v>41890</v>
      </c>
      <c r="AG38" s="63">
        <f t="shared" si="36"/>
        <v>45952.5</v>
      </c>
      <c r="AH38" s="63">
        <f t="shared" si="36"/>
        <v>45952.5</v>
      </c>
      <c r="AI38" s="63">
        <f t="shared" si="36"/>
        <v>45952.5</v>
      </c>
      <c r="AJ38" s="63">
        <f t="shared" si="36"/>
        <v>42780</v>
      </c>
      <c r="AK38" s="63">
        <f t="shared" ref="AK38:BL38" si="37">AK22+AK30</f>
        <v>43503.75</v>
      </c>
      <c r="AL38" s="63">
        <f t="shared" si="37"/>
        <v>45773.75</v>
      </c>
      <c r="AM38" s="63">
        <f t="shared" si="37"/>
        <v>43491.25</v>
      </c>
      <c r="AN38" s="63">
        <f t="shared" si="37"/>
        <v>45595</v>
      </c>
      <c r="AO38" s="63">
        <f t="shared" si="37"/>
        <v>45632.5</v>
      </c>
      <c r="AP38" s="63">
        <f t="shared" si="37"/>
        <v>72337.5</v>
      </c>
      <c r="AQ38" s="63">
        <f t="shared" si="37"/>
        <v>84680</v>
      </c>
      <c r="AR38" s="63">
        <f t="shared" si="37"/>
        <v>84680</v>
      </c>
      <c r="AS38" s="63">
        <f t="shared" si="37"/>
        <v>93285</v>
      </c>
      <c r="AT38" s="63">
        <f t="shared" si="37"/>
        <v>93285</v>
      </c>
      <c r="AU38" s="63">
        <f t="shared" si="37"/>
        <v>93285</v>
      </c>
      <c r="AV38" s="63">
        <f t="shared" si="37"/>
        <v>85665</v>
      </c>
      <c r="AW38" s="63">
        <f t="shared" si="37"/>
        <v>86482.5</v>
      </c>
      <c r="AX38" s="63">
        <f t="shared" si="37"/>
        <v>84747.5</v>
      </c>
      <c r="AY38" s="63">
        <f t="shared" si="37"/>
        <v>78340</v>
      </c>
      <c r="AZ38" s="63">
        <f t="shared" si="37"/>
        <v>76437.5</v>
      </c>
      <c r="BA38" s="63">
        <f t="shared" si="37"/>
        <v>75550</v>
      </c>
      <c r="BB38" s="63">
        <f t="shared" si="37"/>
        <v>120257.5</v>
      </c>
      <c r="BC38" s="63">
        <f t="shared" si="37"/>
        <v>138522.5</v>
      </c>
      <c r="BD38" s="63">
        <f t="shared" si="37"/>
        <v>138522.5</v>
      </c>
      <c r="BE38" s="63">
        <f t="shared" si="37"/>
        <v>153155</v>
      </c>
      <c r="BF38" s="63">
        <f t="shared" si="37"/>
        <v>153155</v>
      </c>
      <c r="BG38" s="63">
        <f t="shared" si="37"/>
        <v>153155</v>
      </c>
      <c r="BH38" s="63">
        <f t="shared" si="37"/>
        <v>139507.5</v>
      </c>
      <c r="BI38" s="63">
        <f t="shared" si="37"/>
        <v>140325</v>
      </c>
      <c r="BJ38" s="63">
        <f t="shared" si="37"/>
        <v>132667.5</v>
      </c>
      <c r="BK38" s="63">
        <f t="shared" si="37"/>
        <v>120207.5</v>
      </c>
      <c r="BL38" s="63">
        <f t="shared" si="37"/>
        <v>112505</v>
      </c>
    </row>
    <row r="39" spans="2:65" x14ac:dyDescent="0.15">
      <c r="B39" s="47" t="s">
        <v>666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109210</v>
      </c>
      <c r="O39" s="63">
        <f t="shared" si="38"/>
        <v>109210</v>
      </c>
      <c r="P39" s="63">
        <f t="shared" si="38"/>
        <v>218430</v>
      </c>
      <c r="Q39" s="63">
        <f t="shared" si="38"/>
        <v>94007.55</v>
      </c>
      <c r="R39" s="63">
        <f t="shared" si="38"/>
        <v>125337.15</v>
      </c>
      <c r="S39" s="63">
        <f t="shared" si="38"/>
        <v>250693.05</v>
      </c>
      <c r="T39" s="63">
        <f t="shared" si="38"/>
        <v>250693.05</v>
      </c>
      <c r="U39" s="63">
        <f t="shared" si="38"/>
        <v>250693.05</v>
      </c>
      <c r="V39" s="63">
        <f t="shared" si="38"/>
        <v>250693.05</v>
      </c>
      <c r="W39" s="63">
        <f t="shared" si="38"/>
        <v>250693.05</v>
      </c>
      <c r="X39" s="63">
        <f t="shared" si="38"/>
        <v>282022.65000000002</v>
      </c>
      <c r="Y39" s="63">
        <f t="shared" si="38"/>
        <v>313371</v>
      </c>
      <c r="Z39" s="63">
        <f t="shared" si="38"/>
        <v>318927.25</v>
      </c>
      <c r="AA39" s="63">
        <f t="shared" si="38"/>
        <v>381586.45</v>
      </c>
      <c r="AB39" s="63">
        <f t="shared" si="38"/>
        <v>386998.95</v>
      </c>
      <c r="AC39" s="63">
        <f t="shared" si="38"/>
        <v>396462.77</v>
      </c>
      <c r="AD39" s="63">
        <f t="shared" si="38"/>
        <v>637378.15</v>
      </c>
      <c r="AE39" s="63">
        <f t="shared" si="38"/>
        <v>717572.47</v>
      </c>
      <c r="AF39" s="63">
        <f t="shared" si="38"/>
        <v>717572.47</v>
      </c>
      <c r="AG39" s="63">
        <f t="shared" si="38"/>
        <v>799101.75</v>
      </c>
      <c r="AH39" s="63">
        <f t="shared" si="38"/>
        <v>799101.75</v>
      </c>
      <c r="AI39" s="63">
        <f t="shared" si="38"/>
        <v>799101.75</v>
      </c>
      <c r="AJ39" s="63">
        <f t="shared" si="38"/>
        <v>718462.47</v>
      </c>
      <c r="AK39" s="63">
        <f t="shared" ref="AK39:BL39" si="39">AK23+AK31</f>
        <v>719186.22</v>
      </c>
      <c r="AL39" s="63">
        <f t="shared" si="39"/>
        <v>648293.15</v>
      </c>
      <c r="AM39" s="63">
        <f t="shared" si="39"/>
        <v>568543.87</v>
      </c>
      <c r="AN39" s="63">
        <f t="shared" si="39"/>
        <v>497484.55</v>
      </c>
      <c r="AO39" s="63">
        <f t="shared" si="39"/>
        <v>672568.29700000002</v>
      </c>
      <c r="AP39" s="63">
        <f t="shared" si="39"/>
        <v>1076454.183</v>
      </c>
      <c r="AQ39" s="63">
        <f t="shared" si="39"/>
        <v>1216222.6580000003</v>
      </c>
      <c r="AR39" s="63">
        <f t="shared" si="39"/>
        <v>1216222.6580000003</v>
      </c>
      <c r="AS39" s="63">
        <f t="shared" si="39"/>
        <v>1352253.6329999999</v>
      </c>
      <c r="AT39" s="63">
        <f t="shared" si="39"/>
        <v>1352253.6329999999</v>
      </c>
      <c r="AU39" s="63">
        <f t="shared" si="39"/>
        <v>1352253.6329999999</v>
      </c>
      <c r="AV39" s="63">
        <f t="shared" si="39"/>
        <v>1217207.6580000003</v>
      </c>
      <c r="AW39" s="63">
        <f t="shared" si="39"/>
        <v>1218025.1580000003</v>
      </c>
      <c r="AX39" s="63">
        <f t="shared" si="39"/>
        <v>1088864.183</v>
      </c>
      <c r="AY39" s="63">
        <f t="shared" si="39"/>
        <v>960127.74699999997</v>
      </c>
      <c r="AZ39" s="63">
        <f t="shared" si="39"/>
        <v>830799.27199999988</v>
      </c>
      <c r="BA39" s="63">
        <f t="shared" si="39"/>
        <v>1081878.6566999999</v>
      </c>
      <c r="BB39" s="63">
        <f t="shared" si="39"/>
        <v>1735204.0867999997</v>
      </c>
      <c r="BC39" s="63">
        <f t="shared" si="39"/>
        <v>1952324.4501</v>
      </c>
      <c r="BD39" s="63">
        <f t="shared" si="39"/>
        <v>1952324.4501</v>
      </c>
      <c r="BE39" s="63">
        <f t="shared" si="39"/>
        <v>2171838.2335000001</v>
      </c>
      <c r="BF39" s="63">
        <f t="shared" si="39"/>
        <v>2171838.2335000001</v>
      </c>
      <c r="BG39" s="63">
        <f t="shared" si="39"/>
        <v>2171838.2335000001</v>
      </c>
      <c r="BH39" s="63">
        <f t="shared" si="39"/>
        <v>1953309.4501</v>
      </c>
      <c r="BI39" s="63">
        <f t="shared" si="39"/>
        <v>1954126.9501</v>
      </c>
      <c r="BJ39" s="63">
        <f t="shared" si="39"/>
        <v>1747614.0867999997</v>
      </c>
      <c r="BK39" s="63">
        <f t="shared" si="39"/>
        <v>1530272.8034000001</v>
      </c>
      <c r="BL39" s="63">
        <f t="shared" si="39"/>
        <v>1323714.9401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90</v>
      </c>
      <c r="O43" s="33">
        <f>'REV-SALES-FCAST_CWS'!M36</f>
        <v>90</v>
      </c>
      <c r="P43" s="33">
        <f>'REV-SALES-FCAST_CWS'!N36</f>
        <v>180</v>
      </c>
      <c r="Q43" s="33">
        <f>'REV-SALES-FCAST_CWS'!C40</f>
        <v>27</v>
      </c>
      <c r="R43" s="33">
        <f>'REV-SALES-FCAST_CWS'!D40</f>
        <v>36</v>
      </c>
      <c r="S43" s="33">
        <f>'REV-SALES-FCAST_CWS'!E40</f>
        <v>72</v>
      </c>
      <c r="T43" s="33">
        <f>'REV-SALES-FCAST_CWS'!F40</f>
        <v>72</v>
      </c>
      <c r="U43" s="33">
        <f>'REV-SALES-FCAST_CWS'!G40</f>
        <v>72</v>
      </c>
      <c r="V43" s="33">
        <f>'REV-SALES-FCAST_CWS'!H40</f>
        <v>72</v>
      </c>
      <c r="W43" s="33">
        <f>'REV-SALES-FCAST_CWS'!I40</f>
        <v>72</v>
      </c>
      <c r="X43" s="33">
        <f>'REV-SALES-FCAST_CWS'!J40</f>
        <v>81</v>
      </c>
      <c r="Y43" s="33">
        <f>'REV-SALES-FCAST_CWS'!K40</f>
        <v>90</v>
      </c>
      <c r="Z43" s="33">
        <f>'REV-SALES-FCAST_CWS'!L40</f>
        <v>90</v>
      </c>
      <c r="AA43" s="33">
        <f>'REV-SALES-FCAST_CWS'!M40</f>
        <v>108</v>
      </c>
      <c r="AB43" s="33">
        <f>'REV-SALES-FCAST_CWS'!N40</f>
        <v>108</v>
      </c>
      <c r="AC43" s="33">
        <f>'REV-SALES-FCAST_CWS'!C44</f>
        <v>87</v>
      </c>
      <c r="AD43" s="33">
        <f>'REV-SALES-FCAST_CWS'!D44</f>
        <v>140</v>
      </c>
      <c r="AE43" s="33">
        <f>'REV-SALES-FCAST_CWS'!E44</f>
        <v>157</v>
      </c>
      <c r="AF43" s="33">
        <f>'REV-SALES-FCAST_CWS'!F44</f>
        <v>157</v>
      </c>
      <c r="AG43" s="33">
        <f>'REV-SALES-FCAST_CWS'!G44</f>
        <v>175</v>
      </c>
      <c r="AH43" s="33">
        <f>'REV-SALES-FCAST_CWS'!H44</f>
        <v>175</v>
      </c>
      <c r="AI43" s="33">
        <f>'REV-SALES-FCAST_CWS'!I44</f>
        <v>175</v>
      </c>
      <c r="AJ43" s="33">
        <f>'REV-SALES-FCAST_CWS'!J44</f>
        <v>157</v>
      </c>
      <c r="AK43" s="33">
        <f>'REV-SALES-FCAST_CWS'!K44</f>
        <v>157</v>
      </c>
      <c r="AL43" s="33">
        <f>'REV-SALES-FCAST_CWS'!L44</f>
        <v>140</v>
      </c>
      <c r="AM43" s="33">
        <f>'REV-SALES-FCAST_CWS'!M44</f>
        <v>122</v>
      </c>
      <c r="AN43" s="33">
        <f>'REV-SALES-FCAST_CWS'!N44</f>
        <v>105</v>
      </c>
      <c r="AO43" s="33">
        <f>'REV-SALES-FCAST_CWS'!C48</f>
        <v>123</v>
      </c>
      <c r="AP43" s="33">
        <f>'REV-SALES-FCAST_CWS'!D48</f>
        <v>197</v>
      </c>
      <c r="AQ43" s="33">
        <f>'REV-SALES-FCAST_CWS'!E48</f>
        <v>222</v>
      </c>
      <c r="AR43" s="33">
        <f>'REV-SALES-FCAST_CWS'!F48</f>
        <v>222</v>
      </c>
      <c r="AS43" s="33">
        <f>'REV-SALES-FCAST_CWS'!G48</f>
        <v>247</v>
      </c>
      <c r="AT43" s="33">
        <f>'REV-SALES-FCAST_CWS'!H48</f>
        <v>247</v>
      </c>
      <c r="AU43" s="33">
        <f>'REV-SALES-FCAST_CWS'!I48</f>
        <v>247</v>
      </c>
      <c r="AV43" s="33">
        <f>'REV-SALES-FCAST_CWS'!J48</f>
        <v>222</v>
      </c>
      <c r="AW43" s="33">
        <f>'REV-SALES-FCAST_CWS'!K48</f>
        <v>222</v>
      </c>
      <c r="AX43" s="33">
        <f>'REV-SALES-FCAST_CWS'!L48</f>
        <v>197</v>
      </c>
      <c r="AY43" s="33">
        <f>'REV-SALES-FCAST_CWS'!M48</f>
        <v>173</v>
      </c>
      <c r="AZ43" s="33">
        <f>'REV-SALES-FCAST_CWS'!N48</f>
        <v>148</v>
      </c>
      <c r="BA43" s="33">
        <f>'REV-SALES-FCAST_CWS'!C52</f>
        <v>167</v>
      </c>
      <c r="BB43" s="33">
        <f>'REV-SALES-FCAST_CWS'!D52</f>
        <v>268</v>
      </c>
      <c r="BC43" s="33">
        <f>'REV-SALES-FCAST_CWS'!E52</f>
        <v>301</v>
      </c>
      <c r="BD43" s="33">
        <f>'REV-SALES-FCAST_CWS'!F52</f>
        <v>301</v>
      </c>
      <c r="BE43" s="33">
        <f>'REV-SALES-FCAST_CWS'!G52</f>
        <v>335</v>
      </c>
      <c r="BF43" s="33">
        <f>'REV-SALES-FCAST_CWS'!H52</f>
        <v>335</v>
      </c>
      <c r="BG43" s="33">
        <f>'REV-SALES-FCAST_CWS'!I52</f>
        <v>335</v>
      </c>
      <c r="BH43" s="33">
        <f>'REV-SALES-FCAST_CWS'!J52</f>
        <v>301</v>
      </c>
      <c r="BI43" s="33">
        <f>'REV-SALES-FCAST_CWS'!K52</f>
        <v>301</v>
      </c>
      <c r="BJ43" s="33">
        <f>'REV-SALES-FCAST_CWS'!L52</f>
        <v>268</v>
      </c>
      <c r="BK43" s="33">
        <f>'REV-SALES-FCAST_CWS'!M52</f>
        <v>234</v>
      </c>
      <c r="BL43" s="33">
        <f>'REV-SALES-FCAST_CWS'!N52</f>
        <v>201</v>
      </c>
      <c r="BM43" s="118">
        <f>SUM(E43:BL43)</f>
        <v>8821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450000</v>
      </c>
      <c r="O44" s="63">
        <f>'COGS-PRICE-MARGIN_CWS'!$C5*O43</f>
        <v>450000</v>
      </c>
      <c r="P44" s="63">
        <f>'COGS-PRICE-MARGIN_CWS'!$C5*P43</f>
        <v>900000</v>
      </c>
      <c r="Q44" s="63">
        <f>'COGS-PRICE-MARGIN_CWS'!$C26*Q43</f>
        <v>148500</v>
      </c>
      <c r="R44" s="63">
        <f>'COGS-PRICE-MARGIN_CWS'!$C26*R43</f>
        <v>198000</v>
      </c>
      <c r="S44" s="63">
        <f>'COGS-PRICE-MARGIN_CWS'!$C26*S43</f>
        <v>396000</v>
      </c>
      <c r="T44" s="63">
        <f>'COGS-PRICE-MARGIN_CWS'!$C26*T43</f>
        <v>396000</v>
      </c>
      <c r="U44" s="63">
        <f>'COGS-PRICE-MARGIN_CWS'!$C26*U43</f>
        <v>396000</v>
      </c>
      <c r="V44" s="63">
        <f>'COGS-PRICE-MARGIN_CWS'!$C26*V43</f>
        <v>396000</v>
      </c>
      <c r="W44" s="63">
        <f>'COGS-PRICE-MARGIN_CWS'!$C26*W43</f>
        <v>396000</v>
      </c>
      <c r="X44" s="63">
        <f>'COGS-PRICE-MARGIN_CWS'!$C26*X43</f>
        <v>445500</v>
      </c>
      <c r="Y44" s="63">
        <f>'COGS-PRICE-MARGIN_CWS'!$C26*Y43</f>
        <v>495000</v>
      </c>
      <c r="Z44" s="63">
        <f>'COGS-PRICE-MARGIN_CWS'!$C26*Z43</f>
        <v>495000</v>
      </c>
      <c r="AA44" s="63">
        <f>'COGS-PRICE-MARGIN_CWS'!$C26*AA43</f>
        <v>594000</v>
      </c>
      <c r="AB44" s="63">
        <f>'COGS-PRICE-MARGIN_CWS'!$C26*AB43</f>
        <v>594000</v>
      </c>
      <c r="AC44" s="63">
        <f>'COGS-PRICE-MARGIN_CWS'!$C47*AC43</f>
        <v>522000</v>
      </c>
      <c r="AD44" s="63">
        <f>'COGS-PRICE-MARGIN_CWS'!$C47*AD43</f>
        <v>840000</v>
      </c>
      <c r="AE44" s="63">
        <f>'COGS-PRICE-MARGIN_CWS'!$C47*AE43</f>
        <v>942000</v>
      </c>
      <c r="AF44" s="63">
        <f>'COGS-PRICE-MARGIN_CWS'!$C47*AF43</f>
        <v>942000</v>
      </c>
      <c r="AG44" s="63">
        <f>'COGS-PRICE-MARGIN_CWS'!$C47*AG43</f>
        <v>1050000</v>
      </c>
      <c r="AH44" s="63">
        <f>'COGS-PRICE-MARGIN_CWS'!$C47*AH43</f>
        <v>1050000</v>
      </c>
      <c r="AI44" s="63">
        <f>'COGS-PRICE-MARGIN_CWS'!$C47*AI43</f>
        <v>1050000</v>
      </c>
      <c r="AJ44" s="63">
        <f>'COGS-PRICE-MARGIN_CWS'!$C47*AJ43</f>
        <v>942000</v>
      </c>
      <c r="AK44" s="63">
        <f>'COGS-PRICE-MARGIN_CWS'!$C47*AK43</f>
        <v>942000</v>
      </c>
      <c r="AL44" s="63">
        <f>'COGS-PRICE-MARGIN_CWS'!$C47*AL43</f>
        <v>840000</v>
      </c>
      <c r="AM44" s="63">
        <f>'COGS-PRICE-MARGIN_CWS'!$C47*AM43</f>
        <v>732000</v>
      </c>
      <c r="AN44" s="63">
        <f>'COGS-PRICE-MARGIN_CWS'!$C47*AN43</f>
        <v>630000</v>
      </c>
      <c r="AO44" s="63">
        <f>'COGS-PRICE-MARGIN_CWS'!$C68*AO43</f>
        <v>799500</v>
      </c>
      <c r="AP44" s="63">
        <f>'COGS-PRICE-MARGIN_CWS'!$C68*AP43</f>
        <v>1280500</v>
      </c>
      <c r="AQ44" s="63">
        <f>'COGS-PRICE-MARGIN_CWS'!$C68*AQ43</f>
        <v>1443000</v>
      </c>
      <c r="AR44" s="63">
        <f>'COGS-PRICE-MARGIN_CWS'!$C68*AR43</f>
        <v>1443000</v>
      </c>
      <c r="AS44" s="63">
        <f>'COGS-PRICE-MARGIN_CWS'!$C68*AS43</f>
        <v>1605500</v>
      </c>
      <c r="AT44" s="63">
        <f>'COGS-PRICE-MARGIN_CWS'!$C68*AT43</f>
        <v>1605500</v>
      </c>
      <c r="AU44" s="63">
        <f>'COGS-PRICE-MARGIN_CWS'!$C68*AU43</f>
        <v>1605500</v>
      </c>
      <c r="AV44" s="63">
        <f>'COGS-PRICE-MARGIN_CWS'!$C68*AV43</f>
        <v>1443000</v>
      </c>
      <c r="AW44" s="63">
        <f>'COGS-PRICE-MARGIN_CWS'!$C68*AW43</f>
        <v>1443000</v>
      </c>
      <c r="AX44" s="63">
        <f>'COGS-PRICE-MARGIN_CWS'!$C68*AX43</f>
        <v>1280500</v>
      </c>
      <c r="AY44" s="63">
        <f>'COGS-PRICE-MARGIN_CWS'!$C68*AY43</f>
        <v>1124500</v>
      </c>
      <c r="AZ44" s="63">
        <f>'COGS-PRICE-MARGIN_CWS'!$C68*AZ43</f>
        <v>962000</v>
      </c>
      <c r="BA44" s="63">
        <f>'COGS-PRICE-MARGIN_CWS'!$C89*BA43</f>
        <v>1210750</v>
      </c>
      <c r="BB44" s="63">
        <f>'COGS-PRICE-MARGIN_CWS'!$C89*BB43</f>
        <v>1943000</v>
      </c>
      <c r="BC44" s="63">
        <f>'COGS-PRICE-MARGIN_CWS'!$C89*BC43</f>
        <v>2182250</v>
      </c>
      <c r="BD44" s="63">
        <f>'COGS-PRICE-MARGIN_CWS'!$C89*BD43</f>
        <v>2182250</v>
      </c>
      <c r="BE44" s="63">
        <f>'COGS-PRICE-MARGIN_CWS'!$C89*BE43</f>
        <v>2428750</v>
      </c>
      <c r="BF44" s="63">
        <f>'COGS-PRICE-MARGIN_CWS'!$C89*BF43</f>
        <v>2428750</v>
      </c>
      <c r="BG44" s="63">
        <f>'COGS-PRICE-MARGIN_CWS'!$C89*BG43</f>
        <v>2428750</v>
      </c>
      <c r="BH44" s="63">
        <f>'COGS-PRICE-MARGIN_CWS'!$C89*BH43</f>
        <v>2182250</v>
      </c>
      <c r="BI44" s="63">
        <f>'COGS-PRICE-MARGIN_CWS'!$C89*BI43</f>
        <v>2182250</v>
      </c>
      <c r="BJ44" s="63">
        <f>'COGS-PRICE-MARGIN_CWS'!$C89*BJ43</f>
        <v>1943000</v>
      </c>
      <c r="BK44" s="63">
        <f>'COGS-PRICE-MARGIN_CWS'!$C89*BK43</f>
        <v>1696500</v>
      </c>
      <c r="BL44" s="63">
        <f>'COGS-PRICE-MARGIN_CWS'!$C89*BL43</f>
        <v>1457250</v>
      </c>
      <c r="BM44" s="118">
        <f>SUM(E44:BL44)</f>
        <v>57533250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180000</v>
      </c>
      <c r="O48" s="178">
        <f t="shared" si="41"/>
        <v>180000</v>
      </c>
      <c r="P48" s="178">
        <f t="shared" si="41"/>
        <v>360000</v>
      </c>
      <c r="Q48" s="178">
        <f t="shared" si="41"/>
        <v>111375</v>
      </c>
      <c r="R48" s="178">
        <f t="shared" si="41"/>
        <v>148500</v>
      </c>
      <c r="S48" s="178">
        <f t="shared" si="41"/>
        <v>297000</v>
      </c>
      <c r="T48" s="178">
        <f t="shared" si="41"/>
        <v>297000</v>
      </c>
      <c r="U48" s="178">
        <f t="shared" si="41"/>
        <v>297000</v>
      </c>
      <c r="V48" s="178">
        <f t="shared" si="41"/>
        <v>297000</v>
      </c>
      <c r="W48" s="178">
        <f t="shared" si="41"/>
        <v>297000</v>
      </c>
      <c r="X48" s="178">
        <f t="shared" si="41"/>
        <v>334125</v>
      </c>
      <c r="Y48" s="178">
        <f t="shared" si="41"/>
        <v>371250</v>
      </c>
      <c r="Z48" s="178">
        <f t="shared" si="41"/>
        <v>371250</v>
      </c>
      <c r="AA48" s="178">
        <f t="shared" si="41"/>
        <v>445500</v>
      </c>
      <c r="AB48" s="178">
        <f t="shared" si="41"/>
        <v>445500</v>
      </c>
      <c r="AC48" s="178">
        <f t="shared" si="41"/>
        <v>443700</v>
      </c>
      <c r="AD48" s="178">
        <f t="shared" si="41"/>
        <v>714000</v>
      </c>
      <c r="AE48" s="178">
        <f t="shared" si="41"/>
        <v>800700</v>
      </c>
      <c r="AF48" s="178">
        <f t="shared" si="41"/>
        <v>800700</v>
      </c>
      <c r="AG48" s="178">
        <f t="shared" si="41"/>
        <v>892500</v>
      </c>
      <c r="AH48" s="178">
        <f t="shared" si="41"/>
        <v>892500</v>
      </c>
      <c r="AI48" s="178">
        <f t="shared" si="41"/>
        <v>892500</v>
      </c>
      <c r="AJ48" s="178">
        <f t="shared" si="41"/>
        <v>800700</v>
      </c>
      <c r="AK48" s="178">
        <f t="shared" ref="AK48:BL48" si="42">AK44*(1-AK45)</f>
        <v>800700</v>
      </c>
      <c r="AL48" s="178">
        <f t="shared" si="42"/>
        <v>714000</v>
      </c>
      <c r="AM48" s="178">
        <f t="shared" si="42"/>
        <v>622200</v>
      </c>
      <c r="AN48" s="178">
        <f t="shared" si="42"/>
        <v>535500</v>
      </c>
      <c r="AO48" s="178">
        <f t="shared" si="42"/>
        <v>719550</v>
      </c>
      <c r="AP48" s="178">
        <f t="shared" si="42"/>
        <v>1152450</v>
      </c>
      <c r="AQ48" s="178">
        <f t="shared" si="42"/>
        <v>1298700</v>
      </c>
      <c r="AR48" s="178">
        <f t="shared" si="42"/>
        <v>1298700</v>
      </c>
      <c r="AS48" s="178">
        <f t="shared" si="42"/>
        <v>1444950</v>
      </c>
      <c r="AT48" s="178">
        <f t="shared" si="42"/>
        <v>1444950</v>
      </c>
      <c r="AU48" s="178">
        <f t="shared" si="42"/>
        <v>1444950</v>
      </c>
      <c r="AV48" s="178">
        <f t="shared" si="42"/>
        <v>1298700</v>
      </c>
      <c r="AW48" s="178">
        <f t="shared" si="42"/>
        <v>1298700</v>
      </c>
      <c r="AX48" s="178">
        <f t="shared" si="42"/>
        <v>1152450</v>
      </c>
      <c r="AY48" s="178">
        <f t="shared" si="42"/>
        <v>1012050</v>
      </c>
      <c r="AZ48" s="178">
        <f t="shared" si="42"/>
        <v>865800</v>
      </c>
      <c r="BA48" s="178">
        <f t="shared" si="42"/>
        <v>1089675</v>
      </c>
      <c r="BB48" s="178">
        <f t="shared" si="42"/>
        <v>1748700</v>
      </c>
      <c r="BC48" s="178">
        <f t="shared" si="42"/>
        <v>1964025</v>
      </c>
      <c r="BD48" s="178">
        <f t="shared" si="42"/>
        <v>1964025</v>
      </c>
      <c r="BE48" s="178">
        <f t="shared" si="42"/>
        <v>2185875</v>
      </c>
      <c r="BF48" s="178">
        <f t="shared" si="42"/>
        <v>2185875</v>
      </c>
      <c r="BG48" s="178">
        <f t="shared" si="42"/>
        <v>2185875</v>
      </c>
      <c r="BH48" s="178">
        <f t="shared" si="42"/>
        <v>1964025</v>
      </c>
      <c r="BI48" s="178">
        <f t="shared" si="42"/>
        <v>1964025</v>
      </c>
      <c r="BJ48" s="178">
        <f t="shared" si="42"/>
        <v>1748700</v>
      </c>
      <c r="BK48" s="178">
        <f t="shared" si="42"/>
        <v>1526850</v>
      </c>
      <c r="BL48" s="178">
        <f t="shared" si="42"/>
        <v>1311525</v>
      </c>
      <c r="BM48" s="118">
        <f>SUM(E48:BL48)</f>
        <v>49613325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67500</v>
      </c>
      <c r="O52" s="63">
        <f>'COGS-PRICE-MARGIN_CWS'!$F5*O43</f>
        <v>67500</v>
      </c>
      <c r="P52" s="63">
        <f>'COGS-PRICE-MARGIN_CWS'!$F5*P43</f>
        <v>135000</v>
      </c>
      <c r="Q52" s="63">
        <f>'COGS-PRICE-MARGIN_CWS'!$F26*Q43</f>
        <v>18225</v>
      </c>
      <c r="R52" s="63">
        <f>'COGS-PRICE-MARGIN_CWS'!$F26*R43</f>
        <v>24300</v>
      </c>
      <c r="S52" s="63">
        <f>'COGS-PRICE-MARGIN_CWS'!$F26*S43</f>
        <v>48600</v>
      </c>
      <c r="T52" s="63">
        <f>'COGS-PRICE-MARGIN_CWS'!$F26*T43</f>
        <v>48600</v>
      </c>
      <c r="U52" s="63">
        <f>'COGS-PRICE-MARGIN_CWS'!$F26*U43</f>
        <v>48600</v>
      </c>
      <c r="V52" s="63">
        <f>'COGS-PRICE-MARGIN_CWS'!$F26*V43</f>
        <v>48600</v>
      </c>
      <c r="W52" s="63">
        <f>'COGS-PRICE-MARGIN_CWS'!$F26*W43</f>
        <v>48600</v>
      </c>
      <c r="X52" s="63">
        <f>'COGS-PRICE-MARGIN_CWS'!$F26*X43</f>
        <v>54675</v>
      </c>
      <c r="Y52" s="63">
        <f>'COGS-PRICE-MARGIN_CWS'!$F26*Y43</f>
        <v>60750</v>
      </c>
      <c r="Z52" s="63">
        <f>'COGS-PRICE-MARGIN_CWS'!$F26*Z43</f>
        <v>60750</v>
      </c>
      <c r="AA52" s="63">
        <f>'COGS-PRICE-MARGIN_CWS'!$F26*AA43</f>
        <v>72900</v>
      </c>
      <c r="AB52" s="63">
        <f>'COGS-PRICE-MARGIN_CWS'!$F26*AB43</f>
        <v>72900</v>
      </c>
      <c r="AC52" s="63">
        <f>'COGS-PRICE-MARGIN_CWS'!$F47*AC43</f>
        <v>52852.5</v>
      </c>
      <c r="AD52" s="63">
        <f>'COGS-PRICE-MARGIN_CWS'!$F47*AD43</f>
        <v>85050</v>
      </c>
      <c r="AE52" s="63">
        <f>'COGS-PRICE-MARGIN_CWS'!$F47*AE43</f>
        <v>95377.5</v>
      </c>
      <c r="AF52" s="63">
        <f>'COGS-PRICE-MARGIN_CWS'!$F47*AF43</f>
        <v>95377.5</v>
      </c>
      <c r="AG52" s="63">
        <f>'COGS-PRICE-MARGIN_CWS'!$F47*AG43</f>
        <v>106312.5</v>
      </c>
      <c r="AH52" s="63">
        <f>'COGS-PRICE-MARGIN_CWS'!$F47*AH43</f>
        <v>106312.5</v>
      </c>
      <c r="AI52" s="63">
        <f>'COGS-PRICE-MARGIN_CWS'!$F47*AI43</f>
        <v>106312.5</v>
      </c>
      <c r="AJ52" s="63">
        <f>'COGS-PRICE-MARGIN_CWS'!$F47*AJ43</f>
        <v>95377.5</v>
      </c>
      <c r="AK52" s="63">
        <f>'COGS-PRICE-MARGIN_CWS'!$F47*AK43</f>
        <v>95377.5</v>
      </c>
      <c r="AL52" s="63">
        <f>'COGS-PRICE-MARGIN_CWS'!$F47*AL43</f>
        <v>85050</v>
      </c>
      <c r="AM52" s="63">
        <f>'COGS-PRICE-MARGIN_CWS'!$F47*AM43</f>
        <v>74115</v>
      </c>
      <c r="AN52" s="63">
        <f>'COGS-PRICE-MARGIN_CWS'!$F47*AN43</f>
        <v>63787.5</v>
      </c>
      <c r="AO52" s="63">
        <f>'COGS-PRICE-MARGIN_CWS'!$F68*AO43</f>
        <v>67250.25</v>
      </c>
      <c r="AP52" s="63">
        <f>'COGS-PRICE-MARGIN_CWS'!$F68*AP43</f>
        <v>107709.75</v>
      </c>
      <c r="AQ52" s="63">
        <f>'COGS-PRICE-MARGIN_CWS'!$F68*AQ43</f>
        <v>121378.5</v>
      </c>
      <c r="AR52" s="63">
        <f>'COGS-PRICE-MARGIN_CWS'!$F68*AR43</f>
        <v>121378.5</v>
      </c>
      <c r="AS52" s="63">
        <f>'COGS-PRICE-MARGIN_CWS'!$F68*AS43</f>
        <v>135047.25</v>
      </c>
      <c r="AT52" s="63">
        <f>'COGS-PRICE-MARGIN_CWS'!$F68*AT43</f>
        <v>135047.25</v>
      </c>
      <c r="AU52" s="63">
        <f>'COGS-PRICE-MARGIN_CWS'!$F68*AU43</f>
        <v>135047.25</v>
      </c>
      <c r="AV52" s="63">
        <f>'COGS-PRICE-MARGIN_CWS'!$F68*AV43</f>
        <v>121378.5</v>
      </c>
      <c r="AW52" s="63">
        <f>'COGS-PRICE-MARGIN_CWS'!$F68*AW43</f>
        <v>121378.5</v>
      </c>
      <c r="AX52" s="63">
        <f>'COGS-PRICE-MARGIN_CWS'!$F68*AX43</f>
        <v>107709.75</v>
      </c>
      <c r="AY52" s="63">
        <f>'COGS-PRICE-MARGIN_CWS'!$F68*AY43</f>
        <v>94587.75</v>
      </c>
      <c r="AZ52" s="63">
        <f>'COGS-PRICE-MARGIN_CWS'!$F68*AZ43</f>
        <v>80919</v>
      </c>
      <c r="BA52" s="63">
        <f>'COGS-PRICE-MARGIN_CWS'!$F89*BA43</f>
        <v>82176.524999999994</v>
      </c>
      <c r="BB52" s="63">
        <f>'COGS-PRICE-MARGIN_CWS'!$F89*BB43</f>
        <v>131876.1</v>
      </c>
      <c r="BC52" s="63">
        <f>'COGS-PRICE-MARGIN_CWS'!$F89*BC43</f>
        <v>148114.57499999998</v>
      </c>
      <c r="BD52" s="63">
        <f>'COGS-PRICE-MARGIN_CWS'!$F89*BD43</f>
        <v>148114.57499999998</v>
      </c>
      <c r="BE52" s="63">
        <f>'COGS-PRICE-MARGIN_CWS'!$F89*BE43</f>
        <v>164845.125</v>
      </c>
      <c r="BF52" s="63">
        <f>'COGS-PRICE-MARGIN_CWS'!$F89*BF43</f>
        <v>164845.125</v>
      </c>
      <c r="BG52" s="63">
        <f>'COGS-PRICE-MARGIN_CWS'!$F89*BG43</f>
        <v>164845.125</v>
      </c>
      <c r="BH52" s="63">
        <f>'COGS-PRICE-MARGIN_CWS'!$F89*BH43</f>
        <v>148114.57499999998</v>
      </c>
      <c r="BI52" s="63">
        <f>'COGS-PRICE-MARGIN_CWS'!$F89*BI43</f>
        <v>148114.57499999998</v>
      </c>
      <c r="BJ52" s="63">
        <f>'COGS-PRICE-MARGIN_CWS'!$F89*BJ43</f>
        <v>131876.1</v>
      </c>
      <c r="BK52" s="63">
        <f>'COGS-PRICE-MARGIN_CWS'!$F89*BK43</f>
        <v>115145.55</v>
      </c>
      <c r="BL52" s="63">
        <f>'COGS-PRICE-MARGIN_CWS'!$F89*BL43</f>
        <v>98907.074999999997</v>
      </c>
      <c r="BM52" s="118">
        <f>SUM(E52:BL52)</f>
        <v>4934609.7750000004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13500</v>
      </c>
      <c r="O53" s="63">
        <f>'COGS-PRICE-MARGIN_CWS'!$F6*O43</f>
        <v>13500</v>
      </c>
      <c r="P53" s="63">
        <f>'COGS-PRICE-MARGIN_CWS'!$F6*P43</f>
        <v>27000</v>
      </c>
      <c r="Q53" s="63">
        <f>'COGS-PRICE-MARGIN_CWS'!$F27*Q43</f>
        <v>4455</v>
      </c>
      <c r="R53" s="63">
        <f>'COGS-PRICE-MARGIN_CWS'!$F27*R43</f>
        <v>5940</v>
      </c>
      <c r="S53" s="63">
        <f>'COGS-PRICE-MARGIN_CWS'!$F27*S43</f>
        <v>11880</v>
      </c>
      <c r="T53" s="63">
        <f>'COGS-PRICE-MARGIN_CWS'!$F27*T43</f>
        <v>11880</v>
      </c>
      <c r="U53" s="63">
        <f>'COGS-PRICE-MARGIN_CWS'!$F27*U43</f>
        <v>11880</v>
      </c>
      <c r="V53" s="63">
        <f>'COGS-PRICE-MARGIN_CWS'!$F27*V43</f>
        <v>11880</v>
      </c>
      <c r="W53" s="63">
        <f>'COGS-PRICE-MARGIN_CWS'!$F27*W43</f>
        <v>11880</v>
      </c>
      <c r="X53" s="63">
        <f>'COGS-PRICE-MARGIN_CWS'!$F27*X43</f>
        <v>13365</v>
      </c>
      <c r="Y53" s="63">
        <f>'COGS-PRICE-MARGIN_CWS'!$F27*Y43</f>
        <v>14850</v>
      </c>
      <c r="Z53" s="63">
        <f>'COGS-PRICE-MARGIN_CWS'!$F27*Z43</f>
        <v>14850</v>
      </c>
      <c r="AA53" s="63">
        <f>'COGS-PRICE-MARGIN_CWS'!$F27*AA43</f>
        <v>17820</v>
      </c>
      <c r="AB53" s="63">
        <f>'COGS-PRICE-MARGIN_CWS'!$F27*AB43</f>
        <v>17820</v>
      </c>
      <c r="AC53" s="63">
        <f>'COGS-PRICE-MARGIN_CWS'!$F48*AC43</f>
        <v>15790.500000000002</v>
      </c>
      <c r="AD53" s="63">
        <f>'COGS-PRICE-MARGIN_CWS'!$F48*AD43</f>
        <v>25410.000000000004</v>
      </c>
      <c r="AE53" s="63">
        <f>'COGS-PRICE-MARGIN_CWS'!$F48*AE43</f>
        <v>28495.500000000004</v>
      </c>
      <c r="AF53" s="63">
        <f>'COGS-PRICE-MARGIN_CWS'!$F48*AF43</f>
        <v>28495.500000000004</v>
      </c>
      <c r="AG53" s="63">
        <f>'COGS-PRICE-MARGIN_CWS'!$F48*AG43</f>
        <v>31762.500000000004</v>
      </c>
      <c r="AH53" s="63">
        <f>'COGS-PRICE-MARGIN_CWS'!$F48*AH43</f>
        <v>31762.500000000004</v>
      </c>
      <c r="AI53" s="63">
        <f>'COGS-PRICE-MARGIN_CWS'!$F48*AI43</f>
        <v>31762.500000000004</v>
      </c>
      <c r="AJ53" s="63">
        <f>'COGS-PRICE-MARGIN_CWS'!$F48*AJ43</f>
        <v>28495.500000000004</v>
      </c>
      <c r="AK53" s="63">
        <f>'COGS-PRICE-MARGIN_CWS'!$F48*AK43</f>
        <v>28495.500000000004</v>
      </c>
      <c r="AL53" s="63">
        <f>'COGS-PRICE-MARGIN_CWS'!$F48*AL43</f>
        <v>25410.000000000004</v>
      </c>
      <c r="AM53" s="63">
        <f>'COGS-PRICE-MARGIN_CWS'!$F48*AM43</f>
        <v>22143.000000000004</v>
      </c>
      <c r="AN53" s="63">
        <f>'COGS-PRICE-MARGIN_CWS'!$F48*AN43</f>
        <v>19057.500000000004</v>
      </c>
      <c r="AO53" s="63">
        <f>'COGS-PRICE-MARGIN_CWS'!$F69*AO43</f>
        <v>24556.950000000004</v>
      </c>
      <c r="AP53" s="63">
        <f>'COGS-PRICE-MARGIN_CWS'!$F69*AP43</f>
        <v>39331.05000000001</v>
      </c>
      <c r="AQ53" s="63">
        <f>'COGS-PRICE-MARGIN_CWS'!$F69*AQ43</f>
        <v>44322.30000000001</v>
      </c>
      <c r="AR53" s="63">
        <f>'COGS-PRICE-MARGIN_CWS'!$F69*AR43</f>
        <v>44322.30000000001</v>
      </c>
      <c r="AS53" s="63">
        <f>'COGS-PRICE-MARGIN_CWS'!$F69*AS43</f>
        <v>49313.55000000001</v>
      </c>
      <c r="AT53" s="63">
        <f>'COGS-PRICE-MARGIN_CWS'!$F69*AT43</f>
        <v>49313.55000000001</v>
      </c>
      <c r="AU53" s="63">
        <f>'COGS-PRICE-MARGIN_CWS'!$F69*AU43</f>
        <v>49313.55000000001</v>
      </c>
      <c r="AV53" s="63">
        <f>'COGS-PRICE-MARGIN_CWS'!$F69*AV43</f>
        <v>44322.30000000001</v>
      </c>
      <c r="AW53" s="63">
        <f>'COGS-PRICE-MARGIN_CWS'!$F69*AW43</f>
        <v>44322.30000000001</v>
      </c>
      <c r="AX53" s="63">
        <f>'COGS-PRICE-MARGIN_CWS'!$F69*AX43</f>
        <v>39331.05000000001</v>
      </c>
      <c r="AY53" s="63">
        <f>'COGS-PRICE-MARGIN_CWS'!$F69*AY43</f>
        <v>34539.450000000004</v>
      </c>
      <c r="AZ53" s="63">
        <f>'COGS-PRICE-MARGIN_CWS'!$F69*AZ43</f>
        <v>29548.200000000004</v>
      </c>
      <c r="BA53" s="63">
        <f>'COGS-PRICE-MARGIN_CWS'!$F90*BA43</f>
        <v>183.70000000000002</v>
      </c>
      <c r="BB53" s="63">
        <f>'COGS-PRICE-MARGIN_CWS'!$F90*BB43</f>
        <v>294.8</v>
      </c>
      <c r="BC53" s="63">
        <f>'COGS-PRICE-MARGIN_CWS'!$F90*BC43</f>
        <v>331.1</v>
      </c>
      <c r="BD53" s="63">
        <f>'COGS-PRICE-MARGIN_CWS'!$F90*BD43</f>
        <v>331.1</v>
      </c>
      <c r="BE53" s="63">
        <f>'COGS-PRICE-MARGIN_CWS'!$F90*BE43</f>
        <v>368.50000000000006</v>
      </c>
      <c r="BF53" s="63">
        <f>'COGS-PRICE-MARGIN_CWS'!$F90*BF43</f>
        <v>368.50000000000006</v>
      </c>
      <c r="BG53" s="63">
        <f>'COGS-PRICE-MARGIN_CWS'!$F90*BG43</f>
        <v>368.50000000000006</v>
      </c>
      <c r="BH53" s="63">
        <f>'COGS-PRICE-MARGIN_CWS'!$F90*BH43</f>
        <v>331.1</v>
      </c>
      <c r="BI53" s="63">
        <f>'COGS-PRICE-MARGIN_CWS'!$F90*BI43</f>
        <v>331.1</v>
      </c>
      <c r="BJ53" s="63">
        <f>'COGS-PRICE-MARGIN_CWS'!$F90*BJ43</f>
        <v>294.8</v>
      </c>
      <c r="BK53" s="63">
        <f>'COGS-PRICE-MARGIN_CWS'!$F90*BK43</f>
        <v>257.40000000000003</v>
      </c>
      <c r="BL53" s="63">
        <f>'COGS-PRICE-MARGIN_CWS'!$F90*BL43</f>
        <v>221.10000000000002</v>
      </c>
      <c r="BM53" s="118">
        <f>SUM(E53:BL53)</f>
        <v>1015798.7500000002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675</v>
      </c>
      <c r="O54" s="63">
        <f>'COGS-PRICE-MARGIN_CWS'!$F7*O43</f>
        <v>675</v>
      </c>
      <c r="P54" s="63">
        <f>'COGS-PRICE-MARGIN_CWS'!$F7*P43</f>
        <v>1350</v>
      </c>
      <c r="Q54" s="63">
        <f>'COGS-PRICE-MARGIN_CWS'!$F28*Q43</f>
        <v>182.25</v>
      </c>
      <c r="R54" s="63">
        <f>'COGS-PRICE-MARGIN_CWS'!$F28*R43</f>
        <v>243</v>
      </c>
      <c r="S54" s="63">
        <f>'COGS-PRICE-MARGIN_CWS'!$F28*S43</f>
        <v>486</v>
      </c>
      <c r="T54" s="63">
        <f>'COGS-PRICE-MARGIN_CWS'!$F28*T43</f>
        <v>486</v>
      </c>
      <c r="U54" s="63">
        <f>'COGS-PRICE-MARGIN_CWS'!$F28*U43</f>
        <v>486</v>
      </c>
      <c r="V54" s="63">
        <f>'COGS-PRICE-MARGIN_CWS'!$F28*V43</f>
        <v>486</v>
      </c>
      <c r="W54" s="63">
        <f>'COGS-PRICE-MARGIN_CWS'!$F28*W43</f>
        <v>486</v>
      </c>
      <c r="X54" s="63">
        <f>'COGS-PRICE-MARGIN_CWS'!$F28*X43</f>
        <v>546.75</v>
      </c>
      <c r="Y54" s="63">
        <f>'COGS-PRICE-MARGIN_CWS'!$F28*Y43</f>
        <v>607.5</v>
      </c>
      <c r="Z54" s="63">
        <f>'COGS-PRICE-MARGIN_CWS'!$F28*Z43</f>
        <v>607.5</v>
      </c>
      <c r="AA54" s="63">
        <f>'COGS-PRICE-MARGIN_CWS'!$F28*AA43</f>
        <v>729</v>
      </c>
      <c r="AB54" s="63">
        <f>'COGS-PRICE-MARGIN_CWS'!$F28*AB43</f>
        <v>729</v>
      </c>
      <c r="AC54" s="63">
        <f>'COGS-PRICE-MARGIN_CWS'!$F49*AC43</f>
        <v>528.52499999999998</v>
      </c>
      <c r="AD54" s="63">
        <f>'COGS-PRICE-MARGIN_CWS'!$F49*AD43</f>
        <v>850.5</v>
      </c>
      <c r="AE54" s="63">
        <f>'COGS-PRICE-MARGIN_CWS'!$F49*AE43</f>
        <v>953.77499999999998</v>
      </c>
      <c r="AF54" s="63">
        <f>'COGS-PRICE-MARGIN_CWS'!$F49*AF43</f>
        <v>953.77499999999998</v>
      </c>
      <c r="AG54" s="63">
        <f>'COGS-PRICE-MARGIN_CWS'!$F49*AG43</f>
        <v>1063.125</v>
      </c>
      <c r="AH54" s="63">
        <f>'COGS-PRICE-MARGIN_CWS'!$F49*AH43</f>
        <v>1063.125</v>
      </c>
      <c r="AI54" s="63">
        <f>'COGS-PRICE-MARGIN_CWS'!$F49*AI43</f>
        <v>1063.125</v>
      </c>
      <c r="AJ54" s="63">
        <f>'COGS-PRICE-MARGIN_CWS'!$F49*AJ43</f>
        <v>953.77499999999998</v>
      </c>
      <c r="AK54" s="63">
        <f>'COGS-PRICE-MARGIN_CWS'!$F49*AK43</f>
        <v>953.77499999999998</v>
      </c>
      <c r="AL54" s="63">
        <f>'COGS-PRICE-MARGIN_CWS'!$F49*AL43</f>
        <v>850.5</v>
      </c>
      <c r="AM54" s="63">
        <f>'COGS-PRICE-MARGIN_CWS'!$F49*AM43</f>
        <v>741.15</v>
      </c>
      <c r="AN54" s="63">
        <f>'COGS-PRICE-MARGIN_CWS'!$F49*AN43</f>
        <v>637.875</v>
      </c>
      <c r="AO54" s="63">
        <f>'COGS-PRICE-MARGIN_CWS'!$F70*AO43</f>
        <v>672.50250000000005</v>
      </c>
      <c r="AP54" s="63">
        <f>'COGS-PRICE-MARGIN_CWS'!$F70*AP43</f>
        <v>1077.0975000000001</v>
      </c>
      <c r="AQ54" s="63">
        <f>'COGS-PRICE-MARGIN_CWS'!$F70*AQ43</f>
        <v>1213.7850000000001</v>
      </c>
      <c r="AR54" s="63">
        <f>'COGS-PRICE-MARGIN_CWS'!$F70*AR43</f>
        <v>1213.7850000000001</v>
      </c>
      <c r="AS54" s="63">
        <f>'COGS-PRICE-MARGIN_CWS'!$F70*AS43</f>
        <v>1350.4725000000001</v>
      </c>
      <c r="AT54" s="63">
        <f>'COGS-PRICE-MARGIN_CWS'!$F70*AT43</f>
        <v>1350.4725000000001</v>
      </c>
      <c r="AU54" s="63">
        <f>'COGS-PRICE-MARGIN_CWS'!$F70*AU43</f>
        <v>1350.4725000000001</v>
      </c>
      <c r="AV54" s="63">
        <f>'COGS-PRICE-MARGIN_CWS'!$F70*AV43</f>
        <v>1213.7850000000001</v>
      </c>
      <c r="AW54" s="63">
        <f>'COGS-PRICE-MARGIN_CWS'!$F70*AW43</f>
        <v>1213.7850000000001</v>
      </c>
      <c r="AX54" s="63">
        <f>'COGS-PRICE-MARGIN_CWS'!$F70*AX43</f>
        <v>1077.0975000000001</v>
      </c>
      <c r="AY54" s="63">
        <f>'COGS-PRICE-MARGIN_CWS'!$F70*AY43</f>
        <v>945.87750000000005</v>
      </c>
      <c r="AZ54" s="63">
        <f>'COGS-PRICE-MARGIN_CWS'!$F70*AZ43</f>
        <v>809.19</v>
      </c>
      <c r="BA54" s="63">
        <f>'COGS-PRICE-MARGIN_CWS'!$F91*BA43</f>
        <v>821.76525000000004</v>
      </c>
      <c r="BB54" s="63">
        <f>'COGS-PRICE-MARGIN_CWS'!$F91*BB43</f>
        <v>1318.761</v>
      </c>
      <c r="BC54" s="63">
        <f>'COGS-PRICE-MARGIN_CWS'!$F91*BC43</f>
        <v>1481.1457499999999</v>
      </c>
      <c r="BD54" s="63">
        <f>'COGS-PRICE-MARGIN_CWS'!$F91*BD43</f>
        <v>1481.1457499999999</v>
      </c>
      <c r="BE54" s="63">
        <f>'COGS-PRICE-MARGIN_CWS'!$F91*BE43</f>
        <v>1648.4512500000001</v>
      </c>
      <c r="BF54" s="63">
        <f>'COGS-PRICE-MARGIN_CWS'!$F91*BF43</f>
        <v>1648.4512500000001</v>
      </c>
      <c r="BG54" s="63">
        <f>'COGS-PRICE-MARGIN_CWS'!$F91*BG43</f>
        <v>1648.4512500000001</v>
      </c>
      <c r="BH54" s="63">
        <f>'COGS-PRICE-MARGIN_CWS'!$F91*BH43</f>
        <v>1481.1457499999999</v>
      </c>
      <c r="BI54" s="63">
        <f>'COGS-PRICE-MARGIN_CWS'!$F91*BI43</f>
        <v>1481.1457499999999</v>
      </c>
      <c r="BJ54" s="63">
        <f>'COGS-PRICE-MARGIN_CWS'!$F91*BJ43</f>
        <v>1318.761</v>
      </c>
      <c r="BK54" s="63">
        <f>'COGS-PRICE-MARGIN_CWS'!$F91*BK43</f>
        <v>1151.4555</v>
      </c>
      <c r="BL54" s="63">
        <f>'COGS-PRICE-MARGIN_CWS'!$F91*BL43</f>
        <v>989.07074999999998</v>
      </c>
      <c r="BM54" s="118">
        <f>SUM(E54:BL54)</f>
        <v>49346.097750000001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135</v>
      </c>
      <c r="O55" s="63">
        <f>'COGS-PRICE-MARGIN_CWS'!$F8*O43</f>
        <v>135</v>
      </c>
      <c r="P55" s="63">
        <f>'COGS-PRICE-MARGIN_CWS'!$F8*P43</f>
        <v>270</v>
      </c>
      <c r="Q55" s="63">
        <f>'COGS-PRICE-MARGIN_CWS'!$F29*Q43</f>
        <v>36.450000000000003</v>
      </c>
      <c r="R55" s="63">
        <f>'COGS-PRICE-MARGIN_CWS'!$F29*R43</f>
        <v>48.6</v>
      </c>
      <c r="S55" s="63">
        <f>'COGS-PRICE-MARGIN_CWS'!$F29*S43</f>
        <v>97.2</v>
      </c>
      <c r="T55" s="63">
        <f>'COGS-PRICE-MARGIN_CWS'!$F29*T43</f>
        <v>97.2</v>
      </c>
      <c r="U55" s="63">
        <f>'COGS-PRICE-MARGIN_CWS'!$F29*U43</f>
        <v>97.2</v>
      </c>
      <c r="V55" s="63">
        <f>'COGS-PRICE-MARGIN_CWS'!$F29*V43</f>
        <v>97.2</v>
      </c>
      <c r="W55" s="63">
        <f>'COGS-PRICE-MARGIN_CWS'!$F29*W43</f>
        <v>97.2</v>
      </c>
      <c r="X55" s="63">
        <f>'COGS-PRICE-MARGIN_CWS'!$F29*X43</f>
        <v>109.35000000000001</v>
      </c>
      <c r="Y55" s="63">
        <f>'COGS-PRICE-MARGIN_CWS'!$F29*Y43</f>
        <v>121.50000000000001</v>
      </c>
      <c r="Z55" s="63">
        <f>'COGS-PRICE-MARGIN_CWS'!$F29*Z43</f>
        <v>121.50000000000001</v>
      </c>
      <c r="AA55" s="63">
        <f>'COGS-PRICE-MARGIN_CWS'!$F29*AA43</f>
        <v>145.80000000000001</v>
      </c>
      <c r="AB55" s="63">
        <f>'COGS-PRICE-MARGIN_CWS'!$F29*AB43</f>
        <v>145.80000000000001</v>
      </c>
      <c r="AC55" s="63">
        <f>'COGS-PRICE-MARGIN_CWS'!$F50*AC43</f>
        <v>105.70500000000001</v>
      </c>
      <c r="AD55" s="63">
        <f>'COGS-PRICE-MARGIN_CWS'!$F50*AD43</f>
        <v>170.10000000000002</v>
      </c>
      <c r="AE55" s="63">
        <f>'COGS-PRICE-MARGIN_CWS'!$F50*AE43</f>
        <v>190.75500000000002</v>
      </c>
      <c r="AF55" s="63">
        <f>'COGS-PRICE-MARGIN_CWS'!$F50*AF43</f>
        <v>190.75500000000002</v>
      </c>
      <c r="AG55" s="63">
        <f>'COGS-PRICE-MARGIN_CWS'!$F50*AG43</f>
        <v>212.625</v>
      </c>
      <c r="AH55" s="63">
        <f>'COGS-PRICE-MARGIN_CWS'!$F50*AH43</f>
        <v>212.625</v>
      </c>
      <c r="AI55" s="63">
        <f>'COGS-PRICE-MARGIN_CWS'!$F50*AI43</f>
        <v>212.625</v>
      </c>
      <c r="AJ55" s="63">
        <f>'COGS-PRICE-MARGIN_CWS'!$F50*AJ43</f>
        <v>190.75500000000002</v>
      </c>
      <c r="AK55" s="63">
        <f>'COGS-PRICE-MARGIN_CWS'!$F50*AK43</f>
        <v>190.75500000000002</v>
      </c>
      <c r="AL55" s="63">
        <f>'COGS-PRICE-MARGIN_CWS'!$F50*AL43</f>
        <v>170.10000000000002</v>
      </c>
      <c r="AM55" s="63">
        <f>'COGS-PRICE-MARGIN_CWS'!$F50*AM43</f>
        <v>148.23000000000002</v>
      </c>
      <c r="AN55" s="63">
        <f>'COGS-PRICE-MARGIN_CWS'!$F50*AN43</f>
        <v>127.575</v>
      </c>
      <c r="AO55" s="63">
        <f>'COGS-PRICE-MARGIN_CWS'!$F71*AO43</f>
        <v>134.50050000000002</v>
      </c>
      <c r="AP55" s="63">
        <f>'COGS-PRICE-MARGIN_CWS'!$F71*AP43</f>
        <v>215.41950000000003</v>
      </c>
      <c r="AQ55" s="63">
        <f>'COGS-PRICE-MARGIN_CWS'!$F71*AQ43</f>
        <v>242.75700000000003</v>
      </c>
      <c r="AR55" s="63">
        <f>'COGS-PRICE-MARGIN_CWS'!$F71*AR43</f>
        <v>242.75700000000003</v>
      </c>
      <c r="AS55" s="63">
        <f>'COGS-PRICE-MARGIN_CWS'!$F71*AS43</f>
        <v>270.09450000000004</v>
      </c>
      <c r="AT55" s="63">
        <f>'COGS-PRICE-MARGIN_CWS'!$F71*AT43</f>
        <v>270.09450000000004</v>
      </c>
      <c r="AU55" s="63">
        <f>'COGS-PRICE-MARGIN_CWS'!$F71*AU43</f>
        <v>270.09450000000004</v>
      </c>
      <c r="AV55" s="63">
        <f>'COGS-PRICE-MARGIN_CWS'!$F71*AV43</f>
        <v>242.75700000000003</v>
      </c>
      <c r="AW55" s="63">
        <f>'COGS-PRICE-MARGIN_CWS'!$F71*AW43</f>
        <v>242.75700000000003</v>
      </c>
      <c r="AX55" s="63">
        <f>'COGS-PRICE-MARGIN_CWS'!$F71*AX43</f>
        <v>215.41950000000003</v>
      </c>
      <c r="AY55" s="63">
        <f>'COGS-PRICE-MARGIN_CWS'!$F71*AY43</f>
        <v>189.17550000000003</v>
      </c>
      <c r="AZ55" s="63">
        <f>'COGS-PRICE-MARGIN_CWS'!$F71*AZ43</f>
        <v>161.83800000000002</v>
      </c>
      <c r="BA55" s="63">
        <f>'COGS-PRICE-MARGIN_CWS'!$F92*BA43</f>
        <v>164.35305000000002</v>
      </c>
      <c r="BB55" s="63">
        <f>'COGS-PRICE-MARGIN_CWS'!$F92*BB43</f>
        <v>263.75220000000007</v>
      </c>
      <c r="BC55" s="63">
        <f>'COGS-PRICE-MARGIN_CWS'!$F92*BC43</f>
        <v>296.22915000000006</v>
      </c>
      <c r="BD55" s="63">
        <f>'COGS-PRICE-MARGIN_CWS'!$F92*BD43</f>
        <v>296.22915000000006</v>
      </c>
      <c r="BE55" s="63">
        <f>'COGS-PRICE-MARGIN_CWS'!$F92*BE43</f>
        <v>329.69025000000005</v>
      </c>
      <c r="BF55" s="63">
        <f>'COGS-PRICE-MARGIN_CWS'!$F92*BF43</f>
        <v>329.69025000000005</v>
      </c>
      <c r="BG55" s="63">
        <f>'COGS-PRICE-MARGIN_CWS'!$F92*BG43</f>
        <v>329.69025000000005</v>
      </c>
      <c r="BH55" s="63">
        <f>'COGS-PRICE-MARGIN_CWS'!$F92*BH43</f>
        <v>296.22915000000006</v>
      </c>
      <c r="BI55" s="63">
        <f>'COGS-PRICE-MARGIN_CWS'!$F92*BI43</f>
        <v>296.22915000000006</v>
      </c>
      <c r="BJ55" s="63">
        <f>'COGS-PRICE-MARGIN_CWS'!$F92*BJ43</f>
        <v>263.75220000000007</v>
      </c>
      <c r="BK55" s="63">
        <f>'COGS-PRICE-MARGIN_CWS'!$F92*BK43</f>
        <v>230.29110000000006</v>
      </c>
      <c r="BL55" s="63">
        <f>'COGS-PRICE-MARGIN_CWS'!$F92*BL43</f>
        <v>197.81415000000004</v>
      </c>
      <c r="BM55" s="118">
        <f>SUM(E55:BL55)</f>
        <v>9869.219549999998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81810</v>
      </c>
      <c r="O57" s="63">
        <f t="shared" si="43"/>
        <v>81810</v>
      </c>
      <c r="P57" s="63">
        <f t="shared" si="43"/>
        <v>163620</v>
      </c>
      <c r="Q57" s="63">
        <f>SUM(Q52:Q55)</f>
        <v>22898.7</v>
      </c>
      <c r="R57" s="63">
        <f t="shared" ref="R57:BL57" si="44">SUM(R52:R55)</f>
        <v>30531.599999999999</v>
      </c>
      <c r="S57" s="63">
        <f t="shared" si="44"/>
        <v>61063.199999999997</v>
      </c>
      <c r="T57" s="63">
        <f t="shared" si="44"/>
        <v>61063.199999999997</v>
      </c>
      <c r="U57" s="63">
        <f t="shared" si="44"/>
        <v>61063.199999999997</v>
      </c>
      <c r="V57" s="63">
        <f t="shared" si="44"/>
        <v>61063.199999999997</v>
      </c>
      <c r="W57" s="63">
        <f t="shared" si="44"/>
        <v>61063.199999999997</v>
      </c>
      <c r="X57" s="63">
        <f t="shared" si="44"/>
        <v>68696.100000000006</v>
      </c>
      <c r="Y57" s="63">
        <f t="shared" si="44"/>
        <v>76329</v>
      </c>
      <c r="Z57" s="63">
        <f t="shared" si="44"/>
        <v>76329</v>
      </c>
      <c r="AA57" s="63">
        <f t="shared" si="44"/>
        <v>91594.8</v>
      </c>
      <c r="AB57" s="63">
        <f t="shared" si="44"/>
        <v>91594.8</v>
      </c>
      <c r="AC57" s="63">
        <f t="shared" si="44"/>
        <v>69277.23</v>
      </c>
      <c r="AD57" s="63">
        <f t="shared" si="44"/>
        <v>111480.6</v>
      </c>
      <c r="AE57" s="63">
        <f t="shared" si="44"/>
        <v>125017.53</v>
      </c>
      <c r="AF57" s="63">
        <f t="shared" si="44"/>
        <v>125017.53</v>
      </c>
      <c r="AG57" s="63">
        <f t="shared" si="44"/>
        <v>139350.75</v>
      </c>
      <c r="AH57" s="63">
        <f t="shared" si="44"/>
        <v>139350.75</v>
      </c>
      <c r="AI57" s="63">
        <f t="shared" si="44"/>
        <v>139350.75</v>
      </c>
      <c r="AJ57" s="63">
        <f t="shared" si="44"/>
        <v>125017.53</v>
      </c>
      <c r="AK57" s="63">
        <f t="shared" si="44"/>
        <v>125017.53</v>
      </c>
      <c r="AL57" s="63">
        <f t="shared" si="44"/>
        <v>111480.6</v>
      </c>
      <c r="AM57" s="63">
        <f t="shared" si="44"/>
        <v>97147.37999999999</v>
      </c>
      <c r="AN57" s="63">
        <f t="shared" si="44"/>
        <v>83610.45</v>
      </c>
      <c r="AO57" s="63">
        <f t="shared" si="44"/>
        <v>92614.203000000009</v>
      </c>
      <c r="AP57" s="63">
        <f t="shared" si="44"/>
        <v>148333.31700000001</v>
      </c>
      <c r="AQ57" s="63">
        <f t="shared" si="44"/>
        <v>167157.34200000003</v>
      </c>
      <c r="AR57" s="63">
        <f t="shared" si="44"/>
        <v>167157.34200000003</v>
      </c>
      <c r="AS57" s="63">
        <f t="shared" si="44"/>
        <v>185981.36700000003</v>
      </c>
      <c r="AT57" s="63">
        <f t="shared" si="44"/>
        <v>185981.36700000003</v>
      </c>
      <c r="AU57" s="63">
        <f t="shared" si="44"/>
        <v>185981.36700000003</v>
      </c>
      <c r="AV57" s="63">
        <f t="shared" si="44"/>
        <v>167157.34200000003</v>
      </c>
      <c r="AW57" s="63">
        <f t="shared" si="44"/>
        <v>167157.34200000003</v>
      </c>
      <c r="AX57" s="63">
        <f t="shared" si="44"/>
        <v>148333.31700000001</v>
      </c>
      <c r="AY57" s="63">
        <f t="shared" si="44"/>
        <v>130262.25300000001</v>
      </c>
      <c r="AZ57" s="63">
        <f t="shared" si="44"/>
        <v>111438.22800000002</v>
      </c>
      <c r="BA57" s="63">
        <f t="shared" si="44"/>
        <v>83346.343299999993</v>
      </c>
      <c r="BB57" s="63">
        <f t="shared" si="44"/>
        <v>133753.41319999998</v>
      </c>
      <c r="BC57" s="63">
        <f t="shared" si="44"/>
        <v>150223.04989999998</v>
      </c>
      <c r="BD57" s="63">
        <f t="shared" si="44"/>
        <v>150223.04989999998</v>
      </c>
      <c r="BE57" s="63">
        <f t="shared" si="44"/>
        <v>167191.76650000003</v>
      </c>
      <c r="BF57" s="63">
        <f t="shared" si="44"/>
        <v>167191.76650000003</v>
      </c>
      <c r="BG57" s="63">
        <f t="shared" si="44"/>
        <v>167191.76650000003</v>
      </c>
      <c r="BH57" s="63">
        <f t="shared" si="44"/>
        <v>150223.04989999998</v>
      </c>
      <c r="BI57" s="63">
        <f t="shared" si="44"/>
        <v>150223.04989999998</v>
      </c>
      <c r="BJ57" s="63">
        <f t="shared" si="44"/>
        <v>133753.41319999998</v>
      </c>
      <c r="BK57" s="63">
        <f t="shared" si="44"/>
        <v>116784.6966</v>
      </c>
      <c r="BL57" s="63">
        <f t="shared" si="44"/>
        <v>100315.05990000001</v>
      </c>
      <c r="BM57" s="118">
        <f>SUM(E57:BL57)</f>
        <v>6009623.8423000015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3276.8999999999996</v>
      </c>
      <c r="S59" s="63">
        <f t="shared" si="45"/>
        <v>3276.8999999999996</v>
      </c>
      <c r="T59" s="63">
        <f t="shared" si="45"/>
        <v>3276.8999999999996</v>
      </c>
      <c r="U59" s="63">
        <f t="shared" si="45"/>
        <v>3276.8999999999996</v>
      </c>
      <c r="V59" s="63">
        <f t="shared" si="45"/>
        <v>3276.8999999999996</v>
      </c>
      <c r="W59" s="63">
        <f t="shared" si="45"/>
        <v>3276.8999999999996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5097.0390000000007</v>
      </c>
      <c r="AR59" s="63">
        <f t="shared" si="46"/>
        <v>5097.0390000000007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5097.0390000000007</v>
      </c>
      <c r="AW59" s="63">
        <f t="shared" si="46"/>
        <v>5097.0390000000007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6025.9201000000003</v>
      </c>
      <c r="BB59" s="63">
        <f t="shared" si="46"/>
        <v>6025.9200999999994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6025.9201000000003</v>
      </c>
      <c r="BF59" s="63">
        <f t="shared" si="46"/>
        <v>6025.9201000000003</v>
      </c>
      <c r="BG59" s="63">
        <f t="shared" si="46"/>
        <v>6025.9201000000003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6025.9200999999994</v>
      </c>
      <c r="BK59" s="63">
        <f t="shared" si="46"/>
        <v>6025.9201000000003</v>
      </c>
      <c r="BL59" s="63">
        <f t="shared" si="46"/>
        <v>6025.9201000000003</v>
      </c>
    </row>
    <row r="60" spans="2:65" x14ac:dyDescent="0.15">
      <c r="B60" s="47" t="s">
        <v>670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98190</v>
      </c>
      <c r="O60" s="63">
        <f t="shared" si="47"/>
        <v>98190</v>
      </c>
      <c r="P60" s="63">
        <f t="shared" si="47"/>
        <v>196380</v>
      </c>
      <c r="Q60" s="63">
        <f t="shared" si="47"/>
        <v>88476.3</v>
      </c>
      <c r="R60" s="63">
        <f t="shared" si="47"/>
        <v>117968.4</v>
      </c>
      <c r="S60" s="63">
        <f t="shared" si="47"/>
        <v>235936.8</v>
      </c>
      <c r="T60" s="63">
        <f t="shared" si="47"/>
        <v>235936.8</v>
      </c>
      <c r="U60" s="63">
        <f t="shared" si="47"/>
        <v>235936.8</v>
      </c>
      <c r="V60" s="63">
        <f t="shared" si="47"/>
        <v>235936.8</v>
      </c>
      <c r="W60" s="63">
        <f t="shared" si="47"/>
        <v>235936.8</v>
      </c>
      <c r="X60" s="63">
        <f t="shared" si="47"/>
        <v>265428.90000000002</v>
      </c>
      <c r="Y60" s="63">
        <f t="shared" si="47"/>
        <v>294921</v>
      </c>
      <c r="Z60" s="63">
        <f t="shared" si="47"/>
        <v>294921</v>
      </c>
      <c r="AA60" s="63">
        <f t="shared" si="47"/>
        <v>353905.2</v>
      </c>
      <c r="AB60" s="63">
        <f t="shared" si="47"/>
        <v>353905.2</v>
      </c>
      <c r="AC60" s="63">
        <f t="shared" si="47"/>
        <v>374422.77</v>
      </c>
      <c r="AD60" s="63">
        <f t="shared" si="47"/>
        <v>602519.4</v>
      </c>
      <c r="AE60" s="63">
        <f t="shared" si="47"/>
        <v>675682.47</v>
      </c>
      <c r="AF60" s="63">
        <f t="shared" si="47"/>
        <v>675682.47</v>
      </c>
      <c r="AG60" s="63">
        <f t="shared" si="47"/>
        <v>753149.25</v>
      </c>
      <c r="AH60" s="63">
        <f t="shared" si="47"/>
        <v>753149.25</v>
      </c>
      <c r="AI60" s="63">
        <f t="shared" si="47"/>
        <v>753149.25</v>
      </c>
      <c r="AJ60" s="63">
        <f t="shared" si="47"/>
        <v>675682.47</v>
      </c>
      <c r="AK60" s="63">
        <f t="shared" ref="AK60:BL60" si="48">AK48-AK57</f>
        <v>675682.47</v>
      </c>
      <c r="AL60" s="63">
        <f t="shared" si="48"/>
        <v>602519.4</v>
      </c>
      <c r="AM60" s="63">
        <f t="shared" si="48"/>
        <v>525052.62</v>
      </c>
      <c r="AN60" s="63">
        <f t="shared" si="48"/>
        <v>451889.55</v>
      </c>
      <c r="AO60" s="63">
        <f t="shared" si="48"/>
        <v>626935.79700000002</v>
      </c>
      <c r="AP60" s="63">
        <f t="shared" si="48"/>
        <v>1004116.683</v>
      </c>
      <c r="AQ60" s="63">
        <f t="shared" si="48"/>
        <v>1131542.6580000001</v>
      </c>
      <c r="AR60" s="63">
        <f t="shared" si="48"/>
        <v>1131542.6580000001</v>
      </c>
      <c r="AS60" s="63">
        <f t="shared" si="48"/>
        <v>1258968.6329999999</v>
      </c>
      <c r="AT60" s="63">
        <f t="shared" si="48"/>
        <v>1258968.6329999999</v>
      </c>
      <c r="AU60" s="63">
        <f t="shared" si="48"/>
        <v>1258968.6329999999</v>
      </c>
      <c r="AV60" s="63">
        <f t="shared" si="48"/>
        <v>1131542.6580000001</v>
      </c>
      <c r="AW60" s="63">
        <f t="shared" si="48"/>
        <v>1131542.6580000001</v>
      </c>
      <c r="AX60" s="63">
        <f t="shared" si="48"/>
        <v>1004116.683</v>
      </c>
      <c r="AY60" s="63">
        <f t="shared" si="48"/>
        <v>881787.74699999997</v>
      </c>
      <c r="AZ60" s="63">
        <f t="shared" si="48"/>
        <v>754361.772</v>
      </c>
      <c r="BA60" s="63">
        <f t="shared" si="48"/>
        <v>1006328.6567000001</v>
      </c>
      <c r="BB60" s="63">
        <f t="shared" si="48"/>
        <v>1614946.5867999999</v>
      </c>
      <c r="BC60" s="63">
        <f t="shared" si="48"/>
        <v>1813801.9501</v>
      </c>
      <c r="BD60" s="63">
        <f t="shared" si="48"/>
        <v>1813801.9501</v>
      </c>
      <c r="BE60" s="63">
        <f t="shared" si="48"/>
        <v>2018683.2335000001</v>
      </c>
      <c r="BF60" s="63">
        <f t="shared" si="48"/>
        <v>2018683.2335000001</v>
      </c>
      <c r="BG60" s="63">
        <f t="shared" si="48"/>
        <v>2018683.2335000001</v>
      </c>
      <c r="BH60" s="63">
        <f t="shared" si="48"/>
        <v>1813801.9501</v>
      </c>
      <c r="BI60" s="63">
        <f t="shared" si="48"/>
        <v>1813801.9501</v>
      </c>
      <c r="BJ60" s="63">
        <f t="shared" si="48"/>
        <v>1614946.5867999999</v>
      </c>
      <c r="BK60" s="63">
        <f t="shared" si="48"/>
        <v>1410065.3034000001</v>
      </c>
      <c r="BL60" s="63">
        <f t="shared" si="48"/>
        <v>1211209.9401</v>
      </c>
      <c r="BM60" s="118">
        <f>SUM(E60:BL60)</f>
        <v>43603701.157700002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0.79440000000000011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0.87128871794871798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0.87128871794871787</v>
      </c>
      <c r="AT61" s="46">
        <f t="shared" si="49"/>
        <v>0.87128871794871787</v>
      </c>
      <c r="AU61" s="46">
        <f t="shared" si="49"/>
        <v>0.87128871794871787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0.87128871794871787</v>
      </c>
      <c r="AZ61" s="46">
        <f t="shared" si="49"/>
        <v>0.87128871794871798</v>
      </c>
      <c r="BA61" s="46">
        <f t="shared" si="49"/>
        <v>0.9235126590038315</v>
      </c>
      <c r="BB61" s="46">
        <f t="shared" si="49"/>
        <v>0.92351265900383139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0.9235126590038315</v>
      </c>
      <c r="BF61" s="46">
        <f t="shared" si="49"/>
        <v>0.9235126590038315</v>
      </c>
      <c r="BG61" s="46">
        <f t="shared" si="49"/>
        <v>0.9235126590038315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0.92351265900383139</v>
      </c>
      <c r="BK61" s="46">
        <f t="shared" si="49"/>
        <v>0.9235126590038315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67</v>
      </c>
      <c r="O66" s="33">
        <f t="shared" si="50"/>
        <v>67</v>
      </c>
      <c r="P66" s="33">
        <f t="shared" si="50"/>
        <v>135</v>
      </c>
      <c r="Q66" s="33">
        <f t="shared" si="50"/>
        <v>16</v>
      </c>
      <c r="R66" s="33">
        <f t="shared" si="50"/>
        <v>21</v>
      </c>
      <c r="S66" s="33">
        <f t="shared" si="50"/>
        <v>43</v>
      </c>
      <c r="T66" s="33">
        <f t="shared" si="50"/>
        <v>43</v>
      </c>
      <c r="U66" s="33">
        <f t="shared" si="50"/>
        <v>43</v>
      </c>
      <c r="V66" s="33">
        <f t="shared" si="50"/>
        <v>43</v>
      </c>
      <c r="W66" s="33">
        <f t="shared" si="50"/>
        <v>43</v>
      </c>
      <c r="X66" s="33">
        <f t="shared" si="50"/>
        <v>48</v>
      </c>
      <c r="Y66" s="33">
        <f t="shared" si="50"/>
        <v>54</v>
      </c>
      <c r="Z66" s="33">
        <f t="shared" si="50"/>
        <v>54</v>
      </c>
      <c r="AA66" s="33">
        <f t="shared" si="50"/>
        <v>64</v>
      </c>
      <c r="AB66" s="33">
        <f t="shared" si="50"/>
        <v>64</v>
      </c>
      <c r="AC66" s="33">
        <f t="shared" si="50"/>
        <v>34</v>
      </c>
      <c r="AD66" s="33">
        <f t="shared" si="50"/>
        <v>56</v>
      </c>
      <c r="AE66" s="33">
        <f t="shared" si="50"/>
        <v>62</v>
      </c>
      <c r="AF66" s="33">
        <f t="shared" si="50"/>
        <v>62</v>
      </c>
      <c r="AG66" s="33">
        <f t="shared" si="50"/>
        <v>70</v>
      </c>
      <c r="AH66" s="33">
        <f t="shared" si="50"/>
        <v>70</v>
      </c>
      <c r="AI66" s="33">
        <f t="shared" si="50"/>
        <v>70</v>
      </c>
      <c r="AJ66" s="33">
        <f t="shared" si="50"/>
        <v>62</v>
      </c>
      <c r="AK66" s="33">
        <f t="shared" ref="AK66:BL66" si="51">AK43-AK67</f>
        <v>62</v>
      </c>
      <c r="AL66" s="33">
        <f t="shared" si="51"/>
        <v>56</v>
      </c>
      <c r="AM66" s="33">
        <f t="shared" si="51"/>
        <v>48</v>
      </c>
      <c r="AN66" s="33">
        <f t="shared" si="51"/>
        <v>42</v>
      </c>
      <c r="AO66" s="33">
        <f t="shared" si="51"/>
        <v>24</v>
      </c>
      <c r="AP66" s="33">
        <f t="shared" si="51"/>
        <v>39</v>
      </c>
      <c r="AQ66" s="33">
        <f t="shared" si="51"/>
        <v>44</v>
      </c>
      <c r="AR66" s="33">
        <f t="shared" si="51"/>
        <v>44</v>
      </c>
      <c r="AS66" s="33">
        <f t="shared" si="51"/>
        <v>49</v>
      </c>
      <c r="AT66" s="33">
        <f t="shared" si="51"/>
        <v>49</v>
      </c>
      <c r="AU66" s="33">
        <f t="shared" si="51"/>
        <v>49</v>
      </c>
      <c r="AV66" s="33">
        <f t="shared" si="51"/>
        <v>44</v>
      </c>
      <c r="AW66" s="33">
        <f t="shared" si="51"/>
        <v>44</v>
      </c>
      <c r="AX66" s="33">
        <f t="shared" si="51"/>
        <v>39</v>
      </c>
      <c r="AY66" s="33">
        <f t="shared" si="51"/>
        <v>34</v>
      </c>
      <c r="AZ66" s="33">
        <f t="shared" si="51"/>
        <v>29</v>
      </c>
      <c r="BA66" s="33">
        <f t="shared" si="51"/>
        <v>16</v>
      </c>
      <c r="BB66" s="33">
        <f t="shared" si="51"/>
        <v>26</v>
      </c>
      <c r="BC66" s="33">
        <f t="shared" si="51"/>
        <v>30</v>
      </c>
      <c r="BD66" s="33">
        <f t="shared" si="51"/>
        <v>30</v>
      </c>
      <c r="BE66" s="33">
        <f t="shared" si="51"/>
        <v>33</v>
      </c>
      <c r="BF66" s="33">
        <f t="shared" si="51"/>
        <v>33</v>
      </c>
      <c r="BG66" s="33">
        <f t="shared" si="51"/>
        <v>33</v>
      </c>
      <c r="BH66" s="33">
        <f t="shared" si="51"/>
        <v>30</v>
      </c>
      <c r="BI66" s="33">
        <f t="shared" si="51"/>
        <v>30</v>
      </c>
      <c r="BJ66" s="33">
        <f t="shared" si="51"/>
        <v>26</v>
      </c>
      <c r="BK66" s="33">
        <f t="shared" si="51"/>
        <v>23</v>
      </c>
      <c r="BL66" s="33">
        <f t="shared" si="51"/>
        <v>20</v>
      </c>
      <c r="BM66" s="118">
        <f>SUM(E66:BL66)</f>
        <v>2317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23</v>
      </c>
      <c r="O67" s="33">
        <f t="shared" si="52"/>
        <v>23</v>
      </c>
      <c r="P67" s="33">
        <f t="shared" si="52"/>
        <v>45</v>
      </c>
      <c r="Q67" s="33">
        <f t="shared" si="52"/>
        <v>11</v>
      </c>
      <c r="R67" s="33">
        <f t="shared" si="52"/>
        <v>15</v>
      </c>
      <c r="S67" s="33">
        <f t="shared" si="52"/>
        <v>29</v>
      </c>
      <c r="T67" s="33">
        <f t="shared" si="52"/>
        <v>29</v>
      </c>
      <c r="U67" s="33">
        <f t="shared" si="52"/>
        <v>29</v>
      </c>
      <c r="V67" s="33">
        <f t="shared" si="52"/>
        <v>29</v>
      </c>
      <c r="W67" s="33">
        <f t="shared" si="52"/>
        <v>29</v>
      </c>
      <c r="X67" s="33">
        <f t="shared" si="52"/>
        <v>33</v>
      </c>
      <c r="Y67" s="33">
        <f t="shared" si="52"/>
        <v>36</v>
      </c>
      <c r="Z67" s="33">
        <f t="shared" si="52"/>
        <v>36</v>
      </c>
      <c r="AA67" s="33">
        <f t="shared" si="52"/>
        <v>44</v>
      </c>
      <c r="AB67" s="33">
        <f t="shared" si="52"/>
        <v>44</v>
      </c>
      <c r="AC67" s="33">
        <f t="shared" si="52"/>
        <v>53</v>
      </c>
      <c r="AD67" s="33">
        <f t="shared" si="52"/>
        <v>84</v>
      </c>
      <c r="AE67" s="33">
        <f t="shared" si="52"/>
        <v>95</v>
      </c>
      <c r="AF67" s="33">
        <f t="shared" si="52"/>
        <v>95</v>
      </c>
      <c r="AG67" s="33">
        <f t="shared" si="52"/>
        <v>105</v>
      </c>
      <c r="AH67" s="33">
        <f t="shared" si="52"/>
        <v>105</v>
      </c>
      <c r="AI67" s="33">
        <f t="shared" si="52"/>
        <v>105</v>
      </c>
      <c r="AJ67" s="33">
        <f t="shared" si="52"/>
        <v>95</v>
      </c>
      <c r="AK67" s="33">
        <f t="shared" si="52"/>
        <v>95</v>
      </c>
      <c r="AL67" s="33">
        <f t="shared" si="52"/>
        <v>84</v>
      </c>
      <c r="AM67" s="33">
        <f t="shared" si="52"/>
        <v>74</v>
      </c>
      <c r="AN67" s="33">
        <f t="shared" si="52"/>
        <v>63</v>
      </c>
      <c r="AO67" s="33">
        <f t="shared" si="52"/>
        <v>99</v>
      </c>
      <c r="AP67" s="33">
        <f t="shared" si="52"/>
        <v>158</v>
      </c>
      <c r="AQ67" s="33">
        <f t="shared" si="52"/>
        <v>178</v>
      </c>
      <c r="AR67" s="33">
        <f t="shared" si="52"/>
        <v>178</v>
      </c>
      <c r="AS67" s="33">
        <f t="shared" si="52"/>
        <v>198</v>
      </c>
      <c r="AT67" s="33">
        <f t="shared" si="52"/>
        <v>198</v>
      </c>
      <c r="AU67" s="33">
        <f t="shared" si="52"/>
        <v>198</v>
      </c>
      <c r="AV67" s="33">
        <f t="shared" si="52"/>
        <v>178</v>
      </c>
      <c r="AW67" s="33">
        <f t="shared" si="52"/>
        <v>178</v>
      </c>
      <c r="AX67" s="33">
        <f t="shared" si="52"/>
        <v>158</v>
      </c>
      <c r="AY67" s="33">
        <f t="shared" si="52"/>
        <v>139</v>
      </c>
      <c r="AZ67" s="33">
        <f t="shared" si="52"/>
        <v>119</v>
      </c>
      <c r="BA67" s="33">
        <f t="shared" si="52"/>
        <v>151</v>
      </c>
      <c r="BB67" s="33">
        <f t="shared" si="52"/>
        <v>242</v>
      </c>
      <c r="BC67" s="33">
        <f t="shared" si="52"/>
        <v>271</v>
      </c>
      <c r="BD67" s="33">
        <f t="shared" si="52"/>
        <v>271</v>
      </c>
      <c r="BE67" s="33">
        <f t="shared" si="52"/>
        <v>302</v>
      </c>
      <c r="BF67" s="33">
        <f t="shared" si="52"/>
        <v>302</v>
      </c>
      <c r="BG67" s="33">
        <f t="shared" si="52"/>
        <v>302</v>
      </c>
      <c r="BH67" s="33">
        <f t="shared" si="52"/>
        <v>271</v>
      </c>
      <c r="BI67" s="33">
        <f t="shared" si="52"/>
        <v>271</v>
      </c>
      <c r="BJ67" s="33">
        <f t="shared" si="52"/>
        <v>242</v>
      </c>
      <c r="BK67" s="33">
        <f t="shared" si="52"/>
        <v>211</v>
      </c>
      <c r="BL67" s="33">
        <f t="shared" si="52"/>
        <v>181</v>
      </c>
      <c r="BM67" s="118">
        <f>SUM(E67:BL67)</f>
        <v>6504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16750</v>
      </c>
      <c r="O71" s="108">
        <f>'COGS-PRICE-MARGIN_CWS'!$C12*O66</f>
        <v>16750</v>
      </c>
      <c r="P71" s="108">
        <f>'COGS-PRICE-MARGIN_CWS'!$C12*P66</f>
        <v>33750</v>
      </c>
      <c r="Q71" s="108">
        <f>'COGS-PRICE-MARGIN_CWS'!$C33*Q66</f>
        <v>4000</v>
      </c>
      <c r="R71" s="108">
        <f>'COGS-PRICE-MARGIN_CWS'!$C33*R66</f>
        <v>5250</v>
      </c>
      <c r="S71" s="108">
        <f>'COGS-PRICE-MARGIN_CWS'!$C33*S66</f>
        <v>10750</v>
      </c>
      <c r="T71" s="108">
        <f>'COGS-PRICE-MARGIN_CWS'!$C33*T66</f>
        <v>10750</v>
      </c>
      <c r="U71" s="108">
        <f>'COGS-PRICE-MARGIN_CWS'!$C33*U66</f>
        <v>10750</v>
      </c>
      <c r="V71" s="108">
        <f>'COGS-PRICE-MARGIN_CWS'!$C33*V66</f>
        <v>10750</v>
      </c>
      <c r="W71" s="108">
        <f>'COGS-PRICE-MARGIN_CWS'!$C33*W66</f>
        <v>10750</v>
      </c>
      <c r="X71" s="108">
        <f>'COGS-PRICE-MARGIN_CWS'!$C33*X66</f>
        <v>12000</v>
      </c>
      <c r="Y71" s="108">
        <f>'COGS-PRICE-MARGIN_CWS'!$C33*Y66</f>
        <v>13500</v>
      </c>
      <c r="Z71" s="108">
        <f>'COGS-PRICE-MARGIN_CWS'!$C33*Z66</f>
        <v>13500</v>
      </c>
      <c r="AA71" s="108">
        <f>'COGS-PRICE-MARGIN_CWS'!$C33*AA66</f>
        <v>16000</v>
      </c>
      <c r="AB71" s="108">
        <f>'COGS-PRICE-MARGIN_CWS'!$C33*AB66</f>
        <v>16000</v>
      </c>
      <c r="AC71" s="108">
        <f>'COGS-PRICE-MARGIN_CWS'!$C54*AC66</f>
        <v>8500</v>
      </c>
      <c r="AD71" s="108">
        <f>'COGS-PRICE-MARGIN_CWS'!$C54*AD66</f>
        <v>14000</v>
      </c>
      <c r="AE71" s="108">
        <f>'COGS-PRICE-MARGIN_CWS'!$C54*AE66</f>
        <v>15500</v>
      </c>
      <c r="AF71" s="108">
        <f>'COGS-PRICE-MARGIN_CWS'!$C54*AF66</f>
        <v>15500</v>
      </c>
      <c r="AG71" s="108">
        <f>'COGS-PRICE-MARGIN_CWS'!$C54*AG66</f>
        <v>17500</v>
      </c>
      <c r="AH71" s="108">
        <f>'COGS-PRICE-MARGIN_CWS'!$C54*AH66</f>
        <v>17500</v>
      </c>
      <c r="AI71" s="108">
        <f>'COGS-PRICE-MARGIN_CWS'!$C54*AI66</f>
        <v>17500</v>
      </c>
      <c r="AJ71" s="108">
        <f>'COGS-PRICE-MARGIN_CWS'!$C54*AJ66</f>
        <v>15500</v>
      </c>
      <c r="AK71" s="108">
        <f>'COGS-PRICE-MARGIN_CWS'!$C54*AK66</f>
        <v>15500</v>
      </c>
      <c r="AL71" s="108">
        <f>'COGS-PRICE-MARGIN_CWS'!$C54*AL66</f>
        <v>14000</v>
      </c>
      <c r="AM71" s="108">
        <f>'COGS-PRICE-MARGIN_CWS'!$C54*AM66</f>
        <v>12000</v>
      </c>
      <c r="AN71" s="108">
        <f>'COGS-PRICE-MARGIN_CWS'!$C54*AN66</f>
        <v>10500</v>
      </c>
      <c r="AO71" s="108">
        <f>'COGS-PRICE-MARGIN_CWS'!$C75*AO66</f>
        <v>8400</v>
      </c>
      <c r="AP71" s="108">
        <f>'COGS-PRICE-MARGIN_CWS'!$C75*AP66</f>
        <v>13650</v>
      </c>
      <c r="AQ71" s="108">
        <f>'COGS-PRICE-MARGIN_CWS'!$C75*AQ66</f>
        <v>15400</v>
      </c>
      <c r="AR71" s="108">
        <f>'COGS-PRICE-MARGIN_CWS'!$C75*AR66</f>
        <v>15400</v>
      </c>
      <c r="AS71" s="108">
        <f>'COGS-PRICE-MARGIN_CWS'!$C75*AS66</f>
        <v>17150</v>
      </c>
      <c r="AT71" s="108">
        <f>'COGS-PRICE-MARGIN_CWS'!$C75*AT66</f>
        <v>17150</v>
      </c>
      <c r="AU71" s="108">
        <f>'COGS-PRICE-MARGIN_CWS'!$C75*AU66</f>
        <v>17150</v>
      </c>
      <c r="AV71" s="108">
        <f>'COGS-PRICE-MARGIN_CWS'!$C75*AV66</f>
        <v>15400</v>
      </c>
      <c r="AW71" s="108">
        <f>'COGS-PRICE-MARGIN_CWS'!$C75*AW66</f>
        <v>15400</v>
      </c>
      <c r="AX71" s="108">
        <f>'COGS-PRICE-MARGIN_CWS'!$C75*AX66</f>
        <v>13650</v>
      </c>
      <c r="AY71" s="108">
        <f>'COGS-PRICE-MARGIN_CWS'!$C75*AY66</f>
        <v>11900</v>
      </c>
      <c r="AZ71" s="108">
        <f>'COGS-PRICE-MARGIN_CWS'!$C75*AZ66</f>
        <v>10150</v>
      </c>
      <c r="BA71" s="108">
        <f>'COGS-PRICE-MARGIN_CWS'!$C96*BA66</f>
        <v>5600</v>
      </c>
      <c r="BB71" s="108">
        <f>'COGS-PRICE-MARGIN_CWS'!$C96*BB66</f>
        <v>9100</v>
      </c>
      <c r="BC71" s="108">
        <f>'COGS-PRICE-MARGIN_CWS'!$C96*BC66</f>
        <v>10500</v>
      </c>
      <c r="BD71" s="108">
        <f>'COGS-PRICE-MARGIN_CWS'!$C96*BD66</f>
        <v>10500</v>
      </c>
      <c r="BE71" s="108">
        <f>'COGS-PRICE-MARGIN_CWS'!$C96*BE66</f>
        <v>11550</v>
      </c>
      <c r="BF71" s="108">
        <f>'COGS-PRICE-MARGIN_CWS'!$C96*BF66</f>
        <v>11550</v>
      </c>
      <c r="BG71" s="108">
        <f>'COGS-PRICE-MARGIN_CWS'!$C96*BG66</f>
        <v>11550</v>
      </c>
      <c r="BH71" s="108">
        <f>'COGS-PRICE-MARGIN_CWS'!$C96*BH66</f>
        <v>10500</v>
      </c>
      <c r="BI71" s="108">
        <f>'COGS-PRICE-MARGIN_CWS'!$C96*BI66</f>
        <v>10500</v>
      </c>
      <c r="BJ71" s="108">
        <f>'COGS-PRICE-MARGIN_CWS'!$C96*BJ66</f>
        <v>9100</v>
      </c>
      <c r="BK71" s="108">
        <f>'COGS-PRICE-MARGIN_CWS'!$C96*BK66</f>
        <v>8050</v>
      </c>
      <c r="BL71" s="108">
        <f>'COGS-PRICE-MARGIN_CWS'!$C96*BL66</f>
        <v>7000</v>
      </c>
      <c r="BM71" s="118">
        <f>SUM(E71:BL71)</f>
        <v>661050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6700</v>
      </c>
      <c r="O73" s="63">
        <f t="shared" si="53"/>
        <v>6700</v>
      </c>
      <c r="P73" s="63">
        <f t="shared" si="53"/>
        <v>13500</v>
      </c>
      <c r="Q73" s="63">
        <f t="shared" si="53"/>
        <v>3000</v>
      </c>
      <c r="R73" s="63">
        <f t="shared" si="53"/>
        <v>3937.5</v>
      </c>
      <c r="S73" s="63">
        <f t="shared" si="53"/>
        <v>8062.5</v>
      </c>
      <c r="T73" s="63">
        <f t="shared" si="53"/>
        <v>8062.5</v>
      </c>
      <c r="U73" s="63">
        <f t="shared" si="53"/>
        <v>8062.5</v>
      </c>
      <c r="V73" s="63">
        <f t="shared" si="53"/>
        <v>8062.5</v>
      </c>
      <c r="W73" s="63">
        <f t="shared" si="53"/>
        <v>8062.5</v>
      </c>
      <c r="X73" s="63">
        <f t="shared" si="53"/>
        <v>9000</v>
      </c>
      <c r="Y73" s="63">
        <f t="shared" si="53"/>
        <v>10125</v>
      </c>
      <c r="Z73" s="63">
        <f t="shared" si="53"/>
        <v>10125</v>
      </c>
      <c r="AA73" s="63">
        <f t="shared" si="53"/>
        <v>12000</v>
      </c>
      <c r="AB73" s="63">
        <f t="shared" si="53"/>
        <v>12000</v>
      </c>
      <c r="AC73" s="63">
        <f t="shared" si="53"/>
        <v>7225</v>
      </c>
      <c r="AD73" s="63">
        <f t="shared" si="53"/>
        <v>11900</v>
      </c>
      <c r="AE73" s="63">
        <f t="shared" si="53"/>
        <v>13175</v>
      </c>
      <c r="AF73" s="63">
        <f t="shared" si="53"/>
        <v>13175</v>
      </c>
      <c r="AG73" s="63">
        <f t="shared" si="53"/>
        <v>14875</v>
      </c>
      <c r="AH73" s="63">
        <f t="shared" si="53"/>
        <v>14875</v>
      </c>
      <c r="AI73" s="63">
        <f t="shared" si="53"/>
        <v>14875</v>
      </c>
      <c r="AJ73" s="63">
        <f t="shared" si="53"/>
        <v>13175</v>
      </c>
      <c r="AK73" s="63">
        <f t="shared" ref="AK73:BL73" si="54">AK71*(1-AK72)</f>
        <v>13175</v>
      </c>
      <c r="AL73" s="63">
        <f t="shared" si="54"/>
        <v>11900</v>
      </c>
      <c r="AM73" s="63">
        <f t="shared" si="54"/>
        <v>10200</v>
      </c>
      <c r="AN73" s="63">
        <f t="shared" si="54"/>
        <v>8925</v>
      </c>
      <c r="AO73" s="63">
        <f t="shared" si="54"/>
        <v>7560</v>
      </c>
      <c r="AP73" s="63">
        <f t="shared" si="54"/>
        <v>12285</v>
      </c>
      <c r="AQ73" s="63">
        <f t="shared" si="54"/>
        <v>13860</v>
      </c>
      <c r="AR73" s="63">
        <f t="shared" si="54"/>
        <v>13860</v>
      </c>
      <c r="AS73" s="63">
        <f t="shared" si="54"/>
        <v>15435</v>
      </c>
      <c r="AT73" s="63">
        <f t="shared" si="54"/>
        <v>15435</v>
      </c>
      <c r="AU73" s="63">
        <f t="shared" si="54"/>
        <v>15435</v>
      </c>
      <c r="AV73" s="63">
        <f t="shared" si="54"/>
        <v>13860</v>
      </c>
      <c r="AW73" s="63">
        <f t="shared" si="54"/>
        <v>13860</v>
      </c>
      <c r="AX73" s="63">
        <f t="shared" si="54"/>
        <v>12285</v>
      </c>
      <c r="AY73" s="63">
        <f t="shared" si="54"/>
        <v>10710</v>
      </c>
      <c r="AZ73" s="63">
        <f t="shared" si="54"/>
        <v>9135</v>
      </c>
      <c r="BA73" s="63">
        <f t="shared" si="54"/>
        <v>5040</v>
      </c>
      <c r="BB73" s="63">
        <f t="shared" si="54"/>
        <v>8190</v>
      </c>
      <c r="BC73" s="63">
        <f t="shared" si="54"/>
        <v>9450</v>
      </c>
      <c r="BD73" s="63">
        <f t="shared" si="54"/>
        <v>9450</v>
      </c>
      <c r="BE73" s="63">
        <f t="shared" si="54"/>
        <v>10395</v>
      </c>
      <c r="BF73" s="63">
        <f t="shared" si="54"/>
        <v>10395</v>
      </c>
      <c r="BG73" s="63">
        <f t="shared" si="54"/>
        <v>10395</v>
      </c>
      <c r="BH73" s="63">
        <f t="shared" si="54"/>
        <v>9450</v>
      </c>
      <c r="BI73" s="63">
        <f t="shared" si="54"/>
        <v>9450</v>
      </c>
      <c r="BJ73" s="63">
        <f t="shared" si="54"/>
        <v>8190</v>
      </c>
      <c r="BK73" s="63">
        <f t="shared" si="54"/>
        <v>7245</v>
      </c>
      <c r="BL73" s="63">
        <f t="shared" si="54"/>
        <v>6300</v>
      </c>
      <c r="BM73" s="118">
        <f>SUM(E73:BL73)</f>
        <v>532545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1675</v>
      </c>
      <c r="O74" s="63">
        <f>'REV-REC-MAINT_CWS'!P69</f>
        <v>1675</v>
      </c>
      <c r="P74" s="63">
        <f>'REV-REC-MAINT_CWS'!Q69</f>
        <v>3375</v>
      </c>
      <c r="Q74" s="63">
        <f>'REV-REC-MAINT_CWS'!R69</f>
        <v>400</v>
      </c>
      <c r="R74" s="63">
        <f>'REV-REC-MAINT_CWS'!S69</f>
        <v>525</v>
      </c>
      <c r="S74" s="63">
        <f>'REV-REC-MAINT_CWS'!T69</f>
        <v>1075</v>
      </c>
      <c r="T74" s="63">
        <f>'REV-REC-MAINT_CWS'!U69</f>
        <v>1075</v>
      </c>
      <c r="U74" s="63">
        <f>'REV-REC-MAINT_CWS'!V69</f>
        <v>1075</v>
      </c>
      <c r="V74" s="63">
        <f>'REV-REC-MAINT_CWS'!W69</f>
        <v>1075</v>
      </c>
      <c r="W74" s="63">
        <f>'REV-REC-MAINT_CWS'!X69</f>
        <v>1075</v>
      </c>
      <c r="X74" s="63">
        <f>'REV-REC-MAINT_CWS'!Y69</f>
        <v>1200</v>
      </c>
      <c r="Y74" s="63">
        <f>'REV-REC-MAINT_CWS'!Z69</f>
        <v>1350</v>
      </c>
      <c r="Z74" s="63">
        <f>'REV-REC-MAINT_CWS'!AA69</f>
        <v>3025</v>
      </c>
      <c r="AA74" s="63">
        <f>'REV-REC-MAINT_CWS'!AB69</f>
        <v>3275</v>
      </c>
      <c r="AB74" s="63">
        <f>'REV-REC-MAINT_CWS'!AC69</f>
        <v>4975</v>
      </c>
      <c r="AC74" s="63">
        <f>'REV-REC-MAINT_CWS'!AD69</f>
        <v>1250</v>
      </c>
      <c r="AD74" s="63">
        <f>'REV-REC-MAINT_CWS'!AE69</f>
        <v>1925</v>
      </c>
      <c r="AE74" s="63">
        <f>'REV-REC-MAINT_CWS'!AF69</f>
        <v>2625</v>
      </c>
      <c r="AF74" s="63">
        <f>'REV-REC-MAINT_CWS'!AG69</f>
        <v>2625</v>
      </c>
      <c r="AG74" s="63">
        <f>'REV-REC-MAINT_CWS'!AH69</f>
        <v>2825</v>
      </c>
      <c r="AH74" s="63">
        <f>'REV-REC-MAINT_CWS'!AI69</f>
        <v>2825</v>
      </c>
      <c r="AI74" s="63">
        <f>'REV-REC-MAINT_CWS'!AJ69</f>
        <v>2825</v>
      </c>
      <c r="AJ74" s="63">
        <f>'REV-REC-MAINT_CWS'!AK69</f>
        <v>2750</v>
      </c>
      <c r="AK74" s="63">
        <f>'REV-REC-MAINT_CWS'!AL69</f>
        <v>2900</v>
      </c>
      <c r="AL74" s="63">
        <f>'REV-REC-MAINT_CWS'!AM69</f>
        <v>4425</v>
      </c>
      <c r="AM74" s="63">
        <f>'REV-REC-MAINT_CWS'!AN69</f>
        <v>4475</v>
      </c>
      <c r="AN74" s="63">
        <f>'REV-REC-MAINT_CWS'!AO69</f>
        <v>6025</v>
      </c>
      <c r="AO74" s="63">
        <f>'REV-REC-MAINT_CWS'!AP69</f>
        <v>2590</v>
      </c>
      <c r="AP74" s="63">
        <f>'REV-REC-MAINT_CWS'!AQ69</f>
        <v>4060</v>
      </c>
      <c r="AQ74" s="63">
        <f>'REV-REC-MAINT_CWS'!AR69</f>
        <v>5215</v>
      </c>
      <c r="AR74" s="63">
        <f>'REV-REC-MAINT_CWS'!AS69</f>
        <v>5215</v>
      </c>
      <c r="AS74" s="63">
        <f>'REV-REC-MAINT_CWS'!AT69</f>
        <v>5670</v>
      </c>
      <c r="AT74" s="63">
        <f>'REV-REC-MAINT_CWS'!AU69</f>
        <v>5670</v>
      </c>
      <c r="AU74" s="63">
        <f>'REV-REC-MAINT_CWS'!AV69</f>
        <v>5670</v>
      </c>
      <c r="AV74" s="63">
        <f>'REV-REC-MAINT_CWS'!AW69</f>
        <v>5390</v>
      </c>
      <c r="AW74" s="63">
        <f>'REV-REC-MAINT_CWS'!AX69</f>
        <v>5600</v>
      </c>
      <c r="AX74" s="63">
        <f>'REV-REC-MAINT_CWS'!AY69</f>
        <v>7560</v>
      </c>
      <c r="AY74" s="63">
        <f>'REV-REC-MAINT_CWS'!AZ69</f>
        <v>7455</v>
      </c>
      <c r="AZ74" s="63">
        <f>'REV-REC-MAINT_CWS'!BA69</f>
        <v>9450</v>
      </c>
      <c r="BA74" s="63">
        <f>'REV-REC-MAINT_CWS'!BB69</f>
        <v>3150</v>
      </c>
      <c r="BB74" s="63">
        <f>'REV-REC-MAINT_CWS'!BC69</f>
        <v>4970</v>
      </c>
      <c r="BC74" s="63">
        <f>'REV-REC-MAINT_CWS'!BD69</f>
        <v>6265</v>
      </c>
      <c r="BD74" s="63">
        <f>'REV-REC-MAINT_CWS'!BE69</f>
        <v>6265</v>
      </c>
      <c r="BE74" s="63">
        <f>'REV-REC-MAINT_CWS'!BF69</f>
        <v>6825</v>
      </c>
      <c r="BF74" s="63">
        <f>'REV-REC-MAINT_CWS'!BG69</f>
        <v>6825</v>
      </c>
      <c r="BG74" s="63">
        <f>'REV-REC-MAINT_CWS'!BH69</f>
        <v>6825</v>
      </c>
      <c r="BH74" s="63">
        <f>'REV-REC-MAINT_CWS'!BI69</f>
        <v>6440</v>
      </c>
      <c r="BI74" s="63">
        <f>'REV-REC-MAINT_CWS'!BJ69</f>
        <v>6650</v>
      </c>
      <c r="BJ74" s="63">
        <f>'REV-REC-MAINT_CWS'!BK69</f>
        <v>8470</v>
      </c>
      <c r="BK74" s="63">
        <f>'REV-REC-MAINT_CWS'!BL69</f>
        <v>8260</v>
      </c>
      <c r="BL74" s="63">
        <f>'REV-REC-MAINT_CWS'!BM69</f>
        <v>10150</v>
      </c>
      <c r="BM74" s="118">
        <f>SUM(E74:BL74)</f>
        <v>214965</v>
      </c>
    </row>
    <row r="75" spans="2:66" x14ac:dyDescent="0.15">
      <c r="B75" s="47" t="s">
        <v>667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8375</v>
      </c>
      <c r="O75" s="63">
        <f t="shared" si="55"/>
        <v>8375</v>
      </c>
      <c r="P75" s="63">
        <f t="shared" si="55"/>
        <v>16875</v>
      </c>
      <c r="Q75" s="63">
        <f t="shared" si="55"/>
        <v>3400</v>
      </c>
      <c r="R75" s="63">
        <f t="shared" si="55"/>
        <v>4462.5</v>
      </c>
      <c r="S75" s="63">
        <f t="shared" si="55"/>
        <v>9137.5</v>
      </c>
      <c r="T75" s="63">
        <f t="shared" si="55"/>
        <v>9137.5</v>
      </c>
      <c r="U75" s="63">
        <f t="shared" si="55"/>
        <v>9137.5</v>
      </c>
      <c r="V75" s="63">
        <f t="shared" si="55"/>
        <v>9137.5</v>
      </c>
      <c r="W75" s="63">
        <f t="shared" si="55"/>
        <v>9137.5</v>
      </c>
      <c r="X75" s="63">
        <f t="shared" si="55"/>
        <v>10200</v>
      </c>
      <c r="Y75" s="63">
        <f t="shared" si="55"/>
        <v>11475</v>
      </c>
      <c r="Z75" s="63">
        <f t="shared" si="55"/>
        <v>13150</v>
      </c>
      <c r="AA75" s="63">
        <f t="shared" si="55"/>
        <v>15275</v>
      </c>
      <c r="AB75" s="63">
        <f t="shared" si="55"/>
        <v>16975</v>
      </c>
      <c r="AC75" s="63">
        <f t="shared" si="55"/>
        <v>8475</v>
      </c>
      <c r="AD75" s="63">
        <f t="shared" si="55"/>
        <v>13825</v>
      </c>
      <c r="AE75" s="63">
        <f t="shared" si="55"/>
        <v>15800</v>
      </c>
      <c r="AF75" s="63">
        <f t="shared" si="55"/>
        <v>15800</v>
      </c>
      <c r="AG75" s="63">
        <f t="shared" si="55"/>
        <v>17700</v>
      </c>
      <c r="AH75" s="63">
        <f t="shared" si="55"/>
        <v>17700</v>
      </c>
      <c r="AI75" s="63">
        <f t="shared" si="55"/>
        <v>17700</v>
      </c>
      <c r="AJ75" s="63">
        <f t="shared" si="55"/>
        <v>15925</v>
      </c>
      <c r="AK75" s="63">
        <f t="shared" si="55"/>
        <v>16075</v>
      </c>
      <c r="AL75" s="63">
        <f t="shared" si="55"/>
        <v>16325</v>
      </c>
      <c r="AM75" s="63">
        <f t="shared" si="55"/>
        <v>14675</v>
      </c>
      <c r="AN75" s="63">
        <f t="shared" si="55"/>
        <v>14950</v>
      </c>
      <c r="AO75" s="63">
        <f t="shared" si="55"/>
        <v>10150</v>
      </c>
      <c r="AP75" s="63">
        <f t="shared" si="55"/>
        <v>16345</v>
      </c>
      <c r="AQ75" s="63">
        <f t="shared" si="55"/>
        <v>19075</v>
      </c>
      <c r="AR75" s="63">
        <f t="shared" si="55"/>
        <v>19075</v>
      </c>
      <c r="AS75" s="63">
        <f t="shared" si="55"/>
        <v>21105</v>
      </c>
      <c r="AT75" s="63">
        <f t="shared" si="55"/>
        <v>21105</v>
      </c>
      <c r="AU75" s="63">
        <f t="shared" si="55"/>
        <v>21105</v>
      </c>
      <c r="AV75" s="63">
        <f t="shared" si="55"/>
        <v>19250</v>
      </c>
      <c r="AW75" s="63">
        <f t="shared" si="55"/>
        <v>19460</v>
      </c>
      <c r="AX75" s="63">
        <f t="shared" si="55"/>
        <v>19845</v>
      </c>
      <c r="AY75" s="63">
        <f t="shared" si="55"/>
        <v>18165</v>
      </c>
      <c r="AZ75" s="63">
        <f t="shared" si="55"/>
        <v>18585</v>
      </c>
      <c r="BA75" s="63">
        <f t="shared" si="55"/>
        <v>8190</v>
      </c>
      <c r="BB75" s="63">
        <f t="shared" si="55"/>
        <v>13160</v>
      </c>
      <c r="BC75" s="63">
        <f t="shared" si="55"/>
        <v>15715</v>
      </c>
      <c r="BD75" s="63">
        <f t="shared" si="55"/>
        <v>15715</v>
      </c>
      <c r="BE75" s="63">
        <f t="shared" si="55"/>
        <v>17220</v>
      </c>
      <c r="BF75" s="63">
        <f t="shared" si="55"/>
        <v>17220</v>
      </c>
      <c r="BG75" s="63">
        <f t="shared" si="55"/>
        <v>17220</v>
      </c>
      <c r="BH75" s="63">
        <f t="shared" si="55"/>
        <v>15890</v>
      </c>
      <c r="BI75" s="63">
        <f t="shared" si="55"/>
        <v>16100</v>
      </c>
      <c r="BJ75" s="63">
        <f t="shared" si="55"/>
        <v>16660</v>
      </c>
      <c r="BK75" s="63">
        <f t="shared" si="55"/>
        <v>15505</v>
      </c>
      <c r="BL75" s="63">
        <f t="shared" si="55"/>
        <v>16450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575</v>
      </c>
      <c r="O78" s="63">
        <f>'COGS-PRICE-MARGIN_CWS'!$C18*O67</f>
        <v>575</v>
      </c>
      <c r="P78" s="63">
        <f>'COGS-PRICE-MARGIN_CWS'!$C18*P67</f>
        <v>1125</v>
      </c>
      <c r="Q78" s="63">
        <f>'COGS-PRICE-MARGIN_CWS'!$C39*Q67</f>
        <v>275</v>
      </c>
      <c r="R78" s="63">
        <f>'COGS-PRICE-MARGIN_CWS'!$C39*R67</f>
        <v>375</v>
      </c>
      <c r="S78" s="63">
        <f>'COGS-PRICE-MARGIN_CWS'!$C39*S67</f>
        <v>725</v>
      </c>
      <c r="T78" s="63">
        <f>'COGS-PRICE-MARGIN_CWS'!$C39*T67</f>
        <v>725</v>
      </c>
      <c r="U78" s="63">
        <f>'COGS-PRICE-MARGIN_CWS'!$C39*U67</f>
        <v>725</v>
      </c>
      <c r="V78" s="63">
        <f>'COGS-PRICE-MARGIN_CWS'!$C39*V67</f>
        <v>725</v>
      </c>
      <c r="W78" s="63">
        <f>'COGS-PRICE-MARGIN_CWS'!$C39*W67</f>
        <v>725</v>
      </c>
      <c r="X78" s="63">
        <f>'COGS-PRICE-MARGIN_CWS'!$C39*X67</f>
        <v>825</v>
      </c>
      <c r="Y78" s="63">
        <f>'COGS-PRICE-MARGIN_CWS'!$C39*Y67</f>
        <v>900</v>
      </c>
      <c r="Z78" s="63">
        <f>'COGS-PRICE-MARGIN_CWS'!$C39*Z67</f>
        <v>900</v>
      </c>
      <c r="AA78" s="63">
        <f>'COGS-PRICE-MARGIN_CWS'!$C39*AA67</f>
        <v>1100</v>
      </c>
      <c r="AB78" s="63">
        <f>'COGS-PRICE-MARGIN_CWS'!$C39*AB67</f>
        <v>1100</v>
      </c>
      <c r="AC78" s="63">
        <f>'COGS-PRICE-MARGIN_CWS'!$C60*AC67</f>
        <v>1325</v>
      </c>
      <c r="AD78" s="63">
        <f>'COGS-PRICE-MARGIN_CWS'!$C60*AD67</f>
        <v>2100</v>
      </c>
      <c r="AE78" s="63">
        <f>'COGS-PRICE-MARGIN_CWS'!$C60*AE67</f>
        <v>2375</v>
      </c>
      <c r="AF78" s="63">
        <f>'COGS-PRICE-MARGIN_CWS'!$C60*AF67</f>
        <v>2375</v>
      </c>
      <c r="AG78" s="63">
        <f>'COGS-PRICE-MARGIN_CWS'!$C60*AG67</f>
        <v>2625</v>
      </c>
      <c r="AH78" s="63">
        <f>'COGS-PRICE-MARGIN_CWS'!$C60*AH67</f>
        <v>2625</v>
      </c>
      <c r="AI78" s="63">
        <f>'COGS-PRICE-MARGIN_CWS'!$C60*AI67</f>
        <v>2625</v>
      </c>
      <c r="AJ78" s="63">
        <f>'COGS-PRICE-MARGIN_CWS'!$C60*AJ67</f>
        <v>2375</v>
      </c>
      <c r="AK78" s="63">
        <f>'COGS-PRICE-MARGIN_CWS'!$C60*AK67</f>
        <v>2375</v>
      </c>
      <c r="AL78" s="63">
        <f>'COGS-PRICE-MARGIN_CWS'!$C60*AL67</f>
        <v>2100</v>
      </c>
      <c r="AM78" s="63">
        <f>'COGS-PRICE-MARGIN_CWS'!$C60*AM67</f>
        <v>1850</v>
      </c>
      <c r="AN78" s="63">
        <f>'COGS-PRICE-MARGIN_CWS'!$C60*AN67</f>
        <v>1575</v>
      </c>
      <c r="AO78" s="63">
        <f>'COGS-PRICE-MARGIN_CWS'!$C81*AO67</f>
        <v>2475</v>
      </c>
      <c r="AP78" s="63">
        <f>'COGS-PRICE-MARGIN_CWS'!$C81*AP67</f>
        <v>3950</v>
      </c>
      <c r="AQ78" s="63">
        <f>'COGS-PRICE-MARGIN_CWS'!$C81*AQ67</f>
        <v>4450</v>
      </c>
      <c r="AR78" s="63">
        <f>'COGS-PRICE-MARGIN_CWS'!$C81*AR67</f>
        <v>4450</v>
      </c>
      <c r="AS78" s="63">
        <f>'COGS-PRICE-MARGIN_CWS'!$C81*AS67</f>
        <v>4950</v>
      </c>
      <c r="AT78" s="63">
        <f>'COGS-PRICE-MARGIN_CWS'!$C81*AT67</f>
        <v>4950</v>
      </c>
      <c r="AU78" s="63">
        <f>'COGS-PRICE-MARGIN_CWS'!$C81*AU67</f>
        <v>4950</v>
      </c>
      <c r="AV78" s="63">
        <f>'COGS-PRICE-MARGIN_CWS'!$C81*AV67</f>
        <v>4450</v>
      </c>
      <c r="AW78" s="63">
        <f>'COGS-PRICE-MARGIN_CWS'!$C81*AW67</f>
        <v>4450</v>
      </c>
      <c r="AX78" s="63">
        <f>'COGS-PRICE-MARGIN_CWS'!$C81*AX67</f>
        <v>3950</v>
      </c>
      <c r="AY78" s="63">
        <f>'COGS-PRICE-MARGIN_CWS'!$C81*AY67</f>
        <v>3475</v>
      </c>
      <c r="AZ78" s="63">
        <f>'COGS-PRICE-MARGIN_CWS'!$C81*AZ67</f>
        <v>2975</v>
      </c>
      <c r="BA78" s="63">
        <f>'COGS-PRICE-MARGIN_CWS'!$C102*BA67</f>
        <v>3775</v>
      </c>
      <c r="BB78" s="63">
        <f>'COGS-PRICE-MARGIN_CWS'!$C102*BB67</f>
        <v>6050</v>
      </c>
      <c r="BC78" s="63">
        <f>'COGS-PRICE-MARGIN_CWS'!$C102*BC67</f>
        <v>6775</v>
      </c>
      <c r="BD78" s="63">
        <f>'COGS-PRICE-MARGIN_CWS'!$C102*BD67</f>
        <v>6775</v>
      </c>
      <c r="BE78" s="63">
        <f>'COGS-PRICE-MARGIN_CWS'!$C102*BE67</f>
        <v>7550</v>
      </c>
      <c r="BF78" s="63">
        <f>'COGS-PRICE-MARGIN_CWS'!$C102*BF67</f>
        <v>7550</v>
      </c>
      <c r="BG78" s="63">
        <f>'COGS-PRICE-MARGIN_CWS'!$C102*BG67</f>
        <v>7550</v>
      </c>
      <c r="BH78" s="63">
        <f>'COGS-PRICE-MARGIN_CWS'!$C102*BH67</f>
        <v>6775</v>
      </c>
      <c r="BI78" s="63">
        <f>'COGS-PRICE-MARGIN_CWS'!$C102*BI67</f>
        <v>6775</v>
      </c>
      <c r="BJ78" s="63">
        <f>'COGS-PRICE-MARGIN_CWS'!$C102*BJ67</f>
        <v>6050</v>
      </c>
      <c r="BK78" s="63">
        <f>'COGS-PRICE-MARGIN_CWS'!$C102*BK67</f>
        <v>5275</v>
      </c>
      <c r="BL78" s="63">
        <f>'COGS-PRICE-MARGIN_CWS'!$C102*BL67</f>
        <v>4525</v>
      </c>
      <c r="BM78" s="118">
        <f>SUM(E78:BL78)</f>
        <v>162600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2070</v>
      </c>
      <c r="O79" s="63">
        <f>'REV-REC-MAINT_CWS'!P142</f>
        <v>2070</v>
      </c>
      <c r="P79" s="63">
        <f>'REV-REC-MAINT_CWS'!Q142</f>
        <v>4050</v>
      </c>
      <c r="Q79" s="63">
        <f>'REV-REC-MAINT_CWS'!R142</f>
        <v>1856.25</v>
      </c>
      <c r="R79" s="63">
        <f>'REV-REC-MAINT_CWS'!S142</f>
        <v>2531.25</v>
      </c>
      <c r="S79" s="63">
        <f>'REV-REC-MAINT_CWS'!T142</f>
        <v>4893.75</v>
      </c>
      <c r="T79" s="63">
        <f>'REV-REC-MAINT_CWS'!U142</f>
        <v>4893.75</v>
      </c>
      <c r="U79" s="63">
        <f>'REV-REC-MAINT_CWS'!V142</f>
        <v>4893.75</v>
      </c>
      <c r="V79" s="63">
        <f>'REV-REC-MAINT_CWS'!W142</f>
        <v>4893.75</v>
      </c>
      <c r="W79" s="63">
        <f>'REV-REC-MAINT_CWS'!X142</f>
        <v>4893.75</v>
      </c>
      <c r="X79" s="63">
        <f>'REV-REC-MAINT_CWS'!Y142</f>
        <v>5568.75</v>
      </c>
      <c r="Y79" s="63">
        <f>'REV-REC-MAINT_CWS'!Z142</f>
        <v>6075</v>
      </c>
      <c r="Z79" s="63">
        <f>'REV-REC-MAINT_CWS'!AA142</f>
        <v>9956.25</v>
      </c>
      <c r="AA79" s="63">
        <f>'REV-REC-MAINT_CWS'!AB142</f>
        <v>11306.25</v>
      </c>
      <c r="AB79" s="63">
        <f>'REV-REC-MAINT_CWS'!AC142</f>
        <v>15018.75</v>
      </c>
      <c r="AC79" s="63">
        <f>'REV-REC-MAINT_CWS'!AD142</f>
        <v>12240</v>
      </c>
      <c r="AD79" s="63">
        <f>'REV-REC-MAINT_CWS'!AE142</f>
        <v>18933.75</v>
      </c>
      <c r="AE79" s="63">
        <f>'REV-REC-MAINT_CWS'!AF142</f>
        <v>23715</v>
      </c>
      <c r="AF79" s="63">
        <f>'REV-REC-MAINT_CWS'!AG142</f>
        <v>23715</v>
      </c>
      <c r="AG79" s="63">
        <f>'REV-REC-MAINT_CWS'!AH142</f>
        <v>25627.5</v>
      </c>
      <c r="AH79" s="63">
        <f>'REV-REC-MAINT_CWS'!AI142</f>
        <v>25627.5</v>
      </c>
      <c r="AI79" s="63">
        <f>'REV-REC-MAINT_CWS'!AJ142</f>
        <v>25627.5</v>
      </c>
      <c r="AJ79" s="63">
        <f>'REV-REC-MAINT_CWS'!AK142</f>
        <v>24480</v>
      </c>
      <c r="AK79" s="63">
        <f>'REV-REC-MAINT_CWS'!AL142</f>
        <v>25053.75</v>
      </c>
      <c r="AL79" s="63">
        <f>'REV-REC-MAINT_CWS'!AM142</f>
        <v>27348.75</v>
      </c>
      <c r="AM79" s="63">
        <f>'REV-REC-MAINT_CWS'!AN142</f>
        <v>26966.25</v>
      </c>
      <c r="AN79" s="63">
        <f>'REV-REC-MAINT_CWS'!AO142</f>
        <v>29070</v>
      </c>
      <c r="AO79" s="63">
        <f>'REV-REC-MAINT_CWS'!AP142</f>
        <v>33007.5</v>
      </c>
      <c r="AP79" s="63">
        <f>'REV-REC-MAINT_CWS'!AQ142</f>
        <v>52042.5</v>
      </c>
      <c r="AQ79" s="63">
        <f>'REV-REC-MAINT_CWS'!AR142</f>
        <v>61155</v>
      </c>
      <c r="AR79" s="63">
        <f>'REV-REC-MAINT_CWS'!AS142</f>
        <v>61155</v>
      </c>
      <c r="AS79" s="63">
        <f>'REV-REC-MAINT_CWS'!AT142</f>
        <v>67230</v>
      </c>
      <c r="AT79" s="63">
        <f>'REV-REC-MAINT_CWS'!AU142</f>
        <v>67230</v>
      </c>
      <c r="AU79" s="63">
        <f>'REV-REC-MAINT_CWS'!AV142</f>
        <v>67230</v>
      </c>
      <c r="AV79" s="63">
        <f>'REV-REC-MAINT_CWS'!AW142</f>
        <v>61965</v>
      </c>
      <c r="AW79" s="63">
        <f>'REV-REC-MAINT_CWS'!AX142</f>
        <v>62572.5</v>
      </c>
      <c r="AX79" s="63">
        <f>'REV-REC-MAINT_CWS'!AY142</f>
        <v>60952.5</v>
      </c>
      <c r="AY79" s="63">
        <f>'REV-REC-MAINT_CWS'!AZ142</f>
        <v>56700</v>
      </c>
      <c r="AZ79" s="63">
        <f>'REV-REC-MAINT_CWS'!BA142</f>
        <v>54877.5</v>
      </c>
      <c r="BA79" s="63">
        <f>'REV-REC-MAINT_CWS'!BB142</f>
        <v>63585</v>
      </c>
      <c r="BB79" s="63">
        <f>'REV-REC-MAINT_CWS'!BC142</f>
        <v>101047.5</v>
      </c>
      <c r="BC79" s="63">
        <f>'REV-REC-MAINT_CWS'!BD142</f>
        <v>116032.5</v>
      </c>
      <c r="BD79" s="63">
        <f>'REV-REC-MAINT_CWS'!BE142</f>
        <v>116032.5</v>
      </c>
      <c r="BE79" s="63">
        <f>'REV-REC-MAINT_CWS'!BF142</f>
        <v>128385</v>
      </c>
      <c r="BF79" s="63">
        <f>'REV-REC-MAINT_CWS'!BG142</f>
        <v>128385</v>
      </c>
      <c r="BG79" s="63">
        <f>'REV-REC-MAINT_CWS'!BH142</f>
        <v>128385</v>
      </c>
      <c r="BH79" s="63">
        <f>'REV-REC-MAINT_CWS'!BI142</f>
        <v>116842.5</v>
      </c>
      <c r="BI79" s="63">
        <f>'REV-REC-MAINT_CWS'!BJ142</f>
        <v>117450</v>
      </c>
      <c r="BJ79" s="63">
        <f>'REV-REC-MAINT_CWS'!BK142</f>
        <v>109957.5</v>
      </c>
      <c r="BK79" s="63">
        <f>'REV-REC-MAINT_CWS'!BL142</f>
        <v>99427.5</v>
      </c>
      <c r="BL79" s="63">
        <f>'REV-REC-MAINT_CWS'!BM142</f>
        <v>91530</v>
      </c>
      <c r="BM79" s="118">
        <f>SUM(E79:BL79)</f>
        <v>2396553.75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2645</v>
      </c>
      <c r="O80" s="63">
        <f t="shared" si="56"/>
        <v>2645</v>
      </c>
      <c r="P80" s="63">
        <f t="shared" si="56"/>
        <v>5175</v>
      </c>
      <c r="Q80" s="63">
        <f t="shared" si="56"/>
        <v>2131.25</v>
      </c>
      <c r="R80" s="63">
        <f t="shared" si="56"/>
        <v>2906.25</v>
      </c>
      <c r="S80" s="63">
        <f t="shared" si="56"/>
        <v>5618.75</v>
      </c>
      <c r="T80" s="63">
        <f t="shared" si="56"/>
        <v>5618.75</v>
      </c>
      <c r="U80" s="63">
        <f t="shared" si="56"/>
        <v>5618.75</v>
      </c>
      <c r="V80" s="63">
        <f t="shared" si="56"/>
        <v>5618.75</v>
      </c>
      <c r="W80" s="63">
        <f t="shared" si="56"/>
        <v>5618.75</v>
      </c>
      <c r="X80" s="63">
        <f t="shared" si="56"/>
        <v>6393.75</v>
      </c>
      <c r="Y80" s="63">
        <f t="shared" si="56"/>
        <v>6975</v>
      </c>
      <c r="Z80" s="63">
        <f t="shared" si="56"/>
        <v>10856.25</v>
      </c>
      <c r="AA80" s="63">
        <f t="shared" si="56"/>
        <v>12406.25</v>
      </c>
      <c r="AB80" s="63">
        <f t="shared" si="56"/>
        <v>16118.75</v>
      </c>
      <c r="AC80" s="63">
        <f t="shared" si="56"/>
        <v>13565</v>
      </c>
      <c r="AD80" s="63">
        <f t="shared" si="56"/>
        <v>21033.75</v>
      </c>
      <c r="AE80" s="63">
        <f t="shared" si="56"/>
        <v>26090</v>
      </c>
      <c r="AF80" s="63">
        <f t="shared" si="56"/>
        <v>26090</v>
      </c>
      <c r="AG80" s="63">
        <f t="shared" si="56"/>
        <v>28252.5</v>
      </c>
      <c r="AH80" s="63">
        <f t="shared" si="56"/>
        <v>28252.5</v>
      </c>
      <c r="AI80" s="63">
        <f t="shared" si="56"/>
        <v>28252.5</v>
      </c>
      <c r="AJ80" s="63">
        <f t="shared" si="56"/>
        <v>26855</v>
      </c>
      <c r="AK80" s="63">
        <f t="shared" si="56"/>
        <v>27428.75</v>
      </c>
      <c r="AL80" s="63">
        <f t="shared" si="56"/>
        <v>29448.75</v>
      </c>
      <c r="AM80" s="63">
        <f t="shared" si="56"/>
        <v>28816.25</v>
      </c>
      <c r="AN80" s="63">
        <f t="shared" si="56"/>
        <v>30645</v>
      </c>
      <c r="AO80" s="63">
        <f t="shared" si="56"/>
        <v>35482.5</v>
      </c>
      <c r="AP80" s="63">
        <f t="shared" si="56"/>
        <v>55992.5</v>
      </c>
      <c r="AQ80" s="63">
        <f t="shared" si="56"/>
        <v>65605</v>
      </c>
      <c r="AR80" s="63">
        <f t="shared" si="56"/>
        <v>65605</v>
      </c>
      <c r="AS80" s="63">
        <f t="shared" si="56"/>
        <v>72180</v>
      </c>
      <c r="AT80" s="63">
        <f t="shared" si="56"/>
        <v>72180</v>
      </c>
      <c r="AU80" s="63">
        <f t="shared" si="56"/>
        <v>72180</v>
      </c>
      <c r="AV80" s="63">
        <f t="shared" si="56"/>
        <v>66415</v>
      </c>
      <c r="AW80" s="63">
        <f t="shared" si="56"/>
        <v>67022.5</v>
      </c>
      <c r="AX80" s="63">
        <f t="shared" si="56"/>
        <v>64902.5</v>
      </c>
      <c r="AY80" s="63">
        <f t="shared" si="56"/>
        <v>60175</v>
      </c>
      <c r="AZ80" s="63">
        <f t="shared" si="56"/>
        <v>57852.5</v>
      </c>
      <c r="BA80" s="63">
        <f t="shared" si="56"/>
        <v>67360</v>
      </c>
      <c r="BB80" s="63">
        <f t="shared" si="56"/>
        <v>107097.5</v>
      </c>
      <c r="BC80" s="63">
        <f t="shared" si="56"/>
        <v>122807.5</v>
      </c>
      <c r="BD80" s="63">
        <f t="shared" si="56"/>
        <v>122807.5</v>
      </c>
      <c r="BE80" s="63">
        <f t="shared" si="56"/>
        <v>135935</v>
      </c>
      <c r="BF80" s="63">
        <f t="shared" si="56"/>
        <v>135935</v>
      </c>
      <c r="BG80" s="63">
        <f t="shared" si="56"/>
        <v>135935</v>
      </c>
      <c r="BH80" s="63">
        <f t="shared" si="56"/>
        <v>123617.5</v>
      </c>
      <c r="BI80" s="63">
        <f t="shared" si="56"/>
        <v>124225</v>
      </c>
      <c r="BJ80" s="63">
        <f t="shared" si="56"/>
        <v>116007.5</v>
      </c>
      <c r="BK80" s="63">
        <f t="shared" si="56"/>
        <v>104702.5</v>
      </c>
      <c r="BL80" s="63">
        <f t="shared" si="56"/>
        <v>96055</v>
      </c>
      <c r="BN80" s="178">
        <f>BL80+BL75</f>
        <v>112505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191020</v>
      </c>
      <c r="O82" s="63">
        <f t="shared" si="57"/>
        <v>191020</v>
      </c>
      <c r="P82" s="63">
        <f t="shared" si="57"/>
        <v>382050</v>
      </c>
      <c r="Q82" s="63">
        <f t="shared" si="57"/>
        <v>116906.25</v>
      </c>
      <c r="R82" s="63">
        <f t="shared" si="57"/>
        <v>155868.75</v>
      </c>
      <c r="S82" s="63">
        <f t="shared" si="57"/>
        <v>311756.25</v>
      </c>
      <c r="T82" s="63">
        <f t="shared" si="57"/>
        <v>311756.25</v>
      </c>
      <c r="U82" s="63">
        <f t="shared" si="57"/>
        <v>311756.25</v>
      </c>
      <c r="V82" s="63">
        <f t="shared" si="57"/>
        <v>311756.25</v>
      </c>
      <c r="W82" s="63">
        <f t="shared" si="57"/>
        <v>311756.25</v>
      </c>
      <c r="X82" s="63">
        <f t="shared" si="57"/>
        <v>350718.75</v>
      </c>
      <c r="Y82" s="63">
        <f t="shared" si="57"/>
        <v>389700</v>
      </c>
      <c r="Z82" s="63">
        <f t="shared" si="57"/>
        <v>395256.25</v>
      </c>
      <c r="AA82" s="63">
        <f t="shared" si="57"/>
        <v>473181.25</v>
      </c>
      <c r="AB82" s="63">
        <f t="shared" si="57"/>
        <v>478593.75</v>
      </c>
      <c r="AC82" s="63">
        <f t="shared" si="57"/>
        <v>465740</v>
      </c>
      <c r="AD82" s="63">
        <f t="shared" si="57"/>
        <v>748858.75</v>
      </c>
      <c r="AE82" s="63">
        <f t="shared" si="57"/>
        <v>842590</v>
      </c>
      <c r="AF82" s="63">
        <f t="shared" si="57"/>
        <v>842590</v>
      </c>
      <c r="AG82" s="63">
        <f t="shared" si="57"/>
        <v>938452.5</v>
      </c>
      <c r="AH82" s="63">
        <f t="shared" si="57"/>
        <v>938452.5</v>
      </c>
      <c r="AI82" s="63">
        <f t="shared" si="57"/>
        <v>938452.5</v>
      </c>
      <c r="AJ82" s="63">
        <f t="shared" si="57"/>
        <v>843480</v>
      </c>
      <c r="AK82" s="63">
        <f t="shared" ref="AK82:BL82" si="58">AK80+AK75+AK48</f>
        <v>844203.75</v>
      </c>
      <c r="AL82" s="63">
        <f t="shared" si="58"/>
        <v>759773.75</v>
      </c>
      <c r="AM82" s="63">
        <f t="shared" si="58"/>
        <v>665691.25</v>
      </c>
      <c r="AN82" s="63">
        <f t="shared" si="58"/>
        <v>581095</v>
      </c>
      <c r="AO82" s="63">
        <f t="shared" si="58"/>
        <v>765182.5</v>
      </c>
      <c r="AP82" s="63">
        <f t="shared" si="58"/>
        <v>1224787.5</v>
      </c>
      <c r="AQ82" s="63">
        <f t="shared" si="58"/>
        <v>1383380</v>
      </c>
      <c r="AR82" s="63">
        <f t="shared" si="58"/>
        <v>1383380</v>
      </c>
      <c r="AS82" s="63">
        <f t="shared" si="58"/>
        <v>1538235</v>
      </c>
      <c r="AT82" s="63">
        <f t="shared" si="58"/>
        <v>1538235</v>
      </c>
      <c r="AU82" s="63">
        <f t="shared" si="58"/>
        <v>1538235</v>
      </c>
      <c r="AV82" s="63">
        <f t="shared" si="58"/>
        <v>1384365</v>
      </c>
      <c r="AW82" s="63">
        <f t="shared" si="58"/>
        <v>1385182.5</v>
      </c>
      <c r="AX82" s="63">
        <f t="shared" si="58"/>
        <v>1237197.5</v>
      </c>
      <c r="AY82" s="63">
        <f t="shared" si="58"/>
        <v>1090390</v>
      </c>
      <c r="AZ82" s="63">
        <f t="shared" si="58"/>
        <v>942237.5</v>
      </c>
      <c r="BA82" s="63">
        <f t="shared" si="58"/>
        <v>1165225</v>
      </c>
      <c r="BB82" s="63">
        <f t="shared" si="58"/>
        <v>1868957.5</v>
      </c>
      <c r="BC82" s="63">
        <f t="shared" si="58"/>
        <v>2102547.5</v>
      </c>
      <c r="BD82" s="63">
        <f t="shared" si="58"/>
        <v>2102547.5</v>
      </c>
      <c r="BE82" s="63">
        <f t="shared" si="58"/>
        <v>2339030</v>
      </c>
      <c r="BF82" s="63">
        <f t="shared" si="58"/>
        <v>2339030</v>
      </c>
      <c r="BG82" s="63">
        <f t="shared" si="58"/>
        <v>2339030</v>
      </c>
      <c r="BH82" s="63">
        <f t="shared" si="58"/>
        <v>2103532.5</v>
      </c>
      <c r="BI82" s="63">
        <f t="shared" si="58"/>
        <v>2104350</v>
      </c>
      <c r="BJ82" s="63">
        <f t="shared" si="58"/>
        <v>1881367.5</v>
      </c>
      <c r="BK82" s="63">
        <f t="shared" si="58"/>
        <v>1647057.5</v>
      </c>
      <c r="BL82" s="63">
        <f t="shared" si="58"/>
        <v>1424030</v>
      </c>
      <c r="BM82" s="118">
        <f>SUM(E82:BL82)</f>
        <v>52919988.75</v>
      </c>
      <c r="BN82" s="178">
        <f>BM79+BM78+BM74+BM73+BM48</f>
        <v>52919988.75</v>
      </c>
    </row>
    <row r="83" spans="2:66" x14ac:dyDescent="0.15">
      <c r="B83" s="33" t="s">
        <v>668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109210</v>
      </c>
      <c r="O83" s="63">
        <f t="shared" si="59"/>
        <v>109210</v>
      </c>
      <c r="P83" s="63">
        <f t="shared" si="59"/>
        <v>218430</v>
      </c>
      <c r="Q83" s="63">
        <f t="shared" si="59"/>
        <v>94007.55</v>
      </c>
      <c r="R83" s="63">
        <f t="shared" si="59"/>
        <v>125337.15</v>
      </c>
      <c r="S83" s="63">
        <f t="shared" si="59"/>
        <v>250693.05</v>
      </c>
      <c r="T83" s="63">
        <f t="shared" si="59"/>
        <v>250693.05</v>
      </c>
      <c r="U83" s="63">
        <f t="shared" si="59"/>
        <v>250693.05</v>
      </c>
      <c r="V83" s="63">
        <f t="shared" si="59"/>
        <v>250693.05</v>
      </c>
      <c r="W83" s="63">
        <f t="shared" si="59"/>
        <v>250693.05</v>
      </c>
      <c r="X83" s="63">
        <f t="shared" si="59"/>
        <v>282022.65000000002</v>
      </c>
      <c r="Y83" s="63">
        <f t="shared" si="59"/>
        <v>313371</v>
      </c>
      <c r="Z83" s="63">
        <f t="shared" si="59"/>
        <v>318927.25</v>
      </c>
      <c r="AA83" s="63">
        <f t="shared" si="59"/>
        <v>381586.45</v>
      </c>
      <c r="AB83" s="63">
        <f t="shared" si="59"/>
        <v>386998.95</v>
      </c>
      <c r="AC83" s="63">
        <f t="shared" si="59"/>
        <v>396462.77</v>
      </c>
      <c r="AD83" s="63">
        <f t="shared" si="59"/>
        <v>637378.15</v>
      </c>
      <c r="AE83" s="63">
        <f t="shared" si="59"/>
        <v>717572.47</v>
      </c>
      <c r="AF83" s="63">
        <f t="shared" si="59"/>
        <v>717572.47</v>
      </c>
      <c r="AG83" s="63">
        <f t="shared" si="59"/>
        <v>799101.75</v>
      </c>
      <c r="AH83" s="63">
        <f t="shared" si="59"/>
        <v>799101.75</v>
      </c>
      <c r="AI83" s="63">
        <f t="shared" si="59"/>
        <v>799101.75</v>
      </c>
      <c r="AJ83" s="63">
        <f t="shared" si="59"/>
        <v>718462.47</v>
      </c>
      <c r="AK83" s="63">
        <f t="shared" ref="AK83:BL83" si="60">AK60+AK75+AK80</f>
        <v>719186.22</v>
      </c>
      <c r="AL83" s="63">
        <f t="shared" si="60"/>
        <v>648293.15</v>
      </c>
      <c r="AM83" s="63">
        <f t="shared" si="60"/>
        <v>568543.87</v>
      </c>
      <c r="AN83" s="63">
        <f t="shared" si="60"/>
        <v>497484.55</v>
      </c>
      <c r="AO83" s="63">
        <f t="shared" si="60"/>
        <v>672568.29700000002</v>
      </c>
      <c r="AP83" s="63">
        <f t="shared" si="60"/>
        <v>1076454.183</v>
      </c>
      <c r="AQ83" s="63">
        <f t="shared" si="60"/>
        <v>1216222.6580000001</v>
      </c>
      <c r="AR83" s="63">
        <f t="shared" si="60"/>
        <v>1216222.6580000001</v>
      </c>
      <c r="AS83" s="63">
        <f t="shared" si="60"/>
        <v>1352253.6329999999</v>
      </c>
      <c r="AT83" s="63">
        <f t="shared" si="60"/>
        <v>1352253.6329999999</v>
      </c>
      <c r="AU83" s="63">
        <f t="shared" si="60"/>
        <v>1352253.6329999999</v>
      </c>
      <c r="AV83" s="63">
        <f t="shared" si="60"/>
        <v>1217207.6580000001</v>
      </c>
      <c r="AW83" s="63">
        <f t="shared" si="60"/>
        <v>1218025.1580000001</v>
      </c>
      <c r="AX83" s="63">
        <f t="shared" si="60"/>
        <v>1088864.183</v>
      </c>
      <c r="AY83" s="63">
        <f t="shared" si="60"/>
        <v>960127.74699999997</v>
      </c>
      <c r="AZ83" s="63">
        <f t="shared" si="60"/>
        <v>830799.272</v>
      </c>
      <c r="BA83" s="63">
        <f t="shared" si="60"/>
        <v>1081878.6567000002</v>
      </c>
      <c r="BB83" s="63">
        <f t="shared" si="60"/>
        <v>1735204.0867999999</v>
      </c>
      <c r="BC83" s="63">
        <f t="shared" si="60"/>
        <v>1952324.4501</v>
      </c>
      <c r="BD83" s="63">
        <f t="shared" si="60"/>
        <v>1952324.4501</v>
      </c>
      <c r="BE83" s="63">
        <f t="shared" si="60"/>
        <v>2171838.2335000001</v>
      </c>
      <c r="BF83" s="63">
        <f t="shared" si="60"/>
        <v>2171838.2335000001</v>
      </c>
      <c r="BG83" s="63">
        <f t="shared" si="60"/>
        <v>2171838.2335000001</v>
      </c>
      <c r="BH83" s="63">
        <f t="shared" si="60"/>
        <v>1953309.4501</v>
      </c>
      <c r="BI83" s="63">
        <f t="shared" si="60"/>
        <v>1954126.9501</v>
      </c>
      <c r="BJ83" s="63">
        <f t="shared" si="60"/>
        <v>1747614.0867999999</v>
      </c>
      <c r="BK83" s="63">
        <f t="shared" si="60"/>
        <v>1530272.8034000001</v>
      </c>
      <c r="BL83" s="63">
        <f t="shared" si="60"/>
        <v>1323714.9401</v>
      </c>
      <c r="BM83" s="118">
        <f>SUM(E83:BL83)</f>
        <v>46910364.907700017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6" t="s">
        <v>318</v>
      </c>
      <c r="B2" s="366"/>
    </row>
    <row r="3" spans="1:63" x14ac:dyDescent="0.15">
      <c r="A3" s="10"/>
      <c r="B3" s="10"/>
    </row>
    <row r="4" spans="1:63" x14ac:dyDescent="0.15">
      <c r="A4" s="366" t="s">
        <v>372</v>
      </c>
      <c r="B4" s="366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180000</v>
      </c>
      <c r="M7" s="9">
        <f>'REV-REVCALC_CWS'!O10</f>
        <v>180000</v>
      </c>
      <c r="N7" s="9">
        <f>'REV-REVCALC_CWS'!P10</f>
        <v>360000</v>
      </c>
      <c r="O7" s="9">
        <f>'REV-REVCALC_CWS'!Q10</f>
        <v>111375</v>
      </c>
      <c r="P7" s="9">
        <f>'REV-REVCALC_CWS'!R10</f>
        <v>148500</v>
      </c>
      <c r="Q7" s="9">
        <f>'REV-REVCALC_CWS'!S10</f>
        <v>297000</v>
      </c>
      <c r="R7" s="9">
        <f>'REV-REVCALC_CWS'!T10</f>
        <v>297000</v>
      </c>
      <c r="S7" s="9">
        <f>'REV-REVCALC_CWS'!U10</f>
        <v>297000</v>
      </c>
      <c r="T7" s="9">
        <f>'REV-REVCALC_CWS'!V10</f>
        <v>297000</v>
      </c>
      <c r="U7" s="9">
        <f>'REV-REVCALC_CWS'!W10</f>
        <v>297000</v>
      </c>
      <c r="V7" s="9">
        <f>'REV-REVCALC_CWS'!X10</f>
        <v>334125</v>
      </c>
      <c r="W7" s="9">
        <f>'REV-REVCALC_CWS'!Y10</f>
        <v>371250</v>
      </c>
      <c r="X7" s="9">
        <f>'REV-REVCALC_CWS'!Z10</f>
        <v>371250</v>
      </c>
      <c r="Y7" s="9">
        <f>'REV-REVCALC_CWS'!AA10</f>
        <v>445500</v>
      </c>
      <c r="Z7" s="9">
        <f>'REV-REVCALC_CWS'!AB10</f>
        <v>445500</v>
      </c>
      <c r="AA7" s="9">
        <f>'REV-REVCALC_CWS'!AC10</f>
        <v>443700</v>
      </c>
      <c r="AB7" s="9">
        <f>'REV-REVCALC_CWS'!AD10</f>
        <v>714000</v>
      </c>
      <c r="AC7" s="9">
        <f>'REV-REVCALC_CWS'!AE10</f>
        <v>800700</v>
      </c>
      <c r="AD7" s="9">
        <f>'REV-REVCALC_CWS'!AF10</f>
        <v>800700</v>
      </c>
      <c r="AE7" s="9">
        <f>'REV-REVCALC_CWS'!AG10</f>
        <v>892500</v>
      </c>
      <c r="AF7" s="9">
        <f>'REV-REVCALC_CWS'!AH10</f>
        <v>892500</v>
      </c>
      <c r="AG7" s="9">
        <f>'REV-REVCALC_CWS'!AI10</f>
        <v>892500</v>
      </c>
      <c r="AH7" s="9">
        <f>'REV-REVCALC_CWS'!AJ10</f>
        <v>800700</v>
      </c>
      <c r="AI7" s="9">
        <f>'REV-REVCALC_CWS'!AK10</f>
        <v>800700</v>
      </c>
      <c r="AJ7" s="9">
        <f>'REV-REVCALC_CWS'!AL10</f>
        <v>714000</v>
      </c>
      <c r="AK7" s="9">
        <f>'REV-REVCALC_CWS'!AM10</f>
        <v>622200</v>
      </c>
      <c r="AL7" s="9">
        <f>'REV-REVCALC_CWS'!AN10</f>
        <v>535500</v>
      </c>
      <c r="AM7" s="9">
        <f>'REV-REVCALC_CWS'!AO10</f>
        <v>719550</v>
      </c>
      <c r="AN7" s="9">
        <f>'REV-REVCALC_CWS'!AP10</f>
        <v>1152450</v>
      </c>
      <c r="AO7" s="9">
        <f>'REV-REVCALC_CWS'!AQ10</f>
        <v>1298700</v>
      </c>
      <c r="AP7" s="9">
        <f>'REV-REVCALC_CWS'!AR10</f>
        <v>1298700</v>
      </c>
      <c r="AQ7" s="9">
        <f>'REV-REVCALC_CWS'!AS10</f>
        <v>1444950</v>
      </c>
      <c r="AR7" s="9">
        <f>'REV-REVCALC_CWS'!AT10</f>
        <v>1444950</v>
      </c>
      <c r="AS7" s="9">
        <f>'REV-REVCALC_CWS'!AU10</f>
        <v>1444950</v>
      </c>
      <c r="AT7" s="9">
        <f>'REV-REVCALC_CWS'!AV10</f>
        <v>1298700</v>
      </c>
      <c r="AU7" s="9">
        <f>'REV-REVCALC_CWS'!AW10</f>
        <v>1298700</v>
      </c>
      <c r="AV7" s="9">
        <f>'REV-REVCALC_CWS'!AX10</f>
        <v>1152450</v>
      </c>
      <c r="AW7" s="9">
        <f>'REV-REVCALC_CWS'!AY10</f>
        <v>1012050</v>
      </c>
      <c r="AX7" s="9">
        <f>'REV-REVCALC_CWS'!AZ10</f>
        <v>865800</v>
      </c>
      <c r="AY7" s="9">
        <f>'REV-REVCALC_CWS'!BA10</f>
        <v>1089675</v>
      </c>
      <c r="AZ7" s="9">
        <f>'REV-REVCALC_CWS'!BB10</f>
        <v>1748700</v>
      </c>
      <c r="BA7" s="9">
        <f>'REV-REVCALC_CWS'!BC10</f>
        <v>1964025</v>
      </c>
      <c r="BB7" s="9">
        <f>'REV-REVCALC_CWS'!BD10</f>
        <v>1964025</v>
      </c>
      <c r="BC7" s="9">
        <f>'REV-REVCALC_CWS'!BE10</f>
        <v>2185875</v>
      </c>
      <c r="BD7" s="9">
        <f>'REV-REVCALC_CWS'!BF10</f>
        <v>2185875</v>
      </c>
      <c r="BE7" s="9">
        <f>'REV-REVCALC_CWS'!BG10</f>
        <v>2185875</v>
      </c>
      <c r="BF7" s="9">
        <f>'REV-REVCALC_CWS'!BH10</f>
        <v>1964025</v>
      </c>
      <c r="BG7" s="9">
        <f>'REV-REVCALC_CWS'!BI10</f>
        <v>1964025</v>
      </c>
      <c r="BH7" s="9">
        <f>'REV-REVCALC_CWS'!BJ10</f>
        <v>1748700</v>
      </c>
      <c r="BI7" s="9">
        <f>'REV-REVCALC_CWS'!BK10</f>
        <v>1526850</v>
      </c>
      <c r="BJ7" s="9">
        <f>'REV-REVCALC_CWS'!BL10</f>
        <v>1311525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6700</v>
      </c>
      <c r="M8" s="9">
        <f>'REV-REVCALC_CWS'!O34</f>
        <v>6700</v>
      </c>
      <c r="N8" s="9">
        <f>'REV-REVCALC_CWS'!P34</f>
        <v>13500</v>
      </c>
      <c r="O8" s="9">
        <f>'REV-REVCALC_CWS'!Q34</f>
        <v>3000</v>
      </c>
      <c r="P8" s="9">
        <f>'REV-REVCALC_CWS'!R34</f>
        <v>3937.5</v>
      </c>
      <c r="Q8" s="9">
        <f>'REV-REVCALC_CWS'!S34</f>
        <v>8062.5</v>
      </c>
      <c r="R8" s="9">
        <f>'REV-REVCALC_CWS'!T34</f>
        <v>8062.5</v>
      </c>
      <c r="S8" s="9">
        <f>'REV-REVCALC_CWS'!U34</f>
        <v>8062.5</v>
      </c>
      <c r="T8" s="9">
        <f>'REV-REVCALC_CWS'!V34</f>
        <v>8062.5</v>
      </c>
      <c r="U8" s="9">
        <f>'REV-REVCALC_CWS'!W34</f>
        <v>8062.5</v>
      </c>
      <c r="V8" s="9">
        <f>'REV-REVCALC_CWS'!X34</f>
        <v>9000</v>
      </c>
      <c r="W8" s="9">
        <f>'REV-REVCALC_CWS'!Y34</f>
        <v>10125</v>
      </c>
      <c r="X8" s="9">
        <f>'REV-REVCALC_CWS'!Z34</f>
        <v>10125</v>
      </c>
      <c r="Y8" s="9">
        <f>'REV-REVCALC_CWS'!AA34</f>
        <v>12000</v>
      </c>
      <c r="Z8" s="9">
        <f>'REV-REVCALC_CWS'!AB34</f>
        <v>12000</v>
      </c>
      <c r="AA8" s="9">
        <f>'REV-REVCALC_CWS'!AC34</f>
        <v>7225</v>
      </c>
      <c r="AB8" s="9">
        <f>'REV-REVCALC_CWS'!AD34</f>
        <v>11900</v>
      </c>
      <c r="AC8" s="9">
        <f>'REV-REVCALC_CWS'!AE34</f>
        <v>13175</v>
      </c>
      <c r="AD8" s="9">
        <f>'REV-REVCALC_CWS'!AF34</f>
        <v>13175</v>
      </c>
      <c r="AE8" s="9">
        <f>'REV-REVCALC_CWS'!AG34</f>
        <v>14875</v>
      </c>
      <c r="AF8" s="9">
        <f>'REV-REVCALC_CWS'!AH34</f>
        <v>14875</v>
      </c>
      <c r="AG8" s="9">
        <f>'REV-REVCALC_CWS'!AI34</f>
        <v>14875</v>
      </c>
      <c r="AH8" s="9">
        <f>'REV-REVCALC_CWS'!AJ34</f>
        <v>13175</v>
      </c>
      <c r="AI8" s="9">
        <f>'REV-REVCALC_CWS'!AK34</f>
        <v>13175</v>
      </c>
      <c r="AJ8" s="9">
        <f>'REV-REVCALC_CWS'!AL34</f>
        <v>11900</v>
      </c>
      <c r="AK8" s="9">
        <f>'REV-REVCALC_CWS'!AM34</f>
        <v>10200</v>
      </c>
      <c r="AL8" s="9">
        <f>'REV-REVCALC_CWS'!AN34</f>
        <v>8925</v>
      </c>
      <c r="AM8" s="9">
        <f>'REV-REVCALC_CWS'!AO34</f>
        <v>7560</v>
      </c>
      <c r="AN8" s="9">
        <f>'REV-REVCALC_CWS'!AP34</f>
        <v>12285</v>
      </c>
      <c r="AO8" s="9">
        <f>'REV-REVCALC_CWS'!AQ34</f>
        <v>13860</v>
      </c>
      <c r="AP8" s="9">
        <f>'REV-REVCALC_CWS'!AR34</f>
        <v>13860</v>
      </c>
      <c r="AQ8" s="9">
        <f>'REV-REVCALC_CWS'!AS34</f>
        <v>15435</v>
      </c>
      <c r="AR8" s="9">
        <f>'REV-REVCALC_CWS'!AT34</f>
        <v>15435</v>
      </c>
      <c r="AS8" s="9">
        <f>'REV-REVCALC_CWS'!AU34</f>
        <v>15435</v>
      </c>
      <c r="AT8" s="9">
        <f>'REV-REVCALC_CWS'!AV34</f>
        <v>13860</v>
      </c>
      <c r="AU8" s="9">
        <f>'REV-REVCALC_CWS'!AW34</f>
        <v>13860</v>
      </c>
      <c r="AV8" s="9">
        <f>'REV-REVCALC_CWS'!AX34</f>
        <v>12285</v>
      </c>
      <c r="AW8" s="9">
        <f>'REV-REVCALC_CWS'!AY34</f>
        <v>10710</v>
      </c>
      <c r="AX8" s="9">
        <f>'REV-REVCALC_CWS'!AZ34</f>
        <v>9135</v>
      </c>
      <c r="AY8" s="9">
        <f>'REV-REVCALC_CWS'!BA34</f>
        <v>5040</v>
      </c>
      <c r="AZ8" s="9">
        <f>'REV-REVCALC_CWS'!BB34</f>
        <v>8190</v>
      </c>
      <c r="BA8" s="9">
        <f>'REV-REVCALC_CWS'!BC34</f>
        <v>9450</v>
      </c>
      <c r="BB8" s="9">
        <f>'REV-REVCALC_CWS'!BD34</f>
        <v>9450</v>
      </c>
      <c r="BC8" s="9">
        <f>'REV-REVCALC_CWS'!BE34</f>
        <v>10395</v>
      </c>
      <c r="BD8" s="9">
        <f>'REV-REVCALC_CWS'!BF34</f>
        <v>10395</v>
      </c>
      <c r="BE8" s="9">
        <f>'REV-REVCALC_CWS'!BG34</f>
        <v>10395</v>
      </c>
      <c r="BF8" s="9">
        <f>'REV-REVCALC_CWS'!BH34</f>
        <v>9450</v>
      </c>
      <c r="BG8" s="9">
        <f>'REV-REVCALC_CWS'!BI34</f>
        <v>9450</v>
      </c>
      <c r="BH8" s="9">
        <f>'REV-REVCALC_CWS'!BJ34</f>
        <v>8190</v>
      </c>
      <c r="BI8" s="9">
        <f>'REV-REVCALC_CWS'!BK34</f>
        <v>7245</v>
      </c>
      <c r="BJ8" s="9">
        <f>'REV-REVCALC_CWS'!BL34</f>
        <v>6300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1675</v>
      </c>
      <c r="M9" s="9">
        <f>'REV-REVCALC_CWS'!O35</f>
        <v>1675</v>
      </c>
      <c r="N9" s="9">
        <f>'REV-REVCALC_CWS'!P35</f>
        <v>3375</v>
      </c>
      <c r="O9" s="9">
        <f>'REV-REVCALC_CWS'!Q35</f>
        <v>400</v>
      </c>
      <c r="P9" s="9">
        <f>'REV-REVCALC_CWS'!R35</f>
        <v>525</v>
      </c>
      <c r="Q9" s="9">
        <f>'REV-REVCALC_CWS'!S35</f>
        <v>1075</v>
      </c>
      <c r="R9" s="9">
        <f>'REV-REVCALC_CWS'!T35</f>
        <v>1075</v>
      </c>
      <c r="S9" s="9">
        <f>'REV-REVCALC_CWS'!U35</f>
        <v>1075</v>
      </c>
      <c r="T9" s="9">
        <f>'REV-REVCALC_CWS'!V35</f>
        <v>1075</v>
      </c>
      <c r="U9" s="9">
        <f>'REV-REVCALC_CWS'!W35</f>
        <v>1075</v>
      </c>
      <c r="V9" s="9">
        <f>'REV-REVCALC_CWS'!X35</f>
        <v>1200</v>
      </c>
      <c r="W9" s="9">
        <f>'REV-REVCALC_CWS'!Y35</f>
        <v>1350</v>
      </c>
      <c r="X9" s="9">
        <f>'REV-REVCALC_CWS'!Z35</f>
        <v>3025</v>
      </c>
      <c r="Y9" s="9">
        <f>'REV-REVCALC_CWS'!AA35</f>
        <v>3275</v>
      </c>
      <c r="Z9" s="9">
        <f>'REV-REVCALC_CWS'!AB35</f>
        <v>4975</v>
      </c>
      <c r="AA9" s="9">
        <f>'REV-REVCALC_CWS'!AC35</f>
        <v>1250</v>
      </c>
      <c r="AB9" s="9">
        <f>'REV-REVCALC_CWS'!AD35</f>
        <v>1925</v>
      </c>
      <c r="AC9" s="9">
        <f>'REV-REVCALC_CWS'!AE35</f>
        <v>2625</v>
      </c>
      <c r="AD9" s="9">
        <f>'REV-REVCALC_CWS'!AF35</f>
        <v>2625</v>
      </c>
      <c r="AE9" s="9">
        <f>'REV-REVCALC_CWS'!AG35</f>
        <v>2825</v>
      </c>
      <c r="AF9" s="9">
        <f>'REV-REVCALC_CWS'!AH35</f>
        <v>2825</v>
      </c>
      <c r="AG9" s="9">
        <f>'REV-REVCALC_CWS'!AI35</f>
        <v>2825</v>
      </c>
      <c r="AH9" s="9">
        <f>'REV-REVCALC_CWS'!AJ35</f>
        <v>2750</v>
      </c>
      <c r="AI9" s="9">
        <f>'REV-REVCALC_CWS'!AK35</f>
        <v>2900</v>
      </c>
      <c r="AJ9" s="9">
        <f>'REV-REVCALC_CWS'!AL35</f>
        <v>4425</v>
      </c>
      <c r="AK9" s="9">
        <f>'REV-REVCALC_CWS'!AM35</f>
        <v>4475</v>
      </c>
      <c r="AL9" s="9">
        <f>'REV-REVCALC_CWS'!AN35</f>
        <v>6025</v>
      </c>
      <c r="AM9" s="9">
        <f>'REV-REVCALC_CWS'!AO35</f>
        <v>2590</v>
      </c>
      <c r="AN9" s="9">
        <f>'REV-REVCALC_CWS'!AP35</f>
        <v>4060</v>
      </c>
      <c r="AO9" s="9">
        <f>'REV-REVCALC_CWS'!AQ35</f>
        <v>5215</v>
      </c>
      <c r="AP9" s="9">
        <f>'REV-REVCALC_CWS'!AR35</f>
        <v>5215</v>
      </c>
      <c r="AQ9" s="9">
        <f>'REV-REVCALC_CWS'!AS35</f>
        <v>5670</v>
      </c>
      <c r="AR9" s="9">
        <f>'REV-REVCALC_CWS'!AT35</f>
        <v>5670</v>
      </c>
      <c r="AS9" s="9">
        <f>'REV-REVCALC_CWS'!AU35</f>
        <v>5670</v>
      </c>
      <c r="AT9" s="9">
        <f>'REV-REVCALC_CWS'!AV35</f>
        <v>5390</v>
      </c>
      <c r="AU9" s="9">
        <f>'REV-REVCALC_CWS'!AW35</f>
        <v>5600</v>
      </c>
      <c r="AV9" s="9">
        <f>'REV-REVCALC_CWS'!AX35</f>
        <v>7560</v>
      </c>
      <c r="AW9" s="9">
        <f>'REV-REVCALC_CWS'!AY35</f>
        <v>7455</v>
      </c>
      <c r="AX9" s="9">
        <f>'REV-REVCALC_CWS'!AZ35</f>
        <v>9450</v>
      </c>
      <c r="AY9" s="9">
        <f>'REV-REVCALC_CWS'!BA35</f>
        <v>3150</v>
      </c>
      <c r="AZ9" s="9">
        <f>'REV-REVCALC_CWS'!BB35</f>
        <v>4970</v>
      </c>
      <c r="BA9" s="9">
        <f>'REV-REVCALC_CWS'!BC35</f>
        <v>6265</v>
      </c>
      <c r="BB9" s="9">
        <f>'REV-REVCALC_CWS'!BD35</f>
        <v>6265</v>
      </c>
      <c r="BC9" s="9">
        <f>'REV-REVCALC_CWS'!BE35</f>
        <v>6825</v>
      </c>
      <c r="BD9" s="9">
        <f>'REV-REVCALC_CWS'!BF35</f>
        <v>6825</v>
      </c>
      <c r="BE9" s="9">
        <f>'REV-REVCALC_CWS'!BG35</f>
        <v>6825</v>
      </c>
      <c r="BF9" s="9">
        <f>'REV-REVCALC_CWS'!BH35</f>
        <v>6440</v>
      </c>
      <c r="BG9" s="9">
        <f>'REV-REVCALC_CWS'!BI35</f>
        <v>6650</v>
      </c>
      <c r="BH9" s="9">
        <f>'REV-REVCALC_CWS'!BJ35</f>
        <v>8470</v>
      </c>
      <c r="BI9" s="9">
        <f>'REV-REVCALC_CWS'!BK35</f>
        <v>8260</v>
      </c>
      <c r="BJ9" s="9">
        <f>'REV-REVCALC_CWS'!BL35</f>
        <v>10150</v>
      </c>
    </row>
    <row r="10" spans="1:63" x14ac:dyDescent="0.15">
      <c r="B10" s="33" t="s">
        <v>1097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575</v>
      </c>
      <c r="M10" s="9">
        <f>'REV-REVCALC_CWS'!O38</f>
        <v>575</v>
      </c>
      <c r="N10" s="9">
        <f>'REV-REVCALC_CWS'!P38</f>
        <v>1125</v>
      </c>
      <c r="O10" s="9">
        <f>'REV-REVCALC_CWS'!Q38</f>
        <v>275</v>
      </c>
      <c r="P10" s="9">
        <f>'REV-REVCALC_CWS'!R38</f>
        <v>375</v>
      </c>
      <c r="Q10" s="9">
        <f>'REV-REVCALC_CWS'!S38</f>
        <v>725</v>
      </c>
      <c r="R10" s="9">
        <f>'REV-REVCALC_CWS'!T38</f>
        <v>725</v>
      </c>
      <c r="S10" s="9">
        <f>'REV-REVCALC_CWS'!U38</f>
        <v>725</v>
      </c>
      <c r="T10" s="9">
        <f>'REV-REVCALC_CWS'!V38</f>
        <v>725</v>
      </c>
      <c r="U10" s="9">
        <f>'REV-REVCALC_CWS'!W38</f>
        <v>725</v>
      </c>
      <c r="V10" s="9">
        <f>'REV-REVCALC_CWS'!X38</f>
        <v>825</v>
      </c>
      <c r="W10" s="9">
        <f>'REV-REVCALC_CWS'!Y38</f>
        <v>900</v>
      </c>
      <c r="X10" s="9">
        <f>'REV-REVCALC_CWS'!Z38</f>
        <v>900</v>
      </c>
      <c r="Y10" s="9">
        <f>'REV-REVCALC_CWS'!AA38</f>
        <v>1100</v>
      </c>
      <c r="Z10" s="9">
        <f>'REV-REVCALC_CWS'!AB38</f>
        <v>1100</v>
      </c>
      <c r="AA10" s="9">
        <f>'REV-REVCALC_CWS'!AC38</f>
        <v>1325</v>
      </c>
      <c r="AB10" s="9">
        <f>'REV-REVCALC_CWS'!AD38</f>
        <v>2100</v>
      </c>
      <c r="AC10" s="9">
        <f>'REV-REVCALC_CWS'!AE38</f>
        <v>2375</v>
      </c>
      <c r="AD10" s="9">
        <f>'REV-REVCALC_CWS'!AF38</f>
        <v>2375</v>
      </c>
      <c r="AE10" s="9">
        <f>'REV-REVCALC_CWS'!AG38</f>
        <v>2625</v>
      </c>
      <c r="AF10" s="9">
        <f>'REV-REVCALC_CWS'!AH38</f>
        <v>2625</v>
      </c>
      <c r="AG10" s="9">
        <f>'REV-REVCALC_CWS'!AI38</f>
        <v>2625</v>
      </c>
      <c r="AH10" s="9">
        <f>'REV-REVCALC_CWS'!AJ38</f>
        <v>2375</v>
      </c>
      <c r="AI10" s="9">
        <f>'REV-REVCALC_CWS'!AK38</f>
        <v>2375</v>
      </c>
      <c r="AJ10" s="9">
        <f>'REV-REVCALC_CWS'!AL38</f>
        <v>2100</v>
      </c>
      <c r="AK10" s="9">
        <f>'REV-REVCALC_CWS'!AM38</f>
        <v>1850</v>
      </c>
      <c r="AL10" s="9">
        <f>'REV-REVCALC_CWS'!AN38</f>
        <v>1575</v>
      </c>
      <c r="AM10" s="9">
        <f>'REV-REVCALC_CWS'!AO38</f>
        <v>2475</v>
      </c>
      <c r="AN10" s="9">
        <f>'REV-REVCALC_CWS'!AP38</f>
        <v>3950</v>
      </c>
      <c r="AO10" s="9">
        <f>'REV-REVCALC_CWS'!AQ38</f>
        <v>4450</v>
      </c>
      <c r="AP10" s="9">
        <f>'REV-REVCALC_CWS'!AR38</f>
        <v>4450</v>
      </c>
      <c r="AQ10" s="9">
        <f>'REV-REVCALC_CWS'!AS38</f>
        <v>4950</v>
      </c>
      <c r="AR10" s="9">
        <f>'REV-REVCALC_CWS'!AT38</f>
        <v>4950</v>
      </c>
      <c r="AS10" s="9">
        <f>'REV-REVCALC_CWS'!AU38</f>
        <v>4950</v>
      </c>
      <c r="AT10" s="9">
        <f>'REV-REVCALC_CWS'!AV38</f>
        <v>4450</v>
      </c>
      <c r="AU10" s="9">
        <f>'REV-REVCALC_CWS'!AW38</f>
        <v>4450</v>
      </c>
      <c r="AV10" s="9">
        <f>'REV-REVCALC_CWS'!AX38</f>
        <v>3950</v>
      </c>
      <c r="AW10" s="9">
        <f>'REV-REVCALC_CWS'!AY38</f>
        <v>3475</v>
      </c>
      <c r="AX10" s="9">
        <f>'REV-REVCALC_CWS'!AZ38</f>
        <v>2975</v>
      </c>
      <c r="AY10" s="9">
        <f>'REV-REVCALC_CWS'!BA38</f>
        <v>3775</v>
      </c>
      <c r="AZ10" s="9">
        <f>'REV-REVCALC_CWS'!BB38</f>
        <v>6050</v>
      </c>
      <c r="BA10" s="9">
        <f>'REV-REVCALC_CWS'!BC38</f>
        <v>6775</v>
      </c>
      <c r="BB10" s="9">
        <f>'REV-REVCALC_CWS'!BD38</f>
        <v>6775</v>
      </c>
      <c r="BC10" s="9">
        <f>'REV-REVCALC_CWS'!BE38</f>
        <v>7550</v>
      </c>
      <c r="BD10" s="9">
        <f>'REV-REVCALC_CWS'!BF38</f>
        <v>7550</v>
      </c>
      <c r="BE10" s="9">
        <f>'REV-REVCALC_CWS'!BG38</f>
        <v>7550</v>
      </c>
      <c r="BF10" s="9">
        <f>'REV-REVCALC_CWS'!BH38</f>
        <v>6775</v>
      </c>
      <c r="BG10" s="9">
        <f>'REV-REVCALC_CWS'!BI38</f>
        <v>6775</v>
      </c>
      <c r="BH10" s="9">
        <f>'REV-REVCALC_CWS'!BJ38</f>
        <v>6050</v>
      </c>
      <c r="BI10" s="9">
        <f>'REV-REVCALC_CWS'!BK38</f>
        <v>5275</v>
      </c>
      <c r="BJ10" s="9">
        <f>'REV-REVCALC_CWS'!BL38</f>
        <v>4525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2070</v>
      </c>
      <c r="M11" s="9">
        <f>'REV-REVCALC_CWS'!O39</f>
        <v>2070</v>
      </c>
      <c r="N11" s="9">
        <f>'REV-REVCALC_CWS'!P39</f>
        <v>4050</v>
      </c>
      <c r="O11" s="9">
        <f>'REV-REVCALC_CWS'!Q39</f>
        <v>1856.25</v>
      </c>
      <c r="P11" s="9">
        <f>'REV-REVCALC_CWS'!R39</f>
        <v>2531.25</v>
      </c>
      <c r="Q11" s="9">
        <f>'REV-REVCALC_CWS'!S39</f>
        <v>4893.75</v>
      </c>
      <c r="R11" s="9">
        <f>'REV-REVCALC_CWS'!T39</f>
        <v>4893.75</v>
      </c>
      <c r="S11" s="9">
        <f>'REV-REVCALC_CWS'!U39</f>
        <v>4893.75</v>
      </c>
      <c r="T11" s="9">
        <f>'REV-REVCALC_CWS'!V39</f>
        <v>4893.75</v>
      </c>
      <c r="U11" s="9">
        <f>'REV-REVCALC_CWS'!W39</f>
        <v>4893.75</v>
      </c>
      <c r="V11" s="9">
        <f>'REV-REVCALC_CWS'!X39</f>
        <v>5568.75</v>
      </c>
      <c r="W11" s="9">
        <f>'REV-REVCALC_CWS'!Y39</f>
        <v>6075</v>
      </c>
      <c r="X11" s="9">
        <f>'REV-REVCALC_CWS'!Z39</f>
        <v>9956.25</v>
      </c>
      <c r="Y11" s="9">
        <f>'REV-REVCALC_CWS'!AA39</f>
        <v>11306.25</v>
      </c>
      <c r="Z11" s="9">
        <f>'REV-REVCALC_CWS'!AB39</f>
        <v>15018.75</v>
      </c>
      <c r="AA11" s="9">
        <f>'REV-REVCALC_CWS'!AC39</f>
        <v>12240</v>
      </c>
      <c r="AB11" s="9">
        <f>'REV-REVCALC_CWS'!AD39</f>
        <v>18933.75</v>
      </c>
      <c r="AC11" s="9">
        <f>'REV-REVCALC_CWS'!AE39</f>
        <v>23715</v>
      </c>
      <c r="AD11" s="9">
        <f>'REV-REVCALC_CWS'!AF39</f>
        <v>23715</v>
      </c>
      <c r="AE11" s="9">
        <f>'REV-REVCALC_CWS'!AG39</f>
        <v>25627.5</v>
      </c>
      <c r="AF11" s="9">
        <f>'REV-REVCALC_CWS'!AH39</f>
        <v>25627.5</v>
      </c>
      <c r="AG11" s="9">
        <f>'REV-REVCALC_CWS'!AI39</f>
        <v>25627.5</v>
      </c>
      <c r="AH11" s="9">
        <f>'REV-REVCALC_CWS'!AJ39</f>
        <v>24480</v>
      </c>
      <c r="AI11" s="9">
        <f>'REV-REVCALC_CWS'!AK39</f>
        <v>25053.75</v>
      </c>
      <c r="AJ11" s="9">
        <f>'REV-REVCALC_CWS'!AL39</f>
        <v>27348.75</v>
      </c>
      <c r="AK11" s="9">
        <f>'REV-REVCALC_CWS'!AM39</f>
        <v>26966.25</v>
      </c>
      <c r="AL11" s="9">
        <f>'REV-REVCALC_CWS'!AN39</f>
        <v>29070</v>
      </c>
      <c r="AM11" s="9">
        <f>'REV-REVCALC_CWS'!AO39</f>
        <v>33007.5</v>
      </c>
      <c r="AN11" s="9">
        <f>'REV-REVCALC_CWS'!AP39</f>
        <v>52042.5</v>
      </c>
      <c r="AO11" s="9">
        <f>'REV-REVCALC_CWS'!AQ39</f>
        <v>61155</v>
      </c>
      <c r="AP11" s="9">
        <f>'REV-REVCALC_CWS'!AR39</f>
        <v>61155</v>
      </c>
      <c r="AQ11" s="9">
        <f>'REV-REVCALC_CWS'!AS39</f>
        <v>67230</v>
      </c>
      <c r="AR11" s="9">
        <f>'REV-REVCALC_CWS'!AT39</f>
        <v>67230</v>
      </c>
      <c r="AS11" s="9">
        <f>'REV-REVCALC_CWS'!AU39</f>
        <v>67230</v>
      </c>
      <c r="AT11" s="9">
        <f>'REV-REVCALC_CWS'!AV39</f>
        <v>61965</v>
      </c>
      <c r="AU11" s="9">
        <f>'REV-REVCALC_CWS'!AW39</f>
        <v>62572.5</v>
      </c>
      <c r="AV11" s="9">
        <f>'REV-REVCALC_CWS'!AX39</f>
        <v>60952.5</v>
      </c>
      <c r="AW11" s="9">
        <f>'REV-REVCALC_CWS'!AY39</f>
        <v>56700</v>
      </c>
      <c r="AX11" s="9">
        <f>'REV-REVCALC_CWS'!AZ39</f>
        <v>54877.5</v>
      </c>
      <c r="AY11" s="9">
        <f>'REV-REVCALC_CWS'!BA39</f>
        <v>63585</v>
      </c>
      <c r="AZ11" s="9">
        <f>'REV-REVCALC_CWS'!BB39</f>
        <v>101047.5</v>
      </c>
      <c r="BA11" s="9">
        <f>'REV-REVCALC_CWS'!BC39</f>
        <v>116032.5</v>
      </c>
      <c r="BB11" s="9">
        <f>'REV-REVCALC_CWS'!BD39</f>
        <v>116032.5</v>
      </c>
      <c r="BC11" s="9">
        <f>'REV-REVCALC_CWS'!BE39</f>
        <v>128385</v>
      </c>
      <c r="BD11" s="9">
        <f>'REV-REVCALC_CWS'!BF39</f>
        <v>128385</v>
      </c>
      <c r="BE11" s="9">
        <f>'REV-REVCALC_CWS'!BG39</f>
        <v>128385</v>
      </c>
      <c r="BF11" s="9">
        <f>'REV-REVCALC_CWS'!BH39</f>
        <v>116842.5</v>
      </c>
      <c r="BG11" s="9">
        <f>'REV-REVCALC_CWS'!BI39</f>
        <v>117450</v>
      </c>
      <c r="BH11" s="9">
        <f>'REV-REVCALC_CWS'!BJ39</f>
        <v>109957.5</v>
      </c>
      <c r="BI11" s="9">
        <f>'REV-REVCALC_CWS'!BK39</f>
        <v>99427.5</v>
      </c>
      <c r="BJ11" s="9">
        <f>'REV-REVCALC_CWS'!BL39</f>
        <v>91530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191020</v>
      </c>
      <c r="M12" s="9">
        <f t="shared" si="0"/>
        <v>191020</v>
      </c>
      <c r="N12" s="9">
        <f t="shared" si="0"/>
        <v>382050</v>
      </c>
      <c r="O12" s="9">
        <f t="shared" si="0"/>
        <v>116906.25</v>
      </c>
      <c r="P12" s="9">
        <f t="shared" si="0"/>
        <v>155868.75</v>
      </c>
      <c r="Q12" s="9">
        <f t="shared" si="0"/>
        <v>311756.25</v>
      </c>
      <c r="R12" s="9">
        <f t="shared" si="0"/>
        <v>311756.25</v>
      </c>
      <c r="S12" s="9">
        <f t="shared" si="0"/>
        <v>311756.25</v>
      </c>
      <c r="T12" s="9">
        <f t="shared" si="0"/>
        <v>311756.25</v>
      </c>
      <c r="U12" s="9">
        <f t="shared" si="0"/>
        <v>311756.25</v>
      </c>
      <c r="V12" s="9">
        <f t="shared" si="0"/>
        <v>350718.75</v>
      </c>
      <c r="W12" s="9">
        <f t="shared" si="0"/>
        <v>389700</v>
      </c>
      <c r="X12" s="9">
        <f t="shared" si="0"/>
        <v>395256.25</v>
      </c>
      <c r="Y12" s="9">
        <f t="shared" si="0"/>
        <v>473181.25</v>
      </c>
      <c r="Z12" s="9">
        <f t="shared" si="0"/>
        <v>478593.75</v>
      </c>
      <c r="AA12" s="9">
        <f t="shared" si="0"/>
        <v>465740</v>
      </c>
      <c r="AB12" s="9">
        <f t="shared" si="0"/>
        <v>748858.75</v>
      </c>
      <c r="AC12" s="9">
        <f t="shared" si="0"/>
        <v>842590</v>
      </c>
      <c r="AD12" s="9">
        <f t="shared" si="0"/>
        <v>842590</v>
      </c>
      <c r="AE12" s="9">
        <f t="shared" si="0"/>
        <v>938452.5</v>
      </c>
      <c r="AF12" s="9">
        <f t="shared" si="0"/>
        <v>938452.5</v>
      </c>
      <c r="AG12" s="9">
        <f t="shared" si="0"/>
        <v>938452.5</v>
      </c>
      <c r="AH12" s="9">
        <f t="shared" si="0"/>
        <v>843480</v>
      </c>
      <c r="AI12" s="9">
        <f t="shared" si="0"/>
        <v>844203.75</v>
      </c>
      <c r="AJ12" s="9">
        <f t="shared" si="0"/>
        <v>759773.75</v>
      </c>
      <c r="AK12" s="9">
        <f t="shared" si="0"/>
        <v>665691.25</v>
      </c>
      <c r="AL12" s="9">
        <f t="shared" si="0"/>
        <v>581095</v>
      </c>
      <c r="AM12" s="9">
        <f t="shared" si="0"/>
        <v>765182.5</v>
      </c>
      <c r="AN12" s="9">
        <f t="shared" si="0"/>
        <v>1224787.5</v>
      </c>
      <c r="AO12" s="9">
        <f t="shared" si="0"/>
        <v>1383380</v>
      </c>
      <c r="AP12" s="9">
        <f t="shared" si="0"/>
        <v>1383380</v>
      </c>
      <c r="AQ12" s="9">
        <f t="shared" si="0"/>
        <v>1538235</v>
      </c>
      <c r="AR12" s="9">
        <f t="shared" si="0"/>
        <v>1538235</v>
      </c>
      <c r="AS12" s="9">
        <f t="shared" si="0"/>
        <v>1538235</v>
      </c>
      <c r="AT12" s="9">
        <f t="shared" si="0"/>
        <v>1384365</v>
      </c>
      <c r="AU12" s="9">
        <f t="shared" si="0"/>
        <v>1385182.5</v>
      </c>
      <c r="AV12" s="9">
        <f t="shared" si="0"/>
        <v>1237197.5</v>
      </c>
      <c r="AW12" s="9">
        <f t="shared" si="0"/>
        <v>1090390</v>
      </c>
      <c r="AX12" s="9">
        <f t="shared" si="0"/>
        <v>942237.5</v>
      </c>
      <c r="AY12" s="9">
        <f t="shared" si="0"/>
        <v>1165225</v>
      </c>
      <c r="AZ12" s="9">
        <f t="shared" si="0"/>
        <v>1868957.5</v>
      </c>
      <c r="BA12" s="9">
        <f t="shared" si="0"/>
        <v>2102547.5</v>
      </c>
      <c r="BB12" s="9">
        <f t="shared" si="0"/>
        <v>2102547.5</v>
      </c>
      <c r="BC12" s="9">
        <f t="shared" si="0"/>
        <v>2339030</v>
      </c>
      <c r="BD12" s="9">
        <f t="shared" si="0"/>
        <v>2339030</v>
      </c>
      <c r="BE12" s="9">
        <f t="shared" si="0"/>
        <v>2339030</v>
      </c>
      <c r="BF12" s="9">
        <f t="shared" si="0"/>
        <v>2103532.5</v>
      </c>
      <c r="BG12" s="9">
        <f t="shared" si="0"/>
        <v>2104350</v>
      </c>
      <c r="BH12" s="9">
        <f t="shared" si="0"/>
        <v>1881367.5</v>
      </c>
      <c r="BI12" s="9">
        <f t="shared" si="0"/>
        <v>1647057.5</v>
      </c>
      <c r="BJ12" s="9">
        <f t="shared" si="0"/>
        <v>1424030</v>
      </c>
      <c r="BK12" s="66">
        <f>SUM(C12:BJ12)</f>
        <v>52919988.75</v>
      </c>
    </row>
    <row r="13" spans="1:63" s="37" customFormat="1" x14ac:dyDescent="0.15">
      <c r="B13" s="37" t="s">
        <v>309</v>
      </c>
      <c r="N13" s="38">
        <f>SUM(C7:N11)</f>
        <v>764090</v>
      </c>
      <c r="Z13" s="38">
        <f>SUM(O7:Z11)</f>
        <v>3919006.25</v>
      </c>
      <c r="AL13" s="38">
        <f>SUM(AA7:AL11)</f>
        <v>9409380</v>
      </c>
      <c r="AX13" s="38">
        <f>SUM(AM7:AX11)</f>
        <v>15410807.5</v>
      </c>
      <c r="BJ13" s="38">
        <f>SUM(AY7:BJ11)</f>
        <v>23416705</v>
      </c>
      <c r="BK13" s="65">
        <f>SUM(C13:BJ13)</f>
        <v>52919988.75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646</v>
      </c>
    </row>
    <row r="17" spans="2:62" x14ac:dyDescent="0.15">
      <c r="C17" s="366" t="s">
        <v>35</v>
      </c>
      <c r="D17" s="366"/>
      <c r="E17" s="366"/>
      <c r="F17" s="366"/>
      <c r="G17" s="366"/>
      <c r="H17" s="366"/>
      <c r="I17" s="366"/>
      <c r="J17" s="366"/>
      <c r="K17" s="366"/>
      <c r="L17" s="366"/>
      <c r="M17" s="366"/>
      <c r="N17" s="366"/>
      <c r="O17" s="366" t="s">
        <v>36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 t="s">
        <v>37</v>
      </c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 t="s">
        <v>38</v>
      </c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 t="s">
        <v>39</v>
      </c>
      <c r="AZ17" s="366"/>
      <c r="BA17" s="366"/>
      <c r="BB17" s="366"/>
      <c r="BC17" s="366"/>
      <c r="BD17" s="366"/>
      <c r="BE17" s="366"/>
      <c r="BF17" s="366"/>
      <c r="BG17" s="366"/>
      <c r="BH17" s="366"/>
      <c r="BI17" s="366"/>
      <c r="BJ17" s="366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109210</v>
      </c>
      <c r="M20" s="9">
        <f>'FIN-P&amp;L_CWS'!O129</f>
        <v>109210</v>
      </c>
      <c r="N20" s="9">
        <f>'FIN-P&amp;L_CWS'!P129</f>
        <v>218430</v>
      </c>
      <c r="O20" s="9">
        <f>'FIN-P&amp;L_CWS'!Q129</f>
        <v>94007.55</v>
      </c>
      <c r="P20" s="9">
        <f>'FIN-P&amp;L_CWS'!R129</f>
        <v>125337.15</v>
      </c>
      <c r="Q20" s="9">
        <f>'FIN-P&amp;L_CWS'!S129</f>
        <v>250693.05</v>
      </c>
      <c r="R20" s="9">
        <f>'FIN-P&amp;L_CWS'!T129</f>
        <v>250693.05</v>
      </c>
      <c r="S20" s="9">
        <f>'FIN-P&amp;L_CWS'!U129</f>
        <v>250693.05</v>
      </c>
      <c r="T20" s="9">
        <f>'FIN-P&amp;L_CWS'!V129</f>
        <v>250693.05</v>
      </c>
      <c r="U20" s="9">
        <f>'FIN-P&amp;L_CWS'!W129</f>
        <v>250693.05</v>
      </c>
      <c r="V20" s="9">
        <f>'FIN-P&amp;L_CWS'!X129</f>
        <v>282022.65000000002</v>
      </c>
      <c r="W20" s="9">
        <f>'FIN-P&amp;L_CWS'!Y129</f>
        <v>313371</v>
      </c>
      <c r="X20" s="9">
        <f>'FIN-P&amp;L_CWS'!Z129</f>
        <v>318927.25</v>
      </c>
      <c r="Y20" s="9">
        <f>'FIN-P&amp;L_CWS'!AA129</f>
        <v>381586.45</v>
      </c>
      <c r="Z20" s="9">
        <f>'FIN-P&amp;L_CWS'!AB129</f>
        <v>386998.95</v>
      </c>
      <c r="AA20" s="9">
        <f>'FIN-P&amp;L_CWS'!AC129</f>
        <v>396462.77</v>
      </c>
      <c r="AB20" s="9">
        <f>'FIN-P&amp;L_CWS'!AD129</f>
        <v>637378.15</v>
      </c>
      <c r="AC20" s="9">
        <f>'FIN-P&amp;L_CWS'!AE129</f>
        <v>717572.47</v>
      </c>
      <c r="AD20" s="9">
        <f>'FIN-P&amp;L_CWS'!AF129</f>
        <v>717572.47</v>
      </c>
      <c r="AE20" s="9">
        <f>'FIN-P&amp;L_CWS'!AG129</f>
        <v>799101.75</v>
      </c>
      <c r="AF20" s="9">
        <f>'FIN-P&amp;L_CWS'!AH129</f>
        <v>799101.75</v>
      </c>
      <c r="AG20" s="9">
        <f>'FIN-P&amp;L_CWS'!AI129</f>
        <v>799101.75</v>
      </c>
      <c r="AH20" s="9">
        <f>'FIN-P&amp;L_CWS'!AJ129</f>
        <v>718462.47</v>
      </c>
      <c r="AI20" s="9">
        <f>'FIN-P&amp;L_CWS'!AK129</f>
        <v>719186.22</v>
      </c>
      <c r="AJ20" s="9">
        <f>'FIN-P&amp;L_CWS'!AL129</f>
        <v>648293.15</v>
      </c>
      <c r="AK20" s="9">
        <f>'FIN-P&amp;L_CWS'!AM129</f>
        <v>568543.87</v>
      </c>
      <c r="AL20" s="9">
        <f>'FIN-P&amp;L_CWS'!AN129</f>
        <v>497484.55</v>
      </c>
      <c r="AM20" s="9">
        <f>'FIN-P&amp;L_CWS'!AO129</f>
        <v>672568.29700000002</v>
      </c>
      <c r="AN20" s="9">
        <f>'FIN-P&amp;L_CWS'!AP129</f>
        <v>1076454.183</v>
      </c>
      <c r="AO20" s="9">
        <f>'FIN-P&amp;L_CWS'!AQ129</f>
        <v>1216222.6580000001</v>
      </c>
      <c r="AP20" s="9">
        <f>'FIN-P&amp;L_CWS'!AR129</f>
        <v>1216222.6580000001</v>
      </c>
      <c r="AQ20" s="9">
        <f>'FIN-P&amp;L_CWS'!AS129</f>
        <v>1352253.6329999999</v>
      </c>
      <c r="AR20" s="9">
        <f>'FIN-P&amp;L_CWS'!AT129</f>
        <v>1352253.6329999999</v>
      </c>
      <c r="AS20" s="9">
        <f>'FIN-P&amp;L_CWS'!AU129</f>
        <v>1352253.6329999999</v>
      </c>
      <c r="AT20" s="9">
        <f>'FIN-P&amp;L_CWS'!AV129</f>
        <v>1217207.6580000001</v>
      </c>
      <c r="AU20" s="9">
        <f>'FIN-P&amp;L_CWS'!AW129</f>
        <v>1218025.1580000001</v>
      </c>
      <c r="AV20" s="9">
        <f>'FIN-P&amp;L_CWS'!AX129</f>
        <v>1088864.183</v>
      </c>
      <c r="AW20" s="9">
        <f>'FIN-P&amp;L_CWS'!AY129</f>
        <v>960127.74699999997</v>
      </c>
      <c r="AX20" s="9">
        <f>'FIN-P&amp;L_CWS'!AZ129</f>
        <v>830799.272</v>
      </c>
      <c r="AY20" s="9">
        <f>'FIN-P&amp;L_CWS'!BA129</f>
        <v>1081878.6567000002</v>
      </c>
      <c r="AZ20" s="9">
        <f>'FIN-P&amp;L_CWS'!BB129</f>
        <v>1735204.0867999999</v>
      </c>
      <c r="BA20" s="9">
        <f>'FIN-P&amp;L_CWS'!BC129</f>
        <v>1952324.4501</v>
      </c>
      <c r="BB20" s="9">
        <f>'FIN-P&amp;L_CWS'!BD129</f>
        <v>1952324.4501</v>
      </c>
      <c r="BC20" s="9">
        <f>'FIN-P&amp;L_CWS'!BE129</f>
        <v>2171838.2335000001</v>
      </c>
      <c r="BD20" s="9">
        <f>'FIN-P&amp;L_CWS'!BF129</f>
        <v>2171838.2335000001</v>
      </c>
      <c r="BE20" s="9">
        <f>'FIN-P&amp;L_CWS'!BG129</f>
        <v>2171838.2335000001</v>
      </c>
      <c r="BF20" s="9">
        <f>'FIN-P&amp;L_CWS'!BH129</f>
        <v>1953309.4501</v>
      </c>
      <c r="BG20" s="9">
        <f>'FIN-P&amp;L_CWS'!BI129</f>
        <v>1954126.9501</v>
      </c>
      <c r="BH20" s="9">
        <f>'FIN-P&amp;L_CWS'!BJ129</f>
        <v>1747614.0867999999</v>
      </c>
      <c r="BI20" s="9">
        <f>'FIN-P&amp;L_CWS'!BK129</f>
        <v>1530272.8034000001</v>
      </c>
      <c r="BJ20" s="9">
        <f>'FIN-P&amp;L_CWS'!BL129</f>
        <v>1323714.9401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9383446.9666666668</v>
      </c>
      <c r="M21" s="9">
        <f>'FIN-P&amp;L_CWS'!O205</f>
        <v>9369471.9666666668</v>
      </c>
      <c r="N21" s="9">
        <f>'FIN-P&amp;L_CWS'!P205</f>
        <v>9372833.5666666664</v>
      </c>
      <c r="O21" s="9">
        <f>'FIN-P&amp;L_CWS'!Q205</f>
        <v>10826647.518166667</v>
      </c>
      <c r="P21" s="9">
        <f>'FIN-P&amp;L_CWS'!R205</f>
        <v>10813282.406166667</v>
      </c>
      <c r="Q21" s="9">
        <f>'FIN-P&amp;L_CWS'!S205</f>
        <v>10816493.083166666</v>
      </c>
      <c r="R21" s="9">
        <f>'FIN-P&amp;L_CWS'!T205</f>
        <v>10836058.083166666</v>
      </c>
      <c r="S21" s="9">
        <f>'FIN-P&amp;L_CWS'!U205</f>
        <v>10820093.083166666</v>
      </c>
      <c r="T21" s="9">
        <f>'FIN-P&amp;L_CWS'!V205</f>
        <v>10824803.083166666</v>
      </c>
      <c r="U21" s="9">
        <f>'FIN-P&amp;L_CWS'!W205</f>
        <v>9826664.7498333342</v>
      </c>
      <c r="V21" s="9">
        <f>'FIN-P&amp;L_CWS'!X205</f>
        <v>9827959.6378333345</v>
      </c>
      <c r="W21" s="9">
        <f>'FIN-P&amp;L_CWS'!Y205</f>
        <v>9826030.0883333348</v>
      </c>
      <c r="X21" s="9">
        <f>'FIN-P&amp;L_CWS'!Z205</f>
        <v>9844711.7758333348</v>
      </c>
      <c r="Y21" s="9">
        <f>'FIN-P&amp;L_CWS'!AA205</f>
        <v>9828076.5518333334</v>
      </c>
      <c r="Z21" s="9">
        <f>'FIN-P&amp;L_CWS'!AB205</f>
        <v>9831448.9268333334</v>
      </c>
      <c r="AA21" s="9">
        <f>'FIN-P&amp;L_CWS'!AC205</f>
        <v>8293876.7653916674</v>
      </c>
      <c r="AB21" s="9">
        <f>'FIN-P&amp;L_CWS'!AD205</f>
        <v>8300960.8934583329</v>
      </c>
      <c r="AC21" s="9">
        <f>'FIN-P&amp;L_CWS'!AE205</f>
        <v>8297246.7230583336</v>
      </c>
      <c r="AD21" s="9">
        <f>'FIN-P&amp;L_CWS'!AF205</f>
        <v>8319351.7230583336</v>
      </c>
      <c r="AE21" s="9">
        <f>'FIN-P&amp;L_CWS'!AG205</f>
        <v>8299692.6014583334</v>
      </c>
      <c r="AF21" s="9">
        <f>'FIN-P&amp;L_CWS'!AH205</f>
        <v>8305992.6014583334</v>
      </c>
      <c r="AG21" s="9">
        <f>'FIN-P&amp;L_CWS'!AI205</f>
        <v>8301047.6014583334</v>
      </c>
      <c r="AH21" s="9">
        <f>'FIN-P&amp;L_CWS'!AJ205</f>
        <v>8301073.4230583338</v>
      </c>
      <c r="AI21" s="9">
        <f>'FIN-P&amp;L_CWS'!AK205</f>
        <v>8297295.1355583332</v>
      </c>
      <c r="AJ21" s="9">
        <f>'FIN-P&amp;L_CWS'!AL205</f>
        <v>8315773.3434583321</v>
      </c>
      <c r="AK21" s="9">
        <f>'FIN-P&amp;L_CWS'!AM205</f>
        <v>8292775.8650583336</v>
      </c>
      <c r="AL21" s="9">
        <f>'FIN-P&amp;L_CWS'!AN205</f>
        <v>8293894.0854583327</v>
      </c>
      <c r="AM21" s="9">
        <f>'FIN-P&amp;L_CWS'!AO205</f>
        <v>9990062.3682589587</v>
      </c>
      <c r="AN21" s="9">
        <f>'FIN-P&amp;L_CWS'!AP205</f>
        <v>9999623.9448389579</v>
      </c>
      <c r="AO21" s="9">
        <f>'FIN-P&amp;L_CWS'!AQ205</f>
        <v>10000016.99908896</v>
      </c>
      <c r="AP21" s="9">
        <f>'FIN-P&amp;L_CWS'!AR205</f>
        <v>10022121.99908896</v>
      </c>
      <c r="AQ21" s="9">
        <f>'FIN-P&amp;L_CWS'!AS205</f>
        <v>10004097.928338958</v>
      </c>
      <c r="AR21" s="9">
        <f>'FIN-P&amp;L_CWS'!AT205</f>
        <v>10010397.928338958</v>
      </c>
      <c r="AS21" s="9">
        <f>'FIN-P&amp;L_CWS'!AU205</f>
        <v>10005452.928338958</v>
      </c>
      <c r="AT21" s="9">
        <f>'FIN-P&amp;L_CWS'!AV205</f>
        <v>10003846.549088959</v>
      </c>
      <c r="AU21" s="9">
        <f>'FIN-P&amp;L_CWS'!AW205</f>
        <v>10000071.074088959</v>
      </c>
      <c r="AV21" s="9">
        <f>'FIN-P&amp;L_CWS'!AX205</f>
        <v>10016801.244838959</v>
      </c>
      <c r="AW21" s="9">
        <f>'FIN-P&amp;L_CWS'!AY205</f>
        <v>9992334.1517589595</v>
      </c>
      <c r="AX21" s="9">
        <f>'FIN-P&amp;L_CWS'!AZ205</f>
        <v>9991704.2975089606</v>
      </c>
      <c r="AY21" s="9">
        <f>'FIN-P&amp;L_CWS'!BA205</f>
        <v>13606064.02163785</v>
      </c>
      <c r="AZ21" s="9">
        <f>'FIN-P&amp;L_CWS'!BB205</f>
        <v>13623108.784540849</v>
      </c>
      <c r="BA21" s="9">
        <f>'FIN-P&amp;L_CWS'!BC205</f>
        <v>13625822.395439848</v>
      </c>
      <c r="BB21" s="9">
        <f>'FIN-P&amp;L_CWS'!BD205</f>
        <v>13647927.395439848</v>
      </c>
      <c r="BC21" s="9">
        <f>'FIN-P&amp;L_CWS'!BE205</f>
        <v>13632407.808941849</v>
      </c>
      <c r="BD21" s="9">
        <f>'FIN-P&amp;L_CWS'!BF205</f>
        <v>13638707.808941849</v>
      </c>
      <c r="BE21" s="9">
        <f>'FIN-P&amp;L_CWS'!BG205</f>
        <v>13633762.808941849</v>
      </c>
      <c r="BF21" s="9">
        <f>'FIN-P&amp;L_CWS'!BH205</f>
        <v>13629651.945439849</v>
      </c>
      <c r="BG21" s="9">
        <f>'FIN-P&amp;L_CWS'!BI205</f>
        <v>13625876.470439849</v>
      </c>
      <c r="BH21" s="9">
        <f>'FIN-P&amp;L_CWS'!BJ205</f>
        <v>13640286.08454085</v>
      </c>
      <c r="BI21" s="9">
        <f>'FIN-P&amp;L_CWS'!BK205</f>
        <v>13613160.84603885</v>
      </c>
      <c r="BJ21" s="9">
        <f>'FIN-P&amp;L_CWS'!BL205</f>
        <v>13604644.110139851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-9274236.9666666668</v>
      </c>
      <c r="M22" s="9">
        <f>'FIN-P&amp;L_CWS'!O207</f>
        <v>-9260261.9666666668</v>
      </c>
      <c r="N22" s="9">
        <f>'FIN-P&amp;L_CWS'!P207</f>
        <v>-9154403.5666666664</v>
      </c>
      <c r="O22" s="9">
        <f>'FIN-P&amp;L_CWS'!Q207</f>
        <v>-10732639.968166666</v>
      </c>
      <c r="P22" s="9">
        <f>'FIN-P&amp;L_CWS'!R207</f>
        <v>-10687945.256166667</v>
      </c>
      <c r="Q22" s="9">
        <f>'FIN-P&amp;L_CWS'!S207</f>
        <v>-10565800.033166666</v>
      </c>
      <c r="R22" s="9">
        <f>'FIN-P&amp;L_CWS'!T207</f>
        <v>-10585365.033166666</v>
      </c>
      <c r="S22" s="9">
        <f>'FIN-P&amp;L_CWS'!U207</f>
        <v>-10569400.033166666</v>
      </c>
      <c r="T22" s="9">
        <f>'FIN-P&amp;L_CWS'!V207</f>
        <v>-10574110.033166666</v>
      </c>
      <c r="U22" s="9">
        <f>'FIN-P&amp;L_CWS'!W207</f>
        <v>-9575971.6998333335</v>
      </c>
      <c r="V22" s="9">
        <f>'FIN-P&amp;L_CWS'!X207</f>
        <v>-9545936.9878333341</v>
      </c>
      <c r="W22" s="9">
        <f>'FIN-P&amp;L_CWS'!Y207</f>
        <v>-9512659.0883333348</v>
      </c>
      <c r="X22" s="9">
        <f>'FIN-P&amp;L_CWS'!Z207</f>
        <v>-9525784.5258333348</v>
      </c>
      <c r="Y22" s="9">
        <f>'FIN-P&amp;L_CWS'!AA207</f>
        <v>-9446490.1018333342</v>
      </c>
      <c r="Z22" s="9">
        <f>'FIN-P&amp;L_CWS'!AB207</f>
        <v>-9444449.9768333342</v>
      </c>
      <c r="AA22" s="9">
        <f>'FIN-P&amp;L_CWS'!AC207</f>
        <v>-7897413.9953916669</v>
      </c>
      <c r="AB22" s="9">
        <f>'FIN-P&amp;L_CWS'!AD207</f>
        <v>-7663582.7434583325</v>
      </c>
      <c r="AC22" s="9">
        <f>'FIN-P&amp;L_CWS'!AE207</f>
        <v>-7579674.2530583339</v>
      </c>
      <c r="AD22" s="9">
        <f>'FIN-P&amp;L_CWS'!AF207</f>
        <v>-7601779.2530583339</v>
      </c>
      <c r="AE22" s="9">
        <f>'FIN-P&amp;L_CWS'!AG207</f>
        <v>-7500590.8514583334</v>
      </c>
      <c r="AF22" s="9">
        <f>'FIN-P&amp;L_CWS'!AH207</f>
        <v>-7506890.8514583334</v>
      </c>
      <c r="AG22" s="9">
        <f>'FIN-P&amp;L_CWS'!AI207</f>
        <v>-7501945.8514583334</v>
      </c>
      <c r="AH22" s="9">
        <f>'FIN-P&amp;L_CWS'!AJ207</f>
        <v>-7582610.9530583341</v>
      </c>
      <c r="AI22" s="9">
        <f>'FIN-P&amp;L_CWS'!AK207</f>
        <v>-7578108.9155583335</v>
      </c>
      <c r="AJ22" s="9">
        <f>'FIN-P&amp;L_CWS'!AL207</f>
        <v>-7667480.1934583317</v>
      </c>
      <c r="AK22" s="9">
        <f>'FIN-P&amp;L_CWS'!AM207</f>
        <v>-7724231.9950583335</v>
      </c>
      <c r="AL22" s="9">
        <f>'FIN-P&amp;L_CWS'!AN207</f>
        <v>-7796409.5354583329</v>
      </c>
      <c r="AM22" s="9">
        <f>'FIN-P&amp;L_CWS'!AO207</f>
        <v>-9317494.0712589584</v>
      </c>
      <c r="AN22" s="9">
        <f>'FIN-P&amp;L_CWS'!AP207</f>
        <v>-8923169.7618389577</v>
      </c>
      <c r="AO22" s="9">
        <f>'FIN-P&amp;L_CWS'!AQ207</f>
        <v>-8783794.3410889599</v>
      </c>
      <c r="AP22" s="9">
        <f>'FIN-P&amp;L_CWS'!AR207</f>
        <v>-8805899.3410889599</v>
      </c>
      <c r="AQ22" s="9">
        <f>'FIN-P&amp;L_CWS'!AS207</f>
        <v>-8651844.2953389585</v>
      </c>
      <c r="AR22" s="9">
        <f>'FIN-P&amp;L_CWS'!AT207</f>
        <v>-8658144.2953389585</v>
      </c>
      <c r="AS22" s="9">
        <f>'FIN-P&amp;L_CWS'!AU207</f>
        <v>-8653199.2953389585</v>
      </c>
      <c r="AT22" s="9">
        <f>'FIN-P&amp;L_CWS'!AV207</f>
        <v>-8786638.8910889588</v>
      </c>
      <c r="AU22" s="9">
        <f>'FIN-P&amp;L_CWS'!AW207</f>
        <v>-8782045.9160889592</v>
      </c>
      <c r="AV22" s="9">
        <f>'FIN-P&amp;L_CWS'!AX207</f>
        <v>-8927937.0618389584</v>
      </c>
      <c r="AW22" s="9">
        <f>'FIN-P&amp;L_CWS'!AY207</f>
        <v>-9032206.40475896</v>
      </c>
      <c r="AX22" s="9">
        <f>'FIN-P&amp;L_CWS'!AZ207</f>
        <v>-9160905.0255089607</v>
      </c>
      <c r="AY22" s="9">
        <f>'FIN-P&amp;L_CWS'!BA207</f>
        <v>-12524185.364937849</v>
      </c>
      <c r="AZ22" s="9">
        <f>'FIN-P&amp;L_CWS'!BB207</f>
        <v>-11887904.697740849</v>
      </c>
      <c r="BA22" s="9">
        <f>'FIN-P&amp;L_CWS'!BC207</f>
        <v>-11673497.945339847</v>
      </c>
      <c r="BB22" s="9">
        <f>'FIN-P&amp;L_CWS'!BD207</f>
        <v>-11695602.945339847</v>
      </c>
      <c r="BC22" s="9">
        <f>'FIN-P&amp;L_CWS'!BE207</f>
        <v>-11460569.575441848</v>
      </c>
      <c r="BD22" s="9">
        <f>'FIN-P&amp;L_CWS'!BF207</f>
        <v>-11466869.575441848</v>
      </c>
      <c r="BE22" s="9">
        <f>'FIN-P&amp;L_CWS'!BG207</f>
        <v>-11461924.575441848</v>
      </c>
      <c r="BF22" s="9">
        <f>'FIN-P&amp;L_CWS'!BH207</f>
        <v>-11676342.495339848</v>
      </c>
      <c r="BG22" s="9">
        <f>'FIN-P&amp;L_CWS'!BI207</f>
        <v>-11671749.52033985</v>
      </c>
      <c r="BH22" s="9">
        <f>'FIN-P&amp;L_CWS'!BJ207</f>
        <v>-11892671.99774085</v>
      </c>
      <c r="BI22" s="9">
        <f>'FIN-P&amp;L_CWS'!BK207</f>
        <v>-12082888.042638849</v>
      </c>
      <c r="BJ22" s="9">
        <f>'FIN-P&amp;L_CWS'!BL207</f>
        <v>-12280929.170039851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-93793104.966666669</v>
      </c>
      <c r="M23" s="9">
        <f>'FIN-P&amp;L_CWS'!O208</f>
        <v>-103053366.93333334</v>
      </c>
      <c r="N23" s="9">
        <f>'FIN-P&amp;L_CWS'!P208</f>
        <v>-112207770.5</v>
      </c>
      <c r="O23" s="9">
        <f>'FIN-P&amp;L_CWS'!Q208</f>
        <v>-122940410.46816666</v>
      </c>
      <c r="P23" s="9">
        <f>'FIN-P&amp;L_CWS'!R208</f>
        <v>-133628355.72433333</v>
      </c>
      <c r="Q23" s="9">
        <f>'FIN-P&amp;L_CWS'!S208</f>
        <v>-144194155.75749999</v>
      </c>
      <c r="R23" s="9">
        <f>'FIN-P&amp;L_CWS'!T208</f>
        <v>-154779520.79066667</v>
      </c>
      <c r="S23" s="9">
        <f>'FIN-P&amp;L_CWS'!U208</f>
        <v>-165348920.82383335</v>
      </c>
      <c r="T23" s="9">
        <f>'FIN-P&amp;L_CWS'!V208</f>
        <v>-175923030.85700002</v>
      </c>
      <c r="U23" s="9">
        <f>'FIN-P&amp;L_CWS'!W208</f>
        <v>-185499002.55683336</v>
      </c>
      <c r="V23" s="9">
        <f>'FIN-P&amp;L_CWS'!X208</f>
        <v>-195044939.54466668</v>
      </c>
      <c r="W23" s="9">
        <f>'FIN-P&amp;L_CWS'!Y208</f>
        <v>-204557598.63300002</v>
      </c>
      <c r="X23" s="9">
        <f>'FIN-P&amp;L_CWS'!Z208</f>
        <v>-214083383.15883335</v>
      </c>
      <c r="Y23" s="9">
        <f>'FIN-P&amp;L_CWS'!AA208</f>
        <v>-223529873.2606667</v>
      </c>
      <c r="Z23" s="9">
        <f>'FIN-P&amp;L_CWS'!AB208</f>
        <v>-232974323.23750004</v>
      </c>
      <c r="AA23" s="9">
        <f>'FIN-P&amp;L_CWS'!AC208</f>
        <v>-240871737.23289171</v>
      </c>
      <c r="AB23" s="9">
        <f>'FIN-P&amp;L_CWS'!AD208</f>
        <v>-248535319.97635004</v>
      </c>
      <c r="AC23" s="9">
        <f>'FIN-P&amp;L_CWS'!AE208</f>
        <v>-256114994.22940838</v>
      </c>
      <c r="AD23" s="9">
        <f>'FIN-P&amp;L_CWS'!AF208</f>
        <v>-263716773.48246673</v>
      </c>
      <c r="AE23" s="9">
        <f>'FIN-P&amp;L_CWS'!AG208</f>
        <v>-271217364.33392507</v>
      </c>
      <c r="AF23" s="9">
        <f>'FIN-P&amp;L_CWS'!AH208</f>
        <v>-278724255.18538338</v>
      </c>
      <c r="AG23" s="9">
        <f>'FIN-P&amp;L_CWS'!AI208</f>
        <v>-286226201.03684169</v>
      </c>
      <c r="AH23" s="9">
        <f>'FIN-P&amp;L_CWS'!AJ208</f>
        <v>-293808811.98990005</v>
      </c>
      <c r="AI23" s="9">
        <f>'FIN-P&amp;L_CWS'!AK208</f>
        <v>-301386920.90545839</v>
      </c>
      <c r="AJ23" s="9">
        <f>'FIN-P&amp;L_CWS'!AL208</f>
        <v>-309054401.09891671</v>
      </c>
      <c r="AK23" s="9">
        <f>'FIN-P&amp;L_CWS'!AM208</f>
        <v>-316778633.09397507</v>
      </c>
      <c r="AL23" s="9">
        <f>'FIN-P&amp;L_CWS'!AN208</f>
        <v>-324575042.62943339</v>
      </c>
      <c r="AM23" s="9">
        <f>'FIN-P&amp;L_CWS'!AO208</f>
        <v>-333892536.70069236</v>
      </c>
      <c r="AN23" s="9">
        <f>'FIN-P&amp;L_CWS'!AP208</f>
        <v>-342815706.46253133</v>
      </c>
      <c r="AO23" s="9">
        <f>'FIN-P&amp;L_CWS'!AQ208</f>
        <v>-351599500.80362028</v>
      </c>
      <c r="AP23" s="9">
        <f>'FIN-P&amp;L_CWS'!AR208</f>
        <v>-360405400.14470923</v>
      </c>
      <c r="AQ23" s="9">
        <f>'FIN-P&amp;L_CWS'!AS208</f>
        <v>-369057244.44004822</v>
      </c>
      <c r="AR23" s="9">
        <f>'FIN-P&amp;L_CWS'!AT208</f>
        <v>-377715388.73538721</v>
      </c>
      <c r="AS23" s="9">
        <f>'FIN-P&amp;L_CWS'!AU208</f>
        <v>-386368588.03072619</v>
      </c>
      <c r="AT23" s="9">
        <f>'FIN-P&amp;L_CWS'!AV208</f>
        <v>-395155226.92181516</v>
      </c>
      <c r="AU23" s="9">
        <f>'FIN-P&amp;L_CWS'!AW208</f>
        <v>-403937272.8379041</v>
      </c>
      <c r="AV23" s="9">
        <f>'FIN-P&amp;L_CWS'!AX208</f>
        <v>-412865209.89974308</v>
      </c>
      <c r="AW23" s="9">
        <f>'FIN-P&amp;L_CWS'!AY208</f>
        <v>-421897416.30450201</v>
      </c>
      <c r="AX23" s="9">
        <f>'FIN-P&amp;L_CWS'!AZ208</f>
        <v>-431058321.33001095</v>
      </c>
      <c r="AY23" s="9">
        <f>'FIN-P&amp;L_CWS'!BA208</f>
        <v>-443582506.69494879</v>
      </c>
      <c r="AZ23" s="9">
        <f>'FIN-P&amp;L_CWS'!BB208</f>
        <v>-455470411.39268965</v>
      </c>
      <c r="BA23" s="9">
        <f>'FIN-P&amp;L_CWS'!BC208</f>
        <v>-467143909.3380295</v>
      </c>
      <c r="BB23" s="9">
        <f>'FIN-P&amp;L_CWS'!BD208</f>
        <v>-478839512.28336936</v>
      </c>
      <c r="BC23" s="9">
        <f>'FIN-P&amp;L_CWS'!BE208</f>
        <v>-490300081.8588112</v>
      </c>
      <c r="BD23" s="9">
        <f>'FIN-P&amp;L_CWS'!BF208</f>
        <v>-501766951.43425304</v>
      </c>
      <c r="BE23" s="9">
        <f>'FIN-P&amp;L_CWS'!BG208</f>
        <v>-513228876.00969487</v>
      </c>
      <c r="BF23" s="9">
        <f>'FIN-P&amp;L_CWS'!BH208</f>
        <v>-524905218.50503474</v>
      </c>
      <c r="BG23" s="9">
        <f>'FIN-P&amp;L_CWS'!BI208</f>
        <v>-536576968.02537459</v>
      </c>
      <c r="BH23" s="9">
        <f>'FIN-P&amp;L_CWS'!BJ208</f>
        <v>-548469640.0231154</v>
      </c>
      <c r="BI23" s="9">
        <f>'FIN-P&amp;L_CWS'!BK208</f>
        <v>-560552528.06575429</v>
      </c>
      <c r="BJ23" s="9">
        <f>'FIN-P&amp;L_CWS'!BL208</f>
        <v>-572833457.23579419</v>
      </c>
    </row>
    <row r="25" spans="2:62" x14ac:dyDescent="0.15">
      <c r="B25" s="14" t="s">
        <v>681</v>
      </c>
    </row>
    <row r="26" spans="2:62" x14ac:dyDescent="0.15">
      <c r="C26" s="366" t="s">
        <v>35</v>
      </c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 t="s">
        <v>36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 t="s">
        <v>37</v>
      </c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 t="s">
        <v>38</v>
      </c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 t="s">
        <v>39</v>
      </c>
      <c r="AZ26" s="366"/>
      <c r="BA26" s="366"/>
      <c r="BB26" s="366"/>
      <c r="BC26" s="366"/>
      <c r="BD26" s="366"/>
      <c r="BE26" s="366"/>
      <c r="BF26" s="366"/>
      <c r="BG26" s="366"/>
      <c r="BH26" s="366"/>
      <c r="BI26" s="366"/>
      <c r="BJ26" s="366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109210</v>
      </c>
      <c r="M28" s="9">
        <f>COGS_DB!O13</f>
        <v>109210</v>
      </c>
      <c r="N28" s="9">
        <f>COGS_DB!P13</f>
        <v>218430</v>
      </c>
      <c r="O28" s="9">
        <f>COGS_DB!Q13</f>
        <v>94007.55</v>
      </c>
      <c r="P28" s="9">
        <f>COGS_DB!R13</f>
        <v>125337.15</v>
      </c>
      <c r="Q28" s="9">
        <f>COGS_DB!S13</f>
        <v>250693.05</v>
      </c>
      <c r="R28" s="9">
        <f>COGS_DB!T13</f>
        <v>250693.05</v>
      </c>
      <c r="S28" s="9">
        <f>COGS_DB!U13</f>
        <v>250693.05</v>
      </c>
      <c r="T28" s="9">
        <f>COGS_DB!V13</f>
        <v>250693.05</v>
      </c>
      <c r="U28" s="9">
        <f>COGS_DB!W13</f>
        <v>250693.05</v>
      </c>
      <c r="V28" s="9">
        <f>COGS_DB!X13</f>
        <v>282022.65000000002</v>
      </c>
      <c r="W28" s="9">
        <f>COGS_DB!Y13</f>
        <v>313371</v>
      </c>
      <c r="X28" s="9">
        <f>COGS_DB!Z13</f>
        <v>318927.25</v>
      </c>
      <c r="Y28" s="9">
        <f>COGS_DB!AA13</f>
        <v>381586.45</v>
      </c>
      <c r="Z28" s="9">
        <f>COGS_DB!AB13</f>
        <v>386998.95</v>
      </c>
      <c r="AA28" s="9">
        <f>COGS_DB!AC13</f>
        <v>396462.77</v>
      </c>
      <c r="AB28" s="9">
        <f>COGS_DB!AD13</f>
        <v>637378.15</v>
      </c>
      <c r="AC28" s="9">
        <f>COGS_DB!AE13</f>
        <v>717572.47</v>
      </c>
      <c r="AD28" s="9">
        <f>COGS_DB!AF13</f>
        <v>717572.47</v>
      </c>
      <c r="AE28" s="9">
        <f>COGS_DB!AG13</f>
        <v>799101.75</v>
      </c>
      <c r="AF28" s="9">
        <f>COGS_DB!AH13</f>
        <v>799101.75</v>
      </c>
      <c r="AG28" s="9">
        <f>COGS_DB!AI13</f>
        <v>799101.75</v>
      </c>
      <c r="AH28" s="9">
        <f>COGS_DB!AJ13</f>
        <v>718462.47</v>
      </c>
      <c r="AI28" s="9">
        <f>COGS_DB!AK13</f>
        <v>719186.22</v>
      </c>
      <c r="AJ28" s="9">
        <f>COGS_DB!AL13</f>
        <v>648293.15</v>
      </c>
      <c r="AK28" s="9">
        <f>COGS_DB!AM13</f>
        <v>568543.87</v>
      </c>
      <c r="AL28" s="9">
        <f>COGS_DB!AN13</f>
        <v>497484.55</v>
      </c>
      <c r="AM28" s="9">
        <f>COGS_DB!AO13</f>
        <v>672568.29700000002</v>
      </c>
      <c r="AN28" s="9">
        <f>COGS_DB!AP13</f>
        <v>1076454.183</v>
      </c>
      <c r="AO28" s="9">
        <f>COGS_DB!AQ13</f>
        <v>1216222.6580000001</v>
      </c>
      <c r="AP28" s="9">
        <f>COGS_DB!AR13</f>
        <v>1216222.6580000001</v>
      </c>
      <c r="AQ28" s="9">
        <f>COGS_DB!AS13</f>
        <v>1352253.6329999999</v>
      </c>
      <c r="AR28" s="9">
        <f>COGS_DB!AT13</f>
        <v>1352253.6329999999</v>
      </c>
      <c r="AS28" s="9">
        <f>COGS_DB!AU13</f>
        <v>1352253.6329999999</v>
      </c>
      <c r="AT28" s="9">
        <f>COGS_DB!AV13</f>
        <v>1217207.6580000001</v>
      </c>
      <c r="AU28" s="9">
        <f>COGS_DB!AW13</f>
        <v>1218025.1580000001</v>
      </c>
      <c r="AV28" s="9">
        <f>COGS_DB!AX13</f>
        <v>1088864.183</v>
      </c>
      <c r="AW28" s="9">
        <f>COGS_DB!AY13</f>
        <v>960127.74699999997</v>
      </c>
      <c r="AX28" s="9">
        <f>COGS_DB!AZ13</f>
        <v>830799.272</v>
      </c>
      <c r="AY28" s="9">
        <f>COGS_DB!BA13</f>
        <v>1081878.6567000002</v>
      </c>
      <c r="AZ28" s="9">
        <f>COGS_DB!BB13</f>
        <v>1735204.0867999999</v>
      </c>
      <c r="BA28" s="9">
        <f>COGS_DB!BC13</f>
        <v>1952324.4501</v>
      </c>
      <c r="BB28" s="9">
        <f>COGS_DB!BD13</f>
        <v>1952324.4501</v>
      </c>
      <c r="BC28" s="9">
        <f>COGS_DB!BE13</f>
        <v>2171838.2335000001</v>
      </c>
      <c r="BD28" s="9">
        <f>COGS_DB!BF13</f>
        <v>2171838.2335000001</v>
      </c>
      <c r="BE28" s="9">
        <f>COGS_DB!BG13</f>
        <v>2171838.2335000001</v>
      </c>
      <c r="BF28" s="9">
        <f>COGS_DB!BH13</f>
        <v>1953309.4501</v>
      </c>
      <c r="BG28" s="9">
        <f>COGS_DB!BI13</f>
        <v>1954126.9501</v>
      </c>
      <c r="BH28" s="9">
        <f>COGS_DB!BJ13</f>
        <v>1747614.0867999999</v>
      </c>
      <c r="BI28" s="9">
        <f>COGS_DB!BK13</f>
        <v>1530272.8034000001</v>
      </c>
      <c r="BJ28" s="9">
        <f>COGS_DB!BL13</f>
        <v>1323714.9401</v>
      </c>
    </row>
    <row r="29" spans="2:62" x14ac:dyDescent="0.15">
      <c r="B29" s="14" t="s">
        <v>674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81472</v>
      </c>
      <c r="M29" s="9">
        <f>COGS_DB!O15</f>
        <v>81472</v>
      </c>
      <c r="N29" s="9">
        <f>COGS_DB!P15</f>
        <v>164160</v>
      </c>
      <c r="O29" s="9">
        <f>COGS_DB!Q15</f>
        <v>55830.400000000001</v>
      </c>
      <c r="P29" s="9">
        <f>COGS_DB!R15</f>
        <v>73277.399999999994</v>
      </c>
      <c r="Q29" s="9">
        <f>COGS_DB!S15</f>
        <v>150044.19999999998</v>
      </c>
      <c r="R29" s="9">
        <f>COGS_DB!T15</f>
        <v>150044.19999999998</v>
      </c>
      <c r="S29" s="9">
        <f>COGS_DB!U15</f>
        <v>150044.19999999998</v>
      </c>
      <c r="T29" s="9">
        <f>COGS_DB!V15</f>
        <v>150044.19999999998</v>
      </c>
      <c r="U29" s="9">
        <f>COGS_DB!W15</f>
        <v>150044.19999999998</v>
      </c>
      <c r="V29" s="9">
        <f>COGS_DB!X15</f>
        <v>167491.20000000001</v>
      </c>
      <c r="W29" s="9">
        <f>COGS_DB!Y15</f>
        <v>188427.6</v>
      </c>
      <c r="X29" s="9">
        <f>COGS_DB!Z15</f>
        <v>190102.6</v>
      </c>
      <c r="Y29" s="9">
        <f>COGS_DB!AA15</f>
        <v>224996.6</v>
      </c>
      <c r="Z29" s="9">
        <f>COGS_DB!AB15</f>
        <v>226696.6</v>
      </c>
      <c r="AA29" s="9">
        <f>COGS_DB!AC15</f>
        <v>154801.14000000001</v>
      </c>
      <c r="AB29" s="9">
        <f>COGS_DB!AD15</f>
        <v>254832.76</v>
      </c>
      <c r="AC29" s="9">
        <f>COGS_DB!AE15</f>
        <v>282630.02</v>
      </c>
      <c r="AD29" s="9">
        <f>COGS_DB!AF15</f>
        <v>282630.02</v>
      </c>
      <c r="AE29" s="9">
        <f>COGS_DB!AG15</f>
        <v>318959.7</v>
      </c>
      <c r="AF29" s="9">
        <f>COGS_DB!AH15</f>
        <v>318959.7</v>
      </c>
      <c r="AG29" s="9">
        <f>COGS_DB!AI15</f>
        <v>318959.7</v>
      </c>
      <c r="AH29" s="9">
        <f>COGS_DB!AJ15</f>
        <v>282755.02</v>
      </c>
      <c r="AI29" s="9">
        <f>COGS_DB!AK15</f>
        <v>282905.02</v>
      </c>
      <c r="AJ29" s="9">
        <f>COGS_DB!AL15</f>
        <v>257332.76</v>
      </c>
      <c r="AK29" s="9">
        <f>COGS_DB!AM15</f>
        <v>221253.08000000002</v>
      </c>
      <c r="AL29" s="9">
        <f>COGS_DB!AN15</f>
        <v>195705.82</v>
      </c>
      <c r="AM29" s="9">
        <f>COGS_DB!AO15</f>
        <v>132478.93599999999</v>
      </c>
      <c r="AN29" s="9">
        <f>COGS_DB!AP15</f>
        <v>215129.52099999998</v>
      </c>
      <c r="AO29" s="9">
        <f>COGS_DB!AQ15</f>
        <v>243344.71600000001</v>
      </c>
      <c r="AP29" s="9">
        <f>COGS_DB!AR15</f>
        <v>243344.71600000001</v>
      </c>
      <c r="AQ29" s="9">
        <f>COGS_DB!AS15</f>
        <v>270859.91099999996</v>
      </c>
      <c r="AR29" s="9">
        <f>COGS_DB!AT15</f>
        <v>270859.91099999996</v>
      </c>
      <c r="AS29" s="9">
        <f>COGS_DB!AU15</f>
        <v>270859.91099999996</v>
      </c>
      <c r="AT29" s="9">
        <f>COGS_DB!AV15</f>
        <v>243519.71600000001</v>
      </c>
      <c r="AU29" s="9">
        <f>COGS_DB!AW15</f>
        <v>243729.71600000001</v>
      </c>
      <c r="AV29" s="9">
        <f>COGS_DB!AX15</f>
        <v>218629.52099999998</v>
      </c>
      <c r="AW29" s="9">
        <f>COGS_DB!AY15</f>
        <v>191464.326</v>
      </c>
      <c r="AX29" s="9">
        <f>COGS_DB!AZ15</f>
        <v>166399.13099999999</v>
      </c>
      <c r="AY29" s="9">
        <f>COGS_DB!BA15</f>
        <v>104604.7216</v>
      </c>
      <c r="AZ29" s="9">
        <f>COGS_DB!BB15</f>
        <v>169833.92259999999</v>
      </c>
      <c r="BA29" s="9">
        <f>COGS_DB!BC15</f>
        <v>196492.603</v>
      </c>
      <c r="BB29" s="9">
        <f>COGS_DB!BD15</f>
        <v>196492.603</v>
      </c>
      <c r="BC29" s="9">
        <f>COGS_DB!BE15</f>
        <v>216075.3633</v>
      </c>
      <c r="BD29" s="9">
        <f>COGS_DB!BF15</f>
        <v>216075.3633</v>
      </c>
      <c r="BE29" s="9">
        <f>COGS_DB!BG15</f>
        <v>216075.3633</v>
      </c>
      <c r="BF29" s="9">
        <f>COGS_DB!BH15</f>
        <v>196667.603</v>
      </c>
      <c r="BG29" s="9">
        <f>COGS_DB!BI15</f>
        <v>196877.603</v>
      </c>
      <c r="BH29" s="9">
        <f>COGS_DB!BJ15</f>
        <v>173333.92259999999</v>
      </c>
      <c r="BI29" s="9">
        <f>COGS_DB!BK15</f>
        <v>154101.1623</v>
      </c>
      <c r="BJ29" s="9">
        <f>COGS_DB!BL15</f>
        <v>136968.402</v>
      </c>
    </row>
    <row r="30" spans="2:62" x14ac:dyDescent="0.15">
      <c r="B30" s="14" t="s">
        <v>675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27738</v>
      </c>
      <c r="M30" s="9">
        <f>COGS_DB!O16</f>
        <v>27738</v>
      </c>
      <c r="N30" s="9">
        <f>COGS_DB!P16</f>
        <v>54270</v>
      </c>
      <c r="O30" s="9">
        <f>COGS_DB!Q16</f>
        <v>38177.15</v>
      </c>
      <c r="P30" s="9">
        <f>COGS_DB!R16</f>
        <v>52059.749999999993</v>
      </c>
      <c r="Q30" s="9">
        <f>COGS_DB!S16</f>
        <v>100648.84999999999</v>
      </c>
      <c r="R30" s="9">
        <f>COGS_DB!T16</f>
        <v>100648.84999999999</v>
      </c>
      <c r="S30" s="9">
        <f>COGS_DB!U16</f>
        <v>100648.84999999999</v>
      </c>
      <c r="T30" s="9">
        <f>COGS_DB!V16</f>
        <v>100648.84999999999</v>
      </c>
      <c r="U30" s="9">
        <f>COGS_DB!W16</f>
        <v>100648.84999999999</v>
      </c>
      <c r="V30" s="9">
        <f>COGS_DB!X16</f>
        <v>114531.45</v>
      </c>
      <c r="W30" s="9">
        <f>COGS_DB!Y16</f>
        <v>124943.40000000001</v>
      </c>
      <c r="X30" s="9">
        <f>COGS_DB!Z16</f>
        <v>128824.65000000001</v>
      </c>
      <c r="Y30" s="9">
        <f>COGS_DB!AA16</f>
        <v>156589.85</v>
      </c>
      <c r="Z30" s="9">
        <f>COGS_DB!AB16</f>
        <v>160302.35</v>
      </c>
      <c r="AA30" s="9">
        <f>COGS_DB!AC16</f>
        <v>241661.63</v>
      </c>
      <c r="AB30" s="9">
        <f>COGS_DB!AD16</f>
        <v>382545.39</v>
      </c>
      <c r="AC30" s="9">
        <f>COGS_DB!AE16</f>
        <v>434942.45</v>
      </c>
      <c r="AD30" s="9">
        <f>COGS_DB!AF16</f>
        <v>434942.45</v>
      </c>
      <c r="AE30" s="9">
        <f>COGS_DB!AG16</f>
        <v>480142.05</v>
      </c>
      <c r="AF30" s="9">
        <f>COGS_DB!AH16</f>
        <v>480142.05</v>
      </c>
      <c r="AG30" s="9">
        <f>COGS_DB!AI16</f>
        <v>480142.05</v>
      </c>
      <c r="AH30" s="9">
        <f>COGS_DB!AJ16</f>
        <v>435707.45</v>
      </c>
      <c r="AI30" s="9">
        <f>COGS_DB!AK16</f>
        <v>436281.2</v>
      </c>
      <c r="AJ30" s="9">
        <f>COGS_DB!AL16</f>
        <v>390960.39</v>
      </c>
      <c r="AK30" s="9">
        <f>COGS_DB!AM16</f>
        <v>347290.79</v>
      </c>
      <c r="AL30" s="9">
        <f>COGS_DB!AN16</f>
        <v>301778.73</v>
      </c>
      <c r="AM30" s="9">
        <f>COGS_DB!AO16</f>
        <v>540089.36100000003</v>
      </c>
      <c r="AN30" s="9">
        <f>COGS_DB!AP16</f>
        <v>861324.66200000001</v>
      </c>
      <c r="AO30" s="9">
        <f>COGS_DB!AQ16</f>
        <v>972877.94200000016</v>
      </c>
      <c r="AP30" s="9">
        <f>COGS_DB!AR16</f>
        <v>972877.94200000016</v>
      </c>
      <c r="AQ30" s="9">
        <f>COGS_DB!AS16</f>
        <v>1081393.7220000001</v>
      </c>
      <c r="AR30" s="9">
        <f>COGS_DB!AT16</f>
        <v>1081393.7220000001</v>
      </c>
      <c r="AS30" s="9">
        <f>COGS_DB!AU16</f>
        <v>1081393.7220000001</v>
      </c>
      <c r="AT30" s="9">
        <f>COGS_DB!AV16</f>
        <v>973687.94200000016</v>
      </c>
      <c r="AU30" s="9">
        <f>COGS_DB!AW16</f>
        <v>974295.44200000016</v>
      </c>
      <c r="AV30" s="9">
        <f>COGS_DB!AX16</f>
        <v>870234.66200000001</v>
      </c>
      <c r="AW30" s="9">
        <f>COGS_DB!AY16</f>
        <v>768663.42099999997</v>
      </c>
      <c r="AX30" s="9">
        <f>COGS_DB!AZ16</f>
        <v>664400.14099999995</v>
      </c>
      <c r="AY30" s="9">
        <f>COGS_DB!BA16</f>
        <v>977273.9351</v>
      </c>
      <c r="AZ30" s="9">
        <f>COGS_DB!BB16</f>
        <v>1565370.1641999998</v>
      </c>
      <c r="BA30" s="9">
        <f>COGS_DB!BC16</f>
        <v>1755831.8471000001</v>
      </c>
      <c r="BB30" s="9">
        <f>COGS_DB!BD16</f>
        <v>1755831.8471000001</v>
      </c>
      <c r="BC30" s="9">
        <f>COGS_DB!BE16</f>
        <v>1955762.8702</v>
      </c>
      <c r="BD30" s="9">
        <f>COGS_DB!BF16</f>
        <v>1955762.8702</v>
      </c>
      <c r="BE30" s="9">
        <f>COGS_DB!BG16</f>
        <v>1955762.8702</v>
      </c>
      <c r="BF30" s="9">
        <f>COGS_DB!BH16</f>
        <v>1756641.8471000001</v>
      </c>
      <c r="BG30" s="9">
        <f>COGS_DB!BI16</f>
        <v>1757249.3471000001</v>
      </c>
      <c r="BH30" s="9">
        <f>COGS_DB!BJ16</f>
        <v>1574280.1641999998</v>
      </c>
      <c r="BI30" s="9">
        <f>COGS_DB!BK16</f>
        <v>1376171.6411000001</v>
      </c>
      <c r="BJ30" s="9">
        <f>COGS_DB!BL16</f>
        <v>1186746.5381</v>
      </c>
    </row>
    <row r="31" spans="2:62" x14ac:dyDescent="0.15">
      <c r="B31" s="14" t="s">
        <v>673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0.57172023871845878</v>
      </c>
      <c r="M31" s="98">
        <f>COGS_DB!O14</f>
        <v>0.57172023871845878</v>
      </c>
      <c r="N31" s="98">
        <f>COGS_DB!P14</f>
        <v>0.57173144876325088</v>
      </c>
      <c r="O31" s="98">
        <f>COGS_DB!Q14</f>
        <v>0.80412766639935851</v>
      </c>
      <c r="P31" s="98">
        <f>COGS_DB!R14</f>
        <v>0.80411981234211471</v>
      </c>
      <c r="Q31" s="98">
        <f>COGS_DB!S14</f>
        <v>0.80413159319179639</v>
      </c>
      <c r="R31" s="98">
        <f>COGS_DB!T14</f>
        <v>0.80413159319179639</v>
      </c>
      <c r="S31" s="98">
        <f>COGS_DB!U14</f>
        <v>0.80413159319179639</v>
      </c>
      <c r="T31" s="98">
        <f>COGS_DB!V14</f>
        <v>0.80413159319179639</v>
      </c>
      <c r="U31" s="98">
        <f>COGS_DB!W14</f>
        <v>0.80413159319179639</v>
      </c>
      <c r="V31" s="98">
        <f>COGS_DB!X14</f>
        <v>0.80412766639935851</v>
      </c>
      <c r="W31" s="98">
        <f>COGS_DB!Y14</f>
        <v>0.8041339491916859</v>
      </c>
      <c r="X31" s="98">
        <f>COGS_DB!Z14</f>
        <v>0.80688730412232568</v>
      </c>
      <c r="Y31" s="98">
        <f>COGS_DB!AA14</f>
        <v>0.8064276638180401</v>
      </c>
      <c r="Z31" s="98">
        <f>COGS_DB!AB14</f>
        <v>0.80861680705190997</v>
      </c>
      <c r="AA31" s="98">
        <f>COGS_DB!AC14</f>
        <v>0.85125342465753429</v>
      </c>
      <c r="AB31" s="98">
        <f>COGS_DB!AD14</f>
        <v>0.85113267355158773</v>
      </c>
      <c r="AC31" s="98">
        <f>COGS_DB!AE14</f>
        <v>0.85162709028115691</v>
      </c>
      <c r="AD31" s="98">
        <f>COGS_DB!AF14</f>
        <v>0.85162709028115691</v>
      </c>
      <c r="AE31" s="98">
        <f>COGS_DB!AG14</f>
        <v>0.85151006577317445</v>
      </c>
      <c r="AF31" s="98">
        <f>COGS_DB!AH14</f>
        <v>0.85151006577317445</v>
      </c>
      <c r="AG31" s="98">
        <f>COGS_DB!AI14</f>
        <v>0.85151006577317445</v>
      </c>
      <c r="AH31" s="98">
        <f>COGS_DB!AJ14</f>
        <v>0.85178364632237868</v>
      </c>
      <c r="AI31" s="98">
        <f>COGS_DB!AK14</f>
        <v>0.85191071468232638</v>
      </c>
      <c r="AJ31" s="98">
        <f>COGS_DB!AL14</f>
        <v>0.85327131925787125</v>
      </c>
      <c r="AK31" s="98">
        <f>COGS_DB!AM14</f>
        <v>0.85406540945220477</v>
      </c>
      <c r="AL31" s="98">
        <f>COGS_DB!AN14</f>
        <v>0.85611569536822718</v>
      </c>
      <c r="AM31" s="98">
        <f>COGS_DB!AO14</f>
        <v>0.87896455682141195</v>
      </c>
      <c r="AN31" s="98">
        <f>COGS_DB!AP14</f>
        <v>0.87889056918036801</v>
      </c>
      <c r="AO31" s="98">
        <f>COGS_DB!AQ14</f>
        <v>0.87916744350792986</v>
      </c>
      <c r="AP31" s="98">
        <f>COGS_DB!AR14</f>
        <v>0.87916744350792986</v>
      </c>
      <c r="AQ31" s="98">
        <f>COGS_DB!AS14</f>
        <v>0.87909430808686573</v>
      </c>
      <c r="AR31" s="98">
        <f>COGS_DB!AT14</f>
        <v>0.87909430808686573</v>
      </c>
      <c r="AS31" s="98">
        <f>COGS_DB!AU14</f>
        <v>0.87909430808686573</v>
      </c>
      <c r="AT31" s="98">
        <f>COGS_DB!AV14</f>
        <v>0.87925341799308709</v>
      </c>
      <c r="AU31" s="98">
        <f>COGS_DB!AW14</f>
        <v>0.87932467959998051</v>
      </c>
      <c r="AV31" s="98">
        <f>COGS_DB!AX14</f>
        <v>0.88010538576096375</v>
      </c>
      <c r="AW31" s="98">
        <f>COGS_DB!AY14</f>
        <v>0.88053608983941523</v>
      </c>
      <c r="AX31" s="98">
        <f>COGS_DB!AZ14</f>
        <v>0.88173021345467573</v>
      </c>
      <c r="AY31" s="98">
        <f>COGS_DB!BA14</f>
        <v>0.92847188886266618</v>
      </c>
      <c r="AZ31" s="98">
        <f>COGS_DB!BB14</f>
        <v>0.92843421361908973</v>
      </c>
      <c r="BA31" s="98">
        <f>COGS_DB!BC14</f>
        <v>0.92855188769813768</v>
      </c>
      <c r="BB31" s="98">
        <f>COGS_DB!BD14</f>
        <v>0.92855188769813768</v>
      </c>
      <c r="BC31" s="98">
        <f>COGS_DB!BE14</f>
        <v>0.92852089691025774</v>
      </c>
      <c r="BD31" s="98">
        <f>COGS_DB!BF14</f>
        <v>0.92852089691025774</v>
      </c>
      <c r="BE31" s="98">
        <f>COGS_DB!BG14</f>
        <v>0.92852089691025774</v>
      </c>
      <c r="BF31" s="98">
        <f>COGS_DB!BH14</f>
        <v>0.92858534398684123</v>
      </c>
      <c r="BG31" s="98">
        <f>COGS_DB!BI14</f>
        <v>0.92861308722408342</v>
      </c>
      <c r="BH31" s="98">
        <f>COGS_DB!BJ14</f>
        <v>0.92890628056453617</v>
      </c>
      <c r="BI31" s="98">
        <f>COGS_DB!BK14</f>
        <v>0.92909494865844089</v>
      </c>
      <c r="BJ31" s="98">
        <f>COGS_DB!BL14</f>
        <v>0.92955551505235146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191020</v>
      </c>
      <c r="M32" s="9">
        <f>COGS_DB!O12</f>
        <v>191020</v>
      </c>
      <c r="N32" s="9">
        <f>COGS_DB!P12</f>
        <v>382050</v>
      </c>
      <c r="O32" s="9">
        <f>COGS_DB!Q12</f>
        <v>116906.25</v>
      </c>
      <c r="P32" s="9">
        <f>COGS_DB!R12</f>
        <v>155868.75</v>
      </c>
      <c r="Q32" s="9">
        <f>COGS_DB!S12</f>
        <v>311756.25</v>
      </c>
      <c r="R32" s="9">
        <f>COGS_DB!T12</f>
        <v>311756.25</v>
      </c>
      <c r="S32" s="9">
        <f>COGS_DB!U12</f>
        <v>311756.25</v>
      </c>
      <c r="T32" s="9">
        <f>COGS_DB!V12</f>
        <v>311756.25</v>
      </c>
      <c r="U32" s="9">
        <f>COGS_DB!W12</f>
        <v>311756.25</v>
      </c>
      <c r="V32" s="9">
        <f>COGS_DB!X12</f>
        <v>350718.75</v>
      </c>
      <c r="W32" s="9">
        <f>COGS_DB!Y12</f>
        <v>389700</v>
      </c>
      <c r="X32" s="9">
        <f>COGS_DB!Z12</f>
        <v>395256.25</v>
      </c>
      <c r="Y32" s="9">
        <f>COGS_DB!AA12</f>
        <v>473181.25</v>
      </c>
      <c r="Z32" s="9">
        <f>COGS_DB!AB12</f>
        <v>478593.75</v>
      </c>
      <c r="AA32" s="9">
        <f>COGS_DB!AC12</f>
        <v>465740</v>
      </c>
      <c r="AB32" s="9">
        <f>COGS_DB!AD12</f>
        <v>748858.75</v>
      </c>
      <c r="AC32" s="9">
        <f>COGS_DB!AE12</f>
        <v>842590</v>
      </c>
      <c r="AD32" s="9">
        <f>COGS_DB!AF12</f>
        <v>842590</v>
      </c>
      <c r="AE32" s="9">
        <f>COGS_DB!AG12</f>
        <v>938452.5</v>
      </c>
      <c r="AF32" s="9">
        <f>COGS_DB!AH12</f>
        <v>938452.5</v>
      </c>
      <c r="AG32" s="9">
        <f>COGS_DB!AI12</f>
        <v>938452.5</v>
      </c>
      <c r="AH32" s="9">
        <f>COGS_DB!AJ12</f>
        <v>843480</v>
      </c>
      <c r="AI32" s="9">
        <f>COGS_DB!AK12</f>
        <v>844203.75</v>
      </c>
      <c r="AJ32" s="9">
        <f>COGS_DB!AL12</f>
        <v>759773.75</v>
      </c>
      <c r="AK32" s="9">
        <f>COGS_DB!AM12</f>
        <v>665691.25</v>
      </c>
      <c r="AL32" s="9">
        <f>COGS_DB!AN12</f>
        <v>581095</v>
      </c>
      <c r="AM32" s="9">
        <f>COGS_DB!AO12</f>
        <v>765182.5</v>
      </c>
      <c r="AN32" s="9">
        <f>COGS_DB!AP12</f>
        <v>1224787.5</v>
      </c>
      <c r="AO32" s="9">
        <f>COGS_DB!AQ12</f>
        <v>1383380</v>
      </c>
      <c r="AP32" s="9">
        <f>COGS_DB!AR12</f>
        <v>1383380</v>
      </c>
      <c r="AQ32" s="9">
        <f>COGS_DB!AS12</f>
        <v>1538235</v>
      </c>
      <c r="AR32" s="9">
        <f>COGS_DB!AT12</f>
        <v>1538235</v>
      </c>
      <c r="AS32" s="9">
        <f>COGS_DB!AU12</f>
        <v>1538235</v>
      </c>
      <c r="AT32" s="9">
        <f>COGS_DB!AV12</f>
        <v>1384365</v>
      </c>
      <c r="AU32" s="9">
        <f>COGS_DB!AW12</f>
        <v>1385182.5</v>
      </c>
      <c r="AV32" s="9">
        <f>COGS_DB!AX12</f>
        <v>1237197.5</v>
      </c>
      <c r="AW32" s="9">
        <f>COGS_DB!AY12</f>
        <v>1090390</v>
      </c>
      <c r="AX32" s="9">
        <f>COGS_DB!AZ12</f>
        <v>942237.5</v>
      </c>
      <c r="AY32" s="9">
        <f>COGS_DB!BA12</f>
        <v>1165225</v>
      </c>
      <c r="AZ32" s="9">
        <f>COGS_DB!BB12</f>
        <v>1868957.5</v>
      </c>
      <c r="BA32" s="9">
        <f>COGS_DB!BC12</f>
        <v>2102547.5</v>
      </c>
      <c r="BB32" s="9">
        <f>COGS_DB!BD12</f>
        <v>2102547.5</v>
      </c>
      <c r="BC32" s="9">
        <f>COGS_DB!BE12</f>
        <v>2339030</v>
      </c>
      <c r="BD32" s="9">
        <f>COGS_DB!BF12</f>
        <v>2339030</v>
      </c>
      <c r="BE32" s="9">
        <f>COGS_DB!BG12</f>
        <v>2339030</v>
      </c>
      <c r="BF32" s="9">
        <f>COGS_DB!BH12</f>
        <v>2103532.5</v>
      </c>
      <c r="BG32" s="9">
        <f>COGS_DB!BI12</f>
        <v>2104350</v>
      </c>
      <c r="BH32" s="9">
        <f>COGS_DB!BJ12</f>
        <v>1881367.5</v>
      </c>
      <c r="BI32" s="9">
        <f>COGS_DB!BK12</f>
        <v>1647057.5</v>
      </c>
      <c r="BJ32" s="9">
        <f>COGS_DB!BL12</f>
        <v>1424030</v>
      </c>
    </row>
    <row r="34" spans="2:66" x14ac:dyDescent="0.15">
      <c r="B34" s="14" t="s">
        <v>682</v>
      </c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 t="s">
        <v>36</v>
      </c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 t="s">
        <v>37</v>
      </c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 t="s">
        <v>38</v>
      </c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 t="s">
        <v>39</v>
      </c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764090</v>
      </c>
      <c r="D36" s="9">
        <f>COGS_DB!G3</f>
        <v>3919006.25</v>
      </c>
      <c r="E36" s="9">
        <f>COGS_DB!I3</f>
        <v>9409380</v>
      </c>
      <c r="F36" s="9">
        <f>COGS_DB!K3</f>
        <v>15410807.5</v>
      </c>
      <c r="G36" s="9">
        <f>COGS_DB!M3</f>
        <v>23416705</v>
      </c>
      <c r="H36" s="9"/>
      <c r="I36" s="9"/>
      <c r="J36" s="9"/>
      <c r="K36" s="9"/>
      <c r="L36" s="9"/>
      <c r="M36" s="9"/>
      <c r="N36" s="9"/>
      <c r="O36" s="9">
        <f>COGS_DB!Q20</f>
        <v>66000</v>
      </c>
      <c r="P36" s="9">
        <f>COGS_DB!R20</f>
        <v>86625</v>
      </c>
      <c r="Q36" s="9">
        <f>COGS_DB!S20</f>
        <v>177375</v>
      </c>
      <c r="R36" s="9">
        <f>COGS_DB!T20</f>
        <v>177375</v>
      </c>
      <c r="S36" s="9">
        <f>COGS_DB!U20</f>
        <v>177375</v>
      </c>
      <c r="T36" s="9">
        <f>COGS_DB!V20</f>
        <v>177375</v>
      </c>
      <c r="U36" s="9">
        <f>COGS_DB!W20</f>
        <v>177375</v>
      </c>
      <c r="V36" s="9">
        <f>COGS_DB!X20</f>
        <v>198000</v>
      </c>
      <c r="W36" s="9">
        <f>COGS_DB!Y20</f>
        <v>222750</v>
      </c>
      <c r="X36" s="9">
        <f>COGS_DB!Z20</f>
        <v>222750</v>
      </c>
      <c r="Y36" s="9">
        <f>COGS_DB!AA20</f>
        <v>264000</v>
      </c>
      <c r="Z36" s="9">
        <f>COGS_DB!AB20</f>
        <v>264000</v>
      </c>
      <c r="AA36" s="9">
        <f>COGS_DB!AC20</f>
        <v>173400</v>
      </c>
      <c r="AB36" s="9">
        <f>COGS_DB!AD20</f>
        <v>285600</v>
      </c>
      <c r="AC36" s="9">
        <f>COGS_DB!AE20</f>
        <v>316200</v>
      </c>
      <c r="AD36" s="9">
        <f>COGS_DB!AF20</f>
        <v>316200</v>
      </c>
      <c r="AE36" s="9">
        <f>COGS_DB!AG20</f>
        <v>357000</v>
      </c>
      <c r="AF36" s="9">
        <f>COGS_DB!AH20</f>
        <v>357000</v>
      </c>
      <c r="AG36" s="9">
        <f>COGS_DB!AI20</f>
        <v>357000</v>
      </c>
      <c r="AH36" s="9">
        <f>COGS_DB!AJ20</f>
        <v>316200</v>
      </c>
      <c r="AI36" s="9">
        <f>COGS_DB!AK20</f>
        <v>316200</v>
      </c>
      <c r="AJ36" s="9">
        <f>COGS_DB!AL20</f>
        <v>285600</v>
      </c>
      <c r="AK36" s="9">
        <f>COGS_DB!AM20</f>
        <v>244800</v>
      </c>
      <c r="AL36" s="9">
        <f>COGS_DB!AN20</f>
        <v>214200</v>
      </c>
      <c r="AM36" s="9">
        <f>COGS_DB!AO20</f>
        <v>140400</v>
      </c>
      <c r="AN36" s="9">
        <f>COGS_DB!AP20</f>
        <v>228150</v>
      </c>
      <c r="AO36" s="9">
        <f>COGS_DB!AQ20</f>
        <v>257400</v>
      </c>
      <c r="AP36" s="9">
        <f>COGS_DB!AR20</f>
        <v>257400</v>
      </c>
      <c r="AQ36" s="9">
        <f>COGS_DB!AS20</f>
        <v>286650</v>
      </c>
      <c r="AR36" s="9">
        <f>COGS_DB!AT20</f>
        <v>286650</v>
      </c>
      <c r="AS36" s="9">
        <f>COGS_DB!AU20</f>
        <v>286650</v>
      </c>
      <c r="AT36" s="9">
        <f>COGS_DB!AV20</f>
        <v>257400</v>
      </c>
      <c r="AU36" s="9">
        <f>COGS_DB!AW20</f>
        <v>257400</v>
      </c>
      <c r="AV36" s="9">
        <f>COGS_DB!AX20</f>
        <v>228150</v>
      </c>
      <c r="AW36" s="9">
        <f>COGS_DB!AY20</f>
        <v>198900</v>
      </c>
      <c r="AX36" s="9">
        <f>COGS_DB!AZ20</f>
        <v>169650</v>
      </c>
      <c r="AY36" s="9">
        <f>COGS_DB!BA20</f>
        <v>104400</v>
      </c>
      <c r="AZ36" s="9">
        <f>COGS_DB!BB20</f>
        <v>169650</v>
      </c>
      <c r="BA36" s="9">
        <f>COGS_DB!BC20</f>
        <v>195750</v>
      </c>
      <c r="BB36" s="9">
        <f>COGS_DB!BD20</f>
        <v>195750</v>
      </c>
      <c r="BC36" s="9">
        <f>COGS_DB!BE20</f>
        <v>215325</v>
      </c>
      <c r="BD36" s="9">
        <f>COGS_DB!BF20</f>
        <v>215325</v>
      </c>
      <c r="BE36" s="9">
        <f>COGS_DB!BG20</f>
        <v>215325</v>
      </c>
      <c r="BF36" s="9">
        <f>COGS_DB!BH20</f>
        <v>195750</v>
      </c>
      <c r="BG36" s="9">
        <f>COGS_DB!BI20</f>
        <v>195750</v>
      </c>
      <c r="BH36" s="9">
        <f>COGS_DB!BJ20</f>
        <v>169650</v>
      </c>
      <c r="BI36" s="9">
        <f>COGS_DB!BK20</f>
        <v>150075</v>
      </c>
      <c r="BJ36" s="9">
        <f>COGS_DB!BL20</f>
        <v>130500</v>
      </c>
    </row>
    <row r="37" spans="2:66" x14ac:dyDescent="0.15">
      <c r="B37" s="14" t="s">
        <v>668</v>
      </c>
      <c r="C37" s="9">
        <f>COGS_DB!E4</f>
        <v>436850</v>
      </c>
      <c r="D37" s="9">
        <f>COGS_DB!G4</f>
        <v>3155716.2500000005</v>
      </c>
      <c r="E37" s="9">
        <f>COGS_DB!I4</f>
        <v>8018261.3700000001</v>
      </c>
      <c r="F37" s="9">
        <f>COGS_DB!K4</f>
        <v>13553252.712999998</v>
      </c>
      <c r="G37" s="9">
        <f>COGS_DB!M4</f>
        <v>21746284.574700002</v>
      </c>
      <c r="H37" s="9"/>
      <c r="I37" s="9"/>
      <c r="J37" s="9"/>
      <c r="K37" s="9"/>
      <c r="L37" s="9"/>
      <c r="M37" s="9"/>
      <c r="N37" s="9"/>
      <c r="O37" s="9">
        <f>COGS_DB!Q21</f>
        <v>52430.400000000001</v>
      </c>
      <c r="P37" s="9">
        <f>COGS_DB!R21</f>
        <v>68814.899999999994</v>
      </c>
      <c r="Q37" s="9">
        <f>COGS_DB!S21</f>
        <v>140906.69999999998</v>
      </c>
      <c r="R37" s="9">
        <f>COGS_DB!T21</f>
        <v>140906.69999999998</v>
      </c>
      <c r="S37" s="9">
        <f>COGS_DB!U21</f>
        <v>140906.69999999998</v>
      </c>
      <c r="T37" s="9">
        <f>COGS_DB!V21</f>
        <v>140906.69999999998</v>
      </c>
      <c r="U37" s="9">
        <f>COGS_DB!W21</f>
        <v>140906.69999999998</v>
      </c>
      <c r="V37" s="9">
        <f>COGS_DB!X21</f>
        <v>157291.20000000001</v>
      </c>
      <c r="W37" s="9">
        <f>COGS_DB!Y21</f>
        <v>176952.6</v>
      </c>
      <c r="X37" s="9">
        <f>COGS_DB!Z21</f>
        <v>176952.6</v>
      </c>
      <c r="Y37" s="9">
        <f>COGS_DB!AA21</f>
        <v>209721.60000000001</v>
      </c>
      <c r="Z37" s="9">
        <f>COGS_DB!AB21</f>
        <v>209721.60000000001</v>
      </c>
      <c r="AA37" s="9">
        <f>COGS_DB!AC21</f>
        <v>146326.14000000001</v>
      </c>
      <c r="AB37" s="9">
        <f>COGS_DB!AD21</f>
        <v>241007.76</v>
      </c>
      <c r="AC37" s="9">
        <f>COGS_DB!AE21</f>
        <v>266830.02</v>
      </c>
      <c r="AD37" s="9">
        <f>COGS_DB!AF21</f>
        <v>266830.02</v>
      </c>
      <c r="AE37" s="9">
        <f>COGS_DB!AG21</f>
        <v>301259.7</v>
      </c>
      <c r="AF37" s="9">
        <f>COGS_DB!AH21</f>
        <v>301259.7</v>
      </c>
      <c r="AG37" s="9">
        <f>COGS_DB!AI21</f>
        <v>301259.7</v>
      </c>
      <c r="AH37" s="9">
        <f>COGS_DB!AJ21</f>
        <v>266830.02</v>
      </c>
      <c r="AI37" s="9">
        <f>COGS_DB!AK21</f>
        <v>266830.02</v>
      </c>
      <c r="AJ37" s="9">
        <f>COGS_DB!AL21</f>
        <v>241007.76</v>
      </c>
      <c r="AK37" s="9">
        <f>COGS_DB!AM21</f>
        <v>206578.08000000002</v>
      </c>
      <c r="AL37" s="9">
        <f>COGS_DB!AN21</f>
        <v>180755.82</v>
      </c>
      <c r="AM37" s="9">
        <f>COGS_DB!AO21</f>
        <v>122328.93599999999</v>
      </c>
      <c r="AN37" s="9">
        <f>COGS_DB!AP21</f>
        <v>198784.52099999998</v>
      </c>
      <c r="AO37" s="9">
        <f>COGS_DB!AQ21</f>
        <v>224269.71600000001</v>
      </c>
      <c r="AP37" s="9">
        <f>COGS_DB!AR21</f>
        <v>224269.71600000001</v>
      </c>
      <c r="AQ37" s="9">
        <f>COGS_DB!AS21</f>
        <v>249754.91099999999</v>
      </c>
      <c r="AR37" s="9">
        <f>COGS_DB!AT21</f>
        <v>249754.91099999999</v>
      </c>
      <c r="AS37" s="9">
        <f>COGS_DB!AU21</f>
        <v>249754.91099999999</v>
      </c>
      <c r="AT37" s="9">
        <f>COGS_DB!AV21</f>
        <v>224269.71600000001</v>
      </c>
      <c r="AU37" s="9">
        <f>COGS_DB!AW21</f>
        <v>224269.71600000001</v>
      </c>
      <c r="AV37" s="9">
        <f>COGS_DB!AX21</f>
        <v>198784.52099999998</v>
      </c>
      <c r="AW37" s="9">
        <f>COGS_DB!AY21</f>
        <v>173299.326</v>
      </c>
      <c r="AX37" s="9">
        <f>COGS_DB!AZ21</f>
        <v>147814.13099999999</v>
      </c>
      <c r="AY37" s="9">
        <f>COGS_DB!BA21</f>
        <v>96414.721600000004</v>
      </c>
      <c r="AZ37" s="9">
        <f>COGS_DB!BB21</f>
        <v>156673.92259999999</v>
      </c>
      <c r="BA37" s="9">
        <f>COGS_DB!BC21</f>
        <v>180777.603</v>
      </c>
      <c r="BB37" s="9">
        <f>COGS_DB!BD21</f>
        <v>180777.603</v>
      </c>
      <c r="BC37" s="9">
        <f>COGS_DB!BE21</f>
        <v>198855.3633</v>
      </c>
      <c r="BD37" s="9">
        <f>COGS_DB!BF21</f>
        <v>198855.3633</v>
      </c>
      <c r="BE37" s="9">
        <f>COGS_DB!BG21</f>
        <v>198855.3633</v>
      </c>
      <c r="BF37" s="9">
        <f>COGS_DB!BH21</f>
        <v>180777.603</v>
      </c>
      <c r="BG37" s="9">
        <f>COGS_DB!BI21</f>
        <v>180777.603</v>
      </c>
      <c r="BH37" s="9">
        <f>COGS_DB!BJ21</f>
        <v>156673.92259999999</v>
      </c>
      <c r="BI37" s="9">
        <f>COGS_DB!BK21</f>
        <v>138596.1623</v>
      </c>
      <c r="BJ37" s="9">
        <f>COGS_DB!BL21</f>
        <v>120518.402</v>
      </c>
    </row>
    <row r="38" spans="2:66" x14ac:dyDescent="0.15">
      <c r="B38" s="14" t="s">
        <v>674</v>
      </c>
      <c r="C38" s="9">
        <f>COGS_DB!E6</f>
        <v>327104</v>
      </c>
      <c r="D38" s="9">
        <f>COGS_DB!G6</f>
        <v>1877043.4000000001</v>
      </c>
      <c r="E38" s="9">
        <f>COGS_DB!I6</f>
        <v>3171724.7399999998</v>
      </c>
      <c r="F38" s="9">
        <f>COGS_DB!K6</f>
        <v>2710620.0319999997</v>
      </c>
      <c r="G38" s="9">
        <f>COGS_DB!M6</f>
        <v>2173598.6329999999</v>
      </c>
      <c r="H38" s="9"/>
      <c r="I38" s="9"/>
      <c r="J38" s="9"/>
      <c r="K38" s="9"/>
      <c r="L38" s="9"/>
      <c r="M38" s="9"/>
      <c r="N38" s="9"/>
      <c r="O38" s="9">
        <f>COGS_DB!Q24</f>
        <v>0.80447262247838613</v>
      </c>
      <c r="P38" s="9">
        <f>COGS_DB!R24</f>
        <v>0.80447262247838613</v>
      </c>
      <c r="Q38" s="9">
        <f>COGS_DB!S24</f>
        <v>0.80447262247838602</v>
      </c>
      <c r="R38" s="9">
        <f>COGS_DB!T24</f>
        <v>0.80447262247838602</v>
      </c>
      <c r="S38" s="9">
        <f>COGS_DB!U24</f>
        <v>0.80447262247838602</v>
      </c>
      <c r="T38" s="9">
        <f>COGS_DB!V24</f>
        <v>0.80447262247838602</v>
      </c>
      <c r="U38" s="9">
        <f>COGS_DB!W24</f>
        <v>0.80447262247838602</v>
      </c>
      <c r="V38" s="9">
        <f>COGS_DB!X24</f>
        <v>0.80447262247838625</v>
      </c>
      <c r="W38" s="9">
        <f>COGS_DB!Y24</f>
        <v>0.80447262247838625</v>
      </c>
      <c r="X38" s="9">
        <f>COGS_DB!Z24</f>
        <v>0.8058609580330649</v>
      </c>
      <c r="Y38" s="9">
        <f>COGS_DB!AA24</f>
        <v>0.80564533166233998</v>
      </c>
      <c r="Z38" s="9">
        <f>COGS_DB!AB24</f>
        <v>0.80682124744194328</v>
      </c>
      <c r="AA38" s="9">
        <f>COGS_DB!AC24</f>
        <v>0.85114028865979385</v>
      </c>
      <c r="AB38" s="9">
        <f>COGS_DB!AD24</f>
        <v>0.85107375803623619</v>
      </c>
      <c r="AC38" s="9">
        <f>COGS_DB!AE24</f>
        <v>0.85129524096385545</v>
      </c>
      <c r="AD38" s="9">
        <f>COGS_DB!AF24</f>
        <v>0.85129524096385545</v>
      </c>
      <c r="AE38" s="9">
        <f>COGS_DB!AG24</f>
        <v>0.85124019215372304</v>
      </c>
      <c r="AF38" s="9">
        <f>COGS_DB!AH24</f>
        <v>0.85124019215372304</v>
      </c>
      <c r="AG38" s="9">
        <f>COGS_DB!AI24</f>
        <v>0.85124019215372304</v>
      </c>
      <c r="AH38" s="9">
        <f>COGS_DB!AJ24</f>
        <v>0.85135120812946941</v>
      </c>
      <c r="AI38" s="9">
        <f>COGS_DB!AK24</f>
        <v>0.851418313144233</v>
      </c>
      <c r="AJ38" s="9">
        <f>COGS_DB!AL24</f>
        <v>0.85230689740829679</v>
      </c>
      <c r="AK38" s="9">
        <f>COGS_DB!AM24</f>
        <v>0.85269517294537056</v>
      </c>
      <c r="AL38" s="9">
        <f>COGS_DB!AN24</f>
        <v>0.85405114553785733</v>
      </c>
      <c r="AM38" s="9">
        <f>COGS_DB!AO24</f>
        <v>0.87996636333444034</v>
      </c>
      <c r="AN38" s="9">
        <f>COGS_DB!AP24</f>
        <v>0.8798933352420294</v>
      </c>
      <c r="AO38" s="9">
        <f>COGS_DB!AQ24</f>
        <v>0.88016897006962658</v>
      </c>
      <c r="AP38" s="9">
        <f>COGS_DB!AR24</f>
        <v>0.88016897006962658</v>
      </c>
      <c r="AQ38" s="9">
        <f>COGS_DB!AS24</f>
        <v>0.88011538723984972</v>
      </c>
      <c r="AR38" s="9">
        <f>COGS_DB!AT24</f>
        <v>0.88011538723984972</v>
      </c>
      <c r="AS38" s="9">
        <f>COGS_DB!AU24</f>
        <v>0.88011538723984972</v>
      </c>
      <c r="AT38" s="9">
        <f>COGS_DB!AV24</f>
        <v>0.88024477137176949</v>
      </c>
      <c r="AU38" s="9">
        <f>COGS_DB!AW24</f>
        <v>0.88033560644369002</v>
      </c>
      <c r="AV38" s="9">
        <f>COGS_DB!AX24</f>
        <v>0.88158842315369257</v>
      </c>
      <c r="AW38" s="9">
        <f>COGS_DB!AY24</f>
        <v>0.8820598714670721</v>
      </c>
      <c r="AX38" s="9">
        <f>COGS_DB!AZ24</f>
        <v>0.88399676468244481</v>
      </c>
      <c r="AY38" s="9">
        <f>COGS_DB!BA24</f>
        <v>0.92907648636646245</v>
      </c>
      <c r="AZ38" s="9">
        <f>COGS_DB!BB24</f>
        <v>0.92901877687216228</v>
      </c>
      <c r="BA38" s="9">
        <f>COGS_DB!BC24</f>
        <v>0.92919680798240845</v>
      </c>
      <c r="BB38" s="9">
        <f>COGS_DB!BD24</f>
        <v>0.92919680798240845</v>
      </c>
      <c r="BC38" s="9">
        <f>COGS_DB!BE24</f>
        <v>0.92917656066567755</v>
      </c>
      <c r="BD38" s="9">
        <f>COGS_DB!BF24</f>
        <v>0.92917656066567755</v>
      </c>
      <c r="BE38" s="9">
        <f>COGS_DB!BG24</f>
        <v>0.92917656066567755</v>
      </c>
      <c r="BF38" s="9">
        <f>COGS_DB!BH24</f>
        <v>0.92925535343035348</v>
      </c>
      <c r="BG38" s="9">
        <f>COGS_DB!BI24</f>
        <v>0.92932548029265993</v>
      </c>
      <c r="BH38" s="9">
        <f>COGS_DB!BJ24</f>
        <v>0.93035222263968653</v>
      </c>
      <c r="BI38" s="9">
        <f>COGS_DB!BK24</f>
        <v>0.93067497463461768</v>
      </c>
      <c r="BJ38" s="9">
        <f>COGS_DB!BL24</f>
        <v>0.93207486900306225</v>
      </c>
    </row>
    <row r="39" spans="2:66" x14ac:dyDescent="0.15">
      <c r="B39" s="14" t="s">
        <v>675</v>
      </c>
      <c r="C39" s="9">
        <f>COGS_DB!E7</f>
        <v>109746</v>
      </c>
      <c r="D39" s="9">
        <f>COGS_DB!G7</f>
        <v>1278672.8500000001</v>
      </c>
      <c r="E39" s="9">
        <f>COGS_DB!I7</f>
        <v>4846536.6300000008</v>
      </c>
      <c r="F39" s="9">
        <f>COGS_DB!K7</f>
        <v>10842632.681000002</v>
      </c>
      <c r="G39" s="9">
        <f>COGS_DB!M7</f>
        <v>19572685.941700004</v>
      </c>
      <c r="H39" s="98"/>
      <c r="I39" s="98"/>
      <c r="J39" s="98"/>
      <c r="K39" s="98"/>
      <c r="L39" s="98"/>
      <c r="M39" s="98"/>
      <c r="N39" s="98"/>
      <c r="O39" s="98">
        <f>COGS_DB!Q22</f>
        <v>3400</v>
      </c>
      <c r="P39" s="98">
        <f>COGS_DB!R22</f>
        <v>4462.5</v>
      </c>
      <c r="Q39" s="98">
        <f>COGS_DB!S22</f>
        <v>9137.5</v>
      </c>
      <c r="R39" s="98">
        <f>COGS_DB!T22</f>
        <v>9137.5</v>
      </c>
      <c r="S39" s="98">
        <f>COGS_DB!U22</f>
        <v>9137.5</v>
      </c>
      <c r="T39" s="98">
        <f>COGS_DB!V22</f>
        <v>9137.5</v>
      </c>
      <c r="U39" s="98">
        <f>COGS_DB!W22</f>
        <v>9137.5</v>
      </c>
      <c r="V39" s="98">
        <f>COGS_DB!X22</f>
        <v>10200</v>
      </c>
      <c r="W39" s="98">
        <f>COGS_DB!Y22</f>
        <v>11475</v>
      </c>
      <c r="X39" s="98">
        <f>COGS_DB!Z22</f>
        <v>13150</v>
      </c>
      <c r="Y39" s="98">
        <f>COGS_DB!AA22</f>
        <v>15275</v>
      </c>
      <c r="Z39" s="98">
        <f>COGS_DB!AB22</f>
        <v>16975</v>
      </c>
      <c r="AA39" s="98">
        <f>COGS_DB!AC22</f>
        <v>8475</v>
      </c>
      <c r="AB39" s="98">
        <f>COGS_DB!AD22</f>
        <v>13825</v>
      </c>
      <c r="AC39" s="98">
        <f>COGS_DB!AE22</f>
        <v>15800</v>
      </c>
      <c r="AD39" s="98">
        <f>COGS_DB!AF22</f>
        <v>15800</v>
      </c>
      <c r="AE39" s="98">
        <f>COGS_DB!AG22</f>
        <v>17700</v>
      </c>
      <c r="AF39" s="98">
        <f>COGS_DB!AH22</f>
        <v>17700</v>
      </c>
      <c r="AG39" s="98">
        <f>COGS_DB!AI22</f>
        <v>17700</v>
      </c>
      <c r="AH39" s="98">
        <f>COGS_DB!AJ22</f>
        <v>15925</v>
      </c>
      <c r="AI39" s="98">
        <f>COGS_DB!AK22</f>
        <v>16075</v>
      </c>
      <c r="AJ39" s="98">
        <f>COGS_DB!AL22</f>
        <v>16325</v>
      </c>
      <c r="AK39" s="98">
        <f>COGS_DB!AM22</f>
        <v>14675</v>
      </c>
      <c r="AL39" s="98">
        <f>COGS_DB!AN22</f>
        <v>14950</v>
      </c>
      <c r="AM39" s="98">
        <f>COGS_DB!AO22</f>
        <v>10150</v>
      </c>
      <c r="AN39" s="98">
        <f>COGS_DB!AP22</f>
        <v>16345</v>
      </c>
      <c r="AO39" s="98">
        <f>COGS_DB!AQ22</f>
        <v>19075</v>
      </c>
      <c r="AP39" s="98">
        <f>COGS_DB!AR22</f>
        <v>19075</v>
      </c>
      <c r="AQ39" s="98">
        <f>COGS_DB!AS22</f>
        <v>21105</v>
      </c>
      <c r="AR39" s="98">
        <f>COGS_DB!AT22</f>
        <v>21105</v>
      </c>
      <c r="AS39" s="98">
        <f>COGS_DB!AU22</f>
        <v>21105</v>
      </c>
      <c r="AT39" s="98">
        <f>COGS_DB!AV22</f>
        <v>19250</v>
      </c>
      <c r="AU39" s="98">
        <f>COGS_DB!AW22</f>
        <v>19460</v>
      </c>
      <c r="AV39" s="98">
        <f>COGS_DB!AX22</f>
        <v>19845</v>
      </c>
      <c r="AW39" s="98">
        <f>COGS_DB!AY22</f>
        <v>18165</v>
      </c>
      <c r="AX39" s="98">
        <f>COGS_DB!AZ22</f>
        <v>18585</v>
      </c>
      <c r="AY39" s="98">
        <f>COGS_DB!BA22</f>
        <v>8190</v>
      </c>
      <c r="AZ39" s="98">
        <f>COGS_DB!BB22</f>
        <v>13160</v>
      </c>
      <c r="BA39" s="98">
        <f>COGS_DB!BC22</f>
        <v>15715</v>
      </c>
      <c r="BB39" s="98">
        <f>COGS_DB!BD22</f>
        <v>15715</v>
      </c>
      <c r="BC39" s="98">
        <f>COGS_DB!BE22</f>
        <v>17220</v>
      </c>
      <c r="BD39" s="98">
        <f>COGS_DB!BF22</f>
        <v>17220</v>
      </c>
      <c r="BE39" s="98">
        <f>COGS_DB!BG22</f>
        <v>17220</v>
      </c>
      <c r="BF39" s="98">
        <f>COGS_DB!BH22</f>
        <v>15890</v>
      </c>
      <c r="BG39" s="98">
        <f>COGS_DB!BI22</f>
        <v>16100</v>
      </c>
      <c r="BH39" s="98">
        <f>COGS_DB!BJ22</f>
        <v>16660</v>
      </c>
      <c r="BI39" s="98">
        <f>COGS_DB!BK22</f>
        <v>15505</v>
      </c>
      <c r="BJ39" s="98">
        <f>COGS_DB!BL22</f>
        <v>16450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679</v>
      </c>
      <c r="C42" s="116">
        <f>COGS_DB!E5</f>
        <v>0.57172584381421032</v>
      </c>
      <c r="D42" s="116">
        <f>COGS_DB!G5</f>
        <v>0.80523378854014338</v>
      </c>
      <c r="E42" s="116">
        <f>COGS_DB!I5</f>
        <v>0.85215618563603557</v>
      </c>
      <c r="F42" s="116">
        <f>COGS_DB!K5</f>
        <v>0.87946414962356756</v>
      </c>
      <c r="G42" s="116">
        <f>COGS_DB!M5</f>
        <v>0.92866543669145607</v>
      </c>
      <c r="H42" s="9"/>
      <c r="I42" s="9"/>
      <c r="J42" s="9"/>
      <c r="K42" s="9"/>
      <c r="L42" s="9"/>
      <c r="M42" s="9"/>
      <c r="N42" s="9"/>
      <c r="O42" s="9">
        <f>COGS_DB!Q23</f>
        <v>55830.400000000001</v>
      </c>
      <c r="P42" s="9">
        <f>COGS_DB!R23</f>
        <v>73277.399999999994</v>
      </c>
      <c r="Q42" s="9">
        <f>COGS_DB!S23</f>
        <v>150044.19999999998</v>
      </c>
      <c r="R42" s="9">
        <f>COGS_DB!T23</f>
        <v>150044.19999999998</v>
      </c>
      <c r="S42" s="9">
        <f>COGS_DB!U23</f>
        <v>150044.19999999998</v>
      </c>
      <c r="T42" s="9">
        <f>COGS_DB!V23</f>
        <v>150044.19999999998</v>
      </c>
      <c r="U42" s="9">
        <f>COGS_DB!W23</f>
        <v>150044.19999999998</v>
      </c>
      <c r="V42" s="9">
        <f>COGS_DB!X23</f>
        <v>167491.20000000001</v>
      </c>
      <c r="W42" s="9">
        <f>COGS_DB!Y23</f>
        <v>188427.6</v>
      </c>
      <c r="X42" s="9">
        <f>COGS_DB!Z23</f>
        <v>190102.6</v>
      </c>
      <c r="Y42" s="9">
        <f>COGS_DB!AA23</f>
        <v>224996.6</v>
      </c>
      <c r="Z42" s="9">
        <f>COGS_DB!AB23</f>
        <v>226696.6</v>
      </c>
      <c r="AA42" s="9">
        <f>COGS_DB!AC23</f>
        <v>154801.14000000001</v>
      </c>
      <c r="AB42" s="9">
        <f>COGS_DB!AD23</f>
        <v>254832.76</v>
      </c>
      <c r="AC42" s="9">
        <f>COGS_DB!AE23</f>
        <v>282630.02</v>
      </c>
      <c r="AD42" s="9">
        <f>COGS_DB!AF23</f>
        <v>282630.02</v>
      </c>
      <c r="AE42" s="9">
        <f>COGS_DB!AG23</f>
        <v>318959.7</v>
      </c>
      <c r="AF42" s="9">
        <f>COGS_DB!AH23</f>
        <v>318959.7</v>
      </c>
      <c r="AG42" s="9">
        <f>COGS_DB!AI23</f>
        <v>318959.7</v>
      </c>
      <c r="AH42" s="9">
        <f>COGS_DB!AJ23</f>
        <v>282755.02</v>
      </c>
      <c r="AI42" s="9">
        <f>COGS_DB!AK23</f>
        <v>282905.02</v>
      </c>
      <c r="AJ42" s="9">
        <f>COGS_DB!AL23</f>
        <v>257332.76</v>
      </c>
      <c r="AK42" s="9">
        <f>COGS_DB!AM23</f>
        <v>221253.08000000002</v>
      </c>
      <c r="AL42" s="9">
        <f>COGS_DB!AN23</f>
        <v>195705.82</v>
      </c>
      <c r="AM42" s="9">
        <f>COGS_DB!AO23</f>
        <v>132478.93599999999</v>
      </c>
      <c r="AN42" s="9">
        <f>COGS_DB!AP23</f>
        <v>215129.52099999998</v>
      </c>
      <c r="AO42" s="9">
        <f>COGS_DB!AQ23</f>
        <v>243344.71600000001</v>
      </c>
      <c r="AP42" s="9">
        <f>COGS_DB!AR23</f>
        <v>243344.71600000001</v>
      </c>
      <c r="AQ42" s="9">
        <f>COGS_DB!AS23</f>
        <v>270859.91099999996</v>
      </c>
      <c r="AR42" s="9">
        <f>COGS_DB!AT23</f>
        <v>270859.91099999996</v>
      </c>
      <c r="AS42" s="9">
        <f>COGS_DB!AU23</f>
        <v>270859.91099999996</v>
      </c>
      <c r="AT42" s="9">
        <f>COGS_DB!AV23</f>
        <v>243519.71600000001</v>
      </c>
      <c r="AU42" s="9">
        <f>COGS_DB!AW23</f>
        <v>243729.71600000001</v>
      </c>
      <c r="AV42" s="9">
        <f>COGS_DB!AX23</f>
        <v>218629.52099999998</v>
      </c>
      <c r="AW42" s="9">
        <f>COGS_DB!AY23</f>
        <v>191464.326</v>
      </c>
      <c r="AX42" s="9">
        <f>COGS_DB!AZ23</f>
        <v>166399.13099999999</v>
      </c>
      <c r="AY42" s="9">
        <f>COGS_DB!BA23</f>
        <v>104604.7216</v>
      </c>
      <c r="AZ42" s="9">
        <f>COGS_DB!BB23</f>
        <v>169833.92259999999</v>
      </c>
      <c r="BA42" s="9">
        <f>COGS_DB!BC23</f>
        <v>196492.603</v>
      </c>
      <c r="BB42" s="9">
        <f>COGS_DB!BD23</f>
        <v>196492.603</v>
      </c>
      <c r="BC42" s="9">
        <f>COGS_DB!BE23</f>
        <v>216075.3633</v>
      </c>
      <c r="BD42" s="9">
        <f>COGS_DB!BF23</f>
        <v>216075.3633</v>
      </c>
      <c r="BE42" s="9">
        <f>COGS_DB!BG23</f>
        <v>216075.3633</v>
      </c>
      <c r="BF42" s="9">
        <f>COGS_DB!BH23</f>
        <v>196667.603</v>
      </c>
      <c r="BG42" s="9">
        <f>COGS_DB!BI23</f>
        <v>196877.603</v>
      </c>
      <c r="BH42" s="9">
        <f>COGS_DB!BJ23</f>
        <v>173333.92259999999</v>
      </c>
      <c r="BI42" s="9">
        <f>COGS_DB!BK23</f>
        <v>154101.1623</v>
      </c>
      <c r="BJ42" s="9">
        <f>COGS_DB!BL23</f>
        <v>136968.402</v>
      </c>
    </row>
    <row r="43" spans="2:66" x14ac:dyDescent="0.15">
      <c r="B43" s="14" t="s">
        <v>680</v>
      </c>
      <c r="C43" s="116">
        <f>COGS_DB!F6</f>
        <v>0.4280961666819354</v>
      </c>
      <c r="D43" s="116">
        <f>COGS_DB!H6</f>
        <v>0.47895902181835004</v>
      </c>
      <c r="E43" s="116">
        <f>COGS_DB!J6</f>
        <v>0.33708116156431134</v>
      </c>
      <c r="F43" s="116">
        <f>COGS_DB!L6</f>
        <v>0.17589085010632957</v>
      </c>
      <c r="G43" s="116">
        <f>COGS_DB!N6</f>
        <v>9.2822565471956872E-2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683</v>
      </c>
      <c r="C44" s="98">
        <f>COGS_DB!F7</f>
        <v>0.14362967713227501</v>
      </c>
      <c r="D44" s="116">
        <f>COGS_DB!H7</f>
        <v>0.32627476672179334</v>
      </c>
      <c r="E44" s="98">
        <f>COGS_DB!J7</f>
        <v>0.51507502407172423</v>
      </c>
      <c r="F44" s="98">
        <f>COGS_DB!L7</f>
        <v>0.70357329951723824</v>
      </c>
      <c r="G44" s="98">
        <f>COGS_DB!N7</f>
        <v>0.83584287121949929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692</v>
      </c>
    </row>
    <row r="47" spans="2:66" x14ac:dyDescent="0.15">
      <c r="C47" s="75"/>
      <c r="D47" s="366" t="s">
        <v>35</v>
      </c>
      <c r="E47" s="366"/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 t="s">
        <v>36</v>
      </c>
      <c r="Q47" s="366"/>
      <c r="R47" s="366"/>
      <c r="S47" s="366"/>
      <c r="T47" s="366"/>
      <c r="U47" s="366"/>
      <c r="V47" s="366"/>
      <c r="W47" s="366"/>
      <c r="X47" s="366"/>
      <c r="Y47" s="366"/>
      <c r="Z47" s="366"/>
      <c r="AA47" s="366"/>
      <c r="AB47" s="366" t="s">
        <v>37</v>
      </c>
      <c r="AC47" s="366"/>
      <c r="AD47" s="366"/>
      <c r="AE47" s="366"/>
      <c r="AF47" s="366"/>
      <c r="AG47" s="366"/>
      <c r="AH47" s="366"/>
      <c r="AI47" s="366"/>
      <c r="AJ47" s="366"/>
      <c r="AK47" s="366"/>
      <c r="AL47" s="366"/>
      <c r="AM47" s="366"/>
      <c r="AN47" s="366" t="s">
        <v>38</v>
      </c>
      <c r="AO47" s="366"/>
      <c r="AP47" s="366"/>
      <c r="AQ47" s="366"/>
      <c r="AR47" s="366"/>
      <c r="AS47" s="366"/>
      <c r="AT47" s="366"/>
      <c r="AU47" s="366"/>
      <c r="AV47" s="366"/>
      <c r="AW47" s="366"/>
      <c r="AX47" s="366"/>
      <c r="AY47" s="366"/>
      <c r="AZ47" s="366" t="s">
        <v>39</v>
      </c>
      <c r="BA47" s="366"/>
      <c r="BB47" s="366"/>
      <c r="BC47" s="366"/>
      <c r="BD47" s="366"/>
      <c r="BE47" s="366"/>
      <c r="BF47" s="366"/>
      <c r="BG47" s="366"/>
      <c r="BH47" s="366"/>
      <c r="BI47" s="366"/>
      <c r="BJ47" s="366"/>
      <c r="BK47" s="366"/>
      <c r="BM47" s="10" t="s">
        <v>661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67500</v>
      </c>
      <c r="L49" s="9">
        <f>'COGS-INVENTORY_CWS'!L31</f>
        <v>135000</v>
      </c>
      <c r="M49" s="9">
        <f>'COGS-INVENTORY_CWS'!M31</f>
        <v>270000</v>
      </c>
      <c r="N49" s="9">
        <f>'COGS-INVENTORY_CWS'!N31</f>
        <v>222750</v>
      </c>
      <c r="O49" s="9">
        <f>'COGS-INVENTORY_CWS'!O31</f>
        <v>182250</v>
      </c>
      <c r="P49" s="9">
        <f>'COGS-INVENTORY_CWS'!P31</f>
        <v>101250</v>
      </c>
      <c r="Q49" s="9">
        <f>'COGS-INVENTORY_CWS'!Q31</f>
        <v>131625</v>
      </c>
      <c r="R49" s="9">
        <f>'COGS-INVENTORY_CWS'!R31</f>
        <v>155925</v>
      </c>
      <c r="S49" s="9">
        <f>'COGS-INVENTORY_CWS'!S31</f>
        <v>155925</v>
      </c>
      <c r="T49" s="9">
        <f>'COGS-INVENTORY_CWS'!T31</f>
        <v>155925</v>
      </c>
      <c r="U49" s="9">
        <f>'COGS-INVENTORY_CWS'!U31</f>
        <v>162000</v>
      </c>
      <c r="V49" s="9">
        <f>'COGS-INVENTORY_CWS'!V31</f>
        <v>174150</v>
      </c>
      <c r="W49" s="9">
        <f>'COGS-INVENTORY_CWS'!W31</f>
        <v>186300</v>
      </c>
      <c r="X49" s="9">
        <f>'COGS-INVENTORY_CWS'!X31</f>
        <v>204525</v>
      </c>
      <c r="Y49" s="9">
        <f>'COGS-INVENTORY_CWS'!Y31</f>
        <v>216675</v>
      </c>
      <c r="Z49" s="9">
        <f>'COGS-INVENTORY_CWS'!Z31</f>
        <v>214650</v>
      </c>
      <c r="AA49" s="9">
        <f>'COGS-INVENTORY_CWS'!AA31</f>
        <v>236250</v>
      </c>
      <c r="AB49" s="9">
        <f>'COGS-INVENTORY_CWS'!AB31</f>
        <v>269325</v>
      </c>
      <c r="AC49" s="9">
        <f>'COGS-INVENTORY_CWS'!AC31</f>
        <v>311850</v>
      </c>
      <c r="AD49" s="9">
        <f>'COGS-INVENTORY_CWS'!AD31</f>
        <v>333112.5</v>
      </c>
      <c r="AE49" s="9">
        <f>'COGS-INVENTORY_CWS'!AE31</f>
        <v>344047.5</v>
      </c>
      <c r="AF49" s="9">
        <f>'COGS-INVENTORY_CWS'!AF31</f>
        <v>354982.5</v>
      </c>
      <c r="AG49" s="9">
        <f>'COGS-INVENTORY_CWS'!AG31</f>
        <v>344047.5</v>
      </c>
      <c r="AH49" s="9">
        <f>'COGS-INVENTORY_CWS'!AH31</f>
        <v>333112.5</v>
      </c>
      <c r="AI49" s="9">
        <f>'COGS-INVENTORY_CWS'!AI31</f>
        <v>311850</v>
      </c>
      <c r="AJ49" s="9">
        <f>'COGS-INVENTORY_CWS'!AJ31</f>
        <v>290587.5</v>
      </c>
      <c r="AK49" s="9">
        <f>'COGS-INVENTORY_CWS'!AK31</f>
        <v>258997.5</v>
      </c>
      <c r="AL49" s="9">
        <f>'COGS-INVENTORY_CWS'!AL31</f>
        <v>248670</v>
      </c>
      <c r="AM49" s="9">
        <f>'COGS-INVENTORY_CWS'!AM31</f>
        <v>294232.5</v>
      </c>
      <c r="AN49" s="9">
        <f>'COGS-INVENTORY_CWS'!AN31</f>
        <v>365310</v>
      </c>
      <c r="AO49" s="9">
        <f>'COGS-INVENTORY_CWS'!AO31</f>
        <v>419438.25</v>
      </c>
      <c r="AP49" s="9">
        <f>'COGS-INVENTORY_CWS'!AP31</f>
        <v>446775.75</v>
      </c>
      <c r="AQ49" s="9">
        <f>'COGS-INVENTORY_CWS'!AQ31</f>
        <v>460444.5</v>
      </c>
      <c r="AR49" s="9">
        <f>'COGS-INVENTORY_CWS'!AR31</f>
        <v>474113.25</v>
      </c>
      <c r="AS49" s="9">
        <f>'COGS-INVENTORY_CWS'!AS31</f>
        <v>460444.5</v>
      </c>
      <c r="AT49" s="9">
        <f>'COGS-INVENTORY_CWS'!AT31</f>
        <v>446775.75</v>
      </c>
      <c r="AU49" s="9">
        <f>'COGS-INVENTORY_CWS'!AU31</f>
        <v>419438.25</v>
      </c>
      <c r="AV49" s="9">
        <f>'COGS-INVENTORY_CWS'!AV31</f>
        <v>392647.5</v>
      </c>
      <c r="AW49" s="9">
        <f>'COGS-INVENTORY_CWS'!AW31</f>
        <v>352188</v>
      </c>
      <c r="AX49" s="9">
        <f>'COGS-INVENTORY_CWS'!AX31</f>
        <v>335785.5</v>
      </c>
      <c r="AY49" s="9">
        <f>'COGS-INVENTORY_CWS'!AY31</f>
        <v>387726.75</v>
      </c>
      <c r="AZ49" s="9">
        <f>'COGS-INVENTORY_CWS'!AZ31</f>
        <v>471379.5</v>
      </c>
      <c r="BA49" s="9">
        <f>'COGS-INVENTORY_CWS'!BA31</f>
        <v>537317.55000000005</v>
      </c>
      <c r="BB49" s="9">
        <f>'COGS-INVENTORY_CWS'!BB31</f>
        <v>570286.57500000007</v>
      </c>
      <c r="BC49" s="9">
        <f>'COGS-INVENTORY_CWS'!BC31</f>
        <v>587017.12500000012</v>
      </c>
      <c r="BD49" s="9">
        <f>'COGS-INVENTORY_CWS'!BD31</f>
        <v>603747.67500000016</v>
      </c>
      <c r="BE49" s="9">
        <f>'COGS-INVENTORY_CWS'!BE31</f>
        <v>587017.12500000012</v>
      </c>
      <c r="BF49" s="9">
        <f>'COGS-INVENTORY_CWS'!BF31</f>
        <v>570286.57500000007</v>
      </c>
      <c r="BG49" s="9">
        <f>'COGS-INVENTORY_CWS'!BG31</f>
        <v>537317.55000000005</v>
      </c>
      <c r="BH49" s="9">
        <f>'COGS-INVENTORY_CWS'!BH31</f>
        <v>504348.52500000008</v>
      </c>
      <c r="BI49" s="9">
        <f>'COGS-INVENTORY_CWS'!BI31</f>
        <v>455141.02500000008</v>
      </c>
      <c r="BJ49" s="9">
        <f>'COGS-INVENTORY_CWS'!BJ31</f>
        <v>569302.42500000005</v>
      </c>
      <c r="BK49" s="9">
        <f>'COGS-INVENTORY_CWS'!BK31</f>
        <v>700194.375</v>
      </c>
    </row>
    <row r="50" spans="2:66" x14ac:dyDescent="0.15">
      <c r="B50" s="14" t="s">
        <v>1109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67500</v>
      </c>
      <c r="K50" s="9">
        <f>'COGS-INVENTORY_CWS'!K35</f>
        <v>67500</v>
      </c>
      <c r="L50" s="9">
        <f>'COGS-INVENTORY_CWS'!L35</f>
        <v>135000</v>
      </c>
      <c r="M50" s="9">
        <f>'COGS-INVENTORY_CWS'!M35</f>
        <v>20250</v>
      </c>
      <c r="N50" s="9">
        <f>'COGS-INVENTORY_CWS'!N35</f>
        <v>27000</v>
      </c>
      <c r="O50" s="9">
        <f>'COGS-INVENTORY_CWS'!O35</f>
        <v>54000</v>
      </c>
      <c r="P50" s="9">
        <f>'COGS-INVENTORY_CWS'!P35</f>
        <v>48600</v>
      </c>
      <c r="Q50" s="9">
        <f>'COGS-INVENTORY_CWS'!Q35</f>
        <v>48600</v>
      </c>
      <c r="R50" s="9">
        <f>'COGS-INVENTORY_CWS'!R35</f>
        <v>48600</v>
      </c>
      <c r="S50" s="9">
        <f>'COGS-INVENTORY_CWS'!S35</f>
        <v>48600</v>
      </c>
      <c r="T50" s="9">
        <f>'COGS-INVENTORY_CWS'!T35</f>
        <v>54675</v>
      </c>
      <c r="U50" s="9">
        <f>'COGS-INVENTORY_CWS'!U35</f>
        <v>60750</v>
      </c>
      <c r="V50" s="9">
        <f>'COGS-INVENTORY_CWS'!V35</f>
        <v>60750</v>
      </c>
      <c r="W50" s="9">
        <f>'COGS-INVENTORY_CWS'!W35</f>
        <v>72900</v>
      </c>
      <c r="X50" s="9">
        <f>'COGS-INVENTORY_CWS'!X35</f>
        <v>72900</v>
      </c>
      <c r="Y50" s="9">
        <f>'COGS-INVENTORY_CWS'!Y35</f>
        <v>58725</v>
      </c>
      <c r="Z50" s="9">
        <f>'COGS-INVENTORY_CWS'!Z35</f>
        <v>94500</v>
      </c>
      <c r="AA50" s="9">
        <f>'COGS-INVENTORY_CWS'!AA35</f>
        <v>105975</v>
      </c>
      <c r="AB50" s="9">
        <f>'COGS-INVENTORY_CWS'!AB35</f>
        <v>95377.5</v>
      </c>
      <c r="AC50" s="9">
        <f>'COGS-INVENTORY_CWS'!AC35</f>
        <v>106312.5</v>
      </c>
      <c r="AD50" s="9">
        <f>'COGS-INVENTORY_CWS'!AD35</f>
        <v>106312.5</v>
      </c>
      <c r="AE50" s="9">
        <f>'COGS-INVENTORY_CWS'!AE35</f>
        <v>106312.5</v>
      </c>
      <c r="AF50" s="9">
        <f>'COGS-INVENTORY_CWS'!AF35</f>
        <v>95377.5</v>
      </c>
      <c r="AG50" s="9">
        <f>'COGS-INVENTORY_CWS'!AG35</f>
        <v>95377.5</v>
      </c>
      <c r="AH50" s="9">
        <f>'COGS-INVENTORY_CWS'!AH35</f>
        <v>85050</v>
      </c>
      <c r="AI50" s="9">
        <f>'COGS-INVENTORY_CWS'!AI35</f>
        <v>74115</v>
      </c>
      <c r="AJ50" s="9">
        <f>'COGS-INVENTORY_CWS'!AJ35</f>
        <v>63787.5</v>
      </c>
      <c r="AK50" s="9">
        <f>'COGS-INVENTORY_CWS'!AK35</f>
        <v>74722.5</v>
      </c>
      <c r="AL50" s="9">
        <f>'COGS-INVENTORY_CWS'!AL35</f>
        <v>119677.5</v>
      </c>
      <c r="AM50" s="9">
        <f>'COGS-INVENTORY_CWS'!AM35</f>
        <v>134865</v>
      </c>
      <c r="AN50" s="9">
        <f>'COGS-INVENTORY_CWS'!AN35</f>
        <v>121378.5</v>
      </c>
      <c r="AO50" s="9">
        <f>'COGS-INVENTORY_CWS'!AO35</f>
        <v>135047.25</v>
      </c>
      <c r="AP50" s="9">
        <f>'COGS-INVENTORY_CWS'!AP35</f>
        <v>135047.25</v>
      </c>
      <c r="AQ50" s="9">
        <f>'COGS-INVENTORY_CWS'!AQ35</f>
        <v>135047.25</v>
      </c>
      <c r="AR50" s="9">
        <f>'COGS-INVENTORY_CWS'!AR35</f>
        <v>121378.5</v>
      </c>
      <c r="AS50" s="9">
        <f>'COGS-INVENTORY_CWS'!AS35</f>
        <v>121378.5</v>
      </c>
      <c r="AT50" s="9">
        <f>'COGS-INVENTORY_CWS'!AT35</f>
        <v>107709.75</v>
      </c>
      <c r="AU50" s="9">
        <f>'COGS-INVENTORY_CWS'!AU35</f>
        <v>94587.75</v>
      </c>
      <c r="AV50" s="9">
        <f>'COGS-INVENTORY_CWS'!AV35</f>
        <v>80919</v>
      </c>
      <c r="AW50" s="9">
        <f>'COGS-INVENTORY_CWS'!AW35</f>
        <v>91307.25</v>
      </c>
      <c r="AX50" s="9">
        <f>'COGS-INVENTORY_CWS'!AX35</f>
        <v>146529</v>
      </c>
      <c r="AY50" s="9">
        <f>'COGS-INVENTORY_CWS'!AY35</f>
        <v>164571.75</v>
      </c>
      <c r="AZ50" s="9">
        <f>'COGS-INVENTORY_CWS'!AZ35</f>
        <v>148114.57499999998</v>
      </c>
      <c r="BA50" s="9">
        <f>'COGS-INVENTORY_CWS'!BA35</f>
        <v>164845.125</v>
      </c>
      <c r="BB50" s="9">
        <f>'COGS-INVENTORY_CWS'!BB35</f>
        <v>164845.125</v>
      </c>
      <c r="BC50" s="9">
        <f>'COGS-INVENTORY_CWS'!BC35</f>
        <v>164845.125</v>
      </c>
      <c r="BD50" s="9">
        <f>'COGS-INVENTORY_CWS'!BD35</f>
        <v>148114.57499999998</v>
      </c>
      <c r="BE50" s="9">
        <f>'COGS-INVENTORY_CWS'!BE35</f>
        <v>148114.57499999998</v>
      </c>
      <c r="BF50" s="9">
        <f>'COGS-INVENTORY_CWS'!BF35</f>
        <v>131876.1</v>
      </c>
      <c r="BG50" s="9">
        <f>'COGS-INVENTORY_CWS'!BG35</f>
        <v>115145.55</v>
      </c>
      <c r="BH50" s="9">
        <f>'COGS-INVENTORY_CWS'!BH35</f>
        <v>98907.074999999997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67500</v>
      </c>
      <c r="N51" s="9">
        <f>'COGS-INVENTORY_CWS'!N39</f>
        <v>67500</v>
      </c>
      <c r="O51" s="9">
        <f>'COGS-INVENTORY_CWS'!O39</f>
        <v>135000</v>
      </c>
      <c r="P51" s="9">
        <f>'COGS-INVENTORY_CWS'!P39</f>
        <v>18225</v>
      </c>
      <c r="Q51" s="9">
        <f>'COGS-INVENTORY_CWS'!Q39</f>
        <v>24300</v>
      </c>
      <c r="R51" s="9">
        <f>'COGS-INVENTORY_CWS'!R39</f>
        <v>48600</v>
      </c>
      <c r="S51" s="9">
        <f>'COGS-INVENTORY_CWS'!S39</f>
        <v>48600</v>
      </c>
      <c r="T51" s="9">
        <f>'COGS-INVENTORY_CWS'!T39</f>
        <v>48600</v>
      </c>
      <c r="U51" s="9">
        <f>'COGS-INVENTORY_CWS'!U39</f>
        <v>48600</v>
      </c>
      <c r="V51" s="9">
        <f>'COGS-INVENTORY_CWS'!V39</f>
        <v>48600</v>
      </c>
      <c r="W51" s="9">
        <f>'COGS-INVENTORY_CWS'!W39</f>
        <v>54675</v>
      </c>
      <c r="X51" s="9">
        <f>'COGS-INVENTORY_CWS'!X39</f>
        <v>60750</v>
      </c>
      <c r="Y51" s="9">
        <f>'COGS-INVENTORY_CWS'!Y39</f>
        <v>60750</v>
      </c>
      <c r="Z51" s="9">
        <f>'COGS-INVENTORY_CWS'!Z39</f>
        <v>72900</v>
      </c>
      <c r="AA51" s="9">
        <f>'COGS-INVENTORY_CWS'!AA39</f>
        <v>72900</v>
      </c>
      <c r="AB51" s="9">
        <f>'COGS-INVENTORY_CWS'!AB39</f>
        <v>52852.5</v>
      </c>
      <c r="AC51" s="9">
        <f>'COGS-INVENTORY_CWS'!AC39</f>
        <v>85050</v>
      </c>
      <c r="AD51" s="9">
        <f>'COGS-INVENTORY_CWS'!AD39</f>
        <v>95377.5</v>
      </c>
      <c r="AE51" s="9">
        <f>'COGS-INVENTORY_CWS'!AE39</f>
        <v>95377.5</v>
      </c>
      <c r="AF51" s="9">
        <f>'COGS-INVENTORY_CWS'!AF39</f>
        <v>106312.5</v>
      </c>
      <c r="AG51" s="9">
        <f>'COGS-INVENTORY_CWS'!AG39</f>
        <v>106312.5</v>
      </c>
      <c r="AH51" s="9">
        <f>'COGS-INVENTORY_CWS'!AH39</f>
        <v>106312.5</v>
      </c>
      <c r="AI51" s="9">
        <f>'COGS-INVENTORY_CWS'!AI39</f>
        <v>95377.5</v>
      </c>
      <c r="AJ51" s="9">
        <f>'COGS-INVENTORY_CWS'!AJ39</f>
        <v>95377.5</v>
      </c>
      <c r="AK51" s="9">
        <f>'COGS-INVENTORY_CWS'!AK39</f>
        <v>85050</v>
      </c>
      <c r="AL51" s="9">
        <f>'COGS-INVENTORY_CWS'!AL39</f>
        <v>74115</v>
      </c>
      <c r="AM51" s="9">
        <f>'COGS-INVENTORY_CWS'!AM39</f>
        <v>63787.5</v>
      </c>
      <c r="AN51" s="9">
        <f>'COGS-INVENTORY_CWS'!AN39</f>
        <v>67250.25</v>
      </c>
      <c r="AO51" s="9">
        <f>'COGS-INVENTORY_CWS'!AO39</f>
        <v>107709.75</v>
      </c>
      <c r="AP51" s="9">
        <f>'COGS-INVENTORY_CWS'!AP39</f>
        <v>121378.5</v>
      </c>
      <c r="AQ51" s="9">
        <f>'COGS-INVENTORY_CWS'!AQ39</f>
        <v>121378.5</v>
      </c>
      <c r="AR51" s="9">
        <f>'COGS-INVENTORY_CWS'!AR39</f>
        <v>135047.25</v>
      </c>
      <c r="AS51" s="9">
        <f>'COGS-INVENTORY_CWS'!AS39</f>
        <v>135047.25</v>
      </c>
      <c r="AT51" s="9">
        <f>'COGS-INVENTORY_CWS'!AT39</f>
        <v>135047.25</v>
      </c>
      <c r="AU51" s="9">
        <f>'COGS-INVENTORY_CWS'!AU39</f>
        <v>121378.5</v>
      </c>
      <c r="AV51" s="9">
        <f>'COGS-INVENTORY_CWS'!AV39</f>
        <v>121378.5</v>
      </c>
      <c r="AW51" s="9">
        <f>'COGS-INVENTORY_CWS'!AW39</f>
        <v>107709.75</v>
      </c>
      <c r="AX51" s="9">
        <f>'COGS-INVENTORY_CWS'!AX39</f>
        <v>94587.75</v>
      </c>
      <c r="AY51" s="9">
        <f>'COGS-INVENTORY_CWS'!AY39</f>
        <v>80919</v>
      </c>
      <c r="AZ51" s="9">
        <f>'COGS-INVENTORY_CWS'!AZ39</f>
        <v>82176.524999999994</v>
      </c>
      <c r="BA51" s="9">
        <f>'COGS-INVENTORY_CWS'!BA39</f>
        <v>131876.1</v>
      </c>
      <c r="BB51" s="9">
        <f>'COGS-INVENTORY_CWS'!BB39</f>
        <v>148114.57499999998</v>
      </c>
      <c r="BC51" s="9">
        <f>'COGS-INVENTORY_CWS'!BC39</f>
        <v>148114.57499999998</v>
      </c>
      <c r="BD51" s="9">
        <f>'COGS-INVENTORY_CWS'!BD39</f>
        <v>164845.125</v>
      </c>
      <c r="BE51" s="9">
        <f>'COGS-INVENTORY_CWS'!BE39</f>
        <v>164845.125</v>
      </c>
      <c r="BF51" s="9">
        <f>'COGS-INVENTORY_CWS'!BF39</f>
        <v>164845.125</v>
      </c>
      <c r="BG51" s="9">
        <f>'COGS-INVENTORY_CWS'!BG39</f>
        <v>148114.57499999998</v>
      </c>
      <c r="BH51" s="9">
        <f>'COGS-INVENTORY_CWS'!BH39</f>
        <v>148114.57499999998</v>
      </c>
      <c r="BI51" s="9">
        <f>'COGS-INVENTORY_CWS'!BI39</f>
        <v>131876.1</v>
      </c>
      <c r="BJ51" s="9">
        <f>'COGS-INVENTORY_CWS'!BJ39</f>
        <v>115145.55</v>
      </c>
      <c r="BK51" s="9">
        <f>'COGS-INVENTORY_CWS'!BK39</f>
        <v>98907.074999999997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67500</v>
      </c>
      <c r="K52" s="9">
        <f>'COGS-INVENTORY_CWS'!K48</f>
        <v>135000</v>
      </c>
      <c r="L52" s="9">
        <f>'COGS-INVENTORY_CWS'!L48</f>
        <v>270000</v>
      </c>
      <c r="M52" s="9">
        <f>'COGS-INVENTORY_CWS'!M48</f>
        <v>222750</v>
      </c>
      <c r="N52" s="9">
        <f>'COGS-INVENTORY_CWS'!N48</f>
        <v>182250</v>
      </c>
      <c r="O52" s="9">
        <f>'COGS-INVENTORY_CWS'!O48</f>
        <v>101250</v>
      </c>
      <c r="P52" s="9">
        <f>'COGS-INVENTORY_CWS'!P48</f>
        <v>131625</v>
      </c>
      <c r="Q52" s="9">
        <f>'COGS-INVENTORY_CWS'!Q48</f>
        <v>155925</v>
      </c>
      <c r="R52" s="9">
        <f>'COGS-INVENTORY_CWS'!R48</f>
        <v>155925</v>
      </c>
      <c r="S52" s="9">
        <f>'COGS-INVENTORY_CWS'!S48</f>
        <v>155925</v>
      </c>
      <c r="T52" s="9">
        <f>'COGS-INVENTORY_CWS'!T48</f>
        <v>162000</v>
      </c>
      <c r="U52" s="9">
        <f>'COGS-INVENTORY_CWS'!U48</f>
        <v>174150</v>
      </c>
      <c r="V52" s="9">
        <f>'COGS-INVENTORY_CWS'!V48</f>
        <v>186300</v>
      </c>
      <c r="W52" s="9">
        <f>'COGS-INVENTORY_CWS'!W48</f>
        <v>204525</v>
      </c>
      <c r="X52" s="9">
        <f>'COGS-INVENTORY_CWS'!X48</f>
        <v>216675</v>
      </c>
      <c r="Y52" s="9">
        <f>'COGS-INVENTORY_CWS'!Y48</f>
        <v>214650</v>
      </c>
      <c r="Z52" s="9">
        <f>'COGS-INVENTORY_CWS'!Z48</f>
        <v>236250</v>
      </c>
      <c r="AA52" s="9">
        <f>'COGS-INVENTORY_CWS'!AA48</f>
        <v>269325</v>
      </c>
      <c r="AB52" s="9">
        <f>'COGS-INVENTORY_CWS'!AB48</f>
        <v>311850</v>
      </c>
      <c r="AC52" s="9">
        <f>'COGS-INVENTORY_CWS'!AC48</f>
        <v>333112.5</v>
      </c>
      <c r="AD52" s="9">
        <f>'COGS-INVENTORY_CWS'!AD48</f>
        <v>344047.5</v>
      </c>
      <c r="AE52" s="9">
        <f>'COGS-INVENTORY_CWS'!AE48</f>
        <v>354982.5</v>
      </c>
      <c r="AF52" s="9">
        <f>'COGS-INVENTORY_CWS'!AF48</f>
        <v>344047.5</v>
      </c>
      <c r="AG52" s="9">
        <f>'COGS-INVENTORY_CWS'!AG48</f>
        <v>333112.5</v>
      </c>
      <c r="AH52" s="9">
        <f>'COGS-INVENTORY_CWS'!AH48</f>
        <v>311850</v>
      </c>
      <c r="AI52" s="9">
        <f>'COGS-INVENTORY_CWS'!AI48</f>
        <v>290587.5</v>
      </c>
      <c r="AJ52" s="9">
        <f>'COGS-INVENTORY_CWS'!AJ48</f>
        <v>258997.5</v>
      </c>
      <c r="AK52" s="9">
        <f>'COGS-INVENTORY_CWS'!AK48</f>
        <v>248670</v>
      </c>
      <c r="AL52" s="9">
        <f>'COGS-INVENTORY_CWS'!AL48</f>
        <v>294232.5</v>
      </c>
      <c r="AM52" s="9">
        <f>'COGS-INVENTORY_CWS'!AM48</f>
        <v>365310</v>
      </c>
      <c r="AN52" s="9">
        <f>'COGS-INVENTORY_CWS'!AN48</f>
        <v>419438.25</v>
      </c>
      <c r="AO52" s="9">
        <f>'COGS-INVENTORY_CWS'!AO48</f>
        <v>446775.75</v>
      </c>
      <c r="AP52" s="9">
        <f>'COGS-INVENTORY_CWS'!AP48</f>
        <v>460444.5</v>
      </c>
      <c r="AQ52" s="9">
        <f>'COGS-INVENTORY_CWS'!AQ48</f>
        <v>474113.25</v>
      </c>
      <c r="AR52" s="9">
        <f>'COGS-INVENTORY_CWS'!AR48</f>
        <v>460444.5</v>
      </c>
      <c r="AS52" s="9">
        <f>'COGS-INVENTORY_CWS'!AS48</f>
        <v>446775.75</v>
      </c>
      <c r="AT52" s="9">
        <f>'COGS-INVENTORY_CWS'!AT48</f>
        <v>419438.25</v>
      </c>
      <c r="AU52" s="9">
        <f>'COGS-INVENTORY_CWS'!AU48</f>
        <v>392647.5</v>
      </c>
      <c r="AV52" s="9">
        <f>'COGS-INVENTORY_CWS'!AV48</f>
        <v>352188</v>
      </c>
      <c r="AW52" s="9">
        <f>'COGS-INVENTORY_CWS'!AW48</f>
        <v>335785.5</v>
      </c>
      <c r="AX52" s="9">
        <f>'COGS-INVENTORY_CWS'!AX48</f>
        <v>387726.75</v>
      </c>
      <c r="AY52" s="9">
        <f>'COGS-INVENTORY_CWS'!AY48</f>
        <v>471379.5</v>
      </c>
      <c r="AZ52" s="9">
        <f>'COGS-INVENTORY_CWS'!AZ48</f>
        <v>537317.55000000005</v>
      </c>
      <c r="BA52" s="9">
        <f>'COGS-INVENTORY_CWS'!BA48</f>
        <v>570286.57500000007</v>
      </c>
      <c r="BB52" s="9">
        <f>'COGS-INVENTORY_CWS'!BB48</f>
        <v>587017.12500000012</v>
      </c>
      <c r="BC52" s="9">
        <f>'COGS-INVENTORY_CWS'!BC48</f>
        <v>603747.67500000016</v>
      </c>
      <c r="BD52" s="9">
        <f>'COGS-INVENTORY_CWS'!BD48</f>
        <v>587017.12500000012</v>
      </c>
      <c r="BE52" s="9">
        <f>'COGS-INVENTORY_CWS'!BE48</f>
        <v>570286.57500000007</v>
      </c>
      <c r="BF52" s="9">
        <f>'COGS-INVENTORY_CWS'!BF48</f>
        <v>537317.55000000005</v>
      </c>
      <c r="BG52" s="9">
        <f>'COGS-INVENTORY_CWS'!BG48</f>
        <v>504348.52500000008</v>
      </c>
      <c r="BH52" s="9">
        <f>'COGS-INVENTORY_CWS'!BH48</f>
        <v>455141.02500000008</v>
      </c>
      <c r="BI52" s="9">
        <f>'COGS-INVENTORY_CWS'!BI48</f>
        <v>569302.42500000005</v>
      </c>
      <c r="BJ52" s="9">
        <f>'COGS-INVENTORY_CWS'!BJ48</f>
        <v>700194.375</v>
      </c>
      <c r="BK52" s="9">
        <f>'COGS-INVENTORY_CWS'!BK48</f>
        <v>921136.05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67500</v>
      </c>
      <c r="K53" s="9">
        <f>'COGS-INVENTORY_CWS'!K69</f>
        <v>135000</v>
      </c>
      <c r="L53" s="9">
        <f>'COGS-INVENTORY_CWS'!L69</f>
        <v>202500</v>
      </c>
      <c r="M53" s="9">
        <f>'COGS-INVENTORY_CWS'!M69</f>
        <v>155250</v>
      </c>
      <c r="N53" s="9">
        <f>'COGS-INVENTORY_CWS'!N69</f>
        <v>47250</v>
      </c>
      <c r="O53" s="9">
        <f>'COGS-INVENTORY_CWS'!O69</f>
        <v>81000</v>
      </c>
      <c r="P53" s="9">
        <f>'COGS-INVENTORY_CWS'!P69</f>
        <v>102600</v>
      </c>
      <c r="Q53" s="9">
        <f>'COGS-INVENTORY_CWS'!Q69</f>
        <v>97200</v>
      </c>
      <c r="R53" s="9">
        <f>'COGS-INVENTORY_CWS'!R69</f>
        <v>97200</v>
      </c>
      <c r="S53" s="9">
        <f>'COGS-INVENTORY_CWS'!S69</f>
        <v>97200</v>
      </c>
      <c r="T53" s="9">
        <f>'COGS-INVENTORY_CWS'!T69</f>
        <v>103275</v>
      </c>
      <c r="U53" s="9">
        <f>'COGS-INVENTORY_CWS'!U69</f>
        <v>115425</v>
      </c>
      <c r="V53" s="9">
        <f>'COGS-INVENTORY_CWS'!V69</f>
        <v>121500</v>
      </c>
      <c r="W53" s="9">
        <f>'COGS-INVENTORY_CWS'!W69</f>
        <v>133650</v>
      </c>
      <c r="X53" s="9">
        <f>'COGS-INVENTORY_CWS'!X69</f>
        <v>145800</v>
      </c>
      <c r="Y53" s="9">
        <f>'COGS-INVENTORY_CWS'!Y69</f>
        <v>131625</v>
      </c>
      <c r="Z53" s="9">
        <f>'COGS-INVENTORY_CWS'!Z69</f>
        <v>153225</v>
      </c>
      <c r="AA53" s="9">
        <f>'COGS-INVENTORY_CWS'!AA69</f>
        <v>200475</v>
      </c>
      <c r="AB53" s="9">
        <f>'COGS-INVENTORY_CWS'!AB69</f>
        <v>201352.5</v>
      </c>
      <c r="AC53" s="9">
        <f>'COGS-INVENTORY_CWS'!AC69</f>
        <v>201690</v>
      </c>
      <c r="AD53" s="9">
        <f>'COGS-INVENTORY_CWS'!AD69</f>
        <v>212625</v>
      </c>
      <c r="AE53" s="9">
        <f>'COGS-INVENTORY_CWS'!AE69</f>
        <v>212625</v>
      </c>
      <c r="AF53" s="9">
        <f>'COGS-INVENTORY_CWS'!AF69</f>
        <v>201690</v>
      </c>
      <c r="AG53" s="9">
        <f>'COGS-INVENTORY_CWS'!AG69</f>
        <v>190755</v>
      </c>
      <c r="AH53" s="9">
        <f>'COGS-INVENTORY_CWS'!AH69</f>
        <v>180427.5</v>
      </c>
      <c r="AI53" s="9">
        <f>'COGS-INVENTORY_CWS'!AI69</f>
        <v>159165</v>
      </c>
      <c r="AJ53" s="9">
        <f>'COGS-INVENTORY_CWS'!AJ69</f>
        <v>137902.5</v>
      </c>
      <c r="AK53" s="9">
        <f>'COGS-INVENTORY_CWS'!AK69</f>
        <v>138510</v>
      </c>
      <c r="AL53" s="9">
        <f>'COGS-INVENTORY_CWS'!AL69</f>
        <v>194400</v>
      </c>
      <c r="AM53" s="9">
        <f>'COGS-INVENTORY_CWS'!AM69</f>
        <v>254542.5</v>
      </c>
      <c r="AN53" s="9">
        <f>'COGS-INVENTORY_CWS'!AN69</f>
        <v>256243.5</v>
      </c>
      <c r="AO53" s="9">
        <f>'COGS-INVENTORY_CWS'!AO69</f>
        <v>256425.75</v>
      </c>
      <c r="AP53" s="9">
        <f>'COGS-INVENTORY_CWS'!AP69</f>
        <v>270094.5</v>
      </c>
      <c r="AQ53" s="9">
        <f>'COGS-INVENTORY_CWS'!AQ69</f>
        <v>270094.5</v>
      </c>
      <c r="AR53" s="9">
        <f>'COGS-INVENTORY_CWS'!AR69</f>
        <v>256425.75</v>
      </c>
      <c r="AS53" s="9">
        <f>'COGS-INVENTORY_CWS'!AS69</f>
        <v>242757</v>
      </c>
      <c r="AT53" s="9">
        <f>'COGS-INVENTORY_CWS'!AT69</f>
        <v>229088.25</v>
      </c>
      <c r="AU53" s="9">
        <f>'COGS-INVENTORY_CWS'!AU69</f>
        <v>202297.5</v>
      </c>
      <c r="AV53" s="9">
        <f>'COGS-INVENTORY_CWS'!AV69</f>
        <v>175506.75</v>
      </c>
      <c r="AW53" s="9">
        <f>'COGS-INVENTORY_CWS'!AW69</f>
        <v>172226.25</v>
      </c>
      <c r="AX53" s="9">
        <f>'COGS-INVENTORY_CWS'!AX69</f>
        <v>237836.25</v>
      </c>
      <c r="AY53" s="9">
        <f>'COGS-INVENTORY_CWS'!AY69</f>
        <v>311100.75</v>
      </c>
      <c r="AZ53" s="9">
        <f>'COGS-INVENTORY_CWS'!AZ69</f>
        <v>312686.32499999995</v>
      </c>
      <c r="BA53" s="9">
        <f>'COGS-INVENTORY_CWS'!BA69</f>
        <v>312959.69999999995</v>
      </c>
      <c r="BB53" s="9">
        <f>'COGS-INVENTORY_CWS'!BB69</f>
        <v>329690.25</v>
      </c>
      <c r="BC53" s="9">
        <f>'COGS-INVENTORY_CWS'!BC69</f>
        <v>329690.25</v>
      </c>
      <c r="BD53" s="9">
        <f>'COGS-INVENTORY_CWS'!BD69</f>
        <v>312959.69999999995</v>
      </c>
      <c r="BE53" s="9">
        <f>'COGS-INVENTORY_CWS'!BE69</f>
        <v>296229.14999999991</v>
      </c>
      <c r="BF53" s="9">
        <f>'COGS-INVENTORY_CWS'!BF69</f>
        <v>279990.67499999993</v>
      </c>
      <c r="BG53" s="9">
        <f>'COGS-INVENTORY_CWS'!BG69</f>
        <v>247021.64999999994</v>
      </c>
      <c r="BH53" s="9">
        <f>'COGS-INVENTORY_CWS'!BH69</f>
        <v>214052.62499999991</v>
      </c>
      <c r="BI53" s="9">
        <f>'COGS-INVENTORY_CWS'!BI69</f>
        <v>344944.5749999999</v>
      </c>
      <c r="BJ53" s="9">
        <f>'COGS-INVENTORY_CWS'!BJ69</f>
        <v>492074.99999999994</v>
      </c>
      <c r="BK53" s="9">
        <f>'COGS-INVENTORY_CWS'!BK69</f>
        <v>565886.25</v>
      </c>
    </row>
    <row r="55" spans="2:66" x14ac:dyDescent="0.15">
      <c r="C55" s="75"/>
      <c r="D55" s="366" t="s">
        <v>35</v>
      </c>
      <c r="E55" s="366"/>
      <c r="F55" s="366"/>
      <c r="G55" s="366"/>
      <c r="H55" s="366"/>
      <c r="I55" s="366"/>
      <c r="J55" s="366"/>
      <c r="K55" s="366"/>
      <c r="L55" s="366"/>
      <c r="M55" s="366"/>
      <c r="N55" s="366"/>
      <c r="O55" s="366"/>
      <c r="P55" s="366" t="s">
        <v>36</v>
      </c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 t="s">
        <v>37</v>
      </c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 t="s">
        <v>38</v>
      </c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 t="s">
        <v>39</v>
      </c>
      <c r="BA55" s="366"/>
      <c r="BB55" s="366"/>
      <c r="BC55" s="366"/>
      <c r="BD55" s="366"/>
      <c r="BE55" s="366"/>
      <c r="BF55" s="366"/>
      <c r="BG55" s="366"/>
      <c r="BH55" s="366"/>
      <c r="BI55" s="366"/>
      <c r="BJ55" s="366"/>
      <c r="BK55" s="366"/>
      <c r="BM55" s="10" t="s">
        <v>661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67500</v>
      </c>
      <c r="K58" s="9">
        <f>'COGS-INVENTORY_CWS'!K48</f>
        <v>135000</v>
      </c>
      <c r="L58" s="9">
        <f>'COGS-INVENTORY_CWS'!L48</f>
        <v>270000</v>
      </c>
      <c r="M58" s="9">
        <f>'COGS-INVENTORY_CWS'!M48</f>
        <v>222750</v>
      </c>
      <c r="N58" s="9">
        <f>'COGS-INVENTORY_CWS'!N48</f>
        <v>182250</v>
      </c>
      <c r="O58" s="9">
        <f>'COGS-INVENTORY_CWS'!O48</f>
        <v>101250</v>
      </c>
      <c r="P58" s="9">
        <f>'COGS-INVENTORY_CWS'!P48</f>
        <v>131625</v>
      </c>
      <c r="Q58" s="9">
        <f>'COGS-INVENTORY_CWS'!Q48</f>
        <v>155925</v>
      </c>
      <c r="R58" s="9">
        <f>'COGS-INVENTORY_CWS'!R48</f>
        <v>155925</v>
      </c>
      <c r="S58" s="9">
        <f>'COGS-INVENTORY_CWS'!S48</f>
        <v>155925</v>
      </c>
      <c r="T58" s="9">
        <f>'COGS-INVENTORY_CWS'!T48</f>
        <v>162000</v>
      </c>
      <c r="U58" s="9">
        <f>'COGS-INVENTORY_CWS'!U48</f>
        <v>174150</v>
      </c>
      <c r="V58" s="9">
        <f>'COGS-INVENTORY_CWS'!V48</f>
        <v>186300</v>
      </c>
      <c r="W58" s="9">
        <f>'COGS-INVENTORY_CWS'!W48</f>
        <v>204525</v>
      </c>
      <c r="X58" s="9">
        <f>'COGS-INVENTORY_CWS'!X48</f>
        <v>216675</v>
      </c>
      <c r="Y58" s="9">
        <f>'COGS-INVENTORY_CWS'!Y48</f>
        <v>214650</v>
      </c>
      <c r="Z58" s="9">
        <f>'COGS-INVENTORY_CWS'!Z48</f>
        <v>236250</v>
      </c>
      <c r="AA58" s="9">
        <f>'COGS-INVENTORY_CWS'!AA48</f>
        <v>269325</v>
      </c>
      <c r="AB58" s="9">
        <f>'COGS-INVENTORY_CWS'!AB48</f>
        <v>311850</v>
      </c>
      <c r="AC58" s="9">
        <f>'COGS-INVENTORY_CWS'!AC48</f>
        <v>333112.5</v>
      </c>
      <c r="AD58" s="9">
        <f>'COGS-INVENTORY_CWS'!AD48</f>
        <v>344047.5</v>
      </c>
      <c r="AE58" s="9">
        <f>'COGS-INVENTORY_CWS'!AE48</f>
        <v>354982.5</v>
      </c>
      <c r="AF58" s="9">
        <f>'COGS-INVENTORY_CWS'!AF48</f>
        <v>344047.5</v>
      </c>
      <c r="AG58" s="9">
        <f>'COGS-INVENTORY_CWS'!AG48</f>
        <v>333112.5</v>
      </c>
      <c r="AH58" s="9">
        <f>'COGS-INVENTORY_CWS'!AH48</f>
        <v>311850</v>
      </c>
      <c r="AI58" s="9">
        <f>'COGS-INVENTORY_CWS'!AI48</f>
        <v>290587.5</v>
      </c>
      <c r="AJ58" s="9">
        <f>'COGS-INVENTORY_CWS'!AJ48</f>
        <v>258997.5</v>
      </c>
      <c r="AK58" s="9">
        <f>'COGS-INVENTORY_CWS'!AK48</f>
        <v>248670</v>
      </c>
      <c r="AL58" s="9">
        <f>'COGS-INVENTORY_CWS'!AL48</f>
        <v>294232.5</v>
      </c>
      <c r="AM58" s="9">
        <f>'COGS-INVENTORY_CWS'!AM48</f>
        <v>365310</v>
      </c>
      <c r="AN58" s="9">
        <f>'COGS-INVENTORY_CWS'!AN48</f>
        <v>419438.25</v>
      </c>
      <c r="AO58" s="9">
        <f>'COGS-INVENTORY_CWS'!AO48</f>
        <v>446775.75</v>
      </c>
      <c r="AP58" s="9">
        <f>'COGS-INVENTORY_CWS'!AP48</f>
        <v>460444.5</v>
      </c>
      <c r="AQ58" s="9">
        <f>'COGS-INVENTORY_CWS'!AQ48</f>
        <v>474113.25</v>
      </c>
      <c r="AR58" s="9">
        <f>'COGS-INVENTORY_CWS'!AR48</f>
        <v>460444.5</v>
      </c>
      <c r="AS58" s="9">
        <f>'COGS-INVENTORY_CWS'!AS48</f>
        <v>446775.75</v>
      </c>
      <c r="AT58" s="9">
        <f>'COGS-INVENTORY_CWS'!AT48</f>
        <v>419438.25</v>
      </c>
      <c r="AU58" s="9">
        <f>'COGS-INVENTORY_CWS'!AU48</f>
        <v>392647.5</v>
      </c>
      <c r="AV58" s="9">
        <f>'COGS-INVENTORY_CWS'!AV48</f>
        <v>352188</v>
      </c>
      <c r="AW58" s="9">
        <f>'COGS-INVENTORY_CWS'!AW48</f>
        <v>335785.5</v>
      </c>
      <c r="AX58" s="9">
        <f>'COGS-INVENTORY_CWS'!AX48</f>
        <v>387726.75</v>
      </c>
      <c r="AY58" s="9">
        <f>'COGS-INVENTORY_CWS'!AY48</f>
        <v>471379.5</v>
      </c>
      <c r="AZ58" s="9">
        <f>'COGS-INVENTORY_CWS'!AZ48</f>
        <v>537317.55000000005</v>
      </c>
      <c r="BA58" s="9">
        <f>'COGS-INVENTORY_CWS'!BA48</f>
        <v>570286.57500000007</v>
      </c>
      <c r="BB58" s="9">
        <f>'COGS-INVENTORY_CWS'!BB48</f>
        <v>587017.12500000012</v>
      </c>
      <c r="BC58" s="9">
        <f>'COGS-INVENTORY_CWS'!BC48</f>
        <v>603747.67500000016</v>
      </c>
      <c r="BD58" s="9">
        <f>'COGS-INVENTORY_CWS'!BD48</f>
        <v>587017.12500000012</v>
      </c>
      <c r="BE58" s="9">
        <f>'COGS-INVENTORY_CWS'!BE48</f>
        <v>570286.57500000007</v>
      </c>
      <c r="BF58" s="9">
        <f>'COGS-INVENTORY_CWS'!BF48</f>
        <v>537317.55000000005</v>
      </c>
      <c r="BG58" s="9">
        <f>'COGS-INVENTORY_CWS'!BG48</f>
        <v>504348.52500000008</v>
      </c>
      <c r="BH58" s="9">
        <f>'COGS-INVENTORY_CWS'!BH48</f>
        <v>455141.02500000008</v>
      </c>
      <c r="BI58" s="9">
        <f>'COGS-INVENTORY_CWS'!BI48</f>
        <v>569302.42500000005</v>
      </c>
      <c r="BJ58" s="9">
        <f>'COGS-INVENTORY_CWS'!BJ48</f>
        <v>700194.375</v>
      </c>
      <c r="BK58" s="9">
        <f>'COGS-INVENTORY_CWS'!BK48</f>
        <v>921136.05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67500</v>
      </c>
      <c r="K59" s="9">
        <f>'COGS-INVENTORY_CWS'!K69</f>
        <v>135000</v>
      </c>
      <c r="L59" s="9">
        <f>'COGS-INVENTORY_CWS'!L69</f>
        <v>202500</v>
      </c>
      <c r="M59" s="9">
        <f>'COGS-INVENTORY_CWS'!M69</f>
        <v>155250</v>
      </c>
      <c r="N59" s="9">
        <f>'COGS-INVENTORY_CWS'!N69</f>
        <v>47250</v>
      </c>
      <c r="O59" s="9">
        <f>'COGS-INVENTORY_CWS'!O69</f>
        <v>81000</v>
      </c>
      <c r="P59" s="9">
        <f>'COGS-INVENTORY_CWS'!P69</f>
        <v>102600</v>
      </c>
      <c r="Q59" s="9">
        <f>'COGS-INVENTORY_CWS'!Q69</f>
        <v>97200</v>
      </c>
      <c r="R59" s="9">
        <f>'COGS-INVENTORY_CWS'!R69</f>
        <v>97200</v>
      </c>
      <c r="S59" s="9">
        <f>'COGS-INVENTORY_CWS'!S69</f>
        <v>97200</v>
      </c>
      <c r="T59" s="9">
        <f>'COGS-INVENTORY_CWS'!T69</f>
        <v>103275</v>
      </c>
      <c r="U59" s="9">
        <f>'COGS-INVENTORY_CWS'!U69</f>
        <v>115425</v>
      </c>
      <c r="V59" s="9">
        <f>'COGS-INVENTORY_CWS'!V69</f>
        <v>121500</v>
      </c>
      <c r="W59" s="9">
        <f>'COGS-INVENTORY_CWS'!W69</f>
        <v>133650</v>
      </c>
      <c r="X59" s="9">
        <f>'COGS-INVENTORY_CWS'!X69</f>
        <v>145800</v>
      </c>
      <c r="Y59" s="9">
        <f>'COGS-INVENTORY_CWS'!Y69</f>
        <v>131625</v>
      </c>
      <c r="Z59" s="9">
        <f>'COGS-INVENTORY_CWS'!Z69</f>
        <v>153225</v>
      </c>
      <c r="AA59" s="9">
        <f>'COGS-INVENTORY_CWS'!AA69</f>
        <v>200475</v>
      </c>
      <c r="AB59" s="9">
        <f>'COGS-INVENTORY_CWS'!AB69</f>
        <v>201352.5</v>
      </c>
      <c r="AC59" s="9">
        <f>'COGS-INVENTORY_CWS'!AC69</f>
        <v>201690</v>
      </c>
      <c r="AD59" s="9">
        <f>'COGS-INVENTORY_CWS'!AD69</f>
        <v>212625</v>
      </c>
      <c r="AE59" s="9">
        <f>'COGS-INVENTORY_CWS'!AE69</f>
        <v>212625</v>
      </c>
      <c r="AF59" s="9">
        <f>'COGS-INVENTORY_CWS'!AF69</f>
        <v>201690</v>
      </c>
      <c r="AG59" s="9">
        <f>'COGS-INVENTORY_CWS'!AG69</f>
        <v>190755</v>
      </c>
      <c r="AH59" s="9">
        <f>'COGS-INVENTORY_CWS'!AH69</f>
        <v>180427.5</v>
      </c>
      <c r="AI59" s="9">
        <f>'COGS-INVENTORY_CWS'!AI69</f>
        <v>159165</v>
      </c>
      <c r="AJ59" s="9">
        <f>'COGS-INVENTORY_CWS'!AJ69</f>
        <v>137902.5</v>
      </c>
      <c r="AK59" s="9">
        <f>'COGS-INVENTORY_CWS'!AK69</f>
        <v>138510</v>
      </c>
      <c r="AL59" s="9">
        <f>'COGS-INVENTORY_CWS'!AL69</f>
        <v>194400</v>
      </c>
      <c r="AM59" s="9">
        <f>'COGS-INVENTORY_CWS'!AM69</f>
        <v>254542.5</v>
      </c>
      <c r="AN59" s="9">
        <f>'COGS-INVENTORY_CWS'!AN69</f>
        <v>256243.5</v>
      </c>
      <c r="AO59" s="9">
        <f>'COGS-INVENTORY_CWS'!AO69</f>
        <v>256425.75</v>
      </c>
      <c r="AP59" s="9">
        <f>'COGS-INVENTORY_CWS'!AP69</f>
        <v>270094.5</v>
      </c>
      <c r="AQ59" s="9">
        <f>'COGS-INVENTORY_CWS'!AQ69</f>
        <v>270094.5</v>
      </c>
      <c r="AR59" s="9">
        <f>'COGS-INVENTORY_CWS'!AR69</f>
        <v>256425.75</v>
      </c>
      <c r="AS59" s="9">
        <f>'COGS-INVENTORY_CWS'!AS69</f>
        <v>242757</v>
      </c>
      <c r="AT59" s="9">
        <f>'COGS-INVENTORY_CWS'!AT69</f>
        <v>229088.25</v>
      </c>
      <c r="AU59" s="9">
        <f>'COGS-INVENTORY_CWS'!AU69</f>
        <v>202297.5</v>
      </c>
      <c r="AV59" s="9">
        <f>'COGS-INVENTORY_CWS'!AV69</f>
        <v>175506.75</v>
      </c>
      <c r="AW59" s="9">
        <f>'COGS-INVENTORY_CWS'!AW69</f>
        <v>172226.25</v>
      </c>
      <c r="AX59" s="9">
        <f>'COGS-INVENTORY_CWS'!AX69</f>
        <v>237836.25</v>
      </c>
      <c r="AY59" s="9">
        <f>'COGS-INVENTORY_CWS'!AY69</f>
        <v>311100.75</v>
      </c>
      <c r="AZ59" s="9">
        <f>'COGS-INVENTORY_CWS'!AZ69</f>
        <v>312686.32499999995</v>
      </c>
      <c r="BA59" s="9">
        <f>'COGS-INVENTORY_CWS'!BA69</f>
        <v>312959.69999999995</v>
      </c>
      <c r="BB59" s="9">
        <f>'COGS-INVENTORY_CWS'!BB69</f>
        <v>329690.25</v>
      </c>
      <c r="BC59" s="9">
        <f>'COGS-INVENTORY_CWS'!BC69</f>
        <v>329690.25</v>
      </c>
      <c r="BD59" s="9">
        <f>'COGS-INVENTORY_CWS'!BD69</f>
        <v>312959.69999999995</v>
      </c>
      <c r="BE59" s="9">
        <f>'COGS-INVENTORY_CWS'!BE69</f>
        <v>296229.14999999991</v>
      </c>
      <c r="BF59" s="9">
        <f>'COGS-INVENTORY_CWS'!BF69</f>
        <v>279990.67499999993</v>
      </c>
      <c r="BG59" s="9">
        <f>'COGS-INVENTORY_CWS'!BG69</f>
        <v>247021.64999999994</v>
      </c>
      <c r="BH59" s="9">
        <f>'COGS-INVENTORY_CWS'!BH69</f>
        <v>214052.62499999991</v>
      </c>
      <c r="BI59" s="9">
        <f>'COGS-INVENTORY_CWS'!BI69</f>
        <v>344944.5749999999</v>
      </c>
      <c r="BJ59" s="9">
        <f>'COGS-INVENTORY_CWS'!BJ69</f>
        <v>492074.99999999994</v>
      </c>
      <c r="BK59" s="9">
        <f>'COGS-INVENTORY_CWS'!BK69</f>
        <v>565886.25</v>
      </c>
    </row>
    <row r="62" spans="2:66" x14ac:dyDescent="0.15">
      <c r="B62" s="10" t="s">
        <v>684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639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640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1099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90</v>
      </c>
      <c r="M72" s="169">
        <f>+'REV-SALES-FCAST_CWS'!M36</f>
        <v>90</v>
      </c>
      <c r="N72" s="169">
        <f>+'REV-SALES-FCAST_CWS'!N36</f>
        <v>180</v>
      </c>
    </row>
    <row r="73" spans="2:15" x14ac:dyDescent="0.15">
      <c r="B73" t="s">
        <v>36</v>
      </c>
      <c r="C73" s="169">
        <f>+'REV-SALES-FCAST_CWS'!C40</f>
        <v>27</v>
      </c>
      <c r="D73" s="169">
        <f>+'REV-SALES-FCAST_CWS'!D40</f>
        <v>36</v>
      </c>
      <c r="E73" s="169">
        <f>+'REV-SALES-FCAST_CWS'!E40</f>
        <v>72</v>
      </c>
      <c r="F73" s="169">
        <f>+'REV-SALES-FCAST_CWS'!F40</f>
        <v>72</v>
      </c>
      <c r="G73" s="169">
        <f>+'REV-SALES-FCAST_CWS'!G40</f>
        <v>72</v>
      </c>
      <c r="H73" s="169">
        <f>+'REV-SALES-FCAST_CWS'!H40</f>
        <v>72</v>
      </c>
      <c r="I73" s="169">
        <f>+'REV-SALES-FCAST_CWS'!I40</f>
        <v>72</v>
      </c>
      <c r="J73" s="169">
        <f>+'REV-SALES-FCAST_CWS'!J40</f>
        <v>81</v>
      </c>
      <c r="K73" s="169">
        <f>+'REV-SALES-FCAST_CWS'!K40</f>
        <v>90</v>
      </c>
      <c r="L73" s="169">
        <f>+'REV-SALES-FCAST_CWS'!L40</f>
        <v>90</v>
      </c>
      <c r="M73" s="169">
        <f>+'REV-SALES-FCAST_CWS'!M40</f>
        <v>108</v>
      </c>
      <c r="N73" s="169">
        <f>+'REV-SALES-FCAST_CWS'!N40</f>
        <v>108</v>
      </c>
    </row>
    <row r="74" spans="2:15" x14ac:dyDescent="0.15">
      <c r="B74" t="s">
        <v>37</v>
      </c>
      <c r="C74" s="169">
        <f>+'REV-SALES-FCAST_CWS'!C44</f>
        <v>87</v>
      </c>
      <c r="D74" s="169">
        <f>+'REV-SALES-FCAST_CWS'!D44</f>
        <v>140</v>
      </c>
      <c r="E74" s="169">
        <f>+'REV-SALES-FCAST_CWS'!E44</f>
        <v>157</v>
      </c>
      <c r="F74" s="169">
        <f>+'REV-SALES-FCAST_CWS'!F44</f>
        <v>157</v>
      </c>
      <c r="G74" s="169">
        <f>+'REV-SALES-FCAST_CWS'!G44</f>
        <v>175</v>
      </c>
      <c r="H74" s="169">
        <f>+'REV-SALES-FCAST_CWS'!H44</f>
        <v>175</v>
      </c>
      <c r="I74" s="169">
        <f>+'REV-SALES-FCAST_CWS'!I44</f>
        <v>175</v>
      </c>
      <c r="J74" s="169">
        <f>+'REV-SALES-FCAST_CWS'!J44</f>
        <v>157</v>
      </c>
      <c r="K74" s="169">
        <f>+'REV-SALES-FCAST_CWS'!K44</f>
        <v>157</v>
      </c>
      <c r="L74" s="169">
        <f>+'REV-SALES-FCAST_CWS'!L44</f>
        <v>140</v>
      </c>
      <c r="M74" s="169">
        <f>+'REV-SALES-FCAST_CWS'!M44</f>
        <v>122</v>
      </c>
      <c r="N74" s="169">
        <f>+'REV-SALES-FCAST_CWS'!N44</f>
        <v>105</v>
      </c>
    </row>
    <row r="75" spans="2:15" x14ac:dyDescent="0.15">
      <c r="B75" t="s">
        <v>38</v>
      </c>
      <c r="C75" s="169">
        <f>+'REV-SALES-FCAST_CWS'!C48</f>
        <v>123</v>
      </c>
      <c r="D75" s="169">
        <f>+'REV-SALES-FCAST_CWS'!D48</f>
        <v>197</v>
      </c>
      <c r="E75" s="169">
        <f>+'REV-SALES-FCAST_CWS'!E48</f>
        <v>222</v>
      </c>
      <c r="F75" s="169">
        <f>+'REV-SALES-FCAST_CWS'!F48</f>
        <v>222</v>
      </c>
      <c r="G75" s="169">
        <f>+'REV-SALES-FCAST_CWS'!G48</f>
        <v>247</v>
      </c>
      <c r="H75" s="169">
        <f>+'REV-SALES-FCAST_CWS'!H48</f>
        <v>247</v>
      </c>
      <c r="I75" s="169">
        <f>+'REV-SALES-FCAST_CWS'!I48</f>
        <v>247</v>
      </c>
      <c r="J75" s="169">
        <f>+'REV-SALES-FCAST_CWS'!J48</f>
        <v>222</v>
      </c>
      <c r="K75" s="169">
        <f>+'REV-SALES-FCAST_CWS'!K48</f>
        <v>222</v>
      </c>
      <c r="L75" s="169">
        <f>+'REV-SALES-FCAST_CWS'!L48</f>
        <v>197</v>
      </c>
      <c r="M75" s="169">
        <f>+'REV-SALES-FCAST_CWS'!M48</f>
        <v>173</v>
      </c>
      <c r="N75" s="169">
        <f>+'REV-SALES-FCAST_CWS'!N48</f>
        <v>148</v>
      </c>
    </row>
    <row r="76" spans="2:15" x14ac:dyDescent="0.15">
      <c r="B76" t="s">
        <v>39</v>
      </c>
      <c r="C76" s="169">
        <f>+'REV-SALES-FCAST_CWS'!C52</f>
        <v>167</v>
      </c>
      <c r="D76" s="169">
        <f>+'REV-SALES-FCAST_CWS'!D52</f>
        <v>268</v>
      </c>
      <c r="E76" s="169">
        <f>+'REV-SALES-FCAST_CWS'!E52</f>
        <v>301</v>
      </c>
      <c r="F76" s="169">
        <f>+'REV-SALES-FCAST_CWS'!F52</f>
        <v>301</v>
      </c>
      <c r="G76" s="169">
        <f>+'REV-SALES-FCAST_CWS'!G52</f>
        <v>335</v>
      </c>
      <c r="H76" s="169">
        <f>+'REV-SALES-FCAST_CWS'!H52</f>
        <v>335</v>
      </c>
      <c r="I76" s="169">
        <f>+'REV-SALES-FCAST_CWS'!I52</f>
        <v>335</v>
      </c>
      <c r="J76" s="169">
        <f>+'REV-SALES-FCAST_CWS'!J52</f>
        <v>301</v>
      </c>
      <c r="K76" s="169">
        <f>+'REV-SALES-FCAST_CWS'!K52</f>
        <v>301</v>
      </c>
      <c r="L76" s="169">
        <f>+'REV-SALES-FCAST_CWS'!L52</f>
        <v>268</v>
      </c>
      <c r="M76" s="169">
        <f>+'REV-SALES-FCAST_CWS'!M52</f>
        <v>234</v>
      </c>
      <c r="N76" s="169">
        <f>+'REV-SALES-FCAST_CWS'!N52</f>
        <v>201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6" t="s">
        <v>35</v>
      </c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 t="s">
        <v>36</v>
      </c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366"/>
      <c r="AC1" s="366" t="s">
        <v>37</v>
      </c>
      <c r="AD1" s="366"/>
      <c r="AE1" s="366"/>
      <c r="AF1" s="366"/>
      <c r="AG1" s="366"/>
      <c r="AH1" s="366"/>
      <c r="AI1" s="366"/>
      <c r="AJ1" s="366"/>
      <c r="AK1" s="366"/>
      <c r="AL1" s="366"/>
      <c r="AM1" s="366"/>
      <c r="AN1" s="366"/>
      <c r="AO1" s="366" t="s">
        <v>38</v>
      </c>
      <c r="AP1" s="366"/>
      <c r="AQ1" s="366"/>
      <c r="AR1" s="366"/>
      <c r="AS1" s="366"/>
      <c r="AT1" s="366"/>
      <c r="AU1" s="366"/>
      <c r="AV1" s="366"/>
      <c r="AW1" s="366"/>
      <c r="AX1" s="366"/>
      <c r="AY1" s="366"/>
      <c r="AZ1" s="366"/>
      <c r="BA1" s="366" t="s">
        <v>39</v>
      </c>
      <c r="BB1" s="366"/>
      <c r="BC1" s="366"/>
      <c r="BD1" s="366"/>
      <c r="BE1" s="366"/>
      <c r="BF1" s="366"/>
      <c r="BG1" s="366"/>
      <c r="BH1" s="366"/>
      <c r="BI1" s="366"/>
      <c r="BJ1" s="366"/>
      <c r="BK1" s="366"/>
      <c r="BL1" s="366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653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90</v>
      </c>
      <c r="O6" s="169">
        <f>'REV-SALES-FCAST_CWS'!M36</f>
        <v>90</v>
      </c>
      <c r="P6" s="169">
        <f>'REV-SALES-FCAST_CWS'!N36</f>
        <v>180</v>
      </c>
      <c r="Q6" s="169">
        <f>'REV-SALES-FCAST_CWS'!C40</f>
        <v>27</v>
      </c>
      <c r="R6" s="169">
        <f>'REV-SALES-FCAST_CWS'!D40</f>
        <v>36</v>
      </c>
      <c r="S6" s="169">
        <f>'REV-SALES-FCAST_CWS'!E40</f>
        <v>72</v>
      </c>
      <c r="T6" s="169">
        <f>'REV-SALES-FCAST_CWS'!F40</f>
        <v>72</v>
      </c>
      <c r="U6" s="169">
        <f>'REV-SALES-FCAST_CWS'!G40</f>
        <v>72</v>
      </c>
      <c r="V6" s="169">
        <f>'REV-SALES-FCAST_CWS'!H40</f>
        <v>72</v>
      </c>
      <c r="W6" s="169">
        <f>'REV-SALES-FCAST_CWS'!I40</f>
        <v>72</v>
      </c>
      <c r="X6" s="169">
        <f>'REV-SALES-FCAST_CWS'!J40</f>
        <v>81</v>
      </c>
      <c r="Y6" s="169">
        <f>'REV-SALES-FCAST_CWS'!K40</f>
        <v>90</v>
      </c>
      <c r="Z6" s="169">
        <f>'REV-SALES-FCAST_CWS'!L40</f>
        <v>90</v>
      </c>
      <c r="AA6" s="169">
        <f>'REV-SALES-FCAST_CWS'!M40</f>
        <v>108</v>
      </c>
      <c r="AB6" s="169">
        <f>'REV-SALES-FCAST_CWS'!N40</f>
        <v>108</v>
      </c>
      <c r="AC6" s="169">
        <f>'REV-SALES-FCAST_CWS'!C44</f>
        <v>87</v>
      </c>
      <c r="AD6" s="169">
        <f>'REV-SALES-FCAST_CWS'!D44</f>
        <v>140</v>
      </c>
      <c r="AE6" s="169">
        <f>'REV-SALES-FCAST_CWS'!E44</f>
        <v>157</v>
      </c>
      <c r="AF6" s="169">
        <f>'REV-SALES-FCAST_CWS'!F44</f>
        <v>157</v>
      </c>
      <c r="AG6" s="169">
        <f>'REV-SALES-FCAST_CWS'!G44</f>
        <v>175</v>
      </c>
      <c r="AH6" s="169">
        <f>'REV-SALES-FCAST_CWS'!H44</f>
        <v>175</v>
      </c>
      <c r="AI6" s="169">
        <f>'REV-SALES-FCAST_CWS'!I44</f>
        <v>175</v>
      </c>
      <c r="AJ6" s="169">
        <f>'REV-SALES-FCAST_CWS'!J44</f>
        <v>157</v>
      </c>
      <c r="AK6" s="169">
        <f>'REV-SALES-FCAST_CWS'!K44</f>
        <v>157</v>
      </c>
      <c r="AL6" s="169">
        <f>'REV-SALES-FCAST_CWS'!L44</f>
        <v>140</v>
      </c>
      <c r="AM6" s="169">
        <f>'REV-SALES-FCAST_CWS'!M44</f>
        <v>122</v>
      </c>
      <c r="AN6" s="169">
        <f>'REV-SALES-FCAST_CWS'!N44</f>
        <v>105</v>
      </c>
      <c r="AO6" s="169">
        <f>'REV-SALES-FCAST_CWS'!C48</f>
        <v>123</v>
      </c>
      <c r="AP6" s="169">
        <f>'REV-SALES-FCAST_CWS'!D48</f>
        <v>197</v>
      </c>
      <c r="AQ6" s="169">
        <f>'REV-SALES-FCAST_CWS'!E48</f>
        <v>222</v>
      </c>
      <c r="AR6" s="169">
        <f>'REV-SALES-FCAST_CWS'!F48</f>
        <v>222</v>
      </c>
      <c r="AS6" s="169">
        <f>'REV-SALES-FCAST_CWS'!G48</f>
        <v>247</v>
      </c>
      <c r="AT6" s="169">
        <f>'REV-SALES-FCAST_CWS'!H48</f>
        <v>247</v>
      </c>
      <c r="AU6" s="169">
        <f>'REV-SALES-FCAST_CWS'!I48</f>
        <v>247</v>
      </c>
      <c r="AV6" s="169">
        <f>'REV-SALES-FCAST_CWS'!J48</f>
        <v>222</v>
      </c>
      <c r="AW6" s="169">
        <f>'REV-SALES-FCAST_CWS'!K48</f>
        <v>222</v>
      </c>
      <c r="AX6" s="169">
        <f>'REV-SALES-FCAST_CWS'!L48</f>
        <v>197</v>
      </c>
      <c r="AY6" s="169">
        <f>'REV-SALES-FCAST_CWS'!M48</f>
        <v>173</v>
      </c>
      <c r="AZ6" s="169">
        <f>'REV-SALES-FCAST_CWS'!N48</f>
        <v>148</v>
      </c>
      <c r="BA6" s="169">
        <f>'REV-SALES-FCAST_CWS'!C52</f>
        <v>167</v>
      </c>
      <c r="BB6" s="169">
        <f>'REV-SALES-FCAST_CWS'!D52</f>
        <v>268</v>
      </c>
      <c r="BC6" s="169">
        <f>'REV-SALES-FCAST_CWS'!E52</f>
        <v>301</v>
      </c>
      <c r="BD6" s="169">
        <f>'REV-SALES-FCAST_CWS'!F52</f>
        <v>301</v>
      </c>
      <c r="BE6" s="169">
        <f>'REV-SALES-FCAST_CWS'!G52</f>
        <v>335</v>
      </c>
      <c r="BF6" s="169">
        <f>'REV-SALES-FCAST_CWS'!H52</f>
        <v>335</v>
      </c>
      <c r="BG6" s="169">
        <f>'REV-SALES-FCAST_CWS'!I52</f>
        <v>335</v>
      </c>
      <c r="BH6" s="169">
        <f>'REV-SALES-FCAST_CWS'!J52</f>
        <v>301</v>
      </c>
      <c r="BI6" s="169">
        <f>'REV-SALES-FCAST_CWS'!K52</f>
        <v>301</v>
      </c>
      <c r="BJ6" s="169">
        <f>'REV-SALES-FCAST_CWS'!L52</f>
        <v>268</v>
      </c>
      <c r="BK6" s="169">
        <f>'REV-SALES-FCAST_CWS'!M52</f>
        <v>234</v>
      </c>
      <c r="BL6" s="169">
        <f>'REV-SALES-FCAST_CWS'!N52</f>
        <v>201</v>
      </c>
      <c r="BM6" s="317">
        <f>SUM(E6:BL6)</f>
        <v>8821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450000</v>
      </c>
      <c r="O7" s="97">
        <f>'COGS-PRICE-MARGIN_CWS'!$C5*O6</f>
        <v>450000</v>
      </c>
      <c r="P7" s="97">
        <f>'COGS-PRICE-MARGIN_CWS'!$C5*P6</f>
        <v>900000</v>
      </c>
      <c r="Q7" s="97">
        <f>'COGS-PRICE-MARGIN_CWS'!$C26*Q6</f>
        <v>148500</v>
      </c>
      <c r="R7" s="97">
        <f>'COGS-PRICE-MARGIN_CWS'!$C26*R6</f>
        <v>198000</v>
      </c>
      <c r="S7" s="97">
        <f>'COGS-PRICE-MARGIN_CWS'!$C26*S6</f>
        <v>396000</v>
      </c>
      <c r="T7" s="97">
        <f>'COGS-PRICE-MARGIN_CWS'!$C26*T6</f>
        <v>396000</v>
      </c>
      <c r="U7" s="97">
        <f>'COGS-PRICE-MARGIN_CWS'!$C26*U6</f>
        <v>396000</v>
      </c>
      <c r="V7" s="97">
        <f>'COGS-PRICE-MARGIN_CWS'!$C26*V6</f>
        <v>396000</v>
      </c>
      <c r="W7" s="97">
        <f>'COGS-PRICE-MARGIN_CWS'!$C26*W6</f>
        <v>396000</v>
      </c>
      <c r="X7" s="97">
        <f>'COGS-PRICE-MARGIN_CWS'!$C26*X6</f>
        <v>445500</v>
      </c>
      <c r="Y7" s="97">
        <f>'COGS-PRICE-MARGIN_CWS'!$C26*Y6</f>
        <v>495000</v>
      </c>
      <c r="Z7" s="97">
        <f>'COGS-PRICE-MARGIN_CWS'!$C26*Z6</f>
        <v>495000</v>
      </c>
      <c r="AA7" s="97">
        <f>'COGS-PRICE-MARGIN_CWS'!$C26*AA6</f>
        <v>594000</v>
      </c>
      <c r="AB7" s="97">
        <f>'COGS-PRICE-MARGIN_CWS'!$C26*AB6</f>
        <v>594000</v>
      </c>
      <c r="AC7" s="97">
        <f>'COGS-PRICE-MARGIN_CWS'!$C47*AC6</f>
        <v>522000</v>
      </c>
      <c r="AD7" s="97">
        <f>'COGS-PRICE-MARGIN_CWS'!$C47*AD6</f>
        <v>840000</v>
      </c>
      <c r="AE7" s="97">
        <f>'COGS-PRICE-MARGIN_CWS'!$C47*AE6</f>
        <v>942000</v>
      </c>
      <c r="AF7" s="97">
        <f>'COGS-PRICE-MARGIN_CWS'!$C47*AF6</f>
        <v>942000</v>
      </c>
      <c r="AG7" s="97">
        <f>'COGS-PRICE-MARGIN_CWS'!$C47*AG6</f>
        <v>1050000</v>
      </c>
      <c r="AH7" s="97">
        <f>'COGS-PRICE-MARGIN_CWS'!$C47*AH6</f>
        <v>1050000</v>
      </c>
      <c r="AI7" s="97">
        <f>'COGS-PRICE-MARGIN_CWS'!$C47*AI6</f>
        <v>1050000</v>
      </c>
      <c r="AJ7" s="97">
        <f>'COGS-PRICE-MARGIN_CWS'!$C47*AJ6</f>
        <v>942000</v>
      </c>
      <c r="AK7" s="97">
        <f>'COGS-PRICE-MARGIN_CWS'!$C47*AK6</f>
        <v>942000</v>
      </c>
      <c r="AL7" s="97">
        <f>'COGS-PRICE-MARGIN_CWS'!$C47*AL6</f>
        <v>840000</v>
      </c>
      <c r="AM7" s="97">
        <f>'COGS-PRICE-MARGIN_CWS'!$C47*AM6</f>
        <v>732000</v>
      </c>
      <c r="AN7" s="97">
        <f>'COGS-PRICE-MARGIN_CWS'!$C47*AN6</f>
        <v>630000</v>
      </c>
      <c r="AO7" s="97">
        <f>'COGS-PRICE-MARGIN_CWS'!$C68*AO6</f>
        <v>799500</v>
      </c>
      <c r="AP7" s="97">
        <f>'COGS-PRICE-MARGIN_CWS'!$C68*AP6</f>
        <v>1280500</v>
      </c>
      <c r="AQ7" s="97">
        <f>'COGS-PRICE-MARGIN_CWS'!$C68*AQ6</f>
        <v>1443000</v>
      </c>
      <c r="AR7" s="97">
        <f>'COGS-PRICE-MARGIN_CWS'!$C68*AR6</f>
        <v>1443000</v>
      </c>
      <c r="AS7" s="97">
        <f>'COGS-PRICE-MARGIN_CWS'!$C68*AS6</f>
        <v>1605500</v>
      </c>
      <c r="AT7" s="97">
        <f>'COGS-PRICE-MARGIN_CWS'!$C68*AT6</f>
        <v>1605500</v>
      </c>
      <c r="AU7" s="97">
        <f>'COGS-PRICE-MARGIN_CWS'!$C68*AU6</f>
        <v>1605500</v>
      </c>
      <c r="AV7" s="97">
        <f>'COGS-PRICE-MARGIN_CWS'!$C68*AV6</f>
        <v>1443000</v>
      </c>
      <c r="AW7" s="97">
        <f>'COGS-PRICE-MARGIN_CWS'!$C68*AW6</f>
        <v>1443000</v>
      </c>
      <c r="AX7" s="97">
        <f>'COGS-PRICE-MARGIN_CWS'!$C68*AX6</f>
        <v>1280500</v>
      </c>
      <c r="AY7" s="97">
        <f>'COGS-PRICE-MARGIN_CWS'!$C68*AY6</f>
        <v>1124500</v>
      </c>
      <c r="AZ7" s="97">
        <f>'COGS-PRICE-MARGIN_CWS'!$C68*AZ6</f>
        <v>962000</v>
      </c>
      <c r="BA7" s="97">
        <f>'COGS-PRICE-MARGIN_CWS'!$C89*BA6</f>
        <v>1210750</v>
      </c>
      <c r="BB7" s="97">
        <f>'COGS-PRICE-MARGIN_CWS'!$C89*BB6</f>
        <v>1943000</v>
      </c>
      <c r="BC7" s="97">
        <f>'COGS-PRICE-MARGIN_CWS'!$C89*BC6</f>
        <v>2182250</v>
      </c>
      <c r="BD7" s="97">
        <f>'COGS-PRICE-MARGIN_CWS'!$C89*BD6</f>
        <v>2182250</v>
      </c>
      <c r="BE7" s="97">
        <f>'COGS-PRICE-MARGIN_CWS'!$C89*BE6</f>
        <v>2428750</v>
      </c>
      <c r="BF7" s="97">
        <f>'COGS-PRICE-MARGIN_CWS'!$C89*BF6</f>
        <v>2428750</v>
      </c>
      <c r="BG7" s="97">
        <f>'COGS-PRICE-MARGIN_CWS'!$C89*BG6</f>
        <v>2428750</v>
      </c>
      <c r="BH7" s="97">
        <f>'COGS-PRICE-MARGIN_CWS'!$C89*BH6</f>
        <v>2182250</v>
      </c>
      <c r="BI7" s="97">
        <f>'COGS-PRICE-MARGIN_CWS'!$C89*BI6</f>
        <v>2182250</v>
      </c>
      <c r="BJ7" s="97">
        <f>'COGS-PRICE-MARGIN_CWS'!$C89*BJ6</f>
        <v>1943000</v>
      </c>
      <c r="BK7" s="97">
        <f>'COGS-PRICE-MARGIN_CWS'!$C89*BK6</f>
        <v>1696500</v>
      </c>
      <c r="BL7" s="97">
        <f>'COGS-PRICE-MARGIN_CWS'!$C89*BL6</f>
        <v>1457250</v>
      </c>
      <c r="BM7" s="118">
        <f>SUM(E7:BL7)</f>
        <v>57533250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180000</v>
      </c>
      <c r="O10" s="99">
        <f t="shared" si="0"/>
        <v>180000</v>
      </c>
      <c r="P10" s="99">
        <f t="shared" si="0"/>
        <v>360000</v>
      </c>
      <c r="Q10" s="99">
        <f t="shared" si="0"/>
        <v>111375</v>
      </c>
      <c r="R10" s="99">
        <f t="shared" si="0"/>
        <v>148500</v>
      </c>
      <c r="S10" s="99">
        <f t="shared" si="0"/>
        <v>297000</v>
      </c>
      <c r="T10" s="99">
        <f t="shared" si="0"/>
        <v>297000</v>
      </c>
      <c r="U10" s="99">
        <f t="shared" si="0"/>
        <v>297000</v>
      </c>
      <c r="V10" s="99">
        <f t="shared" si="0"/>
        <v>297000</v>
      </c>
      <c r="W10" s="99">
        <f t="shared" si="0"/>
        <v>297000</v>
      </c>
      <c r="X10" s="99">
        <f t="shared" si="0"/>
        <v>334125</v>
      </c>
      <c r="Y10" s="99">
        <f t="shared" si="0"/>
        <v>371250</v>
      </c>
      <c r="Z10" s="99">
        <f t="shared" si="0"/>
        <v>371250</v>
      </c>
      <c r="AA10" s="99">
        <f t="shared" si="0"/>
        <v>445500</v>
      </c>
      <c r="AB10" s="99">
        <f t="shared" si="0"/>
        <v>445500</v>
      </c>
      <c r="AC10" s="99">
        <f t="shared" si="0"/>
        <v>443700</v>
      </c>
      <c r="AD10" s="99">
        <f t="shared" si="0"/>
        <v>714000</v>
      </c>
      <c r="AE10" s="99">
        <f t="shared" si="0"/>
        <v>800700</v>
      </c>
      <c r="AF10" s="99">
        <f t="shared" si="0"/>
        <v>800700</v>
      </c>
      <c r="AG10" s="99">
        <f t="shared" si="0"/>
        <v>892500</v>
      </c>
      <c r="AH10" s="99">
        <f t="shared" si="0"/>
        <v>892500</v>
      </c>
      <c r="AI10" s="99">
        <f t="shared" si="0"/>
        <v>892500</v>
      </c>
      <c r="AJ10" s="99">
        <f t="shared" si="0"/>
        <v>800700</v>
      </c>
      <c r="AK10" s="99">
        <f t="shared" ref="AK10:BL10" si="1">AK7*(1-AK8)</f>
        <v>800700</v>
      </c>
      <c r="AL10" s="99">
        <f t="shared" si="1"/>
        <v>714000</v>
      </c>
      <c r="AM10" s="99">
        <f t="shared" si="1"/>
        <v>622200</v>
      </c>
      <c r="AN10" s="99">
        <f t="shared" si="1"/>
        <v>535500</v>
      </c>
      <c r="AO10" s="99">
        <f t="shared" si="1"/>
        <v>719550</v>
      </c>
      <c r="AP10" s="99">
        <f t="shared" si="1"/>
        <v>1152450</v>
      </c>
      <c r="AQ10" s="99">
        <f t="shared" si="1"/>
        <v>1298700</v>
      </c>
      <c r="AR10" s="99">
        <f t="shared" si="1"/>
        <v>1298700</v>
      </c>
      <c r="AS10" s="99">
        <f t="shared" si="1"/>
        <v>1444950</v>
      </c>
      <c r="AT10" s="99">
        <f t="shared" si="1"/>
        <v>1444950</v>
      </c>
      <c r="AU10" s="99">
        <f t="shared" si="1"/>
        <v>1444950</v>
      </c>
      <c r="AV10" s="99">
        <f t="shared" si="1"/>
        <v>1298700</v>
      </c>
      <c r="AW10" s="99">
        <f t="shared" si="1"/>
        <v>1298700</v>
      </c>
      <c r="AX10" s="99">
        <f t="shared" si="1"/>
        <v>1152450</v>
      </c>
      <c r="AY10" s="99">
        <f t="shared" si="1"/>
        <v>1012050</v>
      </c>
      <c r="AZ10" s="99">
        <f t="shared" si="1"/>
        <v>865800</v>
      </c>
      <c r="BA10" s="99">
        <f t="shared" si="1"/>
        <v>1089675</v>
      </c>
      <c r="BB10" s="99">
        <f t="shared" si="1"/>
        <v>1748700</v>
      </c>
      <c r="BC10" s="99">
        <f t="shared" si="1"/>
        <v>1964025</v>
      </c>
      <c r="BD10" s="99">
        <f t="shared" si="1"/>
        <v>1964025</v>
      </c>
      <c r="BE10" s="99">
        <f t="shared" si="1"/>
        <v>2185875</v>
      </c>
      <c r="BF10" s="99">
        <f t="shared" si="1"/>
        <v>2185875</v>
      </c>
      <c r="BG10" s="99">
        <f t="shared" si="1"/>
        <v>2185875</v>
      </c>
      <c r="BH10" s="99">
        <f t="shared" si="1"/>
        <v>1964025</v>
      </c>
      <c r="BI10" s="99">
        <f t="shared" si="1"/>
        <v>1964025</v>
      </c>
      <c r="BJ10" s="99">
        <f t="shared" si="1"/>
        <v>1748700</v>
      </c>
      <c r="BK10" s="99">
        <f t="shared" si="1"/>
        <v>1526850</v>
      </c>
      <c r="BL10" s="99">
        <f t="shared" si="1"/>
        <v>1311525</v>
      </c>
      <c r="BM10" s="118">
        <f>SUM(E10:BL10)</f>
        <v>49613325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67500</v>
      </c>
      <c r="O14" s="97">
        <f>'COGS-PRICE-MARGIN_CWS'!$F5*O6</f>
        <v>67500</v>
      </c>
      <c r="P14" s="97">
        <f>'COGS-PRICE-MARGIN_CWS'!$F5*P6</f>
        <v>135000</v>
      </c>
      <c r="Q14" s="97">
        <f>'COGS-PRICE-MARGIN_CWS'!$F26*Q6</f>
        <v>18225</v>
      </c>
      <c r="R14" s="97">
        <f>'COGS-PRICE-MARGIN_CWS'!$F26*R6</f>
        <v>24300</v>
      </c>
      <c r="S14" s="97">
        <f>'COGS-PRICE-MARGIN_CWS'!$F26*S6</f>
        <v>48600</v>
      </c>
      <c r="T14" s="97">
        <f>'COGS-PRICE-MARGIN_CWS'!$F26*T6</f>
        <v>48600</v>
      </c>
      <c r="U14" s="97">
        <f>'COGS-PRICE-MARGIN_CWS'!$F26*U6</f>
        <v>48600</v>
      </c>
      <c r="V14" s="97">
        <f>'COGS-PRICE-MARGIN_CWS'!$F26*V6</f>
        <v>48600</v>
      </c>
      <c r="W14" s="97">
        <f>'COGS-PRICE-MARGIN_CWS'!$F26*W6</f>
        <v>48600</v>
      </c>
      <c r="X14" s="97">
        <f>'COGS-PRICE-MARGIN_CWS'!$F26*X6</f>
        <v>54675</v>
      </c>
      <c r="Y14" s="97">
        <f>'COGS-PRICE-MARGIN_CWS'!$F26*Y6</f>
        <v>60750</v>
      </c>
      <c r="Z14" s="97">
        <f>'COGS-PRICE-MARGIN_CWS'!$F26*Z6</f>
        <v>60750</v>
      </c>
      <c r="AA14" s="97">
        <f>'COGS-PRICE-MARGIN_CWS'!$F26*AA6</f>
        <v>72900</v>
      </c>
      <c r="AB14" s="97">
        <f>'COGS-PRICE-MARGIN_CWS'!$F26*AB6</f>
        <v>72900</v>
      </c>
      <c r="AC14" s="97">
        <f>'COGS-PRICE-MARGIN_CWS'!$F47*AC6</f>
        <v>52852.5</v>
      </c>
      <c r="AD14" s="97">
        <f>'COGS-PRICE-MARGIN_CWS'!$F47*AD6</f>
        <v>85050</v>
      </c>
      <c r="AE14" s="97">
        <f>'COGS-PRICE-MARGIN_CWS'!$F47*AE6</f>
        <v>95377.5</v>
      </c>
      <c r="AF14" s="97">
        <f>'COGS-PRICE-MARGIN_CWS'!$F47*AF6</f>
        <v>95377.5</v>
      </c>
      <c r="AG14" s="97">
        <f>'COGS-PRICE-MARGIN_CWS'!$F47*AG6</f>
        <v>106312.5</v>
      </c>
      <c r="AH14" s="97">
        <f>'COGS-PRICE-MARGIN_CWS'!$F47*AH6</f>
        <v>106312.5</v>
      </c>
      <c r="AI14" s="97">
        <f>'COGS-PRICE-MARGIN_CWS'!$F47*AI6</f>
        <v>106312.5</v>
      </c>
      <c r="AJ14" s="97">
        <f>'COGS-PRICE-MARGIN_CWS'!$F47*AJ6</f>
        <v>95377.5</v>
      </c>
      <c r="AK14" s="97">
        <f>'COGS-PRICE-MARGIN_CWS'!$F47*AK6</f>
        <v>95377.5</v>
      </c>
      <c r="AL14" s="97">
        <f>'COGS-PRICE-MARGIN_CWS'!$F47*AL6</f>
        <v>85050</v>
      </c>
      <c r="AM14" s="97">
        <f>'COGS-PRICE-MARGIN_CWS'!$F47*AM6</f>
        <v>74115</v>
      </c>
      <c r="AN14" s="97">
        <f>'COGS-PRICE-MARGIN_CWS'!$F47*AN6</f>
        <v>63787.5</v>
      </c>
      <c r="AO14" s="97">
        <f>'COGS-PRICE-MARGIN_CWS'!$F68*AO6</f>
        <v>67250.25</v>
      </c>
      <c r="AP14" s="97">
        <f>'COGS-PRICE-MARGIN_CWS'!$F68*AP6</f>
        <v>107709.75</v>
      </c>
      <c r="AQ14" s="97">
        <f>'COGS-PRICE-MARGIN_CWS'!$F68*AQ6</f>
        <v>121378.5</v>
      </c>
      <c r="AR14" s="97">
        <f>'COGS-PRICE-MARGIN_CWS'!$F68*AR6</f>
        <v>121378.5</v>
      </c>
      <c r="AS14" s="97">
        <f>'COGS-PRICE-MARGIN_CWS'!$F68*AS6</f>
        <v>135047.25</v>
      </c>
      <c r="AT14" s="97">
        <f>'COGS-PRICE-MARGIN_CWS'!$F68*AT6</f>
        <v>135047.25</v>
      </c>
      <c r="AU14" s="97">
        <f>'COGS-PRICE-MARGIN_CWS'!$F68*AU6</f>
        <v>135047.25</v>
      </c>
      <c r="AV14" s="97">
        <f>'COGS-PRICE-MARGIN_CWS'!$F68*AV6</f>
        <v>121378.5</v>
      </c>
      <c r="AW14" s="97">
        <f>'COGS-PRICE-MARGIN_CWS'!$F68*AW6</f>
        <v>121378.5</v>
      </c>
      <c r="AX14" s="97">
        <f>'COGS-PRICE-MARGIN_CWS'!$F68*AX6</f>
        <v>107709.75</v>
      </c>
      <c r="AY14" s="97">
        <f>'COGS-PRICE-MARGIN_CWS'!$F68*AY6</f>
        <v>94587.75</v>
      </c>
      <c r="AZ14" s="97">
        <f>'COGS-PRICE-MARGIN_CWS'!$F68*AZ6</f>
        <v>80919</v>
      </c>
      <c r="BA14" s="97">
        <f>'COGS-PRICE-MARGIN_CWS'!$F89*BA6</f>
        <v>82176.524999999994</v>
      </c>
      <c r="BB14" s="97">
        <f>'COGS-PRICE-MARGIN_CWS'!$F89*BB6</f>
        <v>131876.1</v>
      </c>
      <c r="BC14" s="97">
        <f>'COGS-PRICE-MARGIN_CWS'!$F89*BC6</f>
        <v>148114.57499999998</v>
      </c>
      <c r="BD14" s="97">
        <f>'COGS-PRICE-MARGIN_CWS'!$F89*BD6</f>
        <v>148114.57499999998</v>
      </c>
      <c r="BE14" s="97">
        <f>'COGS-PRICE-MARGIN_CWS'!$F89*BE6</f>
        <v>164845.125</v>
      </c>
      <c r="BF14" s="97">
        <f>'COGS-PRICE-MARGIN_CWS'!$F89*BF6</f>
        <v>164845.125</v>
      </c>
      <c r="BG14" s="97">
        <f>'COGS-PRICE-MARGIN_CWS'!$F89*BG6</f>
        <v>164845.125</v>
      </c>
      <c r="BH14" s="97">
        <f>'COGS-PRICE-MARGIN_CWS'!$F89*BH6</f>
        <v>148114.57499999998</v>
      </c>
      <c r="BI14" s="97">
        <f>'COGS-PRICE-MARGIN_CWS'!$F89*BI6</f>
        <v>148114.57499999998</v>
      </c>
      <c r="BJ14" s="97">
        <f>'COGS-PRICE-MARGIN_CWS'!$F89*BJ6</f>
        <v>131876.1</v>
      </c>
      <c r="BK14" s="97">
        <f>'COGS-PRICE-MARGIN_CWS'!$F89*BK6</f>
        <v>115145.55</v>
      </c>
      <c r="BL14" s="97">
        <f>'COGS-PRICE-MARGIN_CWS'!$F89*BL6</f>
        <v>98907.074999999997</v>
      </c>
      <c r="BM14" s="118">
        <f>SUM(E14:BL14)</f>
        <v>4934609.7750000004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13500</v>
      </c>
      <c r="O15" s="97">
        <f>'COGS-PRICE-MARGIN_CWS'!$F6*O6</f>
        <v>13500</v>
      </c>
      <c r="P15" s="97">
        <f>'COGS-PRICE-MARGIN_CWS'!$F6*P6</f>
        <v>27000</v>
      </c>
      <c r="Q15" s="97">
        <f>'COGS-PRICE-MARGIN_CWS'!$F27*Q6</f>
        <v>4455</v>
      </c>
      <c r="R15" s="97">
        <f>'COGS-PRICE-MARGIN_CWS'!$F27*R6</f>
        <v>5940</v>
      </c>
      <c r="S15" s="97">
        <f>'COGS-PRICE-MARGIN_CWS'!$F27*S6</f>
        <v>11880</v>
      </c>
      <c r="T15" s="97">
        <f>'COGS-PRICE-MARGIN_CWS'!$F27*T6</f>
        <v>11880</v>
      </c>
      <c r="U15" s="97">
        <f>'COGS-PRICE-MARGIN_CWS'!$F27*U6</f>
        <v>11880</v>
      </c>
      <c r="V15" s="97">
        <f>'COGS-PRICE-MARGIN_CWS'!$F27*V6</f>
        <v>11880</v>
      </c>
      <c r="W15" s="97">
        <f>'COGS-PRICE-MARGIN_CWS'!$F27*W6</f>
        <v>11880</v>
      </c>
      <c r="X15" s="97">
        <f>'COGS-PRICE-MARGIN_CWS'!$F27*X6</f>
        <v>13365</v>
      </c>
      <c r="Y15" s="97">
        <f>'COGS-PRICE-MARGIN_CWS'!$F27*Y6</f>
        <v>14850</v>
      </c>
      <c r="Z15" s="97">
        <f>'COGS-PRICE-MARGIN_CWS'!$F27*Z6</f>
        <v>14850</v>
      </c>
      <c r="AA15" s="97">
        <f>'COGS-PRICE-MARGIN_CWS'!$F27*AA6</f>
        <v>17820</v>
      </c>
      <c r="AB15" s="97">
        <f>'COGS-PRICE-MARGIN_CWS'!$F27*AB6</f>
        <v>17820</v>
      </c>
      <c r="AC15" s="97">
        <f>'COGS-PRICE-MARGIN_CWS'!$F48*AC6</f>
        <v>15790.500000000002</v>
      </c>
      <c r="AD15" s="97">
        <f>'COGS-PRICE-MARGIN_CWS'!$F48*AD6</f>
        <v>25410.000000000004</v>
      </c>
      <c r="AE15" s="97">
        <f>'COGS-PRICE-MARGIN_CWS'!$F48*AE6</f>
        <v>28495.500000000004</v>
      </c>
      <c r="AF15" s="97">
        <f>'COGS-PRICE-MARGIN_CWS'!$F48*AF6</f>
        <v>28495.500000000004</v>
      </c>
      <c r="AG15" s="97">
        <f>'COGS-PRICE-MARGIN_CWS'!$F48*AG6</f>
        <v>31762.500000000004</v>
      </c>
      <c r="AH15" s="97">
        <f>'COGS-PRICE-MARGIN_CWS'!$F48*AH6</f>
        <v>31762.500000000004</v>
      </c>
      <c r="AI15" s="97">
        <f>'COGS-PRICE-MARGIN_CWS'!$F48*AI6</f>
        <v>31762.500000000004</v>
      </c>
      <c r="AJ15" s="97">
        <f>'COGS-PRICE-MARGIN_CWS'!$F48*AJ6</f>
        <v>28495.500000000004</v>
      </c>
      <c r="AK15" s="97">
        <f>'COGS-PRICE-MARGIN_CWS'!$F48*AK6</f>
        <v>28495.500000000004</v>
      </c>
      <c r="AL15" s="97">
        <f>'COGS-PRICE-MARGIN_CWS'!$F48*AL6</f>
        <v>25410.000000000004</v>
      </c>
      <c r="AM15" s="97">
        <f>'COGS-PRICE-MARGIN_CWS'!$F48*AM6</f>
        <v>22143.000000000004</v>
      </c>
      <c r="AN15" s="97">
        <f>'COGS-PRICE-MARGIN_CWS'!$F48*AN6</f>
        <v>19057.500000000004</v>
      </c>
      <c r="AO15" s="97">
        <f>'COGS-PRICE-MARGIN_CWS'!$F69*AO6</f>
        <v>24556.950000000004</v>
      </c>
      <c r="AP15" s="97">
        <f>'COGS-PRICE-MARGIN_CWS'!$F69*AP6</f>
        <v>39331.05000000001</v>
      </c>
      <c r="AQ15" s="97">
        <f>'COGS-PRICE-MARGIN_CWS'!$F69*AQ6</f>
        <v>44322.30000000001</v>
      </c>
      <c r="AR15" s="97">
        <f>'COGS-PRICE-MARGIN_CWS'!$F69*AR6</f>
        <v>44322.30000000001</v>
      </c>
      <c r="AS15" s="97">
        <f>'COGS-PRICE-MARGIN_CWS'!$F69*AS6</f>
        <v>49313.55000000001</v>
      </c>
      <c r="AT15" s="97">
        <f>'COGS-PRICE-MARGIN_CWS'!$F69*AT6</f>
        <v>49313.55000000001</v>
      </c>
      <c r="AU15" s="97">
        <f>'COGS-PRICE-MARGIN_CWS'!$F69*AU6</f>
        <v>49313.55000000001</v>
      </c>
      <c r="AV15" s="97">
        <f>'COGS-PRICE-MARGIN_CWS'!$F69*AV6</f>
        <v>44322.30000000001</v>
      </c>
      <c r="AW15" s="97">
        <f>'COGS-PRICE-MARGIN_CWS'!$F69*AW6</f>
        <v>44322.30000000001</v>
      </c>
      <c r="AX15" s="97">
        <f>'COGS-PRICE-MARGIN_CWS'!$F69*AX6</f>
        <v>39331.05000000001</v>
      </c>
      <c r="AY15" s="97">
        <f>'COGS-PRICE-MARGIN_CWS'!$F69*AY6</f>
        <v>34539.450000000004</v>
      </c>
      <c r="AZ15" s="97">
        <f>'COGS-PRICE-MARGIN_CWS'!$F69*AZ6</f>
        <v>29548.200000000004</v>
      </c>
      <c r="BA15" s="97">
        <f>'COGS-PRICE-MARGIN_CWS'!$F90*BA6</f>
        <v>183.70000000000002</v>
      </c>
      <c r="BB15" s="97">
        <f>'COGS-PRICE-MARGIN_CWS'!$F90*BB6</f>
        <v>294.8</v>
      </c>
      <c r="BC15" s="97">
        <f>'COGS-PRICE-MARGIN_CWS'!$F90*BC6</f>
        <v>331.1</v>
      </c>
      <c r="BD15" s="97">
        <f>'COGS-PRICE-MARGIN_CWS'!$F90*BD6</f>
        <v>331.1</v>
      </c>
      <c r="BE15" s="97">
        <f>'COGS-PRICE-MARGIN_CWS'!$F90*BE6</f>
        <v>368.50000000000006</v>
      </c>
      <c r="BF15" s="97">
        <f>'COGS-PRICE-MARGIN_CWS'!$F90*BF6</f>
        <v>368.50000000000006</v>
      </c>
      <c r="BG15" s="97">
        <f>'COGS-PRICE-MARGIN_CWS'!$F90*BG6</f>
        <v>368.50000000000006</v>
      </c>
      <c r="BH15" s="97">
        <f>'COGS-PRICE-MARGIN_CWS'!$F90*BH6</f>
        <v>331.1</v>
      </c>
      <c r="BI15" s="97">
        <f>'COGS-PRICE-MARGIN_CWS'!$F90*BI6</f>
        <v>331.1</v>
      </c>
      <c r="BJ15" s="97">
        <f>'COGS-PRICE-MARGIN_CWS'!$F90*BJ6</f>
        <v>294.8</v>
      </c>
      <c r="BK15" s="97">
        <f>'COGS-PRICE-MARGIN_CWS'!$F90*BK6</f>
        <v>257.40000000000003</v>
      </c>
      <c r="BL15" s="97">
        <f>'COGS-PRICE-MARGIN_CWS'!$F90*BL6</f>
        <v>221.10000000000002</v>
      </c>
      <c r="BM15" s="118">
        <f>SUM(E15:BL15)</f>
        <v>1015798.7500000002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675</v>
      </c>
      <c r="O16" s="97">
        <f>'COGS-PRICE-MARGIN_CWS'!$F7*O6</f>
        <v>675</v>
      </c>
      <c r="P16" s="97">
        <f>'COGS-PRICE-MARGIN_CWS'!$F7*P6</f>
        <v>1350</v>
      </c>
      <c r="Q16" s="97">
        <f>'COGS-PRICE-MARGIN_CWS'!$F28*Q6</f>
        <v>182.25</v>
      </c>
      <c r="R16" s="97">
        <f>'COGS-PRICE-MARGIN_CWS'!$F28*R6</f>
        <v>243</v>
      </c>
      <c r="S16" s="97">
        <f>'COGS-PRICE-MARGIN_CWS'!$F28*S6</f>
        <v>486</v>
      </c>
      <c r="T16" s="97">
        <f>'COGS-PRICE-MARGIN_CWS'!$F28*T6</f>
        <v>486</v>
      </c>
      <c r="U16" s="97">
        <f>'COGS-PRICE-MARGIN_CWS'!$F28*U6</f>
        <v>486</v>
      </c>
      <c r="V16" s="97">
        <f>'COGS-PRICE-MARGIN_CWS'!$F28*V6</f>
        <v>486</v>
      </c>
      <c r="W16" s="97">
        <f>'COGS-PRICE-MARGIN_CWS'!$F28*W6</f>
        <v>486</v>
      </c>
      <c r="X16" s="97">
        <f>'COGS-PRICE-MARGIN_CWS'!$F28*X6</f>
        <v>546.75</v>
      </c>
      <c r="Y16" s="97">
        <f>'COGS-PRICE-MARGIN_CWS'!$F28*Y6</f>
        <v>607.5</v>
      </c>
      <c r="Z16" s="97">
        <f>'COGS-PRICE-MARGIN_CWS'!$F28*Z6</f>
        <v>607.5</v>
      </c>
      <c r="AA16" s="97">
        <f>'COGS-PRICE-MARGIN_CWS'!$F28*AA6</f>
        <v>729</v>
      </c>
      <c r="AB16" s="97">
        <f>'COGS-PRICE-MARGIN_CWS'!$F28*AB6</f>
        <v>729</v>
      </c>
      <c r="AC16" s="97">
        <f>'COGS-PRICE-MARGIN_CWS'!$F49*AC6</f>
        <v>528.52499999999998</v>
      </c>
      <c r="AD16" s="97">
        <f>'COGS-PRICE-MARGIN_CWS'!$F49*AD6</f>
        <v>850.5</v>
      </c>
      <c r="AE16" s="97">
        <f>'COGS-PRICE-MARGIN_CWS'!$F49*AE6</f>
        <v>953.77499999999998</v>
      </c>
      <c r="AF16" s="97">
        <f>'COGS-PRICE-MARGIN_CWS'!$F49*AF6</f>
        <v>953.77499999999998</v>
      </c>
      <c r="AG16" s="97">
        <f>'COGS-PRICE-MARGIN_CWS'!$F49*AG6</f>
        <v>1063.125</v>
      </c>
      <c r="AH16" s="97">
        <f>'COGS-PRICE-MARGIN_CWS'!$F49*AH6</f>
        <v>1063.125</v>
      </c>
      <c r="AI16" s="97">
        <f>'COGS-PRICE-MARGIN_CWS'!$F49*AI6</f>
        <v>1063.125</v>
      </c>
      <c r="AJ16" s="97">
        <f>'COGS-PRICE-MARGIN_CWS'!$F49*AJ6</f>
        <v>953.77499999999998</v>
      </c>
      <c r="AK16" s="97">
        <f>'COGS-PRICE-MARGIN_CWS'!$F49*AK6</f>
        <v>953.77499999999998</v>
      </c>
      <c r="AL16" s="97">
        <f>'COGS-PRICE-MARGIN_CWS'!$F49*AL6</f>
        <v>850.5</v>
      </c>
      <c r="AM16" s="97">
        <f>'COGS-PRICE-MARGIN_CWS'!$F49*AM6</f>
        <v>741.15</v>
      </c>
      <c r="AN16" s="97">
        <f>'COGS-PRICE-MARGIN_CWS'!$F49*AN6</f>
        <v>637.875</v>
      </c>
      <c r="AO16" s="97">
        <f>'COGS-PRICE-MARGIN_CWS'!$F70*AO6</f>
        <v>672.50250000000005</v>
      </c>
      <c r="AP16" s="97">
        <f>'COGS-PRICE-MARGIN_CWS'!$F70*AP6</f>
        <v>1077.0975000000001</v>
      </c>
      <c r="AQ16" s="97">
        <f>'COGS-PRICE-MARGIN_CWS'!$F70*AQ6</f>
        <v>1213.7850000000001</v>
      </c>
      <c r="AR16" s="97">
        <f>'COGS-PRICE-MARGIN_CWS'!$F70*AR6</f>
        <v>1213.7850000000001</v>
      </c>
      <c r="AS16" s="97">
        <f>'COGS-PRICE-MARGIN_CWS'!$F70*AS6</f>
        <v>1350.4725000000001</v>
      </c>
      <c r="AT16" s="97">
        <f>'COGS-PRICE-MARGIN_CWS'!$F70*AT6</f>
        <v>1350.4725000000001</v>
      </c>
      <c r="AU16" s="97">
        <f>'COGS-PRICE-MARGIN_CWS'!$F70*AU6</f>
        <v>1350.4725000000001</v>
      </c>
      <c r="AV16" s="97">
        <f>'COGS-PRICE-MARGIN_CWS'!$F70*AV6</f>
        <v>1213.7850000000001</v>
      </c>
      <c r="AW16" s="97">
        <f>'COGS-PRICE-MARGIN_CWS'!$F70*AW6</f>
        <v>1213.7850000000001</v>
      </c>
      <c r="AX16" s="97">
        <f>'COGS-PRICE-MARGIN_CWS'!$F70*AX6</f>
        <v>1077.0975000000001</v>
      </c>
      <c r="AY16" s="97">
        <f>'COGS-PRICE-MARGIN_CWS'!$F70*AY6</f>
        <v>945.87750000000005</v>
      </c>
      <c r="AZ16" s="97">
        <f>'COGS-PRICE-MARGIN_CWS'!$F70*AZ6</f>
        <v>809.19</v>
      </c>
      <c r="BA16" s="97">
        <f>'COGS-PRICE-MARGIN_CWS'!$F91*BA6</f>
        <v>821.76525000000004</v>
      </c>
      <c r="BB16" s="97">
        <f>'COGS-PRICE-MARGIN_CWS'!$F91*BB6</f>
        <v>1318.761</v>
      </c>
      <c r="BC16" s="97">
        <f>'COGS-PRICE-MARGIN_CWS'!$F91*BC6</f>
        <v>1481.1457499999999</v>
      </c>
      <c r="BD16" s="97">
        <f>'COGS-PRICE-MARGIN_CWS'!$F91*BD6</f>
        <v>1481.1457499999999</v>
      </c>
      <c r="BE16" s="97">
        <f>'COGS-PRICE-MARGIN_CWS'!$F91*BE6</f>
        <v>1648.4512500000001</v>
      </c>
      <c r="BF16" s="97">
        <f>'COGS-PRICE-MARGIN_CWS'!$F91*BF6</f>
        <v>1648.4512500000001</v>
      </c>
      <c r="BG16" s="97">
        <f>'COGS-PRICE-MARGIN_CWS'!$F91*BG6</f>
        <v>1648.4512500000001</v>
      </c>
      <c r="BH16" s="97">
        <f>'COGS-PRICE-MARGIN_CWS'!$F91*BH6</f>
        <v>1481.1457499999999</v>
      </c>
      <c r="BI16" s="97">
        <f>'COGS-PRICE-MARGIN_CWS'!$F91*BI6</f>
        <v>1481.1457499999999</v>
      </c>
      <c r="BJ16" s="97">
        <f>'COGS-PRICE-MARGIN_CWS'!$F91*BJ6</f>
        <v>1318.761</v>
      </c>
      <c r="BK16" s="97">
        <f>'COGS-PRICE-MARGIN_CWS'!$F91*BK6</f>
        <v>1151.4555</v>
      </c>
      <c r="BL16" s="97">
        <f>'COGS-PRICE-MARGIN_CWS'!$F91*BL6</f>
        <v>989.07074999999998</v>
      </c>
      <c r="BM16" s="118">
        <f>SUM(E16:BL16)</f>
        <v>49346.097750000001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135</v>
      </c>
      <c r="O17" s="97">
        <f>'COGS-PRICE-MARGIN_CWS'!$F8*O6</f>
        <v>135</v>
      </c>
      <c r="P17" s="97">
        <f>'COGS-PRICE-MARGIN_CWS'!$F8*P6</f>
        <v>270</v>
      </c>
      <c r="Q17" s="97">
        <f>'COGS-PRICE-MARGIN_CWS'!$F29*Q6</f>
        <v>36.450000000000003</v>
      </c>
      <c r="R17" s="97">
        <f>'COGS-PRICE-MARGIN_CWS'!$F29*R6</f>
        <v>48.6</v>
      </c>
      <c r="S17" s="97">
        <f>'COGS-PRICE-MARGIN_CWS'!$F29*S6</f>
        <v>97.2</v>
      </c>
      <c r="T17" s="97">
        <f>'COGS-PRICE-MARGIN_CWS'!$F29*T6</f>
        <v>97.2</v>
      </c>
      <c r="U17" s="97">
        <f>'COGS-PRICE-MARGIN_CWS'!$F29*U6</f>
        <v>97.2</v>
      </c>
      <c r="V17" s="97">
        <f>'COGS-PRICE-MARGIN_CWS'!$F29*V6</f>
        <v>97.2</v>
      </c>
      <c r="W17" s="97">
        <f>'COGS-PRICE-MARGIN_CWS'!$F29*W6</f>
        <v>97.2</v>
      </c>
      <c r="X17" s="97">
        <f>'COGS-PRICE-MARGIN_CWS'!$F29*X6</f>
        <v>109.35000000000001</v>
      </c>
      <c r="Y17" s="97">
        <f>'COGS-PRICE-MARGIN_CWS'!$F29*Y6</f>
        <v>121.50000000000001</v>
      </c>
      <c r="Z17" s="97">
        <f>'COGS-PRICE-MARGIN_CWS'!$F29*Z6</f>
        <v>121.50000000000001</v>
      </c>
      <c r="AA17" s="97">
        <f>'COGS-PRICE-MARGIN_CWS'!$F29*AA6</f>
        <v>145.80000000000001</v>
      </c>
      <c r="AB17" s="97">
        <f>'COGS-PRICE-MARGIN_CWS'!$F29*AB6</f>
        <v>145.80000000000001</v>
      </c>
      <c r="AC17" s="97">
        <f>'COGS-PRICE-MARGIN_CWS'!$F50*AC6</f>
        <v>105.70500000000001</v>
      </c>
      <c r="AD17" s="97">
        <f>'COGS-PRICE-MARGIN_CWS'!$F50*AD6</f>
        <v>170.10000000000002</v>
      </c>
      <c r="AE17" s="97">
        <f>'COGS-PRICE-MARGIN_CWS'!$F50*AE6</f>
        <v>190.75500000000002</v>
      </c>
      <c r="AF17" s="97">
        <f>'COGS-PRICE-MARGIN_CWS'!$F50*AF6</f>
        <v>190.75500000000002</v>
      </c>
      <c r="AG17" s="97">
        <f>'COGS-PRICE-MARGIN_CWS'!$F50*AG6</f>
        <v>212.625</v>
      </c>
      <c r="AH17" s="97">
        <f>'COGS-PRICE-MARGIN_CWS'!$F50*AH6</f>
        <v>212.625</v>
      </c>
      <c r="AI17" s="97">
        <f>'COGS-PRICE-MARGIN_CWS'!$F50*AI6</f>
        <v>212.625</v>
      </c>
      <c r="AJ17" s="97">
        <f>'COGS-PRICE-MARGIN_CWS'!$F50*AJ6</f>
        <v>190.75500000000002</v>
      </c>
      <c r="AK17" s="97">
        <f>'COGS-PRICE-MARGIN_CWS'!$F50*AK6</f>
        <v>190.75500000000002</v>
      </c>
      <c r="AL17" s="97">
        <f>'COGS-PRICE-MARGIN_CWS'!$F50*AL6</f>
        <v>170.10000000000002</v>
      </c>
      <c r="AM17" s="97">
        <f>'COGS-PRICE-MARGIN_CWS'!$F50*AM6</f>
        <v>148.23000000000002</v>
      </c>
      <c r="AN17" s="97">
        <f>'COGS-PRICE-MARGIN_CWS'!$F50*AN6</f>
        <v>127.575</v>
      </c>
      <c r="AO17" s="97">
        <f>'COGS-PRICE-MARGIN_CWS'!$F71*AO6</f>
        <v>134.50050000000002</v>
      </c>
      <c r="AP17" s="97">
        <f>'COGS-PRICE-MARGIN_CWS'!$F71*AP6</f>
        <v>215.41950000000003</v>
      </c>
      <c r="AQ17" s="97">
        <f>'COGS-PRICE-MARGIN_CWS'!$F71*AQ6</f>
        <v>242.75700000000003</v>
      </c>
      <c r="AR17" s="97">
        <f>'COGS-PRICE-MARGIN_CWS'!$F71*AR6</f>
        <v>242.75700000000003</v>
      </c>
      <c r="AS17" s="97">
        <f>'COGS-PRICE-MARGIN_CWS'!$F71*AS6</f>
        <v>270.09450000000004</v>
      </c>
      <c r="AT17" s="97">
        <f>'COGS-PRICE-MARGIN_CWS'!$F71*AT6</f>
        <v>270.09450000000004</v>
      </c>
      <c r="AU17" s="97">
        <f>'COGS-PRICE-MARGIN_CWS'!$F71*AU6</f>
        <v>270.09450000000004</v>
      </c>
      <c r="AV17" s="97">
        <f>'COGS-PRICE-MARGIN_CWS'!$F71*AV6</f>
        <v>242.75700000000003</v>
      </c>
      <c r="AW17" s="97">
        <f>'COGS-PRICE-MARGIN_CWS'!$F71*AW6</f>
        <v>242.75700000000003</v>
      </c>
      <c r="AX17" s="97">
        <f>'COGS-PRICE-MARGIN_CWS'!$F71*AX6</f>
        <v>215.41950000000003</v>
      </c>
      <c r="AY17" s="97">
        <f>'COGS-PRICE-MARGIN_CWS'!$F71*AY6</f>
        <v>189.17550000000003</v>
      </c>
      <c r="AZ17" s="97">
        <f>'COGS-PRICE-MARGIN_CWS'!$F71*AZ6</f>
        <v>161.83800000000002</v>
      </c>
      <c r="BA17" s="97">
        <f>'COGS-PRICE-MARGIN_CWS'!$F92*BA6</f>
        <v>164.35305000000002</v>
      </c>
      <c r="BB17" s="97">
        <f>'COGS-PRICE-MARGIN_CWS'!$F92*BB6</f>
        <v>263.75220000000007</v>
      </c>
      <c r="BC17" s="97">
        <f>'COGS-PRICE-MARGIN_CWS'!$F92*BC6</f>
        <v>296.22915000000006</v>
      </c>
      <c r="BD17" s="97">
        <f>'COGS-PRICE-MARGIN_CWS'!$F92*BD6</f>
        <v>296.22915000000006</v>
      </c>
      <c r="BE17" s="97">
        <f>'COGS-PRICE-MARGIN_CWS'!$F92*BE6</f>
        <v>329.69025000000005</v>
      </c>
      <c r="BF17" s="97">
        <f>'COGS-PRICE-MARGIN_CWS'!$F92*BF6</f>
        <v>329.69025000000005</v>
      </c>
      <c r="BG17" s="97">
        <f>'COGS-PRICE-MARGIN_CWS'!$F92*BG6</f>
        <v>329.69025000000005</v>
      </c>
      <c r="BH17" s="97">
        <f>'COGS-PRICE-MARGIN_CWS'!$F92*BH6</f>
        <v>296.22915000000006</v>
      </c>
      <c r="BI17" s="97">
        <f>'COGS-PRICE-MARGIN_CWS'!$F92*BI6</f>
        <v>296.22915000000006</v>
      </c>
      <c r="BJ17" s="97">
        <f>'COGS-PRICE-MARGIN_CWS'!$F92*BJ6</f>
        <v>263.75220000000007</v>
      </c>
      <c r="BK17" s="97">
        <f>'COGS-PRICE-MARGIN_CWS'!$F92*BK6</f>
        <v>230.29110000000006</v>
      </c>
      <c r="BL17" s="97">
        <f>'COGS-PRICE-MARGIN_CWS'!$F92*BL6</f>
        <v>197.81415000000004</v>
      </c>
      <c r="BM17" s="118">
        <f>SUM(E17:BL17)</f>
        <v>9869.219549999998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81810</v>
      </c>
      <c r="O19" s="99">
        <f t="shared" si="2"/>
        <v>81810</v>
      </c>
      <c r="P19" s="99">
        <f t="shared" si="2"/>
        <v>163620</v>
      </c>
      <c r="Q19" s="99">
        <f>SUM(Q14:Q17)</f>
        <v>22898.7</v>
      </c>
      <c r="R19" s="99">
        <f t="shared" ref="R19:AC19" si="3">SUM(R14:R17)</f>
        <v>30531.599999999999</v>
      </c>
      <c r="S19" s="99">
        <f t="shared" si="3"/>
        <v>61063.199999999997</v>
      </c>
      <c r="T19" s="99">
        <f t="shared" si="3"/>
        <v>61063.199999999997</v>
      </c>
      <c r="U19" s="99">
        <f t="shared" si="3"/>
        <v>61063.199999999997</v>
      </c>
      <c r="V19" s="99">
        <f t="shared" si="3"/>
        <v>61063.199999999997</v>
      </c>
      <c r="W19" s="99">
        <f t="shared" si="3"/>
        <v>61063.199999999997</v>
      </c>
      <c r="X19" s="99">
        <f t="shared" si="3"/>
        <v>68696.100000000006</v>
      </c>
      <c r="Y19" s="99">
        <f t="shared" si="3"/>
        <v>76329</v>
      </c>
      <c r="Z19" s="99">
        <f t="shared" si="3"/>
        <v>76329</v>
      </c>
      <c r="AA19" s="99">
        <f t="shared" si="3"/>
        <v>91594.8</v>
      </c>
      <c r="AB19" s="99">
        <f t="shared" si="3"/>
        <v>91594.8</v>
      </c>
      <c r="AC19" s="99">
        <f t="shared" si="3"/>
        <v>69277.23</v>
      </c>
      <c r="AD19" s="99">
        <f t="shared" ref="AD19:BL19" si="4">SUM(AD14:AD17)</f>
        <v>111480.6</v>
      </c>
      <c r="AE19" s="99">
        <f t="shared" si="4"/>
        <v>125017.53</v>
      </c>
      <c r="AF19" s="99">
        <f t="shared" si="4"/>
        <v>125017.53</v>
      </c>
      <c r="AG19" s="99">
        <f t="shared" si="4"/>
        <v>139350.75</v>
      </c>
      <c r="AH19" s="99">
        <f t="shared" si="4"/>
        <v>139350.75</v>
      </c>
      <c r="AI19" s="99">
        <f t="shared" si="4"/>
        <v>139350.75</v>
      </c>
      <c r="AJ19" s="99">
        <f t="shared" si="4"/>
        <v>125017.53</v>
      </c>
      <c r="AK19" s="99">
        <f t="shared" si="4"/>
        <v>125017.53</v>
      </c>
      <c r="AL19" s="99">
        <f t="shared" si="4"/>
        <v>111480.6</v>
      </c>
      <c r="AM19" s="99">
        <f t="shared" si="4"/>
        <v>97147.37999999999</v>
      </c>
      <c r="AN19" s="99">
        <f t="shared" si="4"/>
        <v>83610.45</v>
      </c>
      <c r="AO19" s="99">
        <f t="shared" si="4"/>
        <v>92614.203000000009</v>
      </c>
      <c r="AP19" s="99">
        <f t="shared" si="4"/>
        <v>148333.31700000001</v>
      </c>
      <c r="AQ19" s="99">
        <f t="shared" si="4"/>
        <v>167157.34200000003</v>
      </c>
      <c r="AR19" s="99">
        <f t="shared" si="4"/>
        <v>167157.34200000003</v>
      </c>
      <c r="AS19" s="99">
        <f t="shared" si="4"/>
        <v>185981.36700000003</v>
      </c>
      <c r="AT19" s="99">
        <f t="shared" si="4"/>
        <v>185981.36700000003</v>
      </c>
      <c r="AU19" s="99">
        <f t="shared" si="4"/>
        <v>185981.36700000003</v>
      </c>
      <c r="AV19" s="99">
        <f t="shared" si="4"/>
        <v>167157.34200000003</v>
      </c>
      <c r="AW19" s="99">
        <f t="shared" si="4"/>
        <v>167157.34200000003</v>
      </c>
      <c r="AX19" s="99">
        <f t="shared" si="4"/>
        <v>148333.31700000001</v>
      </c>
      <c r="AY19" s="99">
        <f t="shared" si="4"/>
        <v>130262.25300000001</v>
      </c>
      <c r="AZ19" s="99">
        <f t="shared" si="4"/>
        <v>111438.22800000002</v>
      </c>
      <c r="BA19" s="99">
        <f t="shared" si="4"/>
        <v>83346.343299999993</v>
      </c>
      <c r="BB19" s="99">
        <f t="shared" si="4"/>
        <v>133753.41319999998</v>
      </c>
      <c r="BC19" s="99">
        <f t="shared" si="4"/>
        <v>150223.04989999998</v>
      </c>
      <c r="BD19" s="99">
        <f t="shared" si="4"/>
        <v>150223.04989999998</v>
      </c>
      <c r="BE19" s="99">
        <f t="shared" si="4"/>
        <v>167191.76650000003</v>
      </c>
      <c r="BF19" s="99">
        <f t="shared" si="4"/>
        <v>167191.76650000003</v>
      </c>
      <c r="BG19" s="99">
        <f t="shared" si="4"/>
        <v>167191.76650000003</v>
      </c>
      <c r="BH19" s="99">
        <f t="shared" si="4"/>
        <v>150223.04989999998</v>
      </c>
      <c r="BI19" s="99">
        <f t="shared" si="4"/>
        <v>150223.04989999998</v>
      </c>
      <c r="BJ19" s="99">
        <f t="shared" si="4"/>
        <v>133753.41319999998</v>
      </c>
      <c r="BK19" s="99">
        <f t="shared" si="4"/>
        <v>116784.6966</v>
      </c>
      <c r="BL19" s="99">
        <f t="shared" si="4"/>
        <v>100315.05990000001</v>
      </c>
      <c r="BM19" s="118">
        <f>SUM(E19:BL19)</f>
        <v>6009623.8423000015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98190</v>
      </c>
      <c r="O21" s="99">
        <f t="shared" si="5"/>
        <v>98190</v>
      </c>
      <c r="P21" s="99">
        <f t="shared" si="5"/>
        <v>196380</v>
      </c>
      <c r="Q21" s="99">
        <f t="shared" si="5"/>
        <v>88476.3</v>
      </c>
      <c r="R21" s="99">
        <f t="shared" si="5"/>
        <v>117968.4</v>
      </c>
      <c r="S21" s="99">
        <f t="shared" si="5"/>
        <v>235936.8</v>
      </c>
      <c r="T21" s="99">
        <f t="shared" si="5"/>
        <v>235936.8</v>
      </c>
      <c r="U21" s="99">
        <f t="shared" si="5"/>
        <v>235936.8</v>
      </c>
      <c r="V21" s="99">
        <f t="shared" si="5"/>
        <v>235936.8</v>
      </c>
      <c r="W21" s="99">
        <f t="shared" si="5"/>
        <v>235936.8</v>
      </c>
      <c r="X21" s="99">
        <f t="shared" si="5"/>
        <v>265428.90000000002</v>
      </c>
      <c r="Y21" s="99">
        <f t="shared" si="5"/>
        <v>294921</v>
      </c>
      <c r="Z21" s="99">
        <f t="shared" si="5"/>
        <v>294921</v>
      </c>
      <c r="AA21" s="99">
        <f t="shared" si="5"/>
        <v>353905.2</v>
      </c>
      <c r="AB21" s="99">
        <f t="shared" si="5"/>
        <v>353905.2</v>
      </c>
      <c r="AC21" s="99">
        <f t="shared" si="5"/>
        <v>374422.77</v>
      </c>
      <c r="AD21" s="99">
        <f t="shared" si="5"/>
        <v>602519.4</v>
      </c>
      <c r="AE21" s="99">
        <f t="shared" si="5"/>
        <v>675682.47</v>
      </c>
      <c r="AF21" s="99">
        <f t="shared" si="5"/>
        <v>675682.47</v>
      </c>
      <c r="AG21" s="99">
        <f t="shared" si="5"/>
        <v>753149.25</v>
      </c>
      <c r="AH21" s="99">
        <f t="shared" si="5"/>
        <v>753149.25</v>
      </c>
      <c r="AI21" s="99">
        <f t="shared" si="5"/>
        <v>753149.25</v>
      </c>
      <c r="AJ21" s="99">
        <f t="shared" si="5"/>
        <v>675682.47</v>
      </c>
      <c r="AK21" s="99">
        <f t="shared" ref="AK21:BL21" si="6">AK10-AK19</f>
        <v>675682.47</v>
      </c>
      <c r="AL21" s="99">
        <f t="shared" si="6"/>
        <v>602519.4</v>
      </c>
      <c r="AM21" s="99">
        <f t="shared" si="6"/>
        <v>525052.62</v>
      </c>
      <c r="AN21" s="99">
        <f t="shared" si="6"/>
        <v>451889.55</v>
      </c>
      <c r="AO21" s="99">
        <f t="shared" si="6"/>
        <v>626935.79700000002</v>
      </c>
      <c r="AP21" s="99">
        <f t="shared" si="6"/>
        <v>1004116.683</v>
      </c>
      <c r="AQ21" s="99">
        <f t="shared" si="6"/>
        <v>1131542.6580000001</v>
      </c>
      <c r="AR21" s="99">
        <f t="shared" si="6"/>
        <v>1131542.6580000001</v>
      </c>
      <c r="AS21" s="99">
        <f t="shared" si="6"/>
        <v>1258968.6329999999</v>
      </c>
      <c r="AT21" s="99">
        <f t="shared" si="6"/>
        <v>1258968.6329999999</v>
      </c>
      <c r="AU21" s="99">
        <f t="shared" si="6"/>
        <v>1258968.6329999999</v>
      </c>
      <c r="AV21" s="99">
        <f t="shared" si="6"/>
        <v>1131542.6580000001</v>
      </c>
      <c r="AW21" s="99">
        <f t="shared" si="6"/>
        <v>1131542.6580000001</v>
      </c>
      <c r="AX21" s="99">
        <f t="shared" si="6"/>
        <v>1004116.683</v>
      </c>
      <c r="AY21" s="99">
        <f t="shared" si="6"/>
        <v>881787.74699999997</v>
      </c>
      <c r="AZ21" s="99">
        <f t="shared" si="6"/>
        <v>754361.772</v>
      </c>
      <c r="BA21" s="99">
        <f t="shared" si="6"/>
        <v>1006328.6567000001</v>
      </c>
      <c r="BB21" s="99">
        <f t="shared" si="6"/>
        <v>1614946.5867999999</v>
      </c>
      <c r="BC21" s="99">
        <f t="shared" si="6"/>
        <v>1813801.9501</v>
      </c>
      <c r="BD21" s="99">
        <f t="shared" si="6"/>
        <v>1813801.9501</v>
      </c>
      <c r="BE21" s="99">
        <f t="shared" si="6"/>
        <v>2018683.2335000001</v>
      </c>
      <c r="BF21" s="99">
        <f t="shared" si="6"/>
        <v>2018683.2335000001</v>
      </c>
      <c r="BG21" s="99">
        <f t="shared" si="6"/>
        <v>2018683.2335000001</v>
      </c>
      <c r="BH21" s="99">
        <f t="shared" si="6"/>
        <v>1813801.9501</v>
      </c>
      <c r="BI21" s="99">
        <f t="shared" si="6"/>
        <v>1813801.9501</v>
      </c>
      <c r="BJ21" s="99">
        <f t="shared" si="6"/>
        <v>1614946.5867999999</v>
      </c>
      <c r="BK21" s="99">
        <f t="shared" si="6"/>
        <v>1410065.3034000001</v>
      </c>
      <c r="BL21" s="99">
        <f t="shared" si="6"/>
        <v>1211209.9401</v>
      </c>
      <c r="BM21" s="118">
        <f>SUM(E21:BL21)</f>
        <v>43603701.157700002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0.79440000000000011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0.87128871794871798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0.87128871794871787</v>
      </c>
      <c r="AT22" s="100">
        <f t="shared" si="7"/>
        <v>0.87128871794871787</v>
      </c>
      <c r="AU22" s="100">
        <f t="shared" si="7"/>
        <v>0.87128871794871787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0.87128871794871787</v>
      </c>
      <c r="AZ22" s="100">
        <f t="shared" si="7"/>
        <v>0.87128871794871798</v>
      </c>
      <c r="BA22" s="100">
        <f t="shared" si="7"/>
        <v>0.9235126590038315</v>
      </c>
      <c r="BB22" s="100">
        <f t="shared" si="7"/>
        <v>0.92351265900383139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0.9235126590038315</v>
      </c>
      <c r="BF22" s="100">
        <f t="shared" si="7"/>
        <v>0.9235126590038315</v>
      </c>
      <c r="BG22" s="100">
        <f t="shared" si="7"/>
        <v>0.9235126590038315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0.92351265900383139</v>
      </c>
      <c r="BK22" s="100">
        <f t="shared" si="7"/>
        <v>0.9235126590038315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67</v>
      </c>
      <c r="O27" s="102">
        <f t="shared" si="8"/>
        <v>67</v>
      </c>
      <c r="P27" s="102">
        <f t="shared" si="8"/>
        <v>135</v>
      </c>
      <c r="Q27" s="102">
        <f t="shared" si="8"/>
        <v>16</v>
      </c>
      <c r="R27" s="102">
        <f t="shared" si="8"/>
        <v>21</v>
      </c>
      <c r="S27" s="102">
        <f t="shared" si="8"/>
        <v>43</v>
      </c>
      <c r="T27" s="102">
        <f t="shared" si="8"/>
        <v>43</v>
      </c>
      <c r="U27" s="102">
        <f t="shared" si="8"/>
        <v>43</v>
      </c>
      <c r="V27" s="102">
        <f t="shared" si="8"/>
        <v>43</v>
      </c>
      <c r="W27" s="102">
        <f t="shared" si="8"/>
        <v>43</v>
      </c>
      <c r="X27" s="102">
        <f t="shared" si="8"/>
        <v>48</v>
      </c>
      <c r="Y27" s="102">
        <f t="shared" si="8"/>
        <v>54</v>
      </c>
      <c r="Z27" s="102">
        <f t="shared" si="8"/>
        <v>54</v>
      </c>
      <c r="AA27" s="102">
        <f t="shared" si="8"/>
        <v>64</v>
      </c>
      <c r="AB27" s="102">
        <f t="shared" si="8"/>
        <v>64</v>
      </c>
      <c r="AC27" s="102">
        <f t="shared" si="8"/>
        <v>34</v>
      </c>
      <c r="AD27" s="102">
        <f t="shared" si="8"/>
        <v>56</v>
      </c>
      <c r="AE27" s="102">
        <f t="shared" si="8"/>
        <v>62</v>
      </c>
      <c r="AF27" s="102">
        <f t="shared" si="8"/>
        <v>62</v>
      </c>
      <c r="AG27" s="102">
        <f t="shared" si="8"/>
        <v>70</v>
      </c>
      <c r="AH27" s="102">
        <f t="shared" si="8"/>
        <v>70</v>
      </c>
      <c r="AI27" s="102">
        <f t="shared" si="8"/>
        <v>70</v>
      </c>
      <c r="AJ27" s="102">
        <f t="shared" si="8"/>
        <v>62</v>
      </c>
      <c r="AK27" s="102">
        <f t="shared" ref="AK27:BL27" si="9">AK6-AK28</f>
        <v>62</v>
      </c>
      <c r="AL27" s="102">
        <f t="shared" si="9"/>
        <v>56</v>
      </c>
      <c r="AM27" s="102">
        <f t="shared" si="9"/>
        <v>48</v>
      </c>
      <c r="AN27" s="102">
        <f t="shared" si="9"/>
        <v>42</v>
      </c>
      <c r="AO27" s="102">
        <f t="shared" si="9"/>
        <v>24</v>
      </c>
      <c r="AP27" s="102">
        <f t="shared" si="9"/>
        <v>39</v>
      </c>
      <c r="AQ27" s="102">
        <f t="shared" si="9"/>
        <v>44</v>
      </c>
      <c r="AR27" s="102">
        <f t="shared" si="9"/>
        <v>44</v>
      </c>
      <c r="AS27" s="102">
        <f t="shared" si="9"/>
        <v>49</v>
      </c>
      <c r="AT27" s="102">
        <f t="shared" si="9"/>
        <v>49</v>
      </c>
      <c r="AU27" s="102">
        <f t="shared" si="9"/>
        <v>49</v>
      </c>
      <c r="AV27" s="102">
        <f t="shared" si="9"/>
        <v>44</v>
      </c>
      <c r="AW27" s="102">
        <f t="shared" si="9"/>
        <v>44</v>
      </c>
      <c r="AX27" s="102">
        <f t="shared" si="9"/>
        <v>39</v>
      </c>
      <c r="AY27" s="102">
        <f t="shared" si="9"/>
        <v>34</v>
      </c>
      <c r="AZ27" s="102">
        <f t="shared" si="9"/>
        <v>29</v>
      </c>
      <c r="BA27" s="102">
        <f t="shared" si="9"/>
        <v>16</v>
      </c>
      <c r="BB27" s="102">
        <f t="shared" si="9"/>
        <v>26</v>
      </c>
      <c r="BC27" s="102">
        <f t="shared" si="9"/>
        <v>30</v>
      </c>
      <c r="BD27" s="102">
        <f t="shared" si="9"/>
        <v>30</v>
      </c>
      <c r="BE27" s="102">
        <f t="shared" si="9"/>
        <v>33</v>
      </c>
      <c r="BF27" s="102">
        <f t="shared" si="9"/>
        <v>33</v>
      </c>
      <c r="BG27" s="102">
        <f t="shared" si="9"/>
        <v>33</v>
      </c>
      <c r="BH27" s="102">
        <f t="shared" si="9"/>
        <v>30</v>
      </c>
      <c r="BI27" s="102">
        <f t="shared" si="9"/>
        <v>30</v>
      </c>
      <c r="BJ27" s="102">
        <f t="shared" si="9"/>
        <v>26</v>
      </c>
      <c r="BK27" s="102">
        <f t="shared" si="9"/>
        <v>23</v>
      </c>
      <c r="BL27" s="102">
        <f t="shared" si="9"/>
        <v>20</v>
      </c>
      <c r="BM27" s="103">
        <f>SUM(E27:BL27)</f>
        <v>2317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23</v>
      </c>
      <c r="O28" s="102">
        <f t="shared" si="10"/>
        <v>23</v>
      </c>
      <c r="P28" s="102">
        <f t="shared" si="10"/>
        <v>45</v>
      </c>
      <c r="Q28" s="102">
        <f t="shared" si="10"/>
        <v>11</v>
      </c>
      <c r="R28" s="102">
        <f t="shared" si="10"/>
        <v>15</v>
      </c>
      <c r="S28" s="102">
        <f t="shared" si="10"/>
        <v>29</v>
      </c>
      <c r="T28" s="102">
        <f t="shared" si="10"/>
        <v>29</v>
      </c>
      <c r="U28" s="102">
        <f t="shared" si="10"/>
        <v>29</v>
      </c>
      <c r="V28" s="102">
        <f t="shared" si="10"/>
        <v>29</v>
      </c>
      <c r="W28" s="102">
        <f t="shared" si="10"/>
        <v>29</v>
      </c>
      <c r="X28" s="102">
        <f t="shared" si="10"/>
        <v>33</v>
      </c>
      <c r="Y28" s="102">
        <f t="shared" si="10"/>
        <v>36</v>
      </c>
      <c r="Z28" s="102">
        <f t="shared" si="10"/>
        <v>36</v>
      </c>
      <c r="AA28" s="102">
        <f t="shared" si="10"/>
        <v>44</v>
      </c>
      <c r="AB28" s="102">
        <f t="shared" si="10"/>
        <v>44</v>
      </c>
      <c r="AC28" s="102">
        <f t="shared" si="10"/>
        <v>53</v>
      </c>
      <c r="AD28" s="102">
        <f t="shared" si="10"/>
        <v>84</v>
      </c>
      <c r="AE28" s="102">
        <f t="shared" si="10"/>
        <v>95</v>
      </c>
      <c r="AF28" s="102">
        <f t="shared" si="10"/>
        <v>95</v>
      </c>
      <c r="AG28" s="102">
        <f t="shared" si="10"/>
        <v>105</v>
      </c>
      <c r="AH28" s="102">
        <f t="shared" si="10"/>
        <v>105</v>
      </c>
      <c r="AI28" s="102">
        <f t="shared" si="10"/>
        <v>105</v>
      </c>
      <c r="AJ28" s="102">
        <f t="shared" si="10"/>
        <v>95</v>
      </c>
      <c r="AK28" s="102">
        <f t="shared" si="10"/>
        <v>95</v>
      </c>
      <c r="AL28" s="102">
        <f t="shared" si="10"/>
        <v>84</v>
      </c>
      <c r="AM28" s="102">
        <f t="shared" si="10"/>
        <v>74</v>
      </c>
      <c r="AN28" s="102">
        <f t="shared" si="10"/>
        <v>63</v>
      </c>
      <c r="AO28" s="102">
        <f t="shared" si="10"/>
        <v>99</v>
      </c>
      <c r="AP28" s="102">
        <f t="shared" si="10"/>
        <v>158</v>
      </c>
      <c r="AQ28" s="102">
        <f t="shared" si="10"/>
        <v>178</v>
      </c>
      <c r="AR28" s="102">
        <f t="shared" si="10"/>
        <v>178</v>
      </c>
      <c r="AS28" s="102">
        <f t="shared" si="10"/>
        <v>198</v>
      </c>
      <c r="AT28" s="102">
        <f t="shared" si="10"/>
        <v>198</v>
      </c>
      <c r="AU28" s="102">
        <f t="shared" si="10"/>
        <v>198</v>
      </c>
      <c r="AV28" s="102">
        <f t="shared" si="10"/>
        <v>178</v>
      </c>
      <c r="AW28" s="102">
        <f t="shared" si="10"/>
        <v>178</v>
      </c>
      <c r="AX28" s="102">
        <f t="shared" si="10"/>
        <v>158</v>
      </c>
      <c r="AY28" s="102">
        <f t="shared" si="10"/>
        <v>139</v>
      </c>
      <c r="AZ28" s="102">
        <f t="shared" si="10"/>
        <v>119</v>
      </c>
      <c r="BA28" s="102">
        <f t="shared" si="10"/>
        <v>151</v>
      </c>
      <c r="BB28" s="102">
        <f t="shared" si="10"/>
        <v>242</v>
      </c>
      <c r="BC28" s="102">
        <f t="shared" si="10"/>
        <v>271</v>
      </c>
      <c r="BD28" s="102">
        <f t="shared" si="10"/>
        <v>271</v>
      </c>
      <c r="BE28" s="102">
        <f t="shared" si="10"/>
        <v>302</v>
      </c>
      <c r="BF28" s="102">
        <f t="shared" si="10"/>
        <v>302</v>
      </c>
      <c r="BG28" s="102">
        <f t="shared" si="10"/>
        <v>302</v>
      </c>
      <c r="BH28" s="102">
        <f t="shared" si="10"/>
        <v>271</v>
      </c>
      <c r="BI28" s="102">
        <f t="shared" si="10"/>
        <v>271</v>
      </c>
      <c r="BJ28" s="102">
        <f t="shared" si="10"/>
        <v>242</v>
      </c>
      <c r="BK28" s="102">
        <f t="shared" si="10"/>
        <v>211</v>
      </c>
      <c r="BL28" s="102">
        <f t="shared" si="10"/>
        <v>181</v>
      </c>
      <c r="BM28" s="103">
        <f>SUM(E28:BL28)</f>
        <v>6504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16750</v>
      </c>
      <c r="O32" s="90">
        <f>'COGS-PRICE-MARGIN_CWS'!$C12*O27</f>
        <v>16750</v>
      </c>
      <c r="P32" s="90">
        <f>'COGS-PRICE-MARGIN_CWS'!$C12*P27</f>
        <v>33750</v>
      </c>
      <c r="Q32" s="90">
        <f>'COGS-PRICE-MARGIN_CWS'!$C33*Q27</f>
        <v>4000</v>
      </c>
      <c r="R32" s="90">
        <f>'COGS-PRICE-MARGIN_CWS'!$C33*R27</f>
        <v>5250</v>
      </c>
      <c r="S32" s="90">
        <f>'COGS-PRICE-MARGIN_CWS'!$C33*S27</f>
        <v>10750</v>
      </c>
      <c r="T32" s="90">
        <f>'COGS-PRICE-MARGIN_CWS'!$C33*T27</f>
        <v>10750</v>
      </c>
      <c r="U32" s="90">
        <f>'COGS-PRICE-MARGIN_CWS'!$C33*U27</f>
        <v>10750</v>
      </c>
      <c r="V32" s="90">
        <f>'COGS-PRICE-MARGIN_CWS'!$C33*V27</f>
        <v>10750</v>
      </c>
      <c r="W32" s="90">
        <f>'COGS-PRICE-MARGIN_CWS'!$C33*W27</f>
        <v>10750</v>
      </c>
      <c r="X32" s="90">
        <f>'COGS-PRICE-MARGIN_CWS'!$C33*X27</f>
        <v>12000</v>
      </c>
      <c r="Y32" s="90">
        <f>'COGS-PRICE-MARGIN_CWS'!$C33*Y27</f>
        <v>13500</v>
      </c>
      <c r="Z32" s="90">
        <f>'COGS-PRICE-MARGIN_CWS'!$C33*Z27</f>
        <v>13500</v>
      </c>
      <c r="AA32" s="90">
        <f>'COGS-PRICE-MARGIN_CWS'!$C33*AA27</f>
        <v>16000</v>
      </c>
      <c r="AB32" s="90">
        <f>'COGS-PRICE-MARGIN_CWS'!$C33*AB27</f>
        <v>16000</v>
      </c>
      <c r="AC32" s="90">
        <f>'COGS-PRICE-MARGIN_CWS'!$C54*AC27</f>
        <v>8500</v>
      </c>
      <c r="AD32" s="90">
        <f>'COGS-PRICE-MARGIN_CWS'!$C54*AD27</f>
        <v>14000</v>
      </c>
      <c r="AE32" s="90">
        <f>'COGS-PRICE-MARGIN_CWS'!$C54*AE27</f>
        <v>15500</v>
      </c>
      <c r="AF32" s="90">
        <f>'COGS-PRICE-MARGIN_CWS'!$C54*AF27</f>
        <v>15500</v>
      </c>
      <c r="AG32" s="90">
        <f>'COGS-PRICE-MARGIN_CWS'!$C54*AG27</f>
        <v>17500</v>
      </c>
      <c r="AH32" s="90">
        <f>'COGS-PRICE-MARGIN_CWS'!$C54*AH27</f>
        <v>17500</v>
      </c>
      <c r="AI32" s="90">
        <f>'COGS-PRICE-MARGIN_CWS'!$C54*AI27</f>
        <v>17500</v>
      </c>
      <c r="AJ32" s="90">
        <f>'COGS-PRICE-MARGIN_CWS'!$C54*AJ27</f>
        <v>15500</v>
      </c>
      <c r="AK32" s="90">
        <f>'COGS-PRICE-MARGIN_CWS'!$C54*AK27</f>
        <v>15500</v>
      </c>
      <c r="AL32" s="90">
        <f>'COGS-PRICE-MARGIN_CWS'!$C54*AL27</f>
        <v>14000</v>
      </c>
      <c r="AM32" s="90">
        <f>'COGS-PRICE-MARGIN_CWS'!$C54*AM27</f>
        <v>12000</v>
      </c>
      <c r="AN32" s="90">
        <f>'COGS-PRICE-MARGIN_CWS'!$C54*AN27</f>
        <v>10500</v>
      </c>
      <c r="AO32" s="90">
        <f>'COGS-PRICE-MARGIN_CWS'!$C75*AO27</f>
        <v>8400</v>
      </c>
      <c r="AP32" s="90">
        <f>'COGS-PRICE-MARGIN_CWS'!$C75*AP27</f>
        <v>13650</v>
      </c>
      <c r="AQ32" s="90">
        <f>'COGS-PRICE-MARGIN_CWS'!$C75*AQ27</f>
        <v>15400</v>
      </c>
      <c r="AR32" s="90">
        <f>'COGS-PRICE-MARGIN_CWS'!$C75*AR27</f>
        <v>15400</v>
      </c>
      <c r="AS32" s="90">
        <f>'COGS-PRICE-MARGIN_CWS'!$C75*AS27</f>
        <v>17150</v>
      </c>
      <c r="AT32" s="90">
        <f>'COGS-PRICE-MARGIN_CWS'!$C75*AT27</f>
        <v>17150</v>
      </c>
      <c r="AU32" s="90">
        <f>'COGS-PRICE-MARGIN_CWS'!$C75*AU27</f>
        <v>17150</v>
      </c>
      <c r="AV32" s="90">
        <f>'COGS-PRICE-MARGIN_CWS'!$C75*AV27</f>
        <v>15400</v>
      </c>
      <c r="AW32" s="90">
        <f>'COGS-PRICE-MARGIN_CWS'!$C75*AW27</f>
        <v>15400</v>
      </c>
      <c r="AX32" s="90">
        <f>'COGS-PRICE-MARGIN_CWS'!$C75*AX27</f>
        <v>13650</v>
      </c>
      <c r="AY32" s="90">
        <f>'COGS-PRICE-MARGIN_CWS'!$C75*AY27</f>
        <v>11900</v>
      </c>
      <c r="AZ32" s="90">
        <f>'COGS-PRICE-MARGIN_CWS'!$C75*AZ27</f>
        <v>10150</v>
      </c>
      <c r="BA32" s="90">
        <f>'COGS-PRICE-MARGIN_CWS'!$C96*BA27</f>
        <v>5600</v>
      </c>
      <c r="BB32" s="90">
        <f>'COGS-PRICE-MARGIN_CWS'!$C96*BB27</f>
        <v>9100</v>
      </c>
      <c r="BC32" s="90">
        <f>'COGS-PRICE-MARGIN_CWS'!$C96*BC27</f>
        <v>10500</v>
      </c>
      <c r="BD32" s="90">
        <f>'COGS-PRICE-MARGIN_CWS'!$C96*BD27</f>
        <v>10500</v>
      </c>
      <c r="BE32" s="90">
        <f>'COGS-PRICE-MARGIN_CWS'!$C96*BE27</f>
        <v>11550</v>
      </c>
      <c r="BF32" s="90">
        <f>'COGS-PRICE-MARGIN_CWS'!$C96*BF27</f>
        <v>11550</v>
      </c>
      <c r="BG32" s="90">
        <f>'COGS-PRICE-MARGIN_CWS'!$C96*BG27</f>
        <v>11550</v>
      </c>
      <c r="BH32" s="90">
        <f>'COGS-PRICE-MARGIN_CWS'!$C96*BH27</f>
        <v>10500</v>
      </c>
      <c r="BI32" s="90">
        <f>'COGS-PRICE-MARGIN_CWS'!$C96*BI27</f>
        <v>10500</v>
      </c>
      <c r="BJ32" s="90">
        <f>'COGS-PRICE-MARGIN_CWS'!$C96*BJ27</f>
        <v>9100</v>
      </c>
      <c r="BK32" s="90">
        <f>'COGS-PRICE-MARGIN_CWS'!$C96*BK27</f>
        <v>8050</v>
      </c>
      <c r="BL32" s="90">
        <f>'COGS-PRICE-MARGIN_CWS'!$C96*BL27</f>
        <v>7000</v>
      </c>
      <c r="BM32" s="118">
        <f>SUM(E32:BL32)</f>
        <v>661050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6700</v>
      </c>
      <c r="O34" s="90">
        <f t="shared" si="11"/>
        <v>6700</v>
      </c>
      <c r="P34" s="90">
        <f t="shared" si="11"/>
        <v>13500</v>
      </c>
      <c r="Q34" s="90">
        <f t="shared" si="11"/>
        <v>3000</v>
      </c>
      <c r="R34" s="90">
        <f t="shared" si="11"/>
        <v>3937.5</v>
      </c>
      <c r="S34" s="90">
        <f t="shared" si="11"/>
        <v>8062.5</v>
      </c>
      <c r="T34" s="90">
        <f t="shared" si="11"/>
        <v>8062.5</v>
      </c>
      <c r="U34" s="90">
        <f t="shared" si="11"/>
        <v>8062.5</v>
      </c>
      <c r="V34" s="90">
        <f t="shared" si="11"/>
        <v>8062.5</v>
      </c>
      <c r="W34" s="90">
        <f t="shared" si="11"/>
        <v>8062.5</v>
      </c>
      <c r="X34" s="90">
        <f t="shared" si="11"/>
        <v>9000</v>
      </c>
      <c r="Y34" s="90">
        <f t="shared" si="11"/>
        <v>10125</v>
      </c>
      <c r="Z34" s="90">
        <f t="shared" si="11"/>
        <v>10125</v>
      </c>
      <c r="AA34" s="90">
        <f t="shared" si="11"/>
        <v>12000</v>
      </c>
      <c r="AB34" s="90">
        <f t="shared" si="11"/>
        <v>12000</v>
      </c>
      <c r="AC34" s="90">
        <f t="shared" si="11"/>
        <v>7225</v>
      </c>
      <c r="AD34" s="90">
        <f t="shared" si="11"/>
        <v>11900</v>
      </c>
      <c r="AE34" s="90">
        <f t="shared" si="11"/>
        <v>13175</v>
      </c>
      <c r="AF34" s="90">
        <f t="shared" si="11"/>
        <v>13175</v>
      </c>
      <c r="AG34" s="90">
        <f t="shared" si="11"/>
        <v>14875</v>
      </c>
      <c r="AH34" s="90">
        <f t="shared" si="11"/>
        <v>14875</v>
      </c>
      <c r="AI34" s="90">
        <f t="shared" si="11"/>
        <v>14875</v>
      </c>
      <c r="AJ34" s="90">
        <f t="shared" si="11"/>
        <v>13175</v>
      </c>
      <c r="AK34" s="90">
        <f t="shared" ref="AK34:BL34" si="12">AK32*(1-AK33)</f>
        <v>13175</v>
      </c>
      <c r="AL34" s="90">
        <f t="shared" si="12"/>
        <v>11900</v>
      </c>
      <c r="AM34" s="90">
        <f t="shared" si="12"/>
        <v>10200</v>
      </c>
      <c r="AN34" s="90">
        <f t="shared" si="12"/>
        <v>8925</v>
      </c>
      <c r="AO34" s="90">
        <f t="shared" si="12"/>
        <v>7560</v>
      </c>
      <c r="AP34" s="90">
        <f t="shared" si="12"/>
        <v>12285</v>
      </c>
      <c r="AQ34" s="90">
        <f t="shared" si="12"/>
        <v>13860</v>
      </c>
      <c r="AR34" s="90">
        <f t="shared" si="12"/>
        <v>13860</v>
      </c>
      <c r="AS34" s="90">
        <f t="shared" si="12"/>
        <v>15435</v>
      </c>
      <c r="AT34" s="90">
        <f t="shared" si="12"/>
        <v>15435</v>
      </c>
      <c r="AU34" s="90">
        <f t="shared" si="12"/>
        <v>15435</v>
      </c>
      <c r="AV34" s="90">
        <f t="shared" si="12"/>
        <v>13860</v>
      </c>
      <c r="AW34" s="90">
        <f t="shared" si="12"/>
        <v>13860</v>
      </c>
      <c r="AX34" s="90">
        <f t="shared" si="12"/>
        <v>12285</v>
      </c>
      <c r="AY34" s="90">
        <f t="shared" si="12"/>
        <v>10710</v>
      </c>
      <c r="AZ34" s="90">
        <f t="shared" si="12"/>
        <v>9135</v>
      </c>
      <c r="BA34" s="90">
        <f t="shared" si="12"/>
        <v>5040</v>
      </c>
      <c r="BB34" s="90">
        <f t="shared" si="12"/>
        <v>8190</v>
      </c>
      <c r="BC34" s="90">
        <f t="shared" si="12"/>
        <v>9450</v>
      </c>
      <c r="BD34" s="90">
        <f t="shared" si="12"/>
        <v>9450</v>
      </c>
      <c r="BE34" s="90">
        <f t="shared" si="12"/>
        <v>10395</v>
      </c>
      <c r="BF34" s="90">
        <f t="shared" si="12"/>
        <v>10395</v>
      </c>
      <c r="BG34" s="90">
        <f t="shared" si="12"/>
        <v>10395</v>
      </c>
      <c r="BH34" s="90">
        <f t="shared" si="12"/>
        <v>9450</v>
      </c>
      <c r="BI34" s="90">
        <f t="shared" si="12"/>
        <v>9450</v>
      </c>
      <c r="BJ34" s="90">
        <f t="shared" si="12"/>
        <v>8190</v>
      </c>
      <c r="BK34" s="90">
        <f t="shared" si="12"/>
        <v>7245</v>
      </c>
      <c r="BL34" s="90">
        <f t="shared" si="12"/>
        <v>6300</v>
      </c>
      <c r="BM34" s="118">
        <f>SUM(E34:BL34)</f>
        <v>532545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1675</v>
      </c>
      <c r="O35" s="90">
        <f>'REV-REC-MAINT_CWS'!P69</f>
        <v>1675</v>
      </c>
      <c r="P35" s="90">
        <f>'REV-REC-MAINT_CWS'!Q69</f>
        <v>3375</v>
      </c>
      <c r="Q35" s="90">
        <f>'REV-REC-MAINT_CWS'!R69</f>
        <v>400</v>
      </c>
      <c r="R35" s="90">
        <f>'REV-REC-MAINT_CWS'!S69</f>
        <v>525</v>
      </c>
      <c r="S35" s="90">
        <f>'REV-REC-MAINT_CWS'!T69</f>
        <v>1075</v>
      </c>
      <c r="T35" s="90">
        <f>'REV-REC-MAINT_CWS'!U69</f>
        <v>1075</v>
      </c>
      <c r="U35" s="90">
        <f>'REV-REC-MAINT_CWS'!V69</f>
        <v>1075</v>
      </c>
      <c r="V35" s="90">
        <f>'REV-REC-MAINT_CWS'!W69</f>
        <v>1075</v>
      </c>
      <c r="W35" s="90">
        <f>'REV-REC-MAINT_CWS'!X69</f>
        <v>1075</v>
      </c>
      <c r="X35" s="90">
        <f>'REV-REC-MAINT_CWS'!Y69</f>
        <v>1200</v>
      </c>
      <c r="Y35" s="90">
        <f>'REV-REC-MAINT_CWS'!Z69</f>
        <v>1350</v>
      </c>
      <c r="Z35" s="90">
        <f>'REV-REC-MAINT_CWS'!AA69</f>
        <v>3025</v>
      </c>
      <c r="AA35" s="90">
        <f>'REV-REC-MAINT_CWS'!AB69</f>
        <v>3275</v>
      </c>
      <c r="AB35" s="90">
        <f>'REV-REC-MAINT_CWS'!AC69</f>
        <v>4975</v>
      </c>
      <c r="AC35" s="90">
        <f>'REV-REC-MAINT_CWS'!AD69</f>
        <v>1250</v>
      </c>
      <c r="AD35" s="90">
        <f>'REV-REC-MAINT_CWS'!AE69</f>
        <v>1925</v>
      </c>
      <c r="AE35" s="90">
        <f>'REV-REC-MAINT_CWS'!AF69</f>
        <v>2625</v>
      </c>
      <c r="AF35" s="90">
        <f>'REV-REC-MAINT_CWS'!AG69</f>
        <v>2625</v>
      </c>
      <c r="AG35" s="90">
        <f>'REV-REC-MAINT_CWS'!AH69</f>
        <v>2825</v>
      </c>
      <c r="AH35" s="90">
        <f>'REV-REC-MAINT_CWS'!AI69</f>
        <v>2825</v>
      </c>
      <c r="AI35" s="90">
        <f>'REV-REC-MAINT_CWS'!AJ69</f>
        <v>2825</v>
      </c>
      <c r="AJ35" s="90">
        <f>'REV-REC-MAINT_CWS'!AK69</f>
        <v>2750</v>
      </c>
      <c r="AK35" s="90">
        <f>'REV-REC-MAINT_CWS'!AL69</f>
        <v>2900</v>
      </c>
      <c r="AL35" s="90">
        <f>'REV-REC-MAINT_CWS'!AM69</f>
        <v>4425</v>
      </c>
      <c r="AM35" s="90">
        <f>'REV-REC-MAINT_CWS'!AN69</f>
        <v>4475</v>
      </c>
      <c r="AN35" s="90">
        <f>'REV-REC-MAINT_CWS'!AO69</f>
        <v>6025</v>
      </c>
      <c r="AO35" s="90">
        <f>'REV-REC-MAINT_CWS'!AP69</f>
        <v>2590</v>
      </c>
      <c r="AP35" s="90">
        <f>'REV-REC-MAINT_CWS'!AQ69</f>
        <v>4060</v>
      </c>
      <c r="AQ35" s="90">
        <f>'REV-REC-MAINT_CWS'!AR69</f>
        <v>5215</v>
      </c>
      <c r="AR35" s="90">
        <f>'REV-REC-MAINT_CWS'!AS69</f>
        <v>5215</v>
      </c>
      <c r="AS35" s="90">
        <f>'REV-REC-MAINT_CWS'!AT69</f>
        <v>5670</v>
      </c>
      <c r="AT35" s="90">
        <f>'REV-REC-MAINT_CWS'!AU69</f>
        <v>5670</v>
      </c>
      <c r="AU35" s="90">
        <f>'REV-REC-MAINT_CWS'!AV69</f>
        <v>5670</v>
      </c>
      <c r="AV35" s="90">
        <f>'REV-REC-MAINT_CWS'!AW69</f>
        <v>5390</v>
      </c>
      <c r="AW35" s="90">
        <f>'REV-REC-MAINT_CWS'!AX69</f>
        <v>5600</v>
      </c>
      <c r="AX35" s="90">
        <f>'REV-REC-MAINT_CWS'!AY69</f>
        <v>7560</v>
      </c>
      <c r="AY35" s="90">
        <f>'REV-REC-MAINT_CWS'!AZ69</f>
        <v>7455</v>
      </c>
      <c r="AZ35" s="90">
        <f>'REV-REC-MAINT_CWS'!BA69</f>
        <v>9450</v>
      </c>
      <c r="BA35" s="90">
        <f>'REV-REC-MAINT_CWS'!BB69</f>
        <v>3150</v>
      </c>
      <c r="BB35" s="90">
        <f>'REV-REC-MAINT_CWS'!BC69</f>
        <v>4970</v>
      </c>
      <c r="BC35" s="90">
        <f>'REV-REC-MAINT_CWS'!BD69</f>
        <v>6265</v>
      </c>
      <c r="BD35" s="90">
        <f>'REV-REC-MAINT_CWS'!BE69</f>
        <v>6265</v>
      </c>
      <c r="BE35" s="90">
        <f>'REV-REC-MAINT_CWS'!BF69</f>
        <v>6825</v>
      </c>
      <c r="BF35" s="90">
        <f>'REV-REC-MAINT_CWS'!BG69</f>
        <v>6825</v>
      </c>
      <c r="BG35" s="90">
        <f>'REV-REC-MAINT_CWS'!BH69</f>
        <v>6825</v>
      </c>
      <c r="BH35" s="90">
        <f>'REV-REC-MAINT_CWS'!BI69</f>
        <v>6440</v>
      </c>
      <c r="BI35" s="90">
        <f>'REV-REC-MAINT_CWS'!BJ69</f>
        <v>6650</v>
      </c>
      <c r="BJ35" s="90">
        <f>'REV-REC-MAINT_CWS'!BK69</f>
        <v>8470</v>
      </c>
      <c r="BK35" s="90">
        <f>'REV-REC-MAINT_CWS'!BL69</f>
        <v>8260</v>
      </c>
      <c r="BL35" s="90">
        <f>'REV-REC-MAINT_CWS'!BM69</f>
        <v>10150</v>
      </c>
      <c r="BM35" s="118">
        <f>SUM(E35:BL35)</f>
        <v>214965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575</v>
      </c>
      <c r="O38" s="90">
        <f>'COGS-PRICE-MARGIN_CWS'!$C18*O28</f>
        <v>575</v>
      </c>
      <c r="P38" s="90">
        <f>'COGS-PRICE-MARGIN_CWS'!$C18*P28</f>
        <v>1125</v>
      </c>
      <c r="Q38" s="90">
        <f>'COGS-PRICE-MARGIN_CWS'!$C39*Q28</f>
        <v>275</v>
      </c>
      <c r="R38" s="90">
        <f>'COGS-PRICE-MARGIN_CWS'!$C39*R28</f>
        <v>375</v>
      </c>
      <c r="S38" s="90">
        <f>'COGS-PRICE-MARGIN_CWS'!$C39*S28</f>
        <v>725</v>
      </c>
      <c r="T38" s="90">
        <f>'COGS-PRICE-MARGIN_CWS'!$C39*T28</f>
        <v>725</v>
      </c>
      <c r="U38" s="90">
        <f>'COGS-PRICE-MARGIN_CWS'!$C39*U28</f>
        <v>725</v>
      </c>
      <c r="V38" s="90">
        <f>'COGS-PRICE-MARGIN_CWS'!$C39*V28</f>
        <v>725</v>
      </c>
      <c r="W38" s="90">
        <f>'COGS-PRICE-MARGIN_CWS'!$C39*W28</f>
        <v>725</v>
      </c>
      <c r="X38" s="90">
        <f>'COGS-PRICE-MARGIN_CWS'!$C39*X28</f>
        <v>825</v>
      </c>
      <c r="Y38" s="90">
        <f>'COGS-PRICE-MARGIN_CWS'!$C39*Y28</f>
        <v>900</v>
      </c>
      <c r="Z38" s="90">
        <f>'COGS-PRICE-MARGIN_CWS'!$C39*Z28</f>
        <v>900</v>
      </c>
      <c r="AA38" s="90">
        <f>'COGS-PRICE-MARGIN_CWS'!$C39*AA28</f>
        <v>1100</v>
      </c>
      <c r="AB38" s="90">
        <f>'COGS-PRICE-MARGIN_CWS'!$C39*AB28</f>
        <v>1100</v>
      </c>
      <c r="AC38" s="90">
        <f>'COGS-PRICE-MARGIN_CWS'!$C60*AC28</f>
        <v>1325</v>
      </c>
      <c r="AD38" s="90">
        <f>'COGS-PRICE-MARGIN_CWS'!$C60*AD28</f>
        <v>2100</v>
      </c>
      <c r="AE38" s="90">
        <f>'COGS-PRICE-MARGIN_CWS'!$C60*AE28</f>
        <v>2375</v>
      </c>
      <c r="AF38" s="90">
        <f>'COGS-PRICE-MARGIN_CWS'!$C60*AF28</f>
        <v>2375</v>
      </c>
      <c r="AG38" s="90">
        <f>'COGS-PRICE-MARGIN_CWS'!$C60*AG28</f>
        <v>2625</v>
      </c>
      <c r="AH38" s="90">
        <f>'COGS-PRICE-MARGIN_CWS'!$C60*AH28</f>
        <v>2625</v>
      </c>
      <c r="AI38" s="90">
        <f>'COGS-PRICE-MARGIN_CWS'!$C60*AI28</f>
        <v>2625</v>
      </c>
      <c r="AJ38" s="90">
        <f>'COGS-PRICE-MARGIN_CWS'!$C60*AJ28</f>
        <v>2375</v>
      </c>
      <c r="AK38" s="90">
        <f>'COGS-PRICE-MARGIN_CWS'!$C60*AK28</f>
        <v>2375</v>
      </c>
      <c r="AL38" s="90">
        <f>'COGS-PRICE-MARGIN_CWS'!$C60*AL28</f>
        <v>2100</v>
      </c>
      <c r="AM38" s="90">
        <f>'COGS-PRICE-MARGIN_CWS'!$C60*AM28</f>
        <v>1850</v>
      </c>
      <c r="AN38" s="90">
        <f>'COGS-PRICE-MARGIN_CWS'!$C60*AN28</f>
        <v>1575</v>
      </c>
      <c r="AO38" s="90">
        <f>'COGS-PRICE-MARGIN_CWS'!$C81*AO28</f>
        <v>2475</v>
      </c>
      <c r="AP38" s="90">
        <f>'COGS-PRICE-MARGIN_CWS'!$C81*AP28</f>
        <v>3950</v>
      </c>
      <c r="AQ38" s="90">
        <f>'COGS-PRICE-MARGIN_CWS'!$C81*AQ28</f>
        <v>4450</v>
      </c>
      <c r="AR38" s="90">
        <f>'COGS-PRICE-MARGIN_CWS'!$C81*AR28</f>
        <v>4450</v>
      </c>
      <c r="AS38" s="90">
        <f>'COGS-PRICE-MARGIN_CWS'!$C81*AS28</f>
        <v>4950</v>
      </c>
      <c r="AT38" s="90">
        <f>'COGS-PRICE-MARGIN_CWS'!$C81*AT28</f>
        <v>4950</v>
      </c>
      <c r="AU38" s="90">
        <f>'COGS-PRICE-MARGIN_CWS'!$C81*AU28</f>
        <v>4950</v>
      </c>
      <c r="AV38" s="90">
        <f>'COGS-PRICE-MARGIN_CWS'!$C81*AV28</f>
        <v>4450</v>
      </c>
      <c r="AW38" s="90">
        <f>'COGS-PRICE-MARGIN_CWS'!$C81*AW28</f>
        <v>4450</v>
      </c>
      <c r="AX38" s="90">
        <f>'COGS-PRICE-MARGIN_CWS'!$C81*AX28</f>
        <v>3950</v>
      </c>
      <c r="AY38" s="90">
        <f>'COGS-PRICE-MARGIN_CWS'!$C81*AY28</f>
        <v>3475</v>
      </c>
      <c r="AZ38" s="90">
        <f>'COGS-PRICE-MARGIN_CWS'!$C81*AZ28</f>
        <v>2975</v>
      </c>
      <c r="BA38" s="90">
        <f>'COGS-PRICE-MARGIN_CWS'!$C102*BA28</f>
        <v>3775</v>
      </c>
      <c r="BB38" s="90">
        <f>'COGS-PRICE-MARGIN_CWS'!$C102*BB28</f>
        <v>6050</v>
      </c>
      <c r="BC38" s="90">
        <f>'COGS-PRICE-MARGIN_CWS'!$C102*BC28</f>
        <v>6775</v>
      </c>
      <c r="BD38" s="90">
        <f>'COGS-PRICE-MARGIN_CWS'!$C102*BD28</f>
        <v>6775</v>
      </c>
      <c r="BE38" s="90">
        <f>'COGS-PRICE-MARGIN_CWS'!$C102*BE28</f>
        <v>7550</v>
      </c>
      <c r="BF38" s="90">
        <f>'COGS-PRICE-MARGIN_CWS'!$C102*BF28</f>
        <v>7550</v>
      </c>
      <c r="BG38" s="90">
        <f>'COGS-PRICE-MARGIN_CWS'!$C102*BG28</f>
        <v>7550</v>
      </c>
      <c r="BH38" s="90">
        <f>'COGS-PRICE-MARGIN_CWS'!$C102*BH28</f>
        <v>6775</v>
      </c>
      <c r="BI38" s="90">
        <f>'COGS-PRICE-MARGIN_CWS'!$C102*BI28</f>
        <v>6775</v>
      </c>
      <c r="BJ38" s="90">
        <f>'COGS-PRICE-MARGIN_CWS'!$C102*BJ28</f>
        <v>6050</v>
      </c>
      <c r="BK38" s="90">
        <f>'COGS-PRICE-MARGIN_CWS'!$C102*BK28</f>
        <v>5275</v>
      </c>
      <c r="BL38" s="90">
        <f>'COGS-PRICE-MARGIN_CWS'!$C102*BL28</f>
        <v>4525</v>
      </c>
      <c r="BM38" s="118">
        <f>SUM(E38:BL38)</f>
        <v>162600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2070</v>
      </c>
      <c r="O39" s="12">
        <f>'REV-REC-MAINT_CWS'!P142</f>
        <v>2070</v>
      </c>
      <c r="P39" s="12">
        <f>'REV-REC-MAINT_CWS'!Q142</f>
        <v>4050</v>
      </c>
      <c r="Q39" s="12">
        <f>'REV-REC-MAINT_CWS'!R142</f>
        <v>1856.25</v>
      </c>
      <c r="R39" s="12">
        <f>'REV-REC-MAINT_CWS'!S142</f>
        <v>2531.25</v>
      </c>
      <c r="S39" s="12">
        <f>'REV-REC-MAINT_CWS'!T142</f>
        <v>4893.75</v>
      </c>
      <c r="T39" s="12">
        <f>'REV-REC-MAINT_CWS'!U142</f>
        <v>4893.75</v>
      </c>
      <c r="U39" s="12">
        <f>'REV-REC-MAINT_CWS'!V142</f>
        <v>4893.75</v>
      </c>
      <c r="V39" s="12">
        <f>'REV-REC-MAINT_CWS'!W142</f>
        <v>4893.75</v>
      </c>
      <c r="W39" s="12">
        <f>'REV-REC-MAINT_CWS'!X142</f>
        <v>4893.75</v>
      </c>
      <c r="X39" s="12">
        <f>'REV-REC-MAINT_CWS'!Y142</f>
        <v>5568.75</v>
      </c>
      <c r="Y39" s="12">
        <f>'REV-REC-MAINT_CWS'!Z142</f>
        <v>6075</v>
      </c>
      <c r="Z39" s="12">
        <f>'REV-REC-MAINT_CWS'!AA142</f>
        <v>9956.25</v>
      </c>
      <c r="AA39" s="12">
        <f>'REV-REC-MAINT_CWS'!AB142</f>
        <v>11306.25</v>
      </c>
      <c r="AB39" s="12">
        <f>'REV-REC-MAINT_CWS'!AC142</f>
        <v>15018.75</v>
      </c>
      <c r="AC39" s="12">
        <f>'REV-REC-MAINT_CWS'!AD142</f>
        <v>12240</v>
      </c>
      <c r="AD39" s="12">
        <f>'REV-REC-MAINT_CWS'!AE142</f>
        <v>18933.75</v>
      </c>
      <c r="AE39" s="12">
        <f>'REV-REC-MAINT_CWS'!AF142</f>
        <v>23715</v>
      </c>
      <c r="AF39" s="12">
        <f>'REV-REC-MAINT_CWS'!AG142</f>
        <v>23715</v>
      </c>
      <c r="AG39" s="12">
        <f>'REV-REC-MAINT_CWS'!AH142</f>
        <v>25627.5</v>
      </c>
      <c r="AH39" s="12">
        <f>'REV-REC-MAINT_CWS'!AI142</f>
        <v>25627.5</v>
      </c>
      <c r="AI39" s="12">
        <f>'REV-REC-MAINT_CWS'!AJ142</f>
        <v>25627.5</v>
      </c>
      <c r="AJ39" s="12">
        <f>'REV-REC-MAINT_CWS'!AK142</f>
        <v>24480</v>
      </c>
      <c r="AK39" s="12">
        <f>'REV-REC-MAINT_CWS'!AL142</f>
        <v>25053.75</v>
      </c>
      <c r="AL39" s="12">
        <f>'REV-REC-MAINT_CWS'!AM142</f>
        <v>27348.75</v>
      </c>
      <c r="AM39" s="12">
        <f>'REV-REC-MAINT_CWS'!AN142</f>
        <v>26966.25</v>
      </c>
      <c r="AN39" s="12">
        <f>'REV-REC-MAINT_CWS'!AO142</f>
        <v>29070</v>
      </c>
      <c r="AO39" s="12">
        <f>'REV-REC-MAINT_CWS'!AP142</f>
        <v>33007.5</v>
      </c>
      <c r="AP39" s="12">
        <f>'REV-REC-MAINT_CWS'!AQ142</f>
        <v>52042.5</v>
      </c>
      <c r="AQ39" s="12">
        <f>'REV-REC-MAINT_CWS'!AR142</f>
        <v>61155</v>
      </c>
      <c r="AR39" s="12">
        <f>'REV-REC-MAINT_CWS'!AS142</f>
        <v>61155</v>
      </c>
      <c r="AS39" s="12">
        <f>'REV-REC-MAINT_CWS'!AT142</f>
        <v>67230</v>
      </c>
      <c r="AT39" s="12">
        <f>'REV-REC-MAINT_CWS'!AU142</f>
        <v>67230</v>
      </c>
      <c r="AU39" s="12">
        <f>'REV-REC-MAINT_CWS'!AV142</f>
        <v>67230</v>
      </c>
      <c r="AV39" s="12">
        <f>'REV-REC-MAINT_CWS'!AW142</f>
        <v>61965</v>
      </c>
      <c r="AW39" s="12">
        <f>'REV-REC-MAINT_CWS'!AX142</f>
        <v>62572.5</v>
      </c>
      <c r="AX39" s="12">
        <f>'REV-REC-MAINT_CWS'!AY142</f>
        <v>60952.5</v>
      </c>
      <c r="AY39" s="12">
        <f>'REV-REC-MAINT_CWS'!AZ142</f>
        <v>56700</v>
      </c>
      <c r="AZ39" s="12">
        <f>'REV-REC-MAINT_CWS'!BA142</f>
        <v>54877.5</v>
      </c>
      <c r="BA39" s="12">
        <f>'REV-REC-MAINT_CWS'!BB142</f>
        <v>63585</v>
      </c>
      <c r="BB39" s="12">
        <f>'REV-REC-MAINT_CWS'!BC142</f>
        <v>101047.5</v>
      </c>
      <c r="BC39" s="12">
        <f>'REV-REC-MAINT_CWS'!BD142</f>
        <v>116032.5</v>
      </c>
      <c r="BD39" s="12">
        <f>'REV-REC-MAINT_CWS'!BE142</f>
        <v>116032.5</v>
      </c>
      <c r="BE39" s="12">
        <f>'REV-REC-MAINT_CWS'!BF142</f>
        <v>128385</v>
      </c>
      <c r="BF39" s="12">
        <f>'REV-REC-MAINT_CWS'!BG142</f>
        <v>128385</v>
      </c>
      <c r="BG39" s="12">
        <f>'REV-REC-MAINT_CWS'!BH142</f>
        <v>128385</v>
      </c>
      <c r="BH39" s="12">
        <f>'REV-REC-MAINT_CWS'!BI142</f>
        <v>116842.5</v>
      </c>
      <c r="BI39" s="12">
        <f>'REV-REC-MAINT_CWS'!BJ142</f>
        <v>117450</v>
      </c>
      <c r="BJ39" s="12">
        <f>'REV-REC-MAINT_CWS'!BK142</f>
        <v>109957.5</v>
      </c>
      <c r="BK39" s="12">
        <f>'REV-REC-MAINT_CWS'!BL142</f>
        <v>99427.5</v>
      </c>
      <c r="BL39" s="12">
        <f>'REV-REC-MAINT_CWS'!BM142</f>
        <v>91530</v>
      </c>
      <c r="BM39" s="118">
        <f>SUM(E39:BL39)</f>
        <v>2396553.75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191020</v>
      </c>
      <c r="O41" s="97">
        <f t="shared" si="13"/>
        <v>191020</v>
      </c>
      <c r="P41" s="97">
        <f t="shared" si="13"/>
        <v>382050</v>
      </c>
      <c r="Q41" s="97">
        <f t="shared" si="13"/>
        <v>116906.25</v>
      </c>
      <c r="R41" s="97">
        <f t="shared" si="13"/>
        <v>155868.75</v>
      </c>
      <c r="S41" s="97">
        <f t="shared" si="13"/>
        <v>311756.25</v>
      </c>
      <c r="T41" s="97">
        <f t="shared" si="13"/>
        <v>311756.25</v>
      </c>
      <c r="U41" s="97">
        <f t="shared" si="13"/>
        <v>311756.25</v>
      </c>
      <c r="V41" s="97">
        <f t="shared" si="13"/>
        <v>311756.25</v>
      </c>
      <c r="W41" s="97">
        <f t="shared" si="13"/>
        <v>311756.25</v>
      </c>
      <c r="X41" s="97">
        <f t="shared" si="13"/>
        <v>350718.75</v>
      </c>
      <c r="Y41" s="97">
        <f t="shared" si="13"/>
        <v>389700</v>
      </c>
      <c r="Z41" s="97">
        <f t="shared" si="13"/>
        <v>395256.25</v>
      </c>
      <c r="AA41" s="97">
        <f t="shared" si="13"/>
        <v>473181.25</v>
      </c>
      <c r="AB41" s="97">
        <f t="shared" si="13"/>
        <v>478593.75</v>
      </c>
      <c r="AC41" s="97">
        <f t="shared" si="13"/>
        <v>465740</v>
      </c>
      <c r="AD41" s="97">
        <f t="shared" si="13"/>
        <v>748858.75</v>
      </c>
      <c r="AE41" s="97">
        <f t="shared" si="13"/>
        <v>842590</v>
      </c>
      <c r="AF41" s="97">
        <f t="shared" si="13"/>
        <v>842590</v>
      </c>
      <c r="AG41" s="97">
        <f t="shared" si="13"/>
        <v>938452.5</v>
      </c>
      <c r="AH41" s="97">
        <f t="shared" si="13"/>
        <v>938452.5</v>
      </c>
      <c r="AI41" s="97">
        <f t="shared" si="13"/>
        <v>938452.5</v>
      </c>
      <c r="AJ41" s="97">
        <f t="shared" si="13"/>
        <v>843480</v>
      </c>
      <c r="AK41" s="97">
        <f t="shared" ref="AK41:BL41" si="14">AK39+AK38+AK35+AK34+AK10</f>
        <v>844203.75</v>
      </c>
      <c r="AL41" s="97">
        <f t="shared" si="14"/>
        <v>759773.75</v>
      </c>
      <c r="AM41" s="97">
        <f t="shared" si="14"/>
        <v>665691.25</v>
      </c>
      <c r="AN41" s="97">
        <f t="shared" si="14"/>
        <v>581095</v>
      </c>
      <c r="AO41" s="97">
        <f t="shared" si="14"/>
        <v>765182.5</v>
      </c>
      <c r="AP41" s="97">
        <f t="shared" si="14"/>
        <v>1224787.5</v>
      </c>
      <c r="AQ41" s="97">
        <f t="shared" si="14"/>
        <v>1383380</v>
      </c>
      <c r="AR41" s="97">
        <f t="shared" si="14"/>
        <v>1383380</v>
      </c>
      <c r="AS41" s="97">
        <f t="shared" si="14"/>
        <v>1538235</v>
      </c>
      <c r="AT41" s="97">
        <f t="shared" si="14"/>
        <v>1538235</v>
      </c>
      <c r="AU41" s="97">
        <f t="shared" si="14"/>
        <v>1538235</v>
      </c>
      <c r="AV41" s="97">
        <f t="shared" si="14"/>
        <v>1384365</v>
      </c>
      <c r="AW41" s="97">
        <f t="shared" si="14"/>
        <v>1385182.5</v>
      </c>
      <c r="AX41" s="97">
        <f t="shared" si="14"/>
        <v>1237197.5</v>
      </c>
      <c r="AY41" s="97">
        <f t="shared" si="14"/>
        <v>1090390</v>
      </c>
      <c r="AZ41" s="97">
        <f t="shared" si="14"/>
        <v>942237.5</v>
      </c>
      <c r="BA41" s="97">
        <f t="shared" si="14"/>
        <v>1165225</v>
      </c>
      <c r="BB41" s="97">
        <f t="shared" si="14"/>
        <v>1868957.5</v>
      </c>
      <c r="BC41" s="97">
        <f t="shared" si="14"/>
        <v>2102547.5</v>
      </c>
      <c r="BD41" s="97">
        <f t="shared" si="14"/>
        <v>2102547.5</v>
      </c>
      <c r="BE41" s="97">
        <f t="shared" si="14"/>
        <v>2339030</v>
      </c>
      <c r="BF41" s="97">
        <f t="shared" si="14"/>
        <v>2339030</v>
      </c>
      <c r="BG41" s="97">
        <f t="shared" si="14"/>
        <v>2339030</v>
      </c>
      <c r="BH41" s="97">
        <f t="shared" si="14"/>
        <v>2103532.5</v>
      </c>
      <c r="BI41" s="97">
        <f t="shared" si="14"/>
        <v>2104350</v>
      </c>
      <c r="BJ41" s="97">
        <f t="shared" si="14"/>
        <v>1881367.5</v>
      </c>
      <c r="BK41" s="97">
        <f t="shared" si="14"/>
        <v>1647057.5</v>
      </c>
      <c r="BL41" s="97">
        <f t="shared" si="14"/>
        <v>1424030</v>
      </c>
      <c r="BM41" s="118">
        <f>SUM(E41:BL41)</f>
        <v>52919988.75</v>
      </c>
      <c r="BN41" s="97">
        <f>BM39+BM38+BM35+BM34+BM10</f>
        <v>52919988.75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109210</v>
      </c>
      <c r="O42" s="97">
        <f t="shared" si="15"/>
        <v>109210</v>
      </c>
      <c r="P42" s="97">
        <f t="shared" si="15"/>
        <v>218430</v>
      </c>
      <c r="Q42" s="97">
        <f t="shared" si="15"/>
        <v>94007.55</v>
      </c>
      <c r="R42" s="97">
        <f t="shared" si="15"/>
        <v>125337.15</v>
      </c>
      <c r="S42" s="97">
        <f t="shared" si="15"/>
        <v>250693.05</v>
      </c>
      <c r="T42" s="97">
        <f t="shared" si="15"/>
        <v>250693.05</v>
      </c>
      <c r="U42" s="97">
        <f t="shared" si="15"/>
        <v>250693.05</v>
      </c>
      <c r="V42" s="97">
        <f t="shared" si="15"/>
        <v>250693.05</v>
      </c>
      <c r="W42" s="97">
        <f t="shared" si="15"/>
        <v>250693.05</v>
      </c>
      <c r="X42" s="97">
        <f t="shared" si="15"/>
        <v>282022.65000000002</v>
      </c>
      <c r="Y42" s="97">
        <f t="shared" si="15"/>
        <v>313371</v>
      </c>
      <c r="Z42" s="97">
        <f t="shared" si="15"/>
        <v>318927.25</v>
      </c>
      <c r="AA42" s="97">
        <f t="shared" si="15"/>
        <v>381586.45</v>
      </c>
      <c r="AB42" s="97">
        <f t="shared" si="15"/>
        <v>386998.95</v>
      </c>
      <c r="AC42" s="97">
        <f t="shared" si="15"/>
        <v>396462.77</v>
      </c>
      <c r="AD42" s="97">
        <f t="shared" si="15"/>
        <v>637378.15</v>
      </c>
      <c r="AE42" s="97">
        <f t="shared" si="15"/>
        <v>717572.47</v>
      </c>
      <c r="AF42" s="97">
        <f t="shared" si="15"/>
        <v>717572.47</v>
      </c>
      <c r="AG42" s="97">
        <f t="shared" si="15"/>
        <v>799101.75</v>
      </c>
      <c r="AH42" s="97">
        <f t="shared" si="15"/>
        <v>799101.75</v>
      </c>
      <c r="AI42" s="97">
        <f t="shared" si="15"/>
        <v>799101.75</v>
      </c>
      <c r="AJ42" s="97">
        <f t="shared" si="15"/>
        <v>718462.47</v>
      </c>
      <c r="AK42" s="97">
        <f t="shared" ref="AK42:BL42" si="16">AK21+AK34+AK35+AK38+AK39</f>
        <v>719186.22</v>
      </c>
      <c r="AL42" s="97">
        <f t="shared" si="16"/>
        <v>648293.15</v>
      </c>
      <c r="AM42" s="97">
        <f t="shared" si="16"/>
        <v>568543.87</v>
      </c>
      <c r="AN42" s="97">
        <f t="shared" si="16"/>
        <v>497484.55</v>
      </c>
      <c r="AO42" s="97">
        <f t="shared" si="16"/>
        <v>672568.29700000002</v>
      </c>
      <c r="AP42" s="97">
        <f t="shared" si="16"/>
        <v>1076454.183</v>
      </c>
      <c r="AQ42" s="97">
        <f t="shared" si="16"/>
        <v>1216222.6580000001</v>
      </c>
      <c r="AR42" s="97">
        <f t="shared" si="16"/>
        <v>1216222.6580000001</v>
      </c>
      <c r="AS42" s="97">
        <f t="shared" si="16"/>
        <v>1352253.6329999999</v>
      </c>
      <c r="AT42" s="97">
        <f t="shared" si="16"/>
        <v>1352253.6329999999</v>
      </c>
      <c r="AU42" s="97">
        <f t="shared" si="16"/>
        <v>1352253.6329999999</v>
      </c>
      <c r="AV42" s="97">
        <f t="shared" si="16"/>
        <v>1217207.6580000001</v>
      </c>
      <c r="AW42" s="97">
        <f t="shared" si="16"/>
        <v>1218025.1580000001</v>
      </c>
      <c r="AX42" s="97">
        <f t="shared" si="16"/>
        <v>1088864.183</v>
      </c>
      <c r="AY42" s="97">
        <f t="shared" si="16"/>
        <v>960127.74699999997</v>
      </c>
      <c r="AZ42" s="97">
        <f t="shared" si="16"/>
        <v>830799.272</v>
      </c>
      <c r="BA42" s="97">
        <f t="shared" si="16"/>
        <v>1081878.6567000002</v>
      </c>
      <c r="BB42" s="97">
        <f t="shared" si="16"/>
        <v>1735204.0867999999</v>
      </c>
      <c r="BC42" s="97">
        <f t="shared" si="16"/>
        <v>1952324.4501</v>
      </c>
      <c r="BD42" s="97">
        <f t="shared" si="16"/>
        <v>1952324.4501</v>
      </c>
      <c r="BE42" s="97">
        <f t="shared" si="16"/>
        <v>2171838.2335000001</v>
      </c>
      <c r="BF42" s="97">
        <f t="shared" si="16"/>
        <v>2171838.2335000001</v>
      </c>
      <c r="BG42" s="97">
        <f t="shared" si="16"/>
        <v>2171838.2335000001</v>
      </c>
      <c r="BH42" s="97">
        <f t="shared" si="16"/>
        <v>1953309.4501</v>
      </c>
      <c r="BI42" s="97">
        <f t="shared" si="16"/>
        <v>1954126.9501</v>
      </c>
      <c r="BJ42" s="97">
        <f t="shared" si="16"/>
        <v>1747614.0867999999</v>
      </c>
      <c r="BK42" s="97">
        <f t="shared" si="16"/>
        <v>1530272.8034000001</v>
      </c>
      <c r="BL42" s="97">
        <f t="shared" si="16"/>
        <v>1323714.9401</v>
      </c>
      <c r="BM42" s="118">
        <f>SUM(E42:BL42)</f>
        <v>46910364.907700017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6"/>
      <c r="G2" s="366"/>
      <c r="H2" s="366"/>
      <c r="I2" s="366"/>
      <c r="J2" s="366"/>
      <c r="K2" s="366"/>
      <c r="L2" s="366"/>
      <c r="M2" s="366"/>
      <c r="N2" s="366"/>
      <c r="O2" s="366"/>
      <c r="P2" s="366"/>
      <c r="Q2" s="366"/>
      <c r="R2" s="10"/>
      <c r="S2" s="366" t="s">
        <v>36</v>
      </c>
      <c r="T2" s="366"/>
      <c r="U2" s="366"/>
      <c r="V2" s="366"/>
      <c r="W2" s="366"/>
      <c r="X2" s="366"/>
      <c r="Y2" s="366"/>
      <c r="Z2" s="366"/>
      <c r="AA2" s="366"/>
      <c r="AB2" s="366"/>
      <c r="AC2" s="366"/>
      <c r="AD2" s="366"/>
      <c r="AE2" s="10"/>
      <c r="AF2" s="366" t="s">
        <v>37</v>
      </c>
      <c r="AG2" s="366"/>
      <c r="AH2" s="366"/>
      <c r="AI2" s="366"/>
      <c r="AJ2" s="366"/>
      <c r="AK2" s="366"/>
      <c r="AL2" s="366"/>
      <c r="AM2" s="366"/>
      <c r="AN2" s="366"/>
      <c r="AO2" s="366"/>
      <c r="AP2" s="366"/>
      <c r="AQ2" s="366"/>
      <c r="AR2" s="10"/>
      <c r="AS2" s="366" t="s">
        <v>38</v>
      </c>
      <c r="AT2" s="366"/>
      <c r="AU2" s="366"/>
      <c r="AV2" s="366"/>
      <c r="AW2" s="366"/>
      <c r="AX2" s="366"/>
      <c r="AY2" s="366"/>
      <c r="AZ2" s="366"/>
      <c r="BA2" s="366"/>
      <c r="BB2" s="366"/>
      <c r="BC2" s="366"/>
      <c r="BD2" s="366"/>
      <c r="BE2" s="10"/>
      <c r="BF2" s="366" t="s">
        <v>39</v>
      </c>
      <c r="BG2" s="366"/>
      <c r="BH2" s="366"/>
      <c r="BI2" s="366"/>
      <c r="BJ2" s="366"/>
      <c r="BK2" s="366"/>
      <c r="BL2" s="366"/>
      <c r="BM2" s="366"/>
    </row>
    <row r="3" spans="1:66" ht="14.25" customHeight="1" x14ac:dyDescent="0.15">
      <c r="B3" s="302" t="s">
        <v>660</v>
      </c>
      <c r="C3" s="10" t="s">
        <v>1098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660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67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67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67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67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67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67</v>
      </c>
      <c r="BL15" s="101"/>
      <c r="BM15" s="101"/>
      <c r="BN15" s="105">
        <f t="shared" si="0"/>
        <v>67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67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67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67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67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67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67</v>
      </c>
      <c r="BM16" s="101"/>
      <c r="BN16" s="105">
        <f t="shared" si="0"/>
        <v>67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135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135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135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135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135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135</v>
      </c>
      <c r="BN17" s="105">
        <f t="shared" si="0"/>
        <v>135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16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16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16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16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16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16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21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21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21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21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21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43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43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43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43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43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43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43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43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43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43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43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43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43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43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43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43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43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43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43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43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43</v>
      </c>
      <c r="BH23" s="101"/>
      <c r="BI23" s="101"/>
      <c r="BJ23" s="101"/>
      <c r="BK23" s="101"/>
      <c r="BL23" s="101"/>
      <c r="BM23" s="101"/>
      <c r="BN23" s="105">
        <f t="shared" si="0"/>
        <v>43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43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43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43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43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43</v>
      </c>
      <c r="BI24" s="101"/>
      <c r="BJ24" s="101"/>
      <c r="BK24" s="101"/>
      <c r="BL24" s="101"/>
      <c r="BM24" s="101"/>
      <c r="BN24" s="105">
        <f t="shared" si="0"/>
        <v>43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48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48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48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48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48</v>
      </c>
      <c r="BJ25" s="101"/>
      <c r="BK25" s="101"/>
      <c r="BL25" s="101"/>
      <c r="BM25" s="101"/>
      <c r="BN25" s="105">
        <f t="shared" si="0"/>
        <v>48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54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54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54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54</v>
      </c>
      <c r="BK26" s="101"/>
      <c r="BL26" s="101"/>
      <c r="BM26" s="101"/>
      <c r="BN26" s="105">
        <f t="shared" si="0"/>
        <v>54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54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54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54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54</v>
      </c>
      <c r="BL27" s="101"/>
      <c r="BM27" s="101"/>
      <c r="BN27" s="105">
        <f t="shared" si="0"/>
        <v>54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64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64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64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64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64</v>
      </c>
      <c r="BM28" s="101"/>
      <c r="BN28" s="105">
        <f t="shared" si="0"/>
        <v>64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64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64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64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64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64</v>
      </c>
      <c r="BN29" s="105">
        <f t="shared" si="0"/>
        <v>64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34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34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34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34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34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56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56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56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56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62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62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62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62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62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62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62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62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62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62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70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70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70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70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70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70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70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70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70</v>
      </c>
      <c r="BH35" s="101"/>
      <c r="BI35" s="101"/>
      <c r="BJ35" s="101"/>
      <c r="BK35" s="101"/>
      <c r="BL35" s="101"/>
      <c r="BM35" s="101"/>
      <c r="BN35" s="105">
        <f t="shared" si="0"/>
        <v>70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70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70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70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70</v>
      </c>
      <c r="BI36" s="101"/>
      <c r="BJ36" s="101"/>
      <c r="BK36" s="101"/>
      <c r="BL36" s="101"/>
      <c r="BM36" s="101"/>
      <c r="BN36" s="105">
        <f t="shared" si="0"/>
        <v>70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62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62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62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62</v>
      </c>
      <c r="BJ37" s="101"/>
      <c r="BK37" s="101"/>
      <c r="BL37" s="101"/>
      <c r="BM37" s="101"/>
      <c r="BN37" s="105">
        <f t="shared" si="0"/>
        <v>62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62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62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62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62</v>
      </c>
      <c r="BK38" s="101"/>
      <c r="BL38" s="101"/>
      <c r="BM38" s="101"/>
      <c r="BN38" s="105">
        <f t="shared" si="0"/>
        <v>62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56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56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56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56</v>
      </c>
      <c r="BL39" s="101"/>
      <c r="BM39" s="101"/>
      <c r="BN39" s="105">
        <f t="shared" si="0"/>
        <v>56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48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48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48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48</v>
      </c>
      <c r="BM40" s="101"/>
      <c r="BN40" s="105">
        <f t="shared" si="0"/>
        <v>48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42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42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42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42</v>
      </c>
      <c r="BN41" s="105">
        <f t="shared" si="0"/>
        <v>42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24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24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24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24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39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39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44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44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44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44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44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44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44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49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49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49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49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49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49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49</v>
      </c>
      <c r="BH47" s="101"/>
      <c r="BI47" s="101"/>
      <c r="BJ47" s="101"/>
      <c r="BK47" s="101"/>
      <c r="BL47" s="101"/>
      <c r="BM47" s="101"/>
      <c r="BN47" s="105">
        <f t="shared" si="0"/>
        <v>49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49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49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49</v>
      </c>
      <c r="BI48" s="101"/>
      <c r="BJ48" s="101"/>
      <c r="BK48" s="101"/>
      <c r="BL48" s="101"/>
      <c r="BM48" s="101"/>
      <c r="BN48" s="105">
        <f t="shared" si="0"/>
        <v>49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44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44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44</v>
      </c>
      <c r="BJ49" s="101"/>
      <c r="BK49" s="101"/>
      <c r="BL49" s="101"/>
      <c r="BM49" s="101"/>
      <c r="BN49" s="105">
        <f t="shared" si="0"/>
        <v>44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44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44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44</v>
      </c>
      <c r="BK50" s="101"/>
      <c r="BL50" s="101"/>
      <c r="BM50" s="101"/>
      <c r="BN50" s="105">
        <f t="shared" si="0"/>
        <v>44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39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39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39</v>
      </c>
      <c r="BL51" s="101"/>
      <c r="BM51" s="101"/>
      <c r="BN51" s="105">
        <f t="shared" si="0"/>
        <v>39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34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34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34</v>
      </c>
      <c r="BM52" s="101"/>
      <c r="BN52" s="105">
        <f t="shared" si="0"/>
        <v>34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29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29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29</v>
      </c>
      <c r="BN53" s="105">
        <f t="shared" si="0"/>
        <v>29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16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16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16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26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26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30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30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30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30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30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30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33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33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33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33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33</v>
      </c>
      <c r="BH59" s="101"/>
      <c r="BI59" s="101"/>
      <c r="BJ59" s="101"/>
      <c r="BK59" s="101"/>
      <c r="BL59" s="101"/>
      <c r="BM59" s="101"/>
      <c r="BN59" s="105">
        <f t="shared" si="0"/>
        <v>33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33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33</v>
      </c>
      <c r="BI60" s="101"/>
      <c r="BJ60" s="101"/>
      <c r="BK60" s="101"/>
      <c r="BL60" s="101"/>
      <c r="BM60" s="101"/>
      <c r="BN60" s="105">
        <f t="shared" si="0"/>
        <v>33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30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30</v>
      </c>
      <c r="BJ61" s="101"/>
      <c r="BK61" s="101"/>
      <c r="BL61" s="101"/>
      <c r="BM61" s="101"/>
      <c r="BN61" s="105">
        <f t="shared" si="0"/>
        <v>30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30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30</v>
      </c>
      <c r="BK62" s="101"/>
      <c r="BL62" s="101"/>
      <c r="BM62" s="101"/>
      <c r="BN62" s="105">
        <f t="shared" si="0"/>
        <v>30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26</v>
      </c>
      <c r="BL63" s="101"/>
      <c r="BM63" s="101"/>
      <c r="BN63" s="105">
        <f t="shared" si="0"/>
        <v>26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23</v>
      </c>
      <c r="BM64" s="101"/>
      <c r="BN64" s="105">
        <f t="shared" si="0"/>
        <v>23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20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20</v>
      </c>
      <c r="BN65" s="105">
        <f t="shared" si="0"/>
        <v>20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2" t="s">
        <v>655</v>
      </c>
      <c r="B67" s="372"/>
      <c r="C67" s="372"/>
      <c r="D67" s="372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67</v>
      </c>
      <c r="P67" s="102">
        <f t="shared" si="1"/>
        <v>67</v>
      </c>
      <c r="Q67" s="102">
        <f t="shared" si="1"/>
        <v>135</v>
      </c>
      <c r="R67" s="102">
        <f t="shared" si="1"/>
        <v>16</v>
      </c>
      <c r="S67" s="102">
        <f t="shared" si="1"/>
        <v>21</v>
      </c>
      <c r="T67" s="102">
        <f t="shared" si="1"/>
        <v>43</v>
      </c>
      <c r="U67" s="102">
        <f t="shared" si="1"/>
        <v>43</v>
      </c>
      <c r="V67" s="102">
        <f t="shared" si="1"/>
        <v>43</v>
      </c>
      <c r="W67" s="102">
        <f t="shared" si="1"/>
        <v>43</v>
      </c>
      <c r="X67" s="102">
        <f t="shared" si="1"/>
        <v>43</v>
      </c>
      <c r="Y67" s="102">
        <f t="shared" si="1"/>
        <v>48</v>
      </c>
      <c r="Z67" s="102">
        <f t="shared" si="1"/>
        <v>54</v>
      </c>
      <c r="AA67" s="102">
        <f t="shared" si="1"/>
        <v>121</v>
      </c>
      <c r="AB67" s="102">
        <f t="shared" si="1"/>
        <v>131</v>
      </c>
      <c r="AC67" s="102">
        <f t="shared" si="1"/>
        <v>199</v>
      </c>
      <c r="AD67" s="102">
        <f t="shared" si="1"/>
        <v>50</v>
      </c>
      <c r="AE67" s="102">
        <f t="shared" si="1"/>
        <v>77</v>
      </c>
      <c r="AF67" s="102">
        <f t="shared" si="1"/>
        <v>105</v>
      </c>
      <c r="AG67" s="102">
        <f t="shared" si="1"/>
        <v>105</v>
      </c>
      <c r="AH67" s="102">
        <f t="shared" si="1"/>
        <v>113</v>
      </c>
      <c r="AI67" s="102">
        <f t="shared" si="1"/>
        <v>113</v>
      </c>
      <c r="AJ67" s="102">
        <f t="shared" si="1"/>
        <v>113</v>
      </c>
      <c r="AK67" s="102">
        <f t="shared" si="1"/>
        <v>110</v>
      </c>
      <c r="AL67" s="102">
        <f t="shared" si="1"/>
        <v>116</v>
      </c>
      <c r="AM67" s="102">
        <f t="shared" si="1"/>
        <v>177</v>
      </c>
      <c r="AN67" s="102">
        <f t="shared" si="1"/>
        <v>179</v>
      </c>
      <c r="AO67" s="102">
        <f t="shared" si="1"/>
        <v>241</v>
      </c>
      <c r="AP67" s="102">
        <f t="shared" si="1"/>
        <v>74</v>
      </c>
      <c r="AQ67" s="102">
        <f t="shared" si="1"/>
        <v>116</v>
      </c>
      <c r="AR67" s="102">
        <f t="shared" si="1"/>
        <v>149</v>
      </c>
      <c r="AS67" s="102">
        <f t="shared" si="1"/>
        <v>149</v>
      </c>
      <c r="AT67" s="102">
        <f t="shared" si="1"/>
        <v>162</v>
      </c>
      <c r="AU67" s="102">
        <f t="shared" si="1"/>
        <v>162</v>
      </c>
      <c r="AV67" s="102">
        <f t="shared" si="1"/>
        <v>162</v>
      </c>
      <c r="AW67" s="102">
        <f t="shared" si="1"/>
        <v>154</v>
      </c>
      <c r="AX67" s="102">
        <f t="shared" si="1"/>
        <v>160</v>
      </c>
      <c r="AY67" s="102">
        <f t="shared" si="1"/>
        <v>216</v>
      </c>
      <c r="AZ67" s="102">
        <f t="shared" si="1"/>
        <v>213</v>
      </c>
      <c r="BA67" s="102">
        <f t="shared" si="1"/>
        <v>270</v>
      </c>
      <c r="BB67" s="102">
        <f t="shared" si="1"/>
        <v>90</v>
      </c>
      <c r="BC67" s="102">
        <f t="shared" si="1"/>
        <v>142</v>
      </c>
      <c r="BD67" s="102">
        <f t="shared" si="1"/>
        <v>179</v>
      </c>
      <c r="BE67" s="102">
        <f t="shared" si="1"/>
        <v>179</v>
      </c>
      <c r="BF67" s="102">
        <f t="shared" si="1"/>
        <v>195</v>
      </c>
      <c r="BG67" s="102">
        <f t="shared" si="1"/>
        <v>195</v>
      </c>
      <c r="BH67" s="102">
        <f t="shared" si="1"/>
        <v>195</v>
      </c>
      <c r="BI67" s="102">
        <f t="shared" si="1"/>
        <v>184</v>
      </c>
      <c r="BJ67" s="102">
        <f t="shared" si="1"/>
        <v>190</v>
      </c>
      <c r="BK67" s="102">
        <f t="shared" si="1"/>
        <v>242</v>
      </c>
      <c r="BL67" s="102">
        <f t="shared" si="1"/>
        <v>236</v>
      </c>
      <c r="BM67" s="102">
        <f>SUM(BM6:BM66)</f>
        <v>290</v>
      </c>
      <c r="BN67" s="105">
        <f>SUM(BN5:BN66)</f>
        <v>2317</v>
      </c>
    </row>
    <row r="68" spans="1:72" ht="14.25" customHeight="1" x14ac:dyDescent="0.15">
      <c r="A68" s="372" t="s">
        <v>657</v>
      </c>
      <c r="B68" s="372"/>
      <c r="C68" s="372"/>
      <c r="D68" s="372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72" t="s">
        <v>656</v>
      </c>
      <c r="B69" s="372"/>
      <c r="C69" s="372"/>
      <c r="D69" s="372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1675</v>
      </c>
      <c r="P69" s="102">
        <f t="shared" si="2"/>
        <v>1675</v>
      </c>
      <c r="Q69" s="102">
        <f t="shared" si="2"/>
        <v>3375</v>
      </c>
      <c r="R69" s="102">
        <f t="shared" si="2"/>
        <v>400</v>
      </c>
      <c r="S69" s="102">
        <f t="shared" si="2"/>
        <v>525</v>
      </c>
      <c r="T69" s="102">
        <f t="shared" si="2"/>
        <v>1075</v>
      </c>
      <c r="U69" s="102">
        <f t="shared" si="2"/>
        <v>1075</v>
      </c>
      <c r="V69" s="102">
        <f t="shared" si="2"/>
        <v>1075</v>
      </c>
      <c r="W69" s="102">
        <f t="shared" si="2"/>
        <v>1075</v>
      </c>
      <c r="X69" s="102">
        <f t="shared" si="2"/>
        <v>1075</v>
      </c>
      <c r="Y69" s="102">
        <f t="shared" si="2"/>
        <v>1200</v>
      </c>
      <c r="Z69" s="102">
        <f t="shared" si="2"/>
        <v>1350</v>
      </c>
      <c r="AA69" s="102">
        <f t="shared" si="2"/>
        <v>3025</v>
      </c>
      <c r="AB69" s="102">
        <f t="shared" si="2"/>
        <v>3275</v>
      </c>
      <c r="AC69" s="102">
        <f t="shared" si="2"/>
        <v>4975</v>
      </c>
      <c r="AD69" s="102">
        <f t="shared" si="2"/>
        <v>1250</v>
      </c>
      <c r="AE69" s="102">
        <f t="shared" si="2"/>
        <v>1925</v>
      </c>
      <c r="AF69" s="102">
        <f t="shared" si="2"/>
        <v>2625</v>
      </c>
      <c r="AG69" s="102">
        <f t="shared" si="2"/>
        <v>2625</v>
      </c>
      <c r="AH69" s="102">
        <f t="shared" si="2"/>
        <v>2825</v>
      </c>
      <c r="AI69" s="102">
        <f t="shared" si="2"/>
        <v>2825</v>
      </c>
      <c r="AJ69" s="102">
        <f t="shared" si="2"/>
        <v>2825</v>
      </c>
      <c r="AK69" s="102">
        <f t="shared" si="2"/>
        <v>2750</v>
      </c>
      <c r="AL69" s="102">
        <f t="shared" ref="AL69:BM69" si="3">AL68*AL67</f>
        <v>2900</v>
      </c>
      <c r="AM69" s="102">
        <f t="shared" si="3"/>
        <v>4425</v>
      </c>
      <c r="AN69" s="102">
        <f t="shared" si="3"/>
        <v>4475</v>
      </c>
      <c r="AO69" s="102">
        <f t="shared" si="3"/>
        <v>6025</v>
      </c>
      <c r="AP69" s="102">
        <f t="shared" si="3"/>
        <v>2590</v>
      </c>
      <c r="AQ69" s="102">
        <f t="shared" si="3"/>
        <v>4060</v>
      </c>
      <c r="AR69" s="102">
        <f t="shared" si="3"/>
        <v>5215</v>
      </c>
      <c r="AS69" s="102">
        <f t="shared" si="3"/>
        <v>5215</v>
      </c>
      <c r="AT69" s="102">
        <f t="shared" si="3"/>
        <v>5670</v>
      </c>
      <c r="AU69" s="102">
        <f t="shared" si="3"/>
        <v>5670</v>
      </c>
      <c r="AV69" s="102">
        <f t="shared" si="3"/>
        <v>5670</v>
      </c>
      <c r="AW69" s="102">
        <f t="shared" si="3"/>
        <v>5390</v>
      </c>
      <c r="AX69" s="102">
        <f t="shared" si="3"/>
        <v>5600</v>
      </c>
      <c r="AY69" s="102">
        <f t="shared" si="3"/>
        <v>7560</v>
      </c>
      <c r="AZ69" s="102">
        <f t="shared" si="3"/>
        <v>7455</v>
      </c>
      <c r="BA69" s="102">
        <f t="shared" si="3"/>
        <v>9450</v>
      </c>
      <c r="BB69" s="102">
        <f t="shared" si="3"/>
        <v>3150</v>
      </c>
      <c r="BC69" s="102">
        <f t="shared" si="3"/>
        <v>4970</v>
      </c>
      <c r="BD69" s="102">
        <f t="shared" si="3"/>
        <v>6265</v>
      </c>
      <c r="BE69" s="102">
        <f t="shared" si="3"/>
        <v>6265</v>
      </c>
      <c r="BF69" s="102">
        <f t="shared" si="3"/>
        <v>6825</v>
      </c>
      <c r="BG69" s="102">
        <f t="shared" si="3"/>
        <v>6825</v>
      </c>
      <c r="BH69" s="102">
        <f t="shared" si="3"/>
        <v>6825</v>
      </c>
      <c r="BI69" s="102">
        <f t="shared" si="3"/>
        <v>6440</v>
      </c>
      <c r="BJ69" s="102">
        <f t="shared" si="3"/>
        <v>6650</v>
      </c>
      <c r="BK69" s="102">
        <f t="shared" si="3"/>
        <v>8470</v>
      </c>
      <c r="BL69" s="102">
        <f t="shared" si="3"/>
        <v>8260</v>
      </c>
      <c r="BM69" s="102">
        <f t="shared" si="3"/>
        <v>10150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269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805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1499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1987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2317</v>
      </c>
      <c r="BN70" s="105">
        <f>SUM(F70:BM70)</f>
        <v>6877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6725</v>
      </c>
      <c r="AC71" s="90">
        <f>SUM(R69:AC69)</f>
        <v>20125</v>
      </c>
      <c r="AO71" s="90">
        <f>SUM(AD69:AO69)</f>
        <v>37475</v>
      </c>
      <c r="BA71" s="90">
        <f>SUM(AP69:BA69)</f>
        <v>69545</v>
      </c>
      <c r="BM71" s="90">
        <f>SUM(BB69:BM69)</f>
        <v>81095</v>
      </c>
      <c r="BN71" s="105">
        <f>SUM(F71:BM71)</f>
        <v>214965</v>
      </c>
    </row>
    <row r="74" spans="1:72" ht="14.25" customHeight="1" x14ac:dyDescent="0.2">
      <c r="H74" s="68" t="s">
        <v>654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10"/>
      <c r="S75" s="366" t="s">
        <v>36</v>
      </c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10"/>
      <c r="AF75" s="366" t="s">
        <v>37</v>
      </c>
      <c r="AG75" s="366"/>
      <c r="AH75" s="366"/>
      <c r="AI75" s="366"/>
      <c r="AJ75" s="366"/>
      <c r="AK75" s="366"/>
      <c r="AL75" s="366"/>
      <c r="AM75" s="366"/>
      <c r="AN75" s="366"/>
      <c r="AO75" s="366"/>
      <c r="AP75" s="366"/>
      <c r="AQ75" s="366"/>
      <c r="AR75" s="10"/>
      <c r="AS75" s="366" t="s">
        <v>38</v>
      </c>
      <c r="AT75" s="366"/>
      <c r="AU75" s="366"/>
      <c r="AV75" s="366"/>
      <c r="AW75" s="366"/>
      <c r="AX75" s="366"/>
      <c r="AY75" s="366"/>
      <c r="AZ75" s="366"/>
      <c r="BA75" s="366"/>
      <c r="BB75" s="366"/>
      <c r="BC75" s="366"/>
      <c r="BD75" s="366"/>
      <c r="BE75" s="10"/>
      <c r="BF75" s="366" t="s">
        <v>39</v>
      </c>
      <c r="BG75" s="366"/>
      <c r="BH75" s="366"/>
      <c r="BI75" s="366"/>
      <c r="BJ75" s="366"/>
      <c r="BK75" s="366"/>
      <c r="BL75" s="366"/>
      <c r="BM75" s="366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23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23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23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23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23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23</v>
      </c>
      <c r="BL88" s="101"/>
      <c r="BM88" s="101"/>
      <c r="BN88" s="105">
        <f t="shared" si="4"/>
        <v>23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23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23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23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23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23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23</v>
      </c>
      <c r="BM89" s="101"/>
      <c r="BN89" s="105">
        <f t="shared" si="4"/>
        <v>23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45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45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45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45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45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45</v>
      </c>
      <c r="BN90" s="105">
        <f t="shared" si="4"/>
        <v>45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11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11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11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11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11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11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15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15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15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15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15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29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29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29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29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29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29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29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29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29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29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29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29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29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29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29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29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29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29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29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29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29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29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29</v>
      </c>
      <c r="BH96" s="101"/>
      <c r="BI96" s="101"/>
      <c r="BJ96" s="101"/>
      <c r="BK96" s="101"/>
      <c r="BL96" s="101"/>
      <c r="BM96" s="101"/>
      <c r="BN96" s="105">
        <f t="shared" si="4"/>
        <v>29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29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29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29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29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29</v>
      </c>
      <c r="BI97" s="101"/>
      <c r="BJ97" s="101"/>
      <c r="BK97" s="101"/>
      <c r="BL97" s="101"/>
      <c r="BM97" s="101"/>
      <c r="BN97" s="105">
        <f t="shared" si="4"/>
        <v>29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33</v>
      </c>
      <c r="BJ98" s="101"/>
      <c r="BK98" s="101"/>
      <c r="BL98" s="101"/>
      <c r="BM98" s="101"/>
      <c r="BN98" s="105">
        <f t="shared" si="4"/>
        <v>33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36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36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36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36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36</v>
      </c>
      <c r="BK99" s="101"/>
      <c r="BL99" s="101"/>
      <c r="BM99" s="101"/>
      <c r="BN99" s="105">
        <f t="shared" si="4"/>
        <v>36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36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36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36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36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36</v>
      </c>
      <c r="BL100" s="101"/>
      <c r="BM100" s="101"/>
      <c r="BN100" s="105">
        <f t="shared" si="4"/>
        <v>36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44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44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44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44</v>
      </c>
      <c r="BM101" s="101"/>
      <c r="BN101" s="105">
        <f t="shared" si="4"/>
        <v>44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44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44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44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44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44</v>
      </c>
      <c r="BN102" s="105">
        <f t="shared" si="4"/>
        <v>44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53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53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53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53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53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84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84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84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84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84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95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95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95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95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95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95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95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95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95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95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105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105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105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105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105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105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105</v>
      </c>
      <c r="BH108" s="101"/>
      <c r="BI108" s="101"/>
      <c r="BJ108" s="101"/>
      <c r="BK108" s="101"/>
      <c r="BL108" s="101"/>
      <c r="BM108" s="101"/>
      <c r="BN108" s="105">
        <f t="shared" si="4"/>
        <v>105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105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105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105</v>
      </c>
      <c r="BI109" s="101"/>
      <c r="BJ109" s="101"/>
      <c r="BK109" s="101"/>
      <c r="BL109" s="101"/>
      <c r="BM109" s="101"/>
      <c r="BN109" s="105">
        <f t="shared" si="4"/>
        <v>105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95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95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95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95</v>
      </c>
      <c r="BJ110" s="101"/>
      <c r="BK110" s="101"/>
      <c r="BL110" s="101"/>
      <c r="BM110" s="101"/>
      <c r="BN110" s="105">
        <f t="shared" si="4"/>
        <v>95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95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95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95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95</v>
      </c>
      <c r="BK111" s="101"/>
      <c r="BL111" s="101"/>
      <c r="BM111" s="101"/>
      <c r="BN111" s="105">
        <f t="shared" si="4"/>
        <v>95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84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84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84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84</v>
      </c>
      <c r="BL112" s="101"/>
      <c r="BM112" s="101"/>
      <c r="BN112" s="105">
        <f t="shared" si="4"/>
        <v>84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74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74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74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74</v>
      </c>
      <c r="BM113" s="101"/>
      <c r="BN113" s="105">
        <f t="shared" si="4"/>
        <v>74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63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63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63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63</v>
      </c>
      <c r="BN114" s="105">
        <f t="shared" si="4"/>
        <v>63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99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99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99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99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158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158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158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158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178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178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178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178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178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178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178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178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198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198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198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198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198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198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198</v>
      </c>
      <c r="BH120" s="101"/>
      <c r="BI120" s="101"/>
      <c r="BJ120" s="101"/>
      <c r="BK120" s="101"/>
      <c r="BL120" s="101"/>
      <c r="BM120" s="101"/>
      <c r="BN120" s="105">
        <f t="shared" si="4"/>
        <v>198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198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198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198</v>
      </c>
      <c r="BI121" s="101"/>
      <c r="BJ121" s="101"/>
      <c r="BK121" s="101"/>
      <c r="BL121" s="101"/>
      <c r="BM121" s="101"/>
      <c r="BN121" s="105">
        <f t="shared" si="4"/>
        <v>198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178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178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178</v>
      </c>
      <c r="BJ122" s="101"/>
      <c r="BK122" s="101"/>
      <c r="BL122" s="101"/>
      <c r="BM122" s="101"/>
      <c r="BN122" s="105">
        <f t="shared" si="4"/>
        <v>178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178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178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178</v>
      </c>
      <c r="BK123" s="101"/>
      <c r="BL123" s="101"/>
      <c r="BM123" s="101"/>
      <c r="BN123" s="105">
        <f t="shared" si="4"/>
        <v>178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158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158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158</v>
      </c>
      <c r="BL124" s="101"/>
      <c r="BM124" s="101"/>
      <c r="BN124" s="105">
        <f t="shared" si="4"/>
        <v>158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139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139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139</v>
      </c>
      <c r="BM125" s="101"/>
      <c r="BN125" s="105">
        <f t="shared" si="4"/>
        <v>139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119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119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119</v>
      </c>
      <c r="BN126" s="105">
        <f t="shared" si="4"/>
        <v>119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151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151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151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242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242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242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271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271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271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271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271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271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302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302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302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302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302</v>
      </c>
      <c r="BH132" s="101"/>
      <c r="BI132" s="101"/>
      <c r="BJ132" s="101"/>
      <c r="BK132" s="101"/>
      <c r="BL132" s="101"/>
      <c r="BM132" s="101"/>
      <c r="BN132" s="105">
        <f t="shared" si="4"/>
        <v>302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302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302</v>
      </c>
      <c r="BI133" s="101"/>
      <c r="BJ133" s="101"/>
      <c r="BK133" s="101"/>
      <c r="BL133" s="101"/>
      <c r="BM133" s="101"/>
      <c r="BN133" s="105">
        <f t="shared" si="4"/>
        <v>302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271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271</v>
      </c>
      <c r="BJ134" s="101"/>
      <c r="BK134" s="101"/>
      <c r="BL134" s="101"/>
      <c r="BM134" s="101"/>
      <c r="BN134" s="105">
        <f t="shared" si="4"/>
        <v>271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271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271</v>
      </c>
      <c r="BK135" s="101"/>
      <c r="BL135" s="101"/>
      <c r="BM135" s="101"/>
      <c r="BN135" s="105">
        <f t="shared" si="4"/>
        <v>271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242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242</v>
      </c>
      <c r="BL136" s="101"/>
      <c r="BM136" s="101"/>
      <c r="BN136" s="105">
        <f t="shared" si="4"/>
        <v>242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211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211</v>
      </c>
      <c r="BM137" s="101"/>
      <c r="BN137" s="105">
        <f t="shared" si="4"/>
        <v>211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181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181</v>
      </c>
      <c r="BN138" s="105">
        <f t="shared" si="4"/>
        <v>181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2" t="s">
        <v>658</v>
      </c>
      <c r="B140" s="372"/>
      <c r="C140" s="372"/>
      <c r="D140" s="372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23</v>
      </c>
      <c r="P140" s="169">
        <f t="shared" si="5"/>
        <v>23</v>
      </c>
      <c r="Q140" s="169">
        <f t="shared" si="5"/>
        <v>45</v>
      </c>
      <c r="R140" s="169">
        <f t="shared" si="5"/>
        <v>11</v>
      </c>
      <c r="S140" s="169">
        <f t="shared" si="5"/>
        <v>15</v>
      </c>
      <c r="T140" s="169">
        <f t="shared" si="5"/>
        <v>29</v>
      </c>
      <c r="U140" s="169">
        <f t="shared" si="5"/>
        <v>29</v>
      </c>
      <c r="V140" s="169">
        <f t="shared" si="5"/>
        <v>29</v>
      </c>
      <c r="W140" s="169">
        <f t="shared" si="5"/>
        <v>29</v>
      </c>
      <c r="X140" s="169">
        <f t="shared" si="5"/>
        <v>29</v>
      </c>
      <c r="Y140" s="169">
        <f t="shared" si="5"/>
        <v>33</v>
      </c>
      <c r="Z140" s="169">
        <f t="shared" si="5"/>
        <v>36</v>
      </c>
      <c r="AA140" s="169">
        <f t="shared" si="5"/>
        <v>59</v>
      </c>
      <c r="AB140" s="169">
        <f t="shared" si="5"/>
        <v>67</v>
      </c>
      <c r="AC140" s="169">
        <f t="shared" si="5"/>
        <v>89</v>
      </c>
      <c r="AD140" s="169">
        <f t="shared" si="5"/>
        <v>64</v>
      </c>
      <c r="AE140" s="169">
        <f t="shared" si="5"/>
        <v>99</v>
      </c>
      <c r="AF140" s="169">
        <f t="shared" si="5"/>
        <v>124</v>
      </c>
      <c r="AG140" s="169">
        <f t="shared" si="5"/>
        <v>124</v>
      </c>
      <c r="AH140" s="169">
        <f t="shared" si="5"/>
        <v>134</v>
      </c>
      <c r="AI140" s="169">
        <f t="shared" si="5"/>
        <v>134</v>
      </c>
      <c r="AJ140" s="169">
        <f t="shared" si="5"/>
        <v>134</v>
      </c>
      <c r="AK140" s="169">
        <f t="shared" si="5"/>
        <v>128</v>
      </c>
      <c r="AL140" s="169">
        <f t="shared" si="5"/>
        <v>131</v>
      </c>
      <c r="AM140" s="169">
        <f t="shared" si="5"/>
        <v>143</v>
      </c>
      <c r="AN140" s="169">
        <f t="shared" si="5"/>
        <v>141</v>
      </c>
      <c r="AO140" s="169">
        <f t="shared" si="5"/>
        <v>152</v>
      </c>
      <c r="AP140" s="169">
        <f t="shared" si="5"/>
        <v>163</v>
      </c>
      <c r="AQ140" s="169">
        <f t="shared" si="5"/>
        <v>257</v>
      </c>
      <c r="AR140" s="169">
        <f t="shared" si="5"/>
        <v>302</v>
      </c>
      <c r="AS140" s="169">
        <f t="shared" si="5"/>
        <v>302</v>
      </c>
      <c r="AT140" s="169">
        <f t="shared" si="5"/>
        <v>332</v>
      </c>
      <c r="AU140" s="169">
        <f t="shared" si="5"/>
        <v>332</v>
      </c>
      <c r="AV140" s="169">
        <f t="shared" si="5"/>
        <v>332</v>
      </c>
      <c r="AW140" s="169">
        <f t="shared" si="5"/>
        <v>306</v>
      </c>
      <c r="AX140" s="169">
        <f t="shared" si="5"/>
        <v>309</v>
      </c>
      <c r="AY140" s="169">
        <f t="shared" si="5"/>
        <v>301</v>
      </c>
      <c r="AZ140" s="169">
        <f t="shared" si="5"/>
        <v>280</v>
      </c>
      <c r="BA140" s="169">
        <f t="shared" si="5"/>
        <v>271</v>
      </c>
      <c r="BB140" s="169">
        <f t="shared" si="5"/>
        <v>314</v>
      </c>
      <c r="BC140" s="169">
        <f t="shared" si="5"/>
        <v>499</v>
      </c>
      <c r="BD140" s="169">
        <f t="shared" si="5"/>
        <v>573</v>
      </c>
      <c r="BE140" s="169">
        <f t="shared" si="5"/>
        <v>573</v>
      </c>
      <c r="BF140" s="169">
        <f t="shared" si="5"/>
        <v>634</v>
      </c>
      <c r="BG140" s="169">
        <f t="shared" si="5"/>
        <v>634</v>
      </c>
      <c r="BH140" s="169">
        <f t="shared" si="5"/>
        <v>634</v>
      </c>
      <c r="BI140" s="169">
        <f t="shared" si="5"/>
        <v>577</v>
      </c>
      <c r="BJ140" s="169">
        <f t="shared" si="5"/>
        <v>580</v>
      </c>
      <c r="BK140" s="169">
        <f t="shared" si="5"/>
        <v>543</v>
      </c>
      <c r="BL140" s="169">
        <f t="shared" si="5"/>
        <v>491</v>
      </c>
      <c r="BM140" s="169">
        <f t="shared" si="5"/>
        <v>452</v>
      </c>
      <c r="BN140" s="105">
        <f>SUM(BN78:BN139)</f>
        <v>6504</v>
      </c>
    </row>
    <row r="141" spans="1:72" ht="14.25" customHeight="1" x14ac:dyDescent="0.15">
      <c r="A141" s="372" t="s">
        <v>368</v>
      </c>
      <c r="B141" s="372"/>
      <c r="C141" s="372"/>
      <c r="D141" s="372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72" t="s">
        <v>659</v>
      </c>
      <c r="B142" s="372"/>
      <c r="C142" s="372"/>
      <c r="D142" s="372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2070</v>
      </c>
      <c r="P142" s="102">
        <f t="shared" si="6"/>
        <v>2070</v>
      </c>
      <c r="Q142" s="102">
        <f t="shared" si="6"/>
        <v>4050</v>
      </c>
      <c r="R142" s="102">
        <f t="shared" si="6"/>
        <v>1856.25</v>
      </c>
      <c r="S142" s="102">
        <f t="shared" si="6"/>
        <v>2531.25</v>
      </c>
      <c r="T142" s="102">
        <f t="shared" si="6"/>
        <v>4893.75</v>
      </c>
      <c r="U142" s="102">
        <f t="shared" si="6"/>
        <v>4893.75</v>
      </c>
      <c r="V142" s="102">
        <f t="shared" si="6"/>
        <v>4893.75</v>
      </c>
      <c r="W142" s="102">
        <f t="shared" si="6"/>
        <v>4893.75</v>
      </c>
      <c r="X142" s="102">
        <f t="shared" si="6"/>
        <v>4893.75</v>
      </c>
      <c r="Y142" s="102">
        <f t="shared" si="6"/>
        <v>5568.75</v>
      </c>
      <c r="Z142" s="102">
        <f t="shared" si="6"/>
        <v>6075</v>
      </c>
      <c r="AA142" s="102">
        <f t="shared" si="6"/>
        <v>9956.25</v>
      </c>
      <c r="AB142" s="102">
        <f t="shared" si="6"/>
        <v>11306.25</v>
      </c>
      <c r="AC142" s="102">
        <f t="shared" si="6"/>
        <v>15018.75</v>
      </c>
      <c r="AD142" s="102">
        <f t="shared" si="6"/>
        <v>12240</v>
      </c>
      <c r="AE142" s="102">
        <f t="shared" si="6"/>
        <v>18933.75</v>
      </c>
      <c r="AF142" s="102">
        <f t="shared" si="6"/>
        <v>23715</v>
      </c>
      <c r="AG142" s="102">
        <f t="shared" si="6"/>
        <v>23715</v>
      </c>
      <c r="AH142" s="102">
        <f t="shared" si="6"/>
        <v>25627.5</v>
      </c>
      <c r="AI142" s="102">
        <f t="shared" si="6"/>
        <v>25627.5</v>
      </c>
      <c r="AJ142" s="102">
        <f t="shared" si="6"/>
        <v>25627.5</v>
      </c>
      <c r="AK142" s="102">
        <f t="shared" si="6"/>
        <v>24480</v>
      </c>
      <c r="AL142" s="102">
        <f t="shared" ref="AL142:BL142" si="7">AL141*AL140</f>
        <v>25053.75</v>
      </c>
      <c r="AM142" s="102">
        <f t="shared" si="7"/>
        <v>27348.75</v>
      </c>
      <c r="AN142" s="102">
        <f t="shared" si="7"/>
        <v>26966.25</v>
      </c>
      <c r="AO142" s="300">
        <f t="shared" si="7"/>
        <v>29070</v>
      </c>
      <c r="AP142" s="300">
        <f t="shared" si="7"/>
        <v>33007.5</v>
      </c>
      <c r="AQ142" s="102">
        <f t="shared" si="7"/>
        <v>52042.5</v>
      </c>
      <c r="AR142" s="102">
        <f t="shared" si="7"/>
        <v>61155</v>
      </c>
      <c r="AS142" s="102">
        <f t="shared" si="7"/>
        <v>61155</v>
      </c>
      <c r="AT142" s="102">
        <f t="shared" si="7"/>
        <v>67230</v>
      </c>
      <c r="AU142" s="102">
        <f t="shared" si="7"/>
        <v>67230</v>
      </c>
      <c r="AV142" s="102">
        <f t="shared" si="7"/>
        <v>67230</v>
      </c>
      <c r="AW142" s="102">
        <f t="shared" si="7"/>
        <v>61965</v>
      </c>
      <c r="AX142" s="102">
        <f t="shared" si="7"/>
        <v>62572.5</v>
      </c>
      <c r="AY142" s="102">
        <f t="shared" si="7"/>
        <v>60952.5</v>
      </c>
      <c r="AZ142" s="102">
        <f t="shared" si="7"/>
        <v>56700</v>
      </c>
      <c r="BA142" s="102">
        <f t="shared" si="7"/>
        <v>54877.5</v>
      </c>
      <c r="BB142" s="102">
        <f t="shared" si="7"/>
        <v>63585</v>
      </c>
      <c r="BC142" s="102">
        <f t="shared" si="7"/>
        <v>101047.5</v>
      </c>
      <c r="BD142" s="102">
        <f t="shared" si="7"/>
        <v>116032.5</v>
      </c>
      <c r="BE142" s="102">
        <f t="shared" si="7"/>
        <v>116032.5</v>
      </c>
      <c r="BF142" s="102">
        <f t="shared" si="7"/>
        <v>128385</v>
      </c>
      <c r="BG142" s="102">
        <f t="shared" si="7"/>
        <v>128385</v>
      </c>
      <c r="BH142" s="102">
        <f t="shared" si="7"/>
        <v>128385</v>
      </c>
      <c r="BI142" s="102">
        <f t="shared" si="7"/>
        <v>116842.5</v>
      </c>
      <c r="BJ142" s="102">
        <f t="shared" si="7"/>
        <v>117450</v>
      </c>
      <c r="BK142" s="102">
        <f t="shared" si="7"/>
        <v>109957.5</v>
      </c>
      <c r="BL142" s="102">
        <f t="shared" si="7"/>
        <v>99427.5</v>
      </c>
      <c r="BM142" s="102">
        <f>BM141*BM140</f>
        <v>91530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91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455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1508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3487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6504</v>
      </c>
      <c r="BN143" s="105">
        <f>SUM(F143:BM143)</f>
        <v>12045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8190</v>
      </c>
      <c r="AC144" s="90">
        <f>SUM(R142:AC142)</f>
        <v>76781.25</v>
      </c>
      <c r="AO144" s="90">
        <f>SUM(AD142:AO142)</f>
        <v>288405</v>
      </c>
      <c r="BA144" s="90">
        <f>SUM(AP142:BA142)</f>
        <v>706117.5</v>
      </c>
      <c r="BM144" s="90">
        <f>SUM(BB142:BM142)</f>
        <v>1317060</v>
      </c>
      <c r="BN144" s="105">
        <f>SUM(F144:BM144)</f>
        <v>2396553.75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764090</v>
      </c>
      <c r="E4" s="9">
        <f>SUM(P14:AA14)</f>
        <v>3919006.25</v>
      </c>
      <c r="F4" s="9">
        <f>SUM(AB14:AM14)</f>
        <v>9409380</v>
      </c>
      <c r="G4" s="9">
        <f>SUM(AN14:AY14)</f>
        <v>15410807.5</v>
      </c>
      <c r="H4" s="9">
        <f>SUM(AZ14:BK14)</f>
        <v>23416705</v>
      </c>
      <c r="I4" s="9">
        <f>SUM(E4:H4)</f>
        <v>52155898.75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382050</v>
      </c>
      <c r="F6" s="66">
        <f>E9</f>
        <v>478593.75</v>
      </c>
      <c r="G6" s="66">
        <f>F9</f>
        <v>581095</v>
      </c>
      <c r="H6" s="66">
        <f>G9</f>
        <v>942237.5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764090</v>
      </c>
      <c r="E7" s="9">
        <f>SUM(P17:AA17)</f>
        <v>3919006.25</v>
      </c>
      <c r="F7" s="9">
        <f>SUM(AB17:AM17)</f>
        <v>9409380</v>
      </c>
      <c r="G7" s="9">
        <f>SUM(AN17:AY17)</f>
        <v>15410807.5</v>
      </c>
      <c r="H7" s="9">
        <f>SUM(AZ17:BK17)</f>
        <v>23416705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382040</v>
      </c>
      <c r="E8" s="9">
        <f>SUM(P18:AA18)</f>
        <v>3822462.5</v>
      </c>
      <c r="F8" s="9">
        <f>SUM(AB18:AM18)</f>
        <v>9306878.75</v>
      </c>
      <c r="G8" s="9">
        <f>SUM(AN18:AY18)</f>
        <v>15049665</v>
      </c>
      <c r="H8" s="9">
        <f>SUM(AZ18:BK18)</f>
        <v>22934912.5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382050</v>
      </c>
      <c r="E9" s="66">
        <f>E6+E7-E8</f>
        <v>478593.75</v>
      </c>
      <c r="F9" s="66">
        <f>F6+F7-F8</f>
        <v>581095</v>
      </c>
      <c r="G9" s="66">
        <f>G6+G7-G8</f>
        <v>942237.5</v>
      </c>
      <c r="H9" s="66">
        <f>H6+H7-H8</f>
        <v>1424030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382050</v>
      </c>
      <c r="E10" s="140">
        <f>E7-E8</f>
        <v>96543.75</v>
      </c>
      <c r="F10" s="140">
        <f>F7-F8</f>
        <v>102501.25</v>
      </c>
      <c r="G10" s="140">
        <f>G7-G8</f>
        <v>361142.5</v>
      </c>
      <c r="H10" s="140">
        <f>H7-H8</f>
        <v>481792.5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6" t="s">
        <v>35</v>
      </c>
      <c r="E11" s="366"/>
      <c r="F11" s="366"/>
      <c r="G11" s="366"/>
      <c r="H11" s="366"/>
      <c r="I11" s="366"/>
      <c r="J11" s="366"/>
      <c r="K11" s="366"/>
      <c r="L11" s="366"/>
      <c r="M11" s="366"/>
      <c r="N11" s="366"/>
      <c r="O11" s="366"/>
      <c r="P11" s="366" t="s">
        <v>36</v>
      </c>
      <c r="Q11" s="366"/>
      <c r="R11" s="366"/>
      <c r="S11" s="366"/>
      <c r="T11" s="366"/>
      <c r="U11" s="366"/>
      <c r="V11" s="366"/>
      <c r="W11" s="366"/>
      <c r="X11" s="366"/>
      <c r="Y11" s="366"/>
      <c r="Z11" s="366"/>
      <c r="AA11" s="366"/>
      <c r="AB11" s="366" t="s">
        <v>37</v>
      </c>
      <c r="AC11" s="366"/>
      <c r="AD11" s="366"/>
      <c r="AE11" s="366"/>
      <c r="AF11" s="366"/>
      <c r="AG11" s="366"/>
      <c r="AH11" s="366"/>
      <c r="AI11" s="366"/>
      <c r="AJ11" s="366"/>
      <c r="AK11" s="366"/>
      <c r="AL11" s="366"/>
      <c r="AM11" s="366"/>
      <c r="AN11" s="366" t="s">
        <v>38</v>
      </c>
      <c r="AO11" s="366"/>
      <c r="AP11" s="366"/>
      <c r="AQ11" s="366"/>
      <c r="AR11" s="366"/>
      <c r="AS11" s="366"/>
      <c r="AT11" s="366"/>
      <c r="AU11" s="366"/>
      <c r="AV11" s="366"/>
      <c r="AW11" s="366"/>
      <c r="AX11" s="366"/>
      <c r="AY11" s="366"/>
      <c r="AZ11" s="366" t="s">
        <v>39</v>
      </c>
      <c r="BA11" s="366"/>
      <c r="BB11" s="366"/>
      <c r="BC11" s="366"/>
      <c r="BD11" s="366"/>
      <c r="BE11" s="366"/>
      <c r="BF11" s="366"/>
      <c r="BG11" s="366"/>
      <c r="BH11" s="366"/>
      <c r="BI11" s="366"/>
      <c r="BJ11" s="366"/>
      <c r="BK11" s="366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191020</v>
      </c>
      <c r="N14" s="9">
        <f>'REV-REVCALC_CWS'!O41</f>
        <v>191020</v>
      </c>
      <c r="O14" s="9">
        <f>'REV-REVCALC_CWS'!P41</f>
        <v>382050</v>
      </c>
      <c r="P14" s="9">
        <f>'REV-REVCALC_CWS'!Q41</f>
        <v>116906.25</v>
      </c>
      <c r="Q14" s="9">
        <f>'REV-REVCALC_CWS'!R41</f>
        <v>155868.75</v>
      </c>
      <c r="R14" s="9">
        <f>'REV-REVCALC_CWS'!S41</f>
        <v>311756.25</v>
      </c>
      <c r="S14" s="9">
        <f>'REV-REVCALC_CWS'!T41</f>
        <v>311756.25</v>
      </c>
      <c r="T14" s="9">
        <f>'REV-REVCALC_CWS'!U41</f>
        <v>311756.25</v>
      </c>
      <c r="U14" s="9">
        <f>'REV-REVCALC_CWS'!V41</f>
        <v>311756.25</v>
      </c>
      <c r="V14" s="9">
        <f>'REV-REVCALC_CWS'!W41</f>
        <v>311756.25</v>
      </c>
      <c r="W14" s="9">
        <f>'REV-REVCALC_CWS'!X41</f>
        <v>350718.75</v>
      </c>
      <c r="X14" s="9">
        <f>'REV-REVCALC_CWS'!Y41</f>
        <v>389700</v>
      </c>
      <c r="Y14" s="9">
        <f>'REV-REVCALC_CWS'!Z41</f>
        <v>395256.25</v>
      </c>
      <c r="Z14" s="9">
        <f>'REV-REVCALC_CWS'!AA41</f>
        <v>473181.25</v>
      </c>
      <c r="AA14" s="9">
        <f>'REV-REVCALC_CWS'!AB41</f>
        <v>478593.75</v>
      </c>
      <c r="AB14" s="9">
        <f>'REV-REVCALC_CWS'!AC41</f>
        <v>465740</v>
      </c>
      <c r="AC14" s="9">
        <f>'REV-REVCALC_CWS'!AD41</f>
        <v>748858.75</v>
      </c>
      <c r="AD14" s="9">
        <f>'REV-REVCALC_CWS'!AE41</f>
        <v>842590</v>
      </c>
      <c r="AE14" s="9">
        <f>'REV-REVCALC_CWS'!AF41</f>
        <v>842590</v>
      </c>
      <c r="AF14" s="9">
        <f>'REV-REVCALC_CWS'!AG41</f>
        <v>938452.5</v>
      </c>
      <c r="AG14" s="9">
        <f>'REV-REVCALC_CWS'!AH41</f>
        <v>938452.5</v>
      </c>
      <c r="AH14" s="9">
        <f>'REV-REVCALC_CWS'!AI41</f>
        <v>938452.5</v>
      </c>
      <c r="AI14" s="9">
        <f>'REV-REVCALC_CWS'!AJ41</f>
        <v>843480</v>
      </c>
      <c r="AJ14" s="9">
        <f>'REV-REVCALC_CWS'!AK41</f>
        <v>844203.75</v>
      </c>
      <c r="AK14" s="9">
        <f>'REV-REVCALC_CWS'!AL41</f>
        <v>759773.75</v>
      </c>
      <c r="AL14" s="9">
        <f>'REV-REVCALC_CWS'!AM41</f>
        <v>665691.25</v>
      </c>
      <c r="AM14" s="9">
        <f>'REV-REVCALC_CWS'!AN41</f>
        <v>581095</v>
      </c>
      <c r="AN14" s="9">
        <f>'REV-REVCALC_CWS'!AO41</f>
        <v>765182.5</v>
      </c>
      <c r="AO14" s="9">
        <f>'REV-REVCALC_CWS'!AP41</f>
        <v>1224787.5</v>
      </c>
      <c r="AP14" s="9">
        <f>'REV-REVCALC_CWS'!AQ41</f>
        <v>1383380</v>
      </c>
      <c r="AQ14" s="9">
        <f>'REV-REVCALC_CWS'!AR41</f>
        <v>1383380</v>
      </c>
      <c r="AR14" s="9">
        <f>'REV-REVCALC_CWS'!AS41</f>
        <v>1538235</v>
      </c>
      <c r="AS14" s="9">
        <f>'REV-REVCALC_CWS'!AT41</f>
        <v>1538235</v>
      </c>
      <c r="AT14" s="9">
        <f>'REV-REVCALC_CWS'!AU41</f>
        <v>1538235</v>
      </c>
      <c r="AU14" s="9">
        <f>'REV-REVCALC_CWS'!AV41</f>
        <v>1384365</v>
      </c>
      <c r="AV14" s="9">
        <f>'REV-REVCALC_CWS'!AW41</f>
        <v>1385182.5</v>
      </c>
      <c r="AW14" s="9">
        <f>'REV-REVCALC_CWS'!AX41</f>
        <v>1237197.5</v>
      </c>
      <c r="AX14" s="9">
        <f>'REV-REVCALC_CWS'!AY41</f>
        <v>1090390</v>
      </c>
      <c r="AY14" s="9">
        <f>'REV-REVCALC_CWS'!AZ41</f>
        <v>942237.5</v>
      </c>
      <c r="AZ14" s="9">
        <f>'REV-REVCALC_CWS'!BA41</f>
        <v>1165225</v>
      </c>
      <c r="BA14" s="9">
        <f>'REV-REVCALC_CWS'!BB41</f>
        <v>1868957.5</v>
      </c>
      <c r="BB14" s="9">
        <f>'REV-REVCALC_CWS'!BC41</f>
        <v>2102547.5</v>
      </c>
      <c r="BC14" s="9">
        <f>'REV-REVCALC_CWS'!BD41</f>
        <v>2102547.5</v>
      </c>
      <c r="BD14" s="9">
        <f>'REV-REVCALC_CWS'!BE41</f>
        <v>2339030</v>
      </c>
      <c r="BE14" s="9">
        <f>'REV-REVCALC_CWS'!BF41</f>
        <v>2339030</v>
      </c>
      <c r="BF14" s="9">
        <f>'REV-REVCALC_CWS'!BG41</f>
        <v>2339030</v>
      </c>
      <c r="BG14" s="9">
        <f>'REV-REVCALC_CWS'!BH41</f>
        <v>2103532.5</v>
      </c>
      <c r="BH14" s="9">
        <f>'REV-REVCALC_CWS'!BI41</f>
        <v>2104350</v>
      </c>
      <c r="BI14" s="9">
        <f>'REV-REVCALC_CWS'!BJ41</f>
        <v>1881367.5</v>
      </c>
      <c r="BJ14" s="9">
        <f>'REV-REVCALC_CWS'!BK41</f>
        <v>1647057.5</v>
      </c>
      <c r="BK14" s="9">
        <f>'REV-REVCALC_CWS'!BL41</f>
        <v>1424030</v>
      </c>
      <c r="BL14" s="38">
        <f>SUM(C14:BK14)</f>
        <v>52919988.75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191020</v>
      </c>
      <c r="O16" s="66">
        <f t="shared" si="0"/>
        <v>191020</v>
      </c>
      <c r="P16" s="66">
        <f t="shared" si="0"/>
        <v>382050</v>
      </c>
      <c r="Q16" s="66">
        <f t="shared" si="0"/>
        <v>116906.25</v>
      </c>
      <c r="R16" s="66">
        <f t="shared" si="0"/>
        <v>155868.75</v>
      </c>
      <c r="S16" s="66">
        <f t="shared" si="0"/>
        <v>311756.25</v>
      </c>
      <c r="T16" s="66">
        <f t="shared" si="0"/>
        <v>311756.25</v>
      </c>
      <c r="U16" s="66">
        <f t="shared" si="0"/>
        <v>311756.25</v>
      </c>
      <c r="V16" s="66">
        <f t="shared" si="0"/>
        <v>311756.25</v>
      </c>
      <c r="W16" s="66">
        <f t="shared" si="0"/>
        <v>311756.25</v>
      </c>
      <c r="X16" s="66">
        <f t="shared" si="0"/>
        <v>350718.75</v>
      </c>
      <c r="Y16" s="66">
        <f t="shared" si="0"/>
        <v>389700</v>
      </c>
      <c r="Z16" s="66">
        <f t="shared" si="0"/>
        <v>395256.25</v>
      </c>
      <c r="AA16" s="66">
        <f t="shared" si="0"/>
        <v>473181.25</v>
      </c>
      <c r="AB16" s="66">
        <f t="shared" si="0"/>
        <v>478593.75</v>
      </c>
      <c r="AC16" s="66">
        <f t="shared" si="0"/>
        <v>465740</v>
      </c>
      <c r="AD16" s="66">
        <f t="shared" si="0"/>
        <v>748858.75</v>
      </c>
      <c r="AE16" s="66">
        <f t="shared" si="0"/>
        <v>842590</v>
      </c>
      <c r="AF16" s="66">
        <f t="shared" si="0"/>
        <v>842590</v>
      </c>
      <c r="AG16" s="66">
        <f t="shared" si="0"/>
        <v>938452.5</v>
      </c>
      <c r="AH16" s="66">
        <f t="shared" si="0"/>
        <v>938452.5</v>
      </c>
      <c r="AI16" s="66">
        <f t="shared" si="0"/>
        <v>938452.5</v>
      </c>
      <c r="AJ16" s="66">
        <f t="shared" ref="AJ16:BK16" si="1">AI19</f>
        <v>843480</v>
      </c>
      <c r="AK16" s="66">
        <f t="shared" si="1"/>
        <v>844203.75</v>
      </c>
      <c r="AL16" s="66">
        <f t="shared" si="1"/>
        <v>759773.75</v>
      </c>
      <c r="AM16" s="66">
        <f t="shared" si="1"/>
        <v>665691.25</v>
      </c>
      <c r="AN16" s="66">
        <f t="shared" si="1"/>
        <v>581095</v>
      </c>
      <c r="AO16" s="66">
        <f t="shared" si="1"/>
        <v>765182.5</v>
      </c>
      <c r="AP16" s="66">
        <f t="shared" si="1"/>
        <v>1224787.5</v>
      </c>
      <c r="AQ16" s="66">
        <f t="shared" si="1"/>
        <v>1383380</v>
      </c>
      <c r="AR16" s="66">
        <f t="shared" si="1"/>
        <v>1383380</v>
      </c>
      <c r="AS16" s="66">
        <f t="shared" si="1"/>
        <v>1538235</v>
      </c>
      <c r="AT16" s="66">
        <f t="shared" si="1"/>
        <v>1538235</v>
      </c>
      <c r="AU16" s="66">
        <f t="shared" si="1"/>
        <v>1538235</v>
      </c>
      <c r="AV16" s="66">
        <f t="shared" si="1"/>
        <v>1384365</v>
      </c>
      <c r="AW16" s="66">
        <f t="shared" si="1"/>
        <v>1385182.5</v>
      </c>
      <c r="AX16" s="66">
        <f t="shared" si="1"/>
        <v>1237197.5</v>
      </c>
      <c r="AY16" s="66">
        <f t="shared" si="1"/>
        <v>1090390</v>
      </c>
      <c r="AZ16" s="66">
        <f t="shared" si="1"/>
        <v>942237.5</v>
      </c>
      <c r="BA16" s="66">
        <f t="shared" si="1"/>
        <v>1165225</v>
      </c>
      <c r="BB16" s="66">
        <f t="shared" si="1"/>
        <v>1868957.5</v>
      </c>
      <c r="BC16" s="66">
        <f t="shared" si="1"/>
        <v>2102547.5</v>
      </c>
      <c r="BD16" s="66">
        <f t="shared" si="1"/>
        <v>2102547.5</v>
      </c>
      <c r="BE16" s="66">
        <f t="shared" si="1"/>
        <v>2339030</v>
      </c>
      <c r="BF16" s="66">
        <f t="shared" si="1"/>
        <v>2339030</v>
      </c>
      <c r="BG16" s="66">
        <f t="shared" si="1"/>
        <v>2339030</v>
      </c>
      <c r="BH16" s="66">
        <f t="shared" si="1"/>
        <v>2103532.5</v>
      </c>
      <c r="BI16" s="66">
        <f t="shared" si="1"/>
        <v>2104350</v>
      </c>
      <c r="BJ16" s="66">
        <f t="shared" si="1"/>
        <v>1881367.5</v>
      </c>
      <c r="BK16" s="66">
        <f t="shared" si="1"/>
        <v>1647057.5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191020</v>
      </c>
      <c r="N17" s="140">
        <f t="shared" si="2"/>
        <v>191020</v>
      </c>
      <c r="O17" s="140">
        <f t="shared" si="2"/>
        <v>382050</v>
      </c>
      <c r="P17" s="140">
        <f t="shared" si="2"/>
        <v>116906.25</v>
      </c>
      <c r="Q17" s="140">
        <f t="shared" si="2"/>
        <v>155868.75</v>
      </c>
      <c r="R17" s="140">
        <f t="shared" si="2"/>
        <v>311756.25</v>
      </c>
      <c r="S17" s="140">
        <f t="shared" si="2"/>
        <v>311756.25</v>
      </c>
      <c r="T17" s="140">
        <f t="shared" si="2"/>
        <v>311756.25</v>
      </c>
      <c r="U17" s="140">
        <f t="shared" si="2"/>
        <v>311756.25</v>
      </c>
      <c r="V17" s="140">
        <f t="shared" si="2"/>
        <v>311756.25</v>
      </c>
      <c r="W17" s="140">
        <f t="shared" si="2"/>
        <v>350718.75</v>
      </c>
      <c r="X17" s="140">
        <f t="shared" si="2"/>
        <v>389700</v>
      </c>
      <c r="Y17" s="140">
        <f t="shared" si="2"/>
        <v>395256.25</v>
      </c>
      <c r="Z17" s="140">
        <f t="shared" si="2"/>
        <v>473181.25</v>
      </c>
      <c r="AA17" s="140">
        <f t="shared" si="2"/>
        <v>478593.75</v>
      </c>
      <c r="AB17" s="140">
        <f t="shared" si="2"/>
        <v>465740</v>
      </c>
      <c r="AC17" s="140">
        <f t="shared" si="2"/>
        <v>748858.75</v>
      </c>
      <c r="AD17" s="140">
        <f t="shared" si="2"/>
        <v>842590</v>
      </c>
      <c r="AE17" s="140">
        <f t="shared" si="2"/>
        <v>842590</v>
      </c>
      <c r="AF17" s="140">
        <f t="shared" si="2"/>
        <v>938452.5</v>
      </c>
      <c r="AG17" s="140">
        <f t="shared" si="2"/>
        <v>938452.5</v>
      </c>
      <c r="AH17" s="140">
        <f t="shared" si="2"/>
        <v>938452.5</v>
      </c>
      <c r="AI17" s="140">
        <f t="shared" ref="AI17:BK17" si="3">AI14</f>
        <v>843480</v>
      </c>
      <c r="AJ17" s="140">
        <f t="shared" si="3"/>
        <v>844203.75</v>
      </c>
      <c r="AK17" s="140">
        <f t="shared" si="3"/>
        <v>759773.75</v>
      </c>
      <c r="AL17" s="140">
        <f t="shared" si="3"/>
        <v>665691.25</v>
      </c>
      <c r="AM17" s="140">
        <f t="shared" si="3"/>
        <v>581095</v>
      </c>
      <c r="AN17" s="140">
        <f t="shared" si="3"/>
        <v>765182.5</v>
      </c>
      <c r="AO17" s="140">
        <f t="shared" si="3"/>
        <v>1224787.5</v>
      </c>
      <c r="AP17" s="140">
        <f t="shared" si="3"/>
        <v>1383380</v>
      </c>
      <c r="AQ17" s="140">
        <f t="shared" si="3"/>
        <v>1383380</v>
      </c>
      <c r="AR17" s="140">
        <f t="shared" si="3"/>
        <v>1538235</v>
      </c>
      <c r="AS17" s="140">
        <f t="shared" si="3"/>
        <v>1538235</v>
      </c>
      <c r="AT17" s="140">
        <f t="shared" si="3"/>
        <v>1538235</v>
      </c>
      <c r="AU17" s="140">
        <f t="shared" si="3"/>
        <v>1384365</v>
      </c>
      <c r="AV17" s="140">
        <f t="shared" si="3"/>
        <v>1385182.5</v>
      </c>
      <c r="AW17" s="140">
        <f t="shared" si="3"/>
        <v>1237197.5</v>
      </c>
      <c r="AX17" s="140">
        <f t="shared" si="3"/>
        <v>1090390</v>
      </c>
      <c r="AY17" s="140">
        <f t="shared" si="3"/>
        <v>942237.5</v>
      </c>
      <c r="AZ17" s="140">
        <f t="shared" si="3"/>
        <v>1165225</v>
      </c>
      <c r="BA17" s="140">
        <f t="shared" si="3"/>
        <v>1868957.5</v>
      </c>
      <c r="BB17" s="140">
        <f t="shared" si="3"/>
        <v>2102547.5</v>
      </c>
      <c r="BC17" s="140">
        <f t="shared" si="3"/>
        <v>2102547.5</v>
      </c>
      <c r="BD17" s="140">
        <f t="shared" si="3"/>
        <v>2339030</v>
      </c>
      <c r="BE17" s="140">
        <f t="shared" si="3"/>
        <v>2339030</v>
      </c>
      <c r="BF17" s="140">
        <f t="shared" si="3"/>
        <v>2339030</v>
      </c>
      <c r="BG17" s="140">
        <f t="shared" si="3"/>
        <v>2103532.5</v>
      </c>
      <c r="BH17" s="140">
        <f t="shared" si="3"/>
        <v>2104350</v>
      </c>
      <c r="BI17" s="140">
        <f t="shared" si="3"/>
        <v>1881367.5</v>
      </c>
      <c r="BJ17" s="140">
        <f t="shared" si="3"/>
        <v>1647057.5</v>
      </c>
      <c r="BK17" s="140">
        <f t="shared" si="3"/>
        <v>1424030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191020</v>
      </c>
      <c r="O18" s="140">
        <f t="shared" si="4"/>
        <v>191020</v>
      </c>
      <c r="P18" s="140">
        <f t="shared" si="4"/>
        <v>382050</v>
      </c>
      <c r="Q18" s="140">
        <f t="shared" si="4"/>
        <v>116906.25</v>
      </c>
      <c r="R18" s="140">
        <f t="shared" si="4"/>
        <v>155868.75</v>
      </c>
      <c r="S18" s="140">
        <f t="shared" si="4"/>
        <v>311756.25</v>
      </c>
      <c r="T18" s="140">
        <f t="shared" si="4"/>
        <v>311756.25</v>
      </c>
      <c r="U18" s="140">
        <f t="shared" si="4"/>
        <v>311756.25</v>
      </c>
      <c r="V18" s="140">
        <f t="shared" si="4"/>
        <v>311756.25</v>
      </c>
      <c r="W18" s="140">
        <f t="shared" si="4"/>
        <v>311756.25</v>
      </c>
      <c r="X18" s="140">
        <f t="shared" si="4"/>
        <v>350718.75</v>
      </c>
      <c r="Y18" s="140">
        <f t="shared" si="4"/>
        <v>389700</v>
      </c>
      <c r="Z18" s="140">
        <f t="shared" si="4"/>
        <v>395256.25</v>
      </c>
      <c r="AA18" s="140">
        <f t="shared" si="4"/>
        <v>473181.25</v>
      </c>
      <c r="AB18" s="140">
        <f t="shared" si="4"/>
        <v>478593.75</v>
      </c>
      <c r="AC18" s="140">
        <f t="shared" si="4"/>
        <v>465740</v>
      </c>
      <c r="AD18" s="140">
        <f t="shared" si="4"/>
        <v>748858.75</v>
      </c>
      <c r="AE18" s="140">
        <f t="shared" si="4"/>
        <v>842590</v>
      </c>
      <c r="AF18" s="140">
        <f t="shared" si="4"/>
        <v>842590</v>
      </c>
      <c r="AG18" s="140">
        <f t="shared" si="4"/>
        <v>938452.5</v>
      </c>
      <c r="AH18" s="140">
        <f t="shared" si="4"/>
        <v>938452.5</v>
      </c>
      <c r="AI18" s="140">
        <f t="shared" si="4"/>
        <v>938452.5</v>
      </c>
      <c r="AJ18" s="140">
        <f t="shared" ref="AJ18:BK18" si="5">AI17</f>
        <v>843480</v>
      </c>
      <c r="AK18" s="140">
        <f t="shared" si="5"/>
        <v>844203.75</v>
      </c>
      <c r="AL18" s="140">
        <f t="shared" si="5"/>
        <v>759773.75</v>
      </c>
      <c r="AM18" s="140">
        <f t="shared" si="5"/>
        <v>665691.25</v>
      </c>
      <c r="AN18" s="140">
        <f t="shared" si="5"/>
        <v>581095</v>
      </c>
      <c r="AO18" s="140">
        <f t="shared" si="5"/>
        <v>765182.5</v>
      </c>
      <c r="AP18" s="140">
        <f t="shared" si="5"/>
        <v>1224787.5</v>
      </c>
      <c r="AQ18" s="140">
        <f t="shared" si="5"/>
        <v>1383380</v>
      </c>
      <c r="AR18" s="140">
        <f t="shared" si="5"/>
        <v>1383380</v>
      </c>
      <c r="AS18" s="140">
        <f t="shared" si="5"/>
        <v>1538235</v>
      </c>
      <c r="AT18" s="140">
        <f t="shared" si="5"/>
        <v>1538235</v>
      </c>
      <c r="AU18" s="140">
        <f t="shared" si="5"/>
        <v>1538235</v>
      </c>
      <c r="AV18" s="140">
        <f t="shared" si="5"/>
        <v>1384365</v>
      </c>
      <c r="AW18" s="140">
        <f t="shared" si="5"/>
        <v>1385182.5</v>
      </c>
      <c r="AX18" s="140">
        <f t="shared" si="5"/>
        <v>1237197.5</v>
      </c>
      <c r="AY18" s="140">
        <f t="shared" si="5"/>
        <v>1090390</v>
      </c>
      <c r="AZ18" s="140">
        <f t="shared" si="5"/>
        <v>942237.5</v>
      </c>
      <c r="BA18" s="140">
        <f t="shared" si="5"/>
        <v>1165225</v>
      </c>
      <c r="BB18" s="140">
        <f t="shared" si="5"/>
        <v>1868957.5</v>
      </c>
      <c r="BC18" s="140">
        <f t="shared" si="5"/>
        <v>2102547.5</v>
      </c>
      <c r="BD18" s="140">
        <f t="shared" si="5"/>
        <v>2102547.5</v>
      </c>
      <c r="BE18" s="140">
        <f t="shared" si="5"/>
        <v>2339030</v>
      </c>
      <c r="BF18" s="140">
        <f t="shared" si="5"/>
        <v>2339030</v>
      </c>
      <c r="BG18" s="140">
        <f t="shared" si="5"/>
        <v>2339030</v>
      </c>
      <c r="BH18" s="140">
        <f t="shared" si="5"/>
        <v>2103532.5</v>
      </c>
      <c r="BI18" s="140">
        <f t="shared" si="5"/>
        <v>2104350</v>
      </c>
      <c r="BJ18" s="140">
        <f t="shared" si="5"/>
        <v>1881367.5</v>
      </c>
      <c r="BK18" s="140">
        <f t="shared" si="5"/>
        <v>1647057.5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191020</v>
      </c>
      <c r="N19" s="66">
        <f t="shared" si="6"/>
        <v>191020</v>
      </c>
      <c r="O19" s="66">
        <f t="shared" si="6"/>
        <v>382050</v>
      </c>
      <c r="P19" s="66">
        <f t="shared" si="6"/>
        <v>116906.25</v>
      </c>
      <c r="Q19" s="66">
        <f t="shared" si="6"/>
        <v>155868.75</v>
      </c>
      <c r="R19" s="66">
        <f t="shared" si="6"/>
        <v>311756.25</v>
      </c>
      <c r="S19" s="66">
        <f t="shared" si="6"/>
        <v>311756.25</v>
      </c>
      <c r="T19" s="66">
        <f t="shared" si="6"/>
        <v>311756.25</v>
      </c>
      <c r="U19" s="66">
        <f t="shared" si="6"/>
        <v>311756.25</v>
      </c>
      <c r="V19" s="66">
        <f t="shared" si="6"/>
        <v>311756.25</v>
      </c>
      <c r="W19" s="66">
        <f t="shared" si="6"/>
        <v>350718.75</v>
      </c>
      <c r="X19" s="66">
        <f t="shared" si="6"/>
        <v>389700</v>
      </c>
      <c r="Y19" s="66">
        <f t="shared" si="6"/>
        <v>395256.25</v>
      </c>
      <c r="Z19" s="66">
        <f t="shared" si="6"/>
        <v>473181.25</v>
      </c>
      <c r="AA19" s="66">
        <f t="shared" si="6"/>
        <v>478593.75</v>
      </c>
      <c r="AB19" s="66">
        <f t="shared" si="6"/>
        <v>465740</v>
      </c>
      <c r="AC19" s="66">
        <f t="shared" si="6"/>
        <v>748858.75</v>
      </c>
      <c r="AD19" s="66">
        <f t="shared" si="6"/>
        <v>842590</v>
      </c>
      <c r="AE19" s="66">
        <f t="shared" si="6"/>
        <v>842590</v>
      </c>
      <c r="AF19" s="66">
        <f t="shared" si="6"/>
        <v>938452.5</v>
      </c>
      <c r="AG19" s="66">
        <f t="shared" si="6"/>
        <v>938452.5</v>
      </c>
      <c r="AH19" s="66">
        <f t="shared" si="6"/>
        <v>938452.5</v>
      </c>
      <c r="AI19" s="66">
        <f t="shared" ref="AI19:BK19" si="7">AI16+AI17-AI18</f>
        <v>843480</v>
      </c>
      <c r="AJ19" s="66">
        <f t="shared" si="7"/>
        <v>844203.75</v>
      </c>
      <c r="AK19" s="66">
        <f t="shared" si="7"/>
        <v>759773.75</v>
      </c>
      <c r="AL19" s="66">
        <f t="shared" si="7"/>
        <v>665691.25</v>
      </c>
      <c r="AM19" s="66">
        <f t="shared" si="7"/>
        <v>581095</v>
      </c>
      <c r="AN19" s="66">
        <f t="shared" si="7"/>
        <v>765182.5</v>
      </c>
      <c r="AO19" s="66">
        <f t="shared" si="7"/>
        <v>1224787.5</v>
      </c>
      <c r="AP19" s="66">
        <f t="shared" si="7"/>
        <v>1383380</v>
      </c>
      <c r="AQ19" s="66">
        <f t="shared" si="7"/>
        <v>1383380</v>
      </c>
      <c r="AR19" s="66">
        <f t="shared" si="7"/>
        <v>1538235</v>
      </c>
      <c r="AS19" s="66">
        <f t="shared" si="7"/>
        <v>1538235</v>
      </c>
      <c r="AT19" s="66">
        <f t="shared" si="7"/>
        <v>1538235</v>
      </c>
      <c r="AU19" s="66">
        <f t="shared" si="7"/>
        <v>1384365</v>
      </c>
      <c r="AV19" s="66">
        <f t="shared" si="7"/>
        <v>1385182.5</v>
      </c>
      <c r="AW19" s="66">
        <f t="shared" si="7"/>
        <v>1237197.5</v>
      </c>
      <c r="AX19" s="66">
        <f t="shared" si="7"/>
        <v>1090390</v>
      </c>
      <c r="AY19" s="66">
        <f t="shared" si="7"/>
        <v>942237.5</v>
      </c>
      <c r="AZ19" s="66">
        <f t="shared" si="7"/>
        <v>1165225</v>
      </c>
      <c r="BA19" s="66">
        <f t="shared" si="7"/>
        <v>1868957.5</v>
      </c>
      <c r="BB19" s="66">
        <f t="shared" si="7"/>
        <v>2102547.5</v>
      </c>
      <c r="BC19" s="66">
        <f t="shared" si="7"/>
        <v>2102547.5</v>
      </c>
      <c r="BD19" s="66">
        <f t="shared" si="7"/>
        <v>2339030</v>
      </c>
      <c r="BE19" s="66">
        <f t="shared" si="7"/>
        <v>2339030</v>
      </c>
      <c r="BF19" s="66">
        <f t="shared" si="7"/>
        <v>2339030</v>
      </c>
      <c r="BG19" s="66">
        <f t="shared" si="7"/>
        <v>2103532.5</v>
      </c>
      <c r="BH19" s="66">
        <f t="shared" si="7"/>
        <v>2104350</v>
      </c>
      <c r="BI19" s="66">
        <f t="shared" si="7"/>
        <v>1881367.5</v>
      </c>
      <c r="BJ19" s="66">
        <f t="shared" si="7"/>
        <v>1647057.5</v>
      </c>
      <c r="BK19" s="66">
        <f t="shared" si="7"/>
        <v>1424030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191020</v>
      </c>
      <c r="N20" s="140">
        <f t="shared" si="8"/>
        <v>0</v>
      </c>
      <c r="O20" s="140">
        <f t="shared" si="8"/>
        <v>191030</v>
      </c>
      <c r="P20" s="140">
        <f t="shared" si="8"/>
        <v>-265143.75</v>
      </c>
      <c r="Q20" s="140">
        <f t="shared" si="8"/>
        <v>38962.5</v>
      </c>
      <c r="R20" s="140">
        <f t="shared" si="8"/>
        <v>155887.5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38962.5</v>
      </c>
      <c r="X20" s="140">
        <f t="shared" si="8"/>
        <v>38981.25</v>
      </c>
      <c r="Y20" s="140">
        <f t="shared" si="8"/>
        <v>5556.25</v>
      </c>
      <c r="Z20" s="140">
        <f t="shared" si="8"/>
        <v>77925</v>
      </c>
      <c r="AA20" s="140">
        <f t="shared" si="8"/>
        <v>5412.5</v>
      </c>
      <c r="AB20" s="140">
        <f t="shared" si="8"/>
        <v>-12853.75</v>
      </c>
      <c r="AC20" s="140">
        <f t="shared" si="8"/>
        <v>283118.75</v>
      </c>
      <c r="AD20" s="140">
        <f t="shared" si="8"/>
        <v>93731.25</v>
      </c>
      <c r="AE20" s="140">
        <f t="shared" si="8"/>
        <v>0</v>
      </c>
      <c r="AF20" s="140">
        <f t="shared" si="8"/>
        <v>95862.5</v>
      </c>
      <c r="AG20" s="140">
        <f t="shared" si="8"/>
        <v>0</v>
      </c>
      <c r="AH20" s="140">
        <f t="shared" si="8"/>
        <v>0</v>
      </c>
      <c r="AI20" s="140">
        <f t="shared" si="8"/>
        <v>-94972.5</v>
      </c>
      <c r="AJ20" s="140">
        <f t="shared" ref="AJ20:BK20" si="9">AJ17-AJ18</f>
        <v>723.75</v>
      </c>
      <c r="AK20" s="140">
        <f t="shared" si="9"/>
        <v>-84430</v>
      </c>
      <c r="AL20" s="140">
        <f t="shared" si="9"/>
        <v>-94082.5</v>
      </c>
      <c r="AM20" s="140">
        <f t="shared" si="9"/>
        <v>-84596.25</v>
      </c>
      <c r="AN20" s="140">
        <f t="shared" si="9"/>
        <v>184087.5</v>
      </c>
      <c r="AO20" s="140">
        <f t="shared" si="9"/>
        <v>459605</v>
      </c>
      <c r="AP20" s="140">
        <f t="shared" si="9"/>
        <v>158592.5</v>
      </c>
      <c r="AQ20" s="140">
        <f t="shared" si="9"/>
        <v>0</v>
      </c>
      <c r="AR20" s="140">
        <f t="shared" si="9"/>
        <v>154855</v>
      </c>
      <c r="AS20" s="140">
        <f t="shared" si="9"/>
        <v>0</v>
      </c>
      <c r="AT20" s="140">
        <f t="shared" si="9"/>
        <v>0</v>
      </c>
      <c r="AU20" s="140">
        <f t="shared" si="9"/>
        <v>-153870</v>
      </c>
      <c r="AV20" s="140">
        <f t="shared" si="9"/>
        <v>817.5</v>
      </c>
      <c r="AW20" s="140">
        <f t="shared" si="9"/>
        <v>-147985</v>
      </c>
      <c r="AX20" s="140">
        <f t="shared" si="9"/>
        <v>-146807.5</v>
      </c>
      <c r="AY20" s="140">
        <f t="shared" si="9"/>
        <v>-148152.5</v>
      </c>
      <c r="AZ20" s="140">
        <f t="shared" si="9"/>
        <v>222987.5</v>
      </c>
      <c r="BA20" s="140">
        <f t="shared" si="9"/>
        <v>703732.5</v>
      </c>
      <c r="BB20" s="140">
        <f t="shared" si="9"/>
        <v>233590</v>
      </c>
      <c r="BC20" s="140">
        <f t="shared" si="9"/>
        <v>0</v>
      </c>
      <c r="BD20" s="140">
        <f t="shared" si="9"/>
        <v>236482.5</v>
      </c>
      <c r="BE20" s="140">
        <f t="shared" si="9"/>
        <v>0</v>
      </c>
      <c r="BF20" s="140">
        <f t="shared" si="9"/>
        <v>0</v>
      </c>
      <c r="BG20" s="140">
        <f t="shared" si="9"/>
        <v>-235497.5</v>
      </c>
      <c r="BH20" s="140">
        <f t="shared" si="9"/>
        <v>817.5</v>
      </c>
      <c r="BI20" s="140">
        <f t="shared" si="9"/>
        <v>-222982.5</v>
      </c>
      <c r="BJ20" s="140">
        <f t="shared" si="9"/>
        <v>-234310</v>
      </c>
      <c r="BK20" s="140">
        <f t="shared" si="9"/>
        <v>-223027.5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6" t="s">
        <v>35</v>
      </c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/>
      <c r="R1" s="366" t="s">
        <v>36</v>
      </c>
      <c r="S1" s="366"/>
      <c r="T1" s="366"/>
      <c r="U1" s="366"/>
      <c r="V1" s="366"/>
      <c r="W1" s="366"/>
      <c r="X1" s="366"/>
      <c r="Y1" s="366"/>
      <c r="Z1" s="366"/>
      <c r="AA1" s="366"/>
      <c r="AB1" s="366"/>
      <c r="AC1" s="366"/>
      <c r="AD1" s="366" t="s">
        <v>37</v>
      </c>
      <c r="AE1" s="366"/>
      <c r="AF1" s="366"/>
      <c r="AG1" s="366"/>
      <c r="AH1" s="366"/>
      <c r="AI1" s="366"/>
      <c r="AJ1" s="366"/>
      <c r="AK1" s="366"/>
      <c r="AL1" s="366"/>
      <c r="AM1" s="366"/>
      <c r="AN1" s="366"/>
      <c r="AO1" s="366"/>
      <c r="AP1" s="366" t="s">
        <v>38</v>
      </c>
      <c r="AQ1" s="366"/>
      <c r="AR1" s="366"/>
      <c r="AS1" s="366"/>
      <c r="AT1" s="366"/>
      <c r="AU1" s="366"/>
      <c r="AV1" s="366"/>
      <c r="AW1" s="366"/>
      <c r="AX1" s="366"/>
      <c r="AY1" s="366"/>
      <c r="AZ1" s="366"/>
      <c r="BA1" s="366"/>
      <c r="BB1" s="366" t="s">
        <v>39</v>
      </c>
      <c r="BC1" s="366"/>
      <c r="BD1" s="366"/>
      <c r="BE1" s="366"/>
      <c r="BF1" s="366"/>
      <c r="BG1" s="366"/>
      <c r="BH1" s="366"/>
      <c r="BI1" s="366"/>
      <c r="BJ1" s="366"/>
      <c r="BK1" s="366"/>
      <c r="BL1" s="366"/>
      <c r="BM1" s="366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3" t="s">
        <v>292</v>
      </c>
      <c r="BO2" s="373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6"/>
      <c r="C2" s="366"/>
      <c r="D2" s="366"/>
      <c r="E2" s="366"/>
      <c r="F2" s="366"/>
      <c r="G2" s="366"/>
      <c r="H2" s="366"/>
      <c r="I2" s="366"/>
      <c r="J2" s="366"/>
      <c r="K2" s="366"/>
      <c r="L2" s="366"/>
      <c r="M2" s="366"/>
      <c r="N2" s="366" t="s">
        <v>36</v>
      </c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6" t="s">
        <v>37</v>
      </c>
      <c r="AA2" s="366"/>
      <c r="AB2" s="366"/>
      <c r="AC2" s="366"/>
      <c r="AD2" s="366"/>
      <c r="AE2" s="366"/>
      <c r="AF2" s="366"/>
      <c r="AG2" s="366"/>
      <c r="AH2" s="366"/>
      <c r="AI2" s="366"/>
      <c r="AJ2" s="366"/>
      <c r="AK2" s="366"/>
      <c r="AL2" s="366" t="s">
        <v>38</v>
      </c>
      <c r="AM2" s="366"/>
      <c r="AN2" s="366"/>
      <c r="AO2" s="366"/>
      <c r="AP2" s="366"/>
      <c r="AQ2" s="366"/>
      <c r="AR2" s="366"/>
      <c r="AS2" s="366"/>
      <c r="AT2" s="366"/>
      <c r="AU2" s="366"/>
      <c r="AV2" s="366"/>
      <c r="AW2" s="366"/>
      <c r="AX2" s="366" t="s">
        <v>39</v>
      </c>
      <c r="AY2" s="366"/>
      <c r="AZ2" s="366"/>
      <c r="BA2" s="366"/>
      <c r="BB2" s="366"/>
      <c r="BC2" s="366"/>
      <c r="BD2" s="366"/>
      <c r="BE2" s="366"/>
      <c r="BF2" s="366"/>
      <c r="BG2" s="366"/>
      <c r="BH2" s="366"/>
      <c r="BI2" s="366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6" t="s">
        <v>35</v>
      </c>
      <c r="C14" s="366"/>
      <c r="D14" s="366"/>
      <c r="E14" s="366"/>
      <c r="F14" s="366"/>
      <c r="G14" s="366"/>
      <c r="H14" s="366"/>
      <c r="I14" s="366"/>
      <c r="J14" s="366"/>
      <c r="K14" s="366"/>
      <c r="L14" s="366"/>
      <c r="M14" s="366"/>
      <c r="N14" s="366" t="s">
        <v>36</v>
      </c>
      <c r="O14" s="366"/>
      <c r="P14" s="366"/>
      <c r="Q14" s="366"/>
      <c r="R14" s="366"/>
      <c r="S14" s="366"/>
      <c r="T14" s="366"/>
      <c r="U14" s="366"/>
      <c r="V14" s="366"/>
      <c r="W14" s="366"/>
      <c r="X14" s="366"/>
      <c r="Y14" s="366"/>
      <c r="Z14" s="366" t="s">
        <v>37</v>
      </c>
      <c r="AA14" s="366"/>
      <c r="AB14" s="366"/>
      <c r="AC14" s="366"/>
      <c r="AD14" s="366"/>
      <c r="AE14" s="366"/>
      <c r="AF14" s="366"/>
      <c r="AG14" s="366"/>
      <c r="AH14" s="366"/>
      <c r="AI14" s="366"/>
      <c r="AJ14" s="366"/>
      <c r="AK14" s="366"/>
      <c r="AL14" s="366" t="s">
        <v>38</v>
      </c>
      <c r="AM14" s="366"/>
      <c r="AN14" s="366"/>
      <c r="AO14" s="366"/>
      <c r="AP14" s="366"/>
      <c r="AQ14" s="366"/>
      <c r="AR14" s="366"/>
      <c r="AS14" s="366"/>
      <c r="AT14" s="366"/>
      <c r="AU14" s="366"/>
      <c r="AV14" s="366"/>
      <c r="AW14" s="366"/>
      <c r="AX14" s="366" t="s">
        <v>39</v>
      </c>
      <c r="AY14" s="366"/>
      <c r="AZ14" s="366"/>
      <c r="BA14" s="366"/>
      <c r="BB14" s="366"/>
      <c r="BC14" s="366"/>
      <c r="BD14" s="366"/>
      <c r="BE14" s="366"/>
      <c r="BF14" s="366"/>
      <c r="BG14" s="366"/>
      <c r="BH14" s="366"/>
      <c r="BI14" s="366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1091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1092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4" t="s">
        <v>287</v>
      </c>
      <c r="I1" s="374"/>
      <c r="J1" s="374"/>
      <c r="K1" s="374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6"/>
      <c r="G3" s="366"/>
      <c r="H3" s="366"/>
      <c r="I3" s="366"/>
      <c r="J3" s="366"/>
      <c r="K3" s="366"/>
      <c r="L3" s="366"/>
      <c r="M3" s="366"/>
      <c r="N3" s="366"/>
      <c r="O3" s="366"/>
      <c r="P3" s="366"/>
      <c r="Q3" s="366"/>
      <c r="R3" s="10"/>
      <c r="S3" s="366" t="s">
        <v>36</v>
      </c>
      <c r="T3" s="366"/>
      <c r="U3" s="366"/>
      <c r="V3" s="366"/>
      <c r="W3" s="366"/>
      <c r="X3" s="366"/>
      <c r="Y3" s="366"/>
      <c r="Z3" s="366"/>
      <c r="AA3" s="366"/>
      <c r="AB3" s="366"/>
      <c r="AC3" s="366"/>
      <c r="AD3" s="366"/>
      <c r="AE3" s="10"/>
      <c r="AF3" s="366" t="s">
        <v>37</v>
      </c>
      <c r="AG3" s="366"/>
      <c r="AH3" s="366"/>
      <c r="AI3" s="366"/>
      <c r="AJ3" s="366"/>
      <c r="AK3" s="366"/>
      <c r="AL3" s="366"/>
      <c r="AM3" s="366"/>
      <c r="AN3" s="366"/>
      <c r="AO3" s="366"/>
      <c r="AP3" s="366"/>
      <c r="AQ3" s="366"/>
      <c r="AR3" s="10"/>
      <c r="AS3" s="366" t="s">
        <v>38</v>
      </c>
      <c r="AT3" s="366"/>
      <c r="AU3" s="366"/>
      <c r="AV3" s="366"/>
      <c r="AW3" s="366"/>
      <c r="AX3" s="366"/>
      <c r="AY3" s="366"/>
      <c r="AZ3" s="366"/>
      <c r="BA3" s="366"/>
      <c r="BB3" s="366"/>
      <c r="BC3" s="366"/>
      <c r="BD3" s="366"/>
      <c r="BE3" s="10"/>
      <c r="BF3" s="366" t="s">
        <v>39</v>
      </c>
      <c r="BG3" s="366"/>
      <c r="BH3" s="366"/>
      <c r="BI3" s="366"/>
      <c r="BJ3" s="366"/>
      <c r="BK3" s="366"/>
      <c r="BL3" s="366"/>
      <c r="BM3" s="366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1062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6" t="s">
        <v>318</v>
      </c>
      <c r="B2" s="366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6" t="s">
        <v>35</v>
      </c>
      <c r="D5" s="366"/>
      <c r="E5" s="366"/>
      <c r="F5" s="366"/>
      <c r="G5" s="366"/>
      <c r="H5" s="366"/>
      <c r="I5" s="366"/>
      <c r="J5" s="366"/>
      <c r="K5" s="366"/>
      <c r="L5" s="366"/>
      <c r="M5" s="366"/>
      <c r="N5" s="366"/>
      <c r="O5" s="366" t="s">
        <v>36</v>
      </c>
      <c r="P5" s="366"/>
      <c r="Q5" s="366"/>
      <c r="R5" s="366"/>
      <c r="S5" s="366"/>
      <c r="T5" s="366"/>
      <c r="U5" s="366"/>
      <c r="V5" s="366"/>
      <c r="W5" s="366"/>
      <c r="X5" s="366"/>
      <c r="Y5" s="366"/>
      <c r="Z5" s="366"/>
      <c r="AA5" s="366" t="s">
        <v>37</v>
      </c>
      <c r="AB5" s="366"/>
      <c r="AC5" s="366"/>
      <c r="AD5" s="366"/>
      <c r="AE5" s="366"/>
      <c r="AF5" s="366"/>
      <c r="AG5" s="366"/>
      <c r="AH5" s="366"/>
      <c r="AI5" s="366"/>
      <c r="AJ5" s="366"/>
      <c r="AK5" s="366"/>
      <c r="AL5" s="366"/>
      <c r="AM5" s="366" t="s">
        <v>38</v>
      </c>
      <c r="AN5" s="366"/>
      <c r="AO5" s="366"/>
      <c r="AP5" s="366"/>
      <c r="AQ5" s="366"/>
      <c r="AR5" s="366"/>
      <c r="AS5" s="366"/>
      <c r="AT5" s="366"/>
      <c r="AU5" s="366"/>
      <c r="AV5" s="366"/>
      <c r="AW5" s="366"/>
      <c r="AX5" s="366"/>
      <c r="AY5" s="366" t="s">
        <v>39</v>
      </c>
      <c r="AZ5" s="366"/>
      <c r="BA5" s="366"/>
      <c r="BB5" s="366"/>
      <c r="BC5" s="366"/>
      <c r="BD5" s="366"/>
      <c r="BE5" s="366"/>
      <c r="BF5" s="366"/>
      <c r="BG5" s="366"/>
      <c r="BH5" s="366"/>
      <c r="BI5" s="366"/>
      <c r="BJ5" s="366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6" t="s">
        <v>35</v>
      </c>
      <c r="D21" s="366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366" t="s">
        <v>36</v>
      </c>
      <c r="P21" s="366"/>
      <c r="Q21" s="366"/>
      <c r="R21" s="366"/>
      <c r="S21" s="366"/>
      <c r="T21" s="366"/>
      <c r="U21" s="366"/>
      <c r="V21" s="366"/>
      <c r="W21" s="366"/>
      <c r="X21" s="366"/>
      <c r="Y21" s="366"/>
      <c r="Z21" s="366"/>
      <c r="AA21" s="366" t="s">
        <v>37</v>
      </c>
      <c r="AB21" s="366"/>
      <c r="AC21" s="366"/>
      <c r="AD21" s="366"/>
      <c r="AE21" s="366"/>
      <c r="AF21" s="366"/>
      <c r="AG21" s="366"/>
      <c r="AH21" s="366"/>
      <c r="AI21" s="366"/>
      <c r="AJ21" s="366"/>
      <c r="AK21" s="366"/>
      <c r="AL21" s="366"/>
      <c r="AM21" s="366" t="s">
        <v>38</v>
      </c>
      <c r="AN21" s="366"/>
      <c r="AO21" s="366"/>
      <c r="AP21" s="366"/>
      <c r="AQ21" s="366"/>
      <c r="AR21" s="366"/>
      <c r="AS21" s="366"/>
      <c r="AT21" s="366"/>
      <c r="AU21" s="366"/>
      <c r="AV21" s="366"/>
      <c r="AW21" s="366"/>
      <c r="AX21" s="366"/>
      <c r="AY21" s="366" t="s">
        <v>39</v>
      </c>
      <c r="AZ21" s="366"/>
      <c r="BA21" s="366"/>
      <c r="BB21" s="366"/>
      <c r="BC21" s="366"/>
      <c r="BD21" s="366"/>
      <c r="BE21" s="366"/>
      <c r="BF21" s="366"/>
      <c r="BG21" s="366"/>
      <c r="BH21" s="366"/>
      <c r="BI21" s="366"/>
      <c r="BJ21" s="366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1125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1126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6" t="s">
        <v>35</v>
      </c>
      <c r="G1" s="366"/>
      <c r="H1" s="366"/>
      <c r="I1" s="366"/>
      <c r="J1" s="366"/>
      <c r="K1" s="366"/>
      <c r="L1" s="366"/>
      <c r="M1" s="366"/>
      <c r="N1" s="366"/>
      <c r="O1" s="366"/>
      <c r="P1" s="366"/>
      <c r="Q1" s="366"/>
      <c r="R1" s="366" t="s">
        <v>36</v>
      </c>
      <c r="S1" s="366"/>
      <c r="T1" s="366"/>
      <c r="U1" s="366"/>
      <c r="V1" s="366"/>
      <c r="W1" s="366"/>
      <c r="X1" s="366"/>
      <c r="Y1" s="366"/>
      <c r="Z1" s="366"/>
      <c r="AA1" s="366"/>
      <c r="AB1" s="366"/>
      <c r="AC1" s="366"/>
      <c r="AD1" s="366" t="s">
        <v>37</v>
      </c>
      <c r="AE1" s="366"/>
      <c r="AF1" s="366"/>
      <c r="AG1" s="366"/>
      <c r="AH1" s="366"/>
      <c r="AI1" s="366"/>
      <c r="AJ1" s="366"/>
      <c r="AK1" s="366"/>
      <c r="AL1" s="366"/>
      <c r="AM1" s="366"/>
      <c r="AN1" s="366"/>
      <c r="AO1" s="366"/>
      <c r="AP1" s="366" t="s">
        <v>38</v>
      </c>
      <c r="AQ1" s="366"/>
      <c r="AR1" s="366"/>
      <c r="AS1" s="366"/>
      <c r="AT1" s="366"/>
      <c r="AU1" s="366"/>
      <c r="AV1" s="366"/>
      <c r="AW1" s="366"/>
      <c r="AX1" s="366"/>
      <c r="AY1" s="366"/>
      <c r="AZ1" s="366"/>
      <c r="BA1" s="366"/>
      <c r="BB1" s="366" t="s">
        <v>39</v>
      </c>
      <c r="BC1" s="366"/>
      <c r="BD1" s="366"/>
      <c r="BE1" s="366"/>
      <c r="BF1" s="366"/>
      <c r="BG1" s="366"/>
      <c r="BH1" s="366"/>
      <c r="BI1" s="366"/>
      <c r="BJ1" s="366"/>
      <c r="BK1" s="366"/>
      <c r="BL1" s="366"/>
      <c r="BM1" s="366"/>
      <c r="BN1" s="35"/>
    </row>
    <row r="2" spans="1:66" x14ac:dyDescent="0.15">
      <c r="B2" s="74" t="s">
        <v>1052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1055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1054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1054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1054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1055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1054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1054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1054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1054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1054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1056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1054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1054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1054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1054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1054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1053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6" t="s">
        <v>35</v>
      </c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/>
      <c r="P1" s="366" t="s">
        <v>36</v>
      </c>
      <c r="Q1" s="366"/>
      <c r="R1" s="366"/>
      <c r="S1" s="366"/>
      <c r="T1" s="366"/>
      <c r="U1" s="366"/>
      <c r="V1" s="366"/>
      <c r="W1" s="366"/>
      <c r="X1" s="366"/>
      <c r="Y1" s="366"/>
      <c r="Z1" s="366"/>
      <c r="AA1" s="366"/>
      <c r="AB1" s="366" t="s">
        <v>37</v>
      </c>
      <c r="AC1" s="366"/>
      <c r="AD1" s="366"/>
      <c r="AE1" s="366"/>
      <c r="AF1" s="366"/>
      <c r="AG1" s="366"/>
      <c r="AH1" s="366"/>
      <c r="AI1" s="366"/>
      <c r="AJ1" s="366"/>
      <c r="AK1" s="366"/>
      <c r="AL1" s="366"/>
      <c r="AM1" s="366"/>
      <c r="AN1" s="366" t="s">
        <v>38</v>
      </c>
      <c r="AO1" s="366"/>
      <c r="AP1" s="366"/>
      <c r="AQ1" s="366"/>
      <c r="AR1" s="366"/>
      <c r="AS1" s="366"/>
      <c r="AT1" s="366"/>
      <c r="AU1" s="366"/>
      <c r="AV1" s="366"/>
      <c r="AW1" s="366"/>
      <c r="AX1" s="366"/>
      <c r="AY1" s="366"/>
      <c r="AZ1" s="366" t="s">
        <v>39</v>
      </c>
      <c r="BA1" s="366"/>
      <c r="BB1" s="366"/>
      <c r="BC1" s="366"/>
      <c r="BD1" s="366"/>
      <c r="BE1" s="366"/>
      <c r="BF1" s="366"/>
      <c r="BG1" s="366"/>
      <c r="BH1" s="366"/>
      <c r="BI1" s="366"/>
      <c r="BJ1" s="366"/>
      <c r="BK1" s="366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1051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6" t="s">
        <v>35</v>
      </c>
      <c r="I1" s="366"/>
      <c r="J1" s="366"/>
      <c r="K1" s="366"/>
      <c r="L1" s="366"/>
      <c r="M1" s="366"/>
      <c r="N1" s="366"/>
      <c r="O1" s="366"/>
      <c r="P1" s="366"/>
      <c r="Q1" s="366"/>
      <c r="R1" s="366"/>
      <c r="S1" s="366"/>
      <c r="T1" s="366" t="s">
        <v>36</v>
      </c>
      <c r="U1" s="366"/>
      <c r="V1" s="366"/>
      <c r="W1" s="366"/>
      <c r="X1" s="366"/>
      <c r="Y1" s="366"/>
      <c r="Z1" s="366"/>
      <c r="AA1" s="366"/>
      <c r="AB1" s="366"/>
      <c r="AC1" s="366"/>
      <c r="AD1" s="366"/>
      <c r="AE1" s="366"/>
      <c r="AF1" s="366" t="s">
        <v>37</v>
      </c>
      <c r="AG1" s="366"/>
      <c r="AH1" s="366"/>
      <c r="AI1" s="366"/>
      <c r="AJ1" s="366"/>
      <c r="AK1" s="366"/>
      <c r="AL1" s="366"/>
      <c r="AM1" s="366"/>
      <c r="AN1" s="366"/>
      <c r="AO1" s="366"/>
      <c r="AP1" s="366"/>
      <c r="AQ1" s="366"/>
      <c r="AR1" s="366" t="s">
        <v>38</v>
      </c>
      <c r="AS1" s="366"/>
      <c r="AT1" s="366"/>
      <c r="AU1" s="366"/>
      <c r="AV1" s="366"/>
      <c r="AW1" s="366"/>
      <c r="AX1" s="366"/>
      <c r="AY1" s="366"/>
      <c r="AZ1" s="366"/>
      <c r="BA1" s="366"/>
      <c r="BB1" s="366"/>
      <c r="BC1" s="366"/>
      <c r="BD1" s="366" t="s">
        <v>39</v>
      </c>
      <c r="BE1" s="366"/>
      <c r="BF1" s="366"/>
      <c r="BG1" s="366"/>
      <c r="BH1" s="366"/>
      <c r="BI1" s="366"/>
      <c r="BJ1" s="366"/>
      <c r="BK1" s="366"/>
      <c r="BL1" s="366"/>
      <c r="BM1" s="366"/>
      <c r="BN1" s="366"/>
      <c r="BO1" s="366"/>
      <c r="BP1" s="35"/>
    </row>
    <row r="2" spans="1:79" s="14" customFormat="1" x14ac:dyDescent="0.15">
      <c r="A2" s="10" t="s">
        <v>1211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1215</v>
      </c>
      <c r="B3" s="10" t="s">
        <v>68</v>
      </c>
      <c r="C3" s="269" t="s">
        <v>1217</v>
      </c>
      <c r="D3" s="10" t="s">
        <v>65</v>
      </c>
      <c r="E3" s="10" t="s">
        <v>66</v>
      </c>
      <c r="F3" s="10" t="s">
        <v>67</v>
      </c>
      <c r="G3" s="10"/>
      <c r="BP3" s="36" t="s">
        <v>758</v>
      </c>
    </row>
    <row r="4" spans="1:79" x14ac:dyDescent="0.15">
      <c r="A4" s="10" t="s">
        <v>1216</v>
      </c>
      <c r="B4" s="10" t="s">
        <v>1218</v>
      </c>
      <c r="C4" s="269" t="s">
        <v>1217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1204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1213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1233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1225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1050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1219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1220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1221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1222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1212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1223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1224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1227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1226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1231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1230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1228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1229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754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754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2730.25</v>
      </c>
      <c r="R175" s="26">
        <f>'COSM-BONUS_CWS'!P72</f>
        <v>2730.25</v>
      </c>
      <c r="S175" s="26">
        <f>'COSM-BONUS_CWS'!Q72</f>
        <v>5460.75</v>
      </c>
      <c r="T175" s="26">
        <f>'COSM-BONUS_CWS'!R72</f>
        <v>2350.1887500000003</v>
      </c>
      <c r="U175" s="26">
        <f>'COSM-BONUS_CWS'!S72</f>
        <v>3133.42875</v>
      </c>
      <c r="V175" s="26">
        <f>'COSM-BONUS_CWS'!T72</f>
        <v>6267.3262500000001</v>
      </c>
      <c r="W175" s="26">
        <f>'COSM-BONUS_CWS'!U72</f>
        <v>6267.3262500000001</v>
      </c>
      <c r="X175" s="26">
        <f>'COSM-BONUS_CWS'!V72</f>
        <v>6267.3262500000001</v>
      </c>
      <c r="Y175" s="26">
        <f>'COSM-BONUS_CWS'!W72</f>
        <v>6267.3262500000001</v>
      </c>
      <c r="Z175" s="26">
        <f>'COSM-BONUS_CWS'!X72</f>
        <v>6267.3262500000001</v>
      </c>
      <c r="AA175" s="26">
        <f>'COSM-BONUS_CWS'!Y72</f>
        <v>7050.5662500000008</v>
      </c>
      <c r="AB175" s="26">
        <f>'COSM-BONUS_CWS'!Z72</f>
        <v>7834.2750000000005</v>
      </c>
      <c r="AC175" s="26">
        <f>'COSM-BONUS_CWS'!AA72</f>
        <v>7973.1812500000005</v>
      </c>
      <c r="AD175" s="26">
        <f>'COSM-BONUS_CWS'!AB72</f>
        <v>9539.661250000001</v>
      </c>
      <c r="AE175" s="26">
        <f>'COSM-BONUS_CWS'!AC72</f>
        <v>9674.973750000001</v>
      </c>
      <c r="AF175" s="26">
        <f>'COSM-BONUS_CWS'!AD72</f>
        <v>9911.5692500000005</v>
      </c>
      <c r="AG175" s="26">
        <f>'COSM-BONUS_CWS'!AE72</f>
        <v>15934.453750000001</v>
      </c>
      <c r="AH175" s="26">
        <f>'COSM-BONUS_CWS'!AF72</f>
        <v>17939.311750000001</v>
      </c>
      <c r="AI175" s="26">
        <f>'COSM-BONUS_CWS'!AG72</f>
        <v>17939.311750000001</v>
      </c>
      <c r="AJ175" s="26">
        <f>'COSM-BONUS_CWS'!AH72</f>
        <v>19977.543750000001</v>
      </c>
      <c r="AK175" s="26">
        <f>'COSM-BONUS_CWS'!AI72</f>
        <v>19977.543750000001</v>
      </c>
      <c r="AL175" s="26">
        <f>'COSM-BONUS_CWS'!AJ72</f>
        <v>19977.543750000001</v>
      </c>
      <c r="AM175" s="26">
        <f>'COSM-BONUS_CWS'!AK72</f>
        <v>17961.561750000001</v>
      </c>
      <c r="AN175" s="26">
        <f>'COSM-BONUS_CWS'!AL72</f>
        <v>17979.655500000001</v>
      </c>
      <c r="AO175" s="26">
        <f>'COSM-BONUS_CWS'!AM72</f>
        <v>16207.328750000001</v>
      </c>
      <c r="AP175" s="26">
        <f>'COSM-BONUS_CWS'!AN72</f>
        <v>14213.596750000001</v>
      </c>
      <c r="AQ175" s="26">
        <f>'COSM-BONUS_CWS'!AO72</f>
        <v>12437.11375</v>
      </c>
      <c r="AR175" s="26">
        <f>'COSM-BONUS_CWS'!AP72</f>
        <v>16814.207425000001</v>
      </c>
      <c r="AS175" s="26">
        <f>'COSM-BONUS_CWS'!AQ72</f>
        <v>26911.354575000001</v>
      </c>
      <c r="AT175" s="26">
        <f>'COSM-BONUS_CWS'!AR72</f>
        <v>30405.566450000002</v>
      </c>
      <c r="AU175" s="26">
        <f>'COSM-BONUS_CWS'!AS72</f>
        <v>30405.566450000002</v>
      </c>
      <c r="AV175" s="26">
        <f>'COSM-BONUS_CWS'!AT72</f>
        <v>33806.340824999999</v>
      </c>
      <c r="AW175" s="26">
        <f>'COSM-BONUS_CWS'!AU72</f>
        <v>33806.340824999999</v>
      </c>
      <c r="AX175" s="26">
        <f>'COSM-BONUS_CWS'!AV72</f>
        <v>33806.340824999999</v>
      </c>
      <c r="AY175" s="26">
        <f>'COSM-BONUS_CWS'!AW72</f>
        <v>30430.191450000002</v>
      </c>
      <c r="AZ175" s="26">
        <f>'COSM-BONUS_CWS'!AX72</f>
        <v>30450.628950000002</v>
      </c>
      <c r="BA175" s="26">
        <f>'COSM-BONUS_CWS'!AY72</f>
        <v>27221.604575000001</v>
      </c>
      <c r="BB175" s="26">
        <f>'COSM-BONUS_CWS'!AZ72</f>
        <v>24003.193675000002</v>
      </c>
      <c r="BC175" s="26">
        <f>'COSM-BONUS_CWS'!BA72</f>
        <v>20769.981800000001</v>
      </c>
      <c r="BD175" s="26">
        <f>'COSM-BONUS_CWS'!BB72</f>
        <v>27046.966417500007</v>
      </c>
      <c r="BE175" s="26">
        <f>'COSM-BONUS_CWS'!BC72</f>
        <v>43380.102169999998</v>
      </c>
      <c r="BF175" s="26">
        <f>'COSM-BONUS_CWS'!BD72</f>
        <v>48808.111252500006</v>
      </c>
      <c r="BG175" s="26">
        <f>'COSM-BONUS_CWS'!BE72</f>
        <v>48808.111252500006</v>
      </c>
      <c r="BH175" s="26">
        <f>'COSM-BONUS_CWS'!BF72</f>
        <v>54295.955837500005</v>
      </c>
      <c r="BI175" s="26">
        <f>'COSM-BONUS_CWS'!BG72</f>
        <v>54295.955837500005</v>
      </c>
      <c r="BJ175" s="26">
        <f>'COSM-BONUS_CWS'!BH72</f>
        <v>54295.955837500005</v>
      </c>
      <c r="BK175" s="26">
        <f>'COSM-BONUS_CWS'!BI72</f>
        <v>48832.736252500006</v>
      </c>
      <c r="BL175" s="26">
        <f>'COSM-BONUS_CWS'!BJ72</f>
        <v>48853.173752500006</v>
      </c>
      <c r="BM175" s="26">
        <f>'COSM-BONUS_CWS'!BK72</f>
        <v>43690.352169999998</v>
      </c>
      <c r="BN175" s="26">
        <f>'COSM-BONUS_CWS'!BL72</f>
        <v>38256.820085000007</v>
      </c>
      <c r="BO175" s="26">
        <f>'COSM-BONUS_CWS'!BM72</f>
        <v>33092.873502499999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1002730.25</v>
      </c>
      <c r="R176" s="26">
        <f t="shared" si="70"/>
        <v>1002730.25</v>
      </c>
      <c r="S176" s="26">
        <f t="shared" si="70"/>
        <v>1005460.75</v>
      </c>
      <c r="T176" s="26">
        <f t="shared" si="70"/>
        <v>1402350.18875</v>
      </c>
      <c r="U176" s="26">
        <f t="shared" si="70"/>
        <v>1403133.42875</v>
      </c>
      <c r="V176" s="26">
        <f t="shared" si="70"/>
        <v>1406267.3262499999</v>
      </c>
      <c r="W176" s="26">
        <f t="shared" si="70"/>
        <v>1406267.3262499999</v>
      </c>
      <c r="X176" s="26">
        <f t="shared" si="70"/>
        <v>1406267.3262499999</v>
      </c>
      <c r="Y176" s="26">
        <f t="shared" si="70"/>
        <v>1406267.3262499999</v>
      </c>
      <c r="Z176" s="26">
        <f t="shared" si="70"/>
        <v>1406267.3262499999</v>
      </c>
      <c r="AA176" s="26">
        <f t="shared" si="70"/>
        <v>1407050.5662499999</v>
      </c>
      <c r="AB176" s="26">
        <f t="shared" si="70"/>
        <v>1407834.2749999999</v>
      </c>
      <c r="AC176" s="26">
        <f t="shared" si="70"/>
        <v>1407973.1812499999</v>
      </c>
      <c r="AD176" s="26">
        <f t="shared" si="70"/>
        <v>1409539.6612499999</v>
      </c>
      <c r="AE176" s="26">
        <f t="shared" si="70"/>
        <v>1409674.9737499999</v>
      </c>
      <c r="AF176" s="26">
        <f t="shared" si="70"/>
        <v>1809911.5692499999</v>
      </c>
      <c r="AG176" s="26">
        <f t="shared" si="70"/>
        <v>1815934.4537500001</v>
      </c>
      <c r="AH176" s="26">
        <f t="shared" si="70"/>
        <v>1817939.3117500001</v>
      </c>
      <c r="AI176" s="26">
        <f t="shared" si="70"/>
        <v>1817939.3117500001</v>
      </c>
      <c r="AJ176" s="26">
        <f t="shared" si="70"/>
        <v>1819977.54375</v>
      </c>
      <c r="AK176" s="26">
        <f t="shared" si="70"/>
        <v>1819977.54375</v>
      </c>
      <c r="AL176" s="26">
        <f t="shared" si="70"/>
        <v>1819977.54375</v>
      </c>
      <c r="AM176" s="26">
        <f t="shared" ref="AM176:BO176" si="71">AM174+AM175</f>
        <v>1817961.5617500001</v>
      </c>
      <c r="AN176" s="26">
        <f t="shared" si="71"/>
        <v>1817979.6555000001</v>
      </c>
      <c r="AO176" s="26">
        <f t="shared" si="71"/>
        <v>1816207.3287500001</v>
      </c>
      <c r="AP176" s="26">
        <f t="shared" si="71"/>
        <v>1814213.59675</v>
      </c>
      <c r="AQ176" s="26">
        <f t="shared" si="71"/>
        <v>1812437.11375</v>
      </c>
      <c r="AR176" s="26">
        <f t="shared" si="71"/>
        <v>2216814.2074250001</v>
      </c>
      <c r="AS176" s="26">
        <f t="shared" si="71"/>
        <v>2226911.3545749998</v>
      </c>
      <c r="AT176" s="26">
        <f t="shared" si="71"/>
        <v>2230405.5664499998</v>
      </c>
      <c r="AU176" s="26">
        <f t="shared" si="71"/>
        <v>2230405.5664499998</v>
      </c>
      <c r="AV176" s="26">
        <f t="shared" si="71"/>
        <v>2233806.3408249998</v>
      </c>
      <c r="AW176" s="26">
        <f t="shared" si="71"/>
        <v>2233806.3408249998</v>
      </c>
      <c r="AX176" s="26">
        <f t="shared" si="71"/>
        <v>2233806.3408249998</v>
      </c>
      <c r="AY176" s="26">
        <f t="shared" si="71"/>
        <v>2230430.1914499998</v>
      </c>
      <c r="AZ176" s="26">
        <f t="shared" si="71"/>
        <v>2230450.6289499998</v>
      </c>
      <c r="BA176" s="26">
        <f t="shared" si="71"/>
        <v>2227221.6045749998</v>
      </c>
      <c r="BB176" s="26">
        <f t="shared" si="71"/>
        <v>2224003.1936750002</v>
      </c>
      <c r="BC176" s="26">
        <f t="shared" si="71"/>
        <v>2220769.9818000002</v>
      </c>
      <c r="BD176" s="26">
        <f t="shared" si="71"/>
        <v>3427046.9664174998</v>
      </c>
      <c r="BE176" s="26">
        <f t="shared" si="71"/>
        <v>3443380.1021699999</v>
      </c>
      <c r="BF176" s="26">
        <f t="shared" si="71"/>
        <v>3448808.1112525002</v>
      </c>
      <c r="BG176" s="26">
        <f t="shared" si="71"/>
        <v>3448808.1112525002</v>
      </c>
      <c r="BH176" s="26">
        <f t="shared" si="71"/>
        <v>3454295.9558374998</v>
      </c>
      <c r="BI176" s="26">
        <f t="shared" si="71"/>
        <v>3454295.9558374998</v>
      </c>
      <c r="BJ176" s="26">
        <f t="shared" si="71"/>
        <v>3454295.9558374998</v>
      </c>
      <c r="BK176" s="26">
        <f t="shared" si="71"/>
        <v>3448832.7362525002</v>
      </c>
      <c r="BL176" s="26">
        <f t="shared" si="71"/>
        <v>3448853.1737525002</v>
      </c>
      <c r="BM176" s="26">
        <f t="shared" si="71"/>
        <v>3443690.3521699999</v>
      </c>
      <c r="BN176" s="26">
        <f t="shared" si="71"/>
        <v>3438256.8200849998</v>
      </c>
      <c r="BO176" s="26">
        <f t="shared" si="71"/>
        <v>3433092.8735024999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754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754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754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754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2730.25</v>
      </c>
      <c r="R209" s="26">
        <f t="shared" si="100"/>
        <v>2730.25</v>
      </c>
      <c r="S209" s="26">
        <f t="shared" si="100"/>
        <v>5460.75</v>
      </c>
      <c r="T209" s="26">
        <f t="shared" si="100"/>
        <v>2350.1887500000003</v>
      </c>
      <c r="U209" s="26">
        <f t="shared" si="100"/>
        <v>3133.42875</v>
      </c>
      <c r="V209" s="26">
        <f t="shared" si="100"/>
        <v>6267.3262500000001</v>
      </c>
      <c r="W209" s="26">
        <f t="shared" si="100"/>
        <v>6267.3262500000001</v>
      </c>
      <c r="X209" s="26">
        <f t="shared" si="100"/>
        <v>6267.3262500000001</v>
      </c>
      <c r="Y209" s="26">
        <f t="shared" si="100"/>
        <v>6267.3262500000001</v>
      </c>
      <c r="Z209" s="26">
        <f t="shared" si="100"/>
        <v>6267.3262500000001</v>
      </c>
      <c r="AA209" s="26">
        <f t="shared" si="100"/>
        <v>7050.5662500000008</v>
      </c>
      <c r="AB209" s="26">
        <f t="shared" si="100"/>
        <v>7834.2750000000005</v>
      </c>
      <c r="AC209" s="26">
        <f t="shared" si="100"/>
        <v>7973.1812500000005</v>
      </c>
      <c r="AD209" s="26">
        <f t="shared" si="100"/>
        <v>9539.661250000001</v>
      </c>
      <c r="AE209" s="26">
        <f t="shared" si="100"/>
        <v>9674.973750000001</v>
      </c>
      <c r="AF209" s="26">
        <f t="shared" si="100"/>
        <v>9911.5692500000005</v>
      </c>
      <c r="AG209" s="26">
        <f t="shared" si="100"/>
        <v>15934.453750000001</v>
      </c>
      <c r="AH209" s="26">
        <f t="shared" si="100"/>
        <v>17939.311750000001</v>
      </c>
      <c r="AI209" s="26">
        <f t="shared" si="100"/>
        <v>17939.311750000001</v>
      </c>
      <c r="AJ209" s="26">
        <f t="shared" si="100"/>
        <v>19977.543750000001</v>
      </c>
      <c r="AK209" s="26">
        <f t="shared" si="100"/>
        <v>19977.543750000001</v>
      </c>
      <c r="AL209" s="26">
        <f t="shared" si="100"/>
        <v>19977.543750000001</v>
      </c>
      <c r="AM209" s="26">
        <f t="shared" ref="AM209:BO209" si="101">AM202+AM193+AM175+AM166+AM184</f>
        <v>17961.561750000001</v>
      </c>
      <c r="AN209" s="26">
        <f t="shared" si="101"/>
        <v>17979.655500000001</v>
      </c>
      <c r="AO209" s="26">
        <f t="shared" si="101"/>
        <v>16207.328750000001</v>
      </c>
      <c r="AP209" s="26">
        <f t="shared" si="101"/>
        <v>14213.596750000001</v>
      </c>
      <c r="AQ209" s="26">
        <f t="shared" si="101"/>
        <v>12437.11375</v>
      </c>
      <c r="AR209" s="26">
        <f t="shared" si="101"/>
        <v>16814.207425000001</v>
      </c>
      <c r="AS209" s="26">
        <f t="shared" si="101"/>
        <v>26911.354575000001</v>
      </c>
      <c r="AT209" s="26">
        <f t="shared" si="101"/>
        <v>30405.566450000002</v>
      </c>
      <c r="AU209" s="26">
        <f t="shared" si="101"/>
        <v>30405.566450000002</v>
      </c>
      <c r="AV209" s="26">
        <f t="shared" si="101"/>
        <v>33806.340824999999</v>
      </c>
      <c r="AW209" s="26">
        <f t="shared" si="101"/>
        <v>33806.340824999999</v>
      </c>
      <c r="AX209" s="26">
        <f t="shared" si="101"/>
        <v>33806.340824999999</v>
      </c>
      <c r="AY209" s="26">
        <f t="shared" si="101"/>
        <v>30430.191450000002</v>
      </c>
      <c r="AZ209" s="26">
        <f t="shared" si="101"/>
        <v>30450.628950000002</v>
      </c>
      <c r="BA209" s="26">
        <f t="shared" si="101"/>
        <v>27221.604575000001</v>
      </c>
      <c r="BB209" s="26">
        <f t="shared" si="101"/>
        <v>24003.193675000002</v>
      </c>
      <c r="BC209" s="26">
        <f t="shared" si="101"/>
        <v>20769.981800000001</v>
      </c>
      <c r="BD209" s="26">
        <f t="shared" si="101"/>
        <v>27046.966417500007</v>
      </c>
      <c r="BE209" s="26">
        <f t="shared" si="101"/>
        <v>43380.102169999998</v>
      </c>
      <c r="BF209" s="26">
        <f t="shared" si="101"/>
        <v>48808.111252500006</v>
      </c>
      <c r="BG209" s="26">
        <f t="shared" si="101"/>
        <v>48808.111252500006</v>
      </c>
      <c r="BH209" s="26">
        <f t="shared" si="101"/>
        <v>54295.955837500005</v>
      </c>
      <c r="BI209" s="26">
        <f t="shared" si="101"/>
        <v>54295.955837500005</v>
      </c>
      <c r="BJ209" s="26">
        <f t="shared" si="101"/>
        <v>54295.955837500005</v>
      </c>
      <c r="BK209" s="26">
        <f t="shared" si="101"/>
        <v>48832.736252500006</v>
      </c>
      <c r="BL209" s="26">
        <f t="shared" si="101"/>
        <v>48853.173752500006</v>
      </c>
      <c r="BM209" s="26">
        <f t="shared" si="101"/>
        <v>43690.352169999998</v>
      </c>
      <c r="BN209" s="26">
        <f t="shared" si="101"/>
        <v>38256.820085000007</v>
      </c>
      <c r="BO209" s="26">
        <f t="shared" si="101"/>
        <v>33092.873502499999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2002730.25</v>
      </c>
      <c r="R210" s="26">
        <f t="shared" si="102"/>
        <v>2002730.25</v>
      </c>
      <c r="S210" s="26">
        <f t="shared" si="102"/>
        <v>2005460.75</v>
      </c>
      <c r="T210" s="26">
        <f t="shared" si="102"/>
        <v>2802350.1887500002</v>
      </c>
      <c r="U210" s="26">
        <f t="shared" si="102"/>
        <v>2803133.42875</v>
      </c>
      <c r="V210" s="26">
        <f t="shared" si="102"/>
        <v>2806267.3262499999</v>
      </c>
      <c r="W210" s="26">
        <f t="shared" si="102"/>
        <v>2806267.3262499999</v>
      </c>
      <c r="X210" s="26">
        <f t="shared" si="102"/>
        <v>2806267.3262499999</v>
      </c>
      <c r="Y210" s="26">
        <f t="shared" si="102"/>
        <v>2806267.3262499999</v>
      </c>
      <c r="Z210" s="26">
        <f t="shared" si="102"/>
        <v>2806267.3262499999</v>
      </c>
      <c r="AA210" s="26">
        <f t="shared" si="102"/>
        <v>2807050.5662500001</v>
      </c>
      <c r="AB210" s="26">
        <f t="shared" si="102"/>
        <v>2807834.2749999999</v>
      </c>
      <c r="AC210" s="26">
        <f t="shared" si="102"/>
        <v>2807973.1812499999</v>
      </c>
      <c r="AD210" s="26">
        <f t="shared" si="102"/>
        <v>2809539.6612499999</v>
      </c>
      <c r="AE210" s="26">
        <f t="shared" si="102"/>
        <v>2809674.9737499999</v>
      </c>
      <c r="AF210" s="26">
        <f t="shared" si="102"/>
        <v>3609911.5692500002</v>
      </c>
      <c r="AG210" s="26">
        <f t="shared" si="102"/>
        <v>3615934.4537499999</v>
      </c>
      <c r="AH210" s="26">
        <f t="shared" si="102"/>
        <v>3617939.3117499999</v>
      </c>
      <c r="AI210" s="26">
        <f t="shared" si="102"/>
        <v>3617939.3117499999</v>
      </c>
      <c r="AJ210" s="26">
        <f t="shared" si="102"/>
        <v>3619977.5437500002</v>
      </c>
      <c r="AK210" s="26">
        <f t="shared" si="102"/>
        <v>3619977.5437500002</v>
      </c>
      <c r="AL210" s="26">
        <f t="shared" si="102"/>
        <v>3619977.5437500002</v>
      </c>
      <c r="AM210" s="26">
        <f t="shared" ref="AM210:BO210" si="103">AM208+AM209</f>
        <v>3617961.5617499999</v>
      </c>
      <c r="AN210" s="26">
        <f t="shared" si="103"/>
        <v>3617979.6554999999</v>
      </c>
      <c r="AO210" s="26">
        <f t="shared" si="103"/>
        <v>3616207.3287499999</v>
      </c>
      <c r="AP210" s="26">
        <f t="shared" si="103"/>
        <v>3614213.59675</v>
      </c>
      <c r="AQ210" s="26">
        <f t="shared" si="103"/>
        <v>3612437.11375</v>
      </c>
      <c r="AR210" s="26">
        <f t="shared" si="103"/>
        <v>4416814.2074250001</v>
      </c>
      <c r="AS210" s="26">
        <f t="shared" si="103"/>
        <v>4426911.3545749998</v>
      </c>
      <c r="AT210" s="26">
        <f t="shared" si="103"/>
        <v>4430405.5664499998</v>
      </c>
      <c r="AU210" s="26">
        <f t="shared" si="103"/>
        <v>4430405.5664499998</v>
      </c>
      <c r="AV210" s="26">
        <f t="shared" si="103"/>
        <v>4433806.3408249998</v>
      </c>
      <c r="AW210" s="26">
        <f t="shared" si="103"/>
        <v>4433806.3408249998</v>
      </c>
      <c r="AX210" s="26">
        <f t="shared" si="103"/>
        <v>4433806.3408249998</v>
      </c>
      <c r="AY210" s="26">
        <f t="shared" si="103"/>
        <v>4430430.1914499998</v>
      </c>
      <c r="AZ210" s="26">
        <f t="shared" si="103"/>
        <v>4430450.6289499998</v>
      </c>
      <c r="BA210" s="26">
        <f t="shared" si="103"/>
        <v>4427221.6045749998</v>
      </c>
      <c r="BB210" s="26">
        <f t="shared" si="103"/>
        <v>4424003.1936750002</v>
      </c>
      <c r="BC210" s="26">
        <f t="shared" si="103"/>
        <v>4420769.9818000002</v>
      </c>
      <c r="BD210" s="26">
        <f t="shared" si="103"/>
        <v>6827046.9664174998</v>
      </c>
      <c r="BE210" s="26">
        <f t="shared" si="103"/>
        <v>6843380.1021699999</v>
      </c>
      <c r="BF210" s="26">
        <f t="shared" si="103"/>
        <v>6848808.1112524997</v>
      </c>
      <c r="BG210" s="26">
        <f t="shared" si="103"/>
        <v>6848808.1112524997</v>
      </c>
      <c r="BH210" s="26">
        <f t="shared" si="103"/>
        <v>6854295.9558375003</v>
      </c>
      <c r="BI210" s="26">
        <f t="shared" si="103"/>
        <v>6854295.9558375003</v>
      </c>
      <c r="BJ210" s="26">
        <f t="shared" si="103"/>
        <v>6854295.9558375003</v>
      </c>
      <c r="BK210" s="26">
        <f t="shared" si="103"/>
        <v>6848832.7362524997</v>
      </c>
      <c r="BL210" s="26">
        <f t="shared" si="103"/>
        <v>6848853.1737524997</v>
      </c>
      <c r="BM210" s="26">
        <f t="shared" si="103"/>
        <v>6843690.3521699999</v>
      </c>
      <c r="BN210" s="26">
        <f t="shared" si="103"/>
        <v>6838256.8200850002</v>
      </c>
      <c r="BO210" s="26">
        <f t="shared" si="103"/>
        <v>6833092.8735025004</v>
      </c>
      <c r="BP210" s="38">
        <f t="shared" ref="BP210:BP215" si="104">SUM(H210:BO210)</f>
        <v>236372759.12269238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24010921.25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33678892.90625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43400456.534249999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53138831.317824997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82143657.114367515</v>
      </c>
      <c r="BP211" s="38">
        <f t="shared" si="104"/>
        <v>236372759.1226925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2002730.25</v>
      </c>
      <c r="R214" s="26">
        <f t="shared" si="107"/>
        <v>2002730.25</v>
      </c>
      <c r="S214" s="26">
        <f t="shared" si="107"/>
        <v>2005460.75</v>
      </c>
      <c r="T214" s="26">
        <f t="shared" si="107"/>
        <v>2802350.1887500002</v>
      </c>
      <c r="U214" s="26">
        <f t="shared" si="107"/>
        <v>2803133.42875</v>
      </c>
      <c r="V214" s="26">
        <f t="shared" si="107"/>
        <v>2806267.3262499999</v>
      </c>
      <c r="W214" s="26">
        <f t="shared" si="107"/>
        <v>2806267.3262499999</v>
      </c>
      <c r="X214" s="26">
        <f t="shared" si="107"/>
        <v>2806267.3262499999</v>
      </c>
      <c r="Y214" s="26">
        <f t="shared" si="107"/>
        <v>2806267.3262499999</v>
      </c>
      <c r="Z214" s="26">
        <f t="shared" si="107"/>
        <v>2806267.3262499999</v>
      </c>
      <c r="AA214" s="26">
        <f t="shared" si="107"/>
        <v>2807050.5662500001</v>
      </c>
      <c r="AB214" s="26">
        <f t="shared" si="107"/>
        <v>2807834.2749999999</v>
      </c>
      <c r="AC214" s="26">
        <f t="shared" si="107"/>
        <v>2807973.1812499999</v>
      </c>
      <c r="AD214" s="26">
        <f t="shared" si="107"/>
        <v>2809539.6612499999</v>
      </c>
      <c r="AE214" s="26">
        <f t="shared" si="107"/>
        <v>2809674.9737499999</v>
      </c>
      <c r="AF214" s="26">
        <f t="shared" si="107"/>
        <v>3609911.5692500002</v>
      </c>
      <c r="AG214" s="26">
        <f t="shared" si="107"/>
        <v>3615934.4537499999</v>
      </c>
      <c r="AH214" s="26">
        <f t="shared" si="107"/>
        <v>3617939.3117499999</v>
      </c>
      <c r="AI214" s="26">
        <f t="shared" si="107"/>
        <v>3617939.3117499999</v>
      </c>
      <c r="AJ214" s="26">
        <f t="shared" si="107"/>
        <v>3619977.5437500002</v>
      </c>
      <c r="AK214" s="26">
        <f t="shared" si="107"/>
        <v>3619977.5437500002</v>
      </c>
      <c r="AL214" s="26">
        <f t="shared" si="107"/>
        <v>3619977.5437500002</v>
      </c>
      <c r="AM214" s="26">
        <f t="shared" ref="AM214:BO214" si="108">AM212+AM210</f>
        <v>3617961.5617499999</v>
      </c>
      <c r="AN214" s="26">
        <f t="shared" si="108"/>
        <v>3617979.6554999999</v>
      </c>
      <c r="AO214" s="26">
        <f t="shared" si="108"/>
        <v>3616207.3287499999</v>
      </c>
      <c r="AP214" s="26">
        <f t="shared" si="108"/>
        <v>3614213.59675</v>
      </c>
      <c r="AQ214" s="26">
        <f t="shared" si="108"/>
        <v>3612437.11375</v>
      </c>
      <c r="AR214" s="26">
        <f t="shared" si="108"/>
        <v>4416814.2074250001</v>
      </c>
      <c r="AS214" s="26">
        <f t="shared" si="108"/>
        <v>4426911.3545749998</v>
      </c>
      <c r="AT214" s="26">
        <f t="shared" si="108"/>
        <v>4430405.5664499998</v>
      </c>
      <c r="AU214" s="26">
        <f t="shared" si="108"/>
        <v>4430405.5664499998</v>
      </c>
      <c r="AV214" s="26">
        <f t="shared" si="108"/>
        <v>4433806.3408249998</v>
      </c>
      <c r="AW214" s="26">
        <f t="shared" si="108"/>
        <v>4433806.3408249998</v>
      </c>
      <c r="AX214" s="26">
        <f t="shared" si="108"/>
        <v>4433806.3408249998</v>
      </c>
      <c r="AY214" s="26">
        <f t="shared" si="108"/>
        <v>4430430.1914499998</v>
      </c>
      <c r="AZ214" s="26">
        <f t="shared" si="108"/>
        <v>4430450.6289499998</v>
      </c>
      <c r="BA214" s="26">
        <f t="shared" si="108"/>
        <v>4427221.6045749998</v>
      </c>
      <c r="BB214" s="26">
        <f t="shared" si="108"/>
        <v>4424003.1936750002</v>
      </c>
      <c r="BC214" s="26">
        <f t="shared" si="108"/>
        <v>4420769.9818000002</v>
      </c>
      <c r="BD214" s="26">
        <f t="shared" si="108"/>
        <v>6827046.9664174998</v>
      </c>
      <c r="BE214" s="26">
        <f t="shared" si="108"/>
        <v>6843380.1021699999</v>
      </c>
      <c r="BF214" s="26">
        <f t="shared" si="108"/>
        <v>6848808.1112524997</v>
      </c>
      <c r="BG214" s="26">
        <f t="shared" si="108"/>
        <v>6848808.1112524997</v>
      </c>
      <c r="BH214" s="26">
        <f t="shared" si="108"/>
        <v>6854295.9558375003</v>
      </c>
      <c r="BI214" s="26">
        <f t="shared" si="108"/>
        <v>6854295.9558375003</v>
      </c>
      <c r="BJ214" s="26">
        <f t="shared" si="108"/>
        <v>6854295.9558375003</v>
      </c>
      <c r="BK214" s="26">
        <f t="shared" si="108"/>
        <v>6848832.7362524997</v>
      </c>
      <c r="BL214" s="26">
        <f t="shared" si="108"/>
        <v>6848853.1737524997</v>
      </c>
      <c r="BM214" s="26">
        <f t="shared" si="108"/>
        <v>6843690.3521699999</v>
      </c>
      <c r="BN214" s="26">
        <f t="shared" si="108"/>
        <v>6838256.8200850002</v>
      </c>
      <c r="BO214" s="26">
        <f t="shared" si="108"/>
        <v>6833092.8735025004</v>
      </c>
      <c r="BP214" s="38">
        <f t="shared" si="104"/>
        <v>236372759.12269238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24010921.25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33678892.90625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43400456.534249999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53138831.317824997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82143657.114367515</v>
      </c>
      <c r="BP215" s="38">
        <f t="shared" si="104"/>
        <v>236372759.1226925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320436.84000000003</v>
      </c>
      <c r="R219" s="26">
        <f>R210*STAFFPLAN_CWS!$C177</f>
        <v>320436.84000000003</v>
      </c>
      <c r="S219" s="26">
        <f>S210*STAFFPLAN_CWS!$D177</f>
        <v>320873.72000000003</v>
      </c>
      <c r="T219" s="26">
        <f>T210*STAFFPLAN_CWS!$D177</f>
        <v>448376.03020000004</v>
      </c>
      <c r="U219" s="26">
        <f>U210*STAFFPLAN_CWS!$D177</f>
        <v>448501.34860000003</v>
      </c>
      <c r="V219" s="26">
        <f>V210*STAFFPLAN_CWS!$D177</f>
        <v>449002.77220000001</v>
      </c>
      <c r="W219" s="26">
        <f>W210*STAFFPLAN_CWS!$D177</f>
        <v>449002.77220000001</v>
      </c>
      <c r="X219" s="26">
        <f>X210*STAFFPLAN_CWS!$D177</f>
        <v>449002.77220000001</v>
      </c>
      <c r="Y219" s="26">
        <f>Y210*STAFFPLAN_CWS!$D177</f>
        <v>449002.77220000001</v>
      </c>
      <c r="Z219" s="26">
        <f>Z210*STAFFPLAN_CWS!$D177</f>
        <v>449002.77220000001</v>
      </c>
      <c r="AA219" s="26">
        <f>AA210*STAFFPLAN_CWS!$D177</f>
        <v>449128.09060000005</v>
      </c>
      <c r="AB219" s="26">
        <f>AB210*STAFFPLAN_CWS!$D177</f>
        <v>449253.484</v>
      </c>
      <c r="AC219" s="26">
        <f>AC210*STAFFPLAN_CWS!$D177</f>
        <v>449275.70899999997</v>
      </c>
      <c r="AD219" s="26">
        <f>AD210*STAFFPLAN_CWS!$D177</f>
        <v>449526.34580000001</v>
      </c>
      <c r="AE219" s="26">
        <f>AE210*STAFFPLAN_CWS!$D177</f>
        <v>449547.99579999998</v>
      </c>
      <c r="AF219" s="26">
        <f>AF210*STAFFPLAN_CWS!$E177</f>
        <v>577585.85108000005</v>
      </c>
      <c r="AG219" s="26">
        <f>AG210*STAFFPLAN_CWS!$E177</f>
        <v>578549.51260000002</v>
      </c>
      <c r="AH219" s="26">
        <f>AH210*STAFFPLAN_CWS!$E177</f>
        <v>578870.28987999994</v>
      </c>
      <c r="AI219" s="26">
        <f>AI210*STAFFPLAN_CWS!$E177</f>
        <v>578870.28987999994</v>
      </c>
      <c r="AJ219" s="26">
        <f>AJ210*STAFFPLAN_CWS!$E177</f>
        <v>579196.40700000001</v>
      </c>
      <c r="AK219" s="26">
        <f>AK210*STAFFPLAN_CWS!$E177</f>
        <v>579196.40700000001</v>
      </c>
      <c r="AL219" s="26">
        <f>AL210*STAFFPLAN_CWS!$E177</f>
        <v>579196.40700000001</v>
      </c>
      <c r="AM219" s="26">
        <f>AM210*STAFFPLAN_CWS!$E177</f>
        <v>578873.84987999999</v>
      </c>
      <c r="AN219" s="26">
        <f>AN210*STAFFPLAN_CWS!$E177</f>
        <v>578876.74488000001</v>
      </c>
      <c r="AO219" s="26">
        <f>AO210*STAFFPLAN_CWS!$E177</f>
        <v>578593.17260000005</v>
      </c>
      <c r="AP219" s="26">
        <f>AP210*STAFFPLAN_CWS!$E177</f>
        <v>578274.17547999998</v>
      </c>
      <c r="AQ219" s="26">
        <f>AQ210*STAFFPLAN_CWS!$E177</f>
        <v>577989.93819999998</v>
      </c>
      <c r="AR219" s="26">
        <f>AR210*STAFFPLAN_CWS!$F177</f>
        <v>706690.27318800008</v>
      </c>
      <c r="AS219" s="26">
        <f>AS210*STAFFPLAN_CWS!$F177</f>
        <v>708305.81673199998</v>
      </c>
      <c r="AT219" s="26">
        <f>AT210*STAFFPLAN_CWS!$F177</f>
        <v>708864.89063199994</v>
      </c>
      <c r="AU219" s="26">
        <f>AU210*STAFFPLAN_CWS!$F177</f>
        <v>708864.89063199994</v>
      </c>
      <c r="AV219" s="26">
        <f>AV210*STAFFPLAN_CWS!$F177</f>
        <v>709409.01453199994</v>
      </c>
      <c r="AW219" s="26">
        <f>AW210*STAFFPLAN_CWS!$F177</f>
        <v>709409.01453199994</v>
      </c>
      <c r="AX219" s="26">
        <f>AX210*STAFFPLAN_CWS!$F177</f>
        <v>709409.01453199994</v>
      </c>
      <c r="AY219" s="26">
        <f>AY210*STAFFPLAN_CWS!$F177</f>
        <v>708868.830632</v>
      </c>
      <c r="AZ219" s="26">
        <f>AZ210*STAFFPLAN_CWS!$F177</f>
        <v>708872.10063200002</v>
      </c>
      <c r="BA219" s="26">
        <f>BA210*STAFFPLAN_CWS!$F177</f>
        <v>708355.45673199999</v>
      </c>
      <c r="BB219" s="26">
        <f>BB210*STAFFPLAN_CWS!$F177</f>
        <v>707840.51098800008</v>
      </c>
      <c r="BC219" s="26">
        <f>BC210*STAFFPLAN_CWS!$F177</f>
        <v>707323.19708800002</v>
      </c>
      <c r="BD219" s="26">
        <f>BD210*STAFFPLAN_CWS!$G177</f>
        <v>1092327.5146268001</v>
      </c>
      <c r="BE219" s="26">
        <f>BE210*STAFFPLAN_CWS!$G177</f>
        <v>1094940.8163472</v>
      </c>
      <c r="BF219" s="26">
        <f>BF210*STAFFPLAN_CWS!$G177</f>
        <v>1095809.2978004001</v>
      </c>
      <c r="BG219" s="26">
        <f>BG210*STAFFPLAN_CWS!$G177</f>
        <v>1095809.2978004001</v>
      </c>
      <c r="BH219" s="26">
        <f>BH210*STAFFPLAN_CWS!$G177</f>
        <v>1096687.3529340001</v>
      </c>
      <c r="BI219" s="26">
        <f>BI210*STAFFPLAN_CWS!$G177</f>
        <v>1096687.3529340001</v>
      </c>
      <c r="BJ219" s="26">
        <f>BJ210*STAFFPLAN_CWS!$G177</f>
        <v>1096687.3529340001</v>
      </c>
      <c r="BK219" s="26">
        <f>BK210*STAFFPLAN_CWS!$G177</f>
        <v>1095813.2378004</v>
      </c>
      <c r="BL219" s="26">
        <f>BL210*STAFFPLAN_CWS!$G177</f>
        <v>1095816.5078004</v>
      </c>
      <c r="BM219" s="26">
        <f>BM210*STAFFPLAN_CWS!$G177</f>
        <v>1094990.4563472001</v>
      </c>
      <c r="BN219" s="26">
        <f>BN210*STAFFPLAN_CWS!$G177</f>
        <v>1094121.0912136</v>
      </c>
      <c r="BO219" s="26">
        <f>BO210*STAFFPLAN_CWS!$G177</f>
        <v>1093294.8597604001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80109.210000000006</v>
      </c>
      <c r="R220" s="26">
        <f>R210*STAFFPLAN_CWS!$C178</f>
        <v>80109.210000000006</v>
      </c>
      <c r="S220" s="26">
        <f>S210*STAFFPLAN_CWS!$D178</f>
        <v>80218.430000000008</v>
      </c>
      <c r="T220" s="26">
        <f>T210*STAFFPLAN_CWS!$D178</f>
        <v>112094.00755000001</v>
      </c>
      <c r="U220" s="26">
        <f>U210*STAFFPLAN_CWS!$D178</f>
        <v>112125.33715000001</v>
      </c>
      <c r="V220" s="26">
        <f>V210*STAFFPLAN_CWS!$D178</f>
        <v>112250.69305</v>
      </c>
      <c r="W220" s="26">
        <f>W210*STAFFPLAN_CWS!$D178</f>
        <v>112250.69305</v>
      </c>
      <c r="X220" s="26">
        <f>X210*STAFFPLAN_CWS!$D178</f>
        <v>112250.69305</v>
      </c>
      <c r="Y220" s="26">
        <f>Y210*STAFFPLAN_CWS!$D178</f>
        <v>112250.69305</v>
      </c>
      <c r="Z220" s="26">
        <f>Z210*STAFFPLAN_CWS!$D178</f>
        <v>112250.69305</v>
      </c>
      <c r="AA220" s="26">
        <f>AA210*STAFFPLAN_CWS!$D178</f>
        <v>112282.02265000001</v>
      </c>
      <c r="AB220" s="26">
        <f>AB210*STAFFPLAN_CWS!$D178</f>
        <v>112313.371</v>
      </c>
      <c r="AC220" s="26">
        <f>AC210*STAFFPLAN_CWS!$D178</f>
        <v>112318.92724999999</v>
      </c>
      <c r="AD220" s="26">
        <f>AD210*STAFFPLAN_CWS!$D178</f>
        <v>112381.58645</v>
      </c>
      <c r="AE220" s="26">
        <f>AE210*STAFFPLAN_CWS!$D178</f>
        <v>112386.99894999999</v>
      </c>
      <c r="AF220" s="26">
        <f>AF210*STAFFPLAN_CWS!$E178</f>
        <v>144396.46277000001</v>
      </c>
      <c r="AG220" s="26">
        <f>AG210*STAFFPLAN_CWS!$E178</f>
        <v>144637.37815</v>
      </c>
      <c r="AH220" s="26">
        <f>AH210*STAFFPLAN_CWS!$E178</f>
        <v>144717.57246999998</v>
      </c>
      <c r="AI220" s="26">
        <f>AI210*STAFFPLAN_CWS!$E178</f>
        <v>144717.57246999998</v>
      </c>
      <c r="AJ220" s="26">
        <f>AJ210*STAFFPLAN_CWS!$E178</f>
        <v>144799.10175</v>
      </c>
      <c r="AK220" s="26">
        <f>AK210*STAFFPLAN_CWS!$E178</f>
        <v>144799.10175</v>
      </c>
      <c r="AL220" s="26">
        <f>AL210*STAFFPLAN_CWS!$E178</f>
        <v>144799.10175</v>
      </c>
      <c r="AM220" s="26">
        <f>AM210*STAFFPLAN_CWS!$E178</f>
        <v>144718.46247</v>
      </c>
      <c r="AN220" s="26">
        <f>AN210*STAFFPLAN_CWS!$E178</f>
        <v>144719.18622</v>
      </c>
      <c r="AO220" s="26">
        <f>AO210*STAFFPLAN_CWS!$E178</f>
        <v>144648.29315000001</v>
      </c>
      <c r="AP220" s="26">
        <f>AP210*STAFFPLAN_CWS!$E178</f>
        <v>144568.54386999999</v>
      </c>
      <c r="AQ220" s="26">
        <f>AQ210*STAFFPLAN_CWS!$E178</f>
        <v>144497.48454999999</v>
      </c>
      <c r="AR220" s="26">
        <f>AR210*STAFFPLAN_CWS!$F178</f>
        <v>176672.56829700002</v>
      </c>
      <c r="AS220" s="26">
        <f>AS210*STAFFPLAN_CWS!$F178</f>
        <v>177076.45418299999</v>
      </c>
      <c r="AT220" s="26">
        <f>AT210*STAFFPLAN_CWS!$F178</f>
        <v>177216.22265799998</v>
      </c>
      <c r="AU220" s="26">
        <f>AU210*STAFFPLAN_CWS!$F178</f>
        <v>177216.22265799998</v>
      </c>
      <c r="AV220" s="26">
        <f>AV210*STAFFPLAN_CWS!$F178</f>
        <v>177352.25363299999</v>
      </c>
      <c r="AW220" s="26">
        <f>AW210*STAFFPLAN_CWS!$F178</f>
        <v>177352.25363299999</v>
      </c>
      <c r="AX220" s="26">
        <f>AX210*STAFFPLAN_CWS!$F178</f>
        <v>177352.25363299999</v>
      </c>
      <c r="AY220" s="26">
        <f>AY210*STAFFPLAN_CWS!$F178</f>
        <v>177217.207658</v>
      </c>
      <c r="AZ220" s="26">
        <f>AZ210*STAFFPLAN_CWS!$F178</f>
        <v>177218.025158</v>
      </c>
      <c r="BA220" s="26">
        <f>BA210*STAFFPLAN_CWS!$F178</f>
        <v>177088.864183</v>
      </c>
      <c r="BB220" s="26">
        <f>BB210*STAFFPLAN_CWS!$F178</f>
        <v>176960.12774700002</v>
      </c>
      <c r="BC220" s="26">
        <f>BC210*STAFFPLAN_CWS!$F178</f>
        <v>176830.799272</v>
      </c>
      <c r="BD220" s="26">
        <f>BD210*STAFFPLAN_CWS!$G178</f>
        <v>273081.87865670002</v>
      </c>
      <c r="BE220" s="26">
        <f>BE210*STAFFPLAN_CWS!$G178</f>
        <v>273735.20408679999</v>
      </c>
      <c r="BF220" s="26">
        <f>BF210*STAFFPLAN_CWS!$G178</f>
        <v>273952.32445010002</v>
      </c>
      <c r="BG220" s="26">
        <f>BG210*STAFFPLAN_CWS!$G178</f>
        <v>273952.32445010002</v>
      </c>
      <c r="BH220" s="26">
        <f>BH210*STAFFPLAN_CWS!$G178</f>
        <v>274171.83823350002</v>
      </c>
      <c r="BI220" s="26">
        <f>BI210*STAFFPLAN_CWS!$G178</f>
        <v>274171.83823350002</v>
      </c>
      <c r="BJ220" s="26">
        <f>BJ210*STAFFPLAN_CWS!$G178</f>
        <v>274171.83823350002</v>
      </c>
      <c r="BK220" s="26">
        <f>BK210*STAFFPLAN_CWS!$G178</f>
        <v>273953.3094501</v>
      </c>
      <c r="BL220" s="26">
        <f>BL210*STAFFPLAN_CWS!$G178</f>
        <v>273954.12695010001</v>
      </c>
      <c r="BM220" s="26">
        <f>BM210*STAFFPLAN_CWS!$G178</f>
        <v>273747.61408680002</v>
      </c>
      <c r="BN220" s="26">
        <f>BN210*STAFFPLAN_CWS!$G178</f>
        <v>273530.2728034</v>
      </c>
      <c r="BO220" s="26">
        <f>BO210*STAFFPLAN_CWS!$G178</f>
        <v>273323.71494010004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400546.05000000005</v>
      </c>
      <c r="R224" s="26">
        <f t="shared" si="109"/>
        <v>400546.05000000005</v>
      </c>
      <c r="S224" s="26">
        <f t="shared" si="109"/>
        <v>401092.15</v>
      </c>
      <c r="T224" s="26">
        <f t="shared" si="109"/>
        <v>560470.03775000002</v>
      </c>
      <c r="U224" s="26">
        <f t="shared" si="109"/>
        <v>560626.68575000006</v>
      </c>
      <c r="V224" s="26">
        <f t="shared" si="109"/>
        <v>561253.46525000001</v>
      </c>
      <c r="W224" s="26">
        <f t="shared" si="109"/>
        <v>561253.46525000001</v>
      </c>
      <c r="X224" s="26">
        <f t="shared" si="109"/>
        <v>561253.46525000001</v>
      </c>
      <c r="Y224" s="26">
        <f t="shared" si="109"/>
        <v>561253.46525000001</v>
      </c>
      <c r="Z224" s="26">
        <f t="shared" si="109"/>
        <v>561253.46525000001</v>
      </c>
      <c r="AA224" s="26">
        <f t="shared" si="109"/>
        <v>561410.11325000005</v>
      </c>
      <c r="AB224" s="26">
        <f t="shared" si="109"/>
        <v>561566.85499999998</v>
      </c>
      <c r="AC224" s="26">
        <f t="shared" si="109"/>
        <v>561594.63624999998</v>
      </c>
      <c r="AD224" s="26">
        <f t="shared" si="109"/>
        <v>561907.93225000007</v>
      </c>
      <c r="AE224" s="26">
        <f t="shared" si="109"/>
        <v>561934.99474999995</v>
      </c>
      <c r="AF224" s="26">
        <f t="shared" si="109"/>
        <v>721982.31385000004</v>
      </c>
      <c r="AG224" s="26">
        <f t="shared" si="109"/>
        <v>723186.89075000002</v>
      </c>
      <c r="AH224" s="26">
        <f t="shared" si="109"/>
        <v>723587.86234999995</v>
      </c>
      <c r="AI224" s="26">
        <f t="shared" si="109"/>
        <v>723587.86234999995</v>
      </c>
      <c r="AJ224" s="26">
        <f t="shared" si="109"/>
        <v>723995.50875000004</v>
      </c>
      <c r="AK224" s="26">
        <f t="shared" si="109"/>
        <v>723995.50875000004</v>
      </c>
      <c r="AL224" s="26">
        <f t="shared" si="109"/>
        <v>723995.50875000004</v>
      </c>
      <c r="AM224" s="26">
        <f t="shared" si="109"/>
        <v>723592.31235000002</v>
      </c>
      <c r="AN224" s="26">
        <f t="shared" si="109"/>
        <v>723595.93110000005</v>
      </c>
      <c r="AO224" s="26">
        <f t="shared" si="109"/>
        <v>723241.46575000009</v>
      </c>
      <c r="AP224" s="26">
        <f t="shared" si="109"/>
        <v>722842.71934999991</v>
      </c>
      <c r="AQ224" s="26">
        <f t="shared" si="109"/>
        <v>722487.42274999991</v>
      </c>
      <c r="AR224" s="26">
        <f t="shared" si="109"/>
        <v>883362.8414850001</v>
      </c>
      <c r="AS224" s="26">
        <f t="shared" si="109"/>
        <v>885382.270915</v>
      </c>
      <c r="AT224" s="26">
        <f t="shared" si="109"/>
        <v>886081.11328999989</v>
      </c>
      <c r="AU224" s="26">
        <f t="shared" si="109"/>
        <v>886081.11328999989</v>
      </c>
      <c r="AV224" s="26">
        <f t="shared" si="109"/>
        <v>886761.2681649999</v>
      </c>
      <c r="AW224" s="26">
        <f t="shared" si="109"/>
        <v>886761.2681649999</v>
      </c>
      <c r="AX224" s="26">
        <f t="shared" si="109"/>
        <v>886761.2681649999</v>
      </c>
      <c r="AY224" s="26">
        <f t="shared" si="109"/>
        <v>886086.03829000005</v>
      </c>
      <c r="AZ224" s="26">
        <f t="shared" si="109"/>
        <v>886090.12578999996</v>
      </c>
      <c r="BA224" s="26">
        <f t="shared" si="109"/>
        <v>885444.32091500005</v>
      </c>
      <c r="BB224" s="26">
        <f t="shared" si="109"/>
        <v>884800.63873500004</v>
      </c>
      <c r="BC224" s="26">
        <f t="shared" si="109"/>
        <v>884153.99635999999</v>
      </c>
      <c r="BD224" s="26">
        <f t="shared" si="109"/>
        <v>1365409.3932835001</v>
      </c>
      <c r="BE224" s="26">
        <f t="shared" si="109"/>
        <v>1368676.0204340001</v>
      </c>
      <c r="BF224" s="26">
        <f t="shared" si="109"/>
        <v>1369761.6222505001</v>
      </c>
      <c r="BG224" s="26">
        <f t="shared" si="109"/>
        <v>1369761.6222505001</v>
      </c>
      <c r="BH224" s="26">
        <f t="shared" si="109"/>
        <v>1370859.1911675001</v>
      </c>
      <c r="BI224" s="26">
        <f t="shared" si="109"/>
        <v>1370859.1911675001</v>
      </c>
      <c r="BJ224" s="26">
        <f t="shared" si="109"/>
        <v>1370859.1911675001</v>
      </c>
      <c r="BK224" s="26">
        <f t="shared" si="109"/>
        <v>1369766.5472504999</v>
      </c>
      <c r="BL224" s="26">
        <f t="shared" si="109"/>
        <v>1369770.6347505001</v>
      </c>
      <c r="BM224" s="26">
        <f t="shared" si="109"/>
        <v>1368738.0704340001</v>
      </c>
      <c r="BN224" s="26">
        <f t="shared" si="109"/>
        <v>1367651.364017</v>
      </c>
      <c r="BO224" s="26">
        <f t="shared" si="109"/>
        <v>1366618.5747005001</v>
      </c>
      <c r="BP224" s="38">
        <f>SUM(H224:BO224)</f>
        <v>47274551.824538514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4802184.25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6735778.5812499998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8680091.3068500012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10627766.263565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16428731.422873503</v>
      </c>
      <c r="BP225" s="38">
        <f>SUM(H225:BO225)</f>
        <v>47274551.824538507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2684488.3</v>
      </c>
      <c r="R232" s="26">
        <f t="shared" si="113"/>
        <v>2684488.3</v>
      </c>
      <c r="S232" s="26">
        <f t="shared" si="113"/>
        <v>2687764.9</v>
      </c>
      <c r="T232" s="26">
        <f t="shared" si="113"/>
        <v>3644032.2265000003</v>
      </c>
      <c r="U232" s="26">
        <f t="shared" si="113"/>
        <v>3644972.1145000001</v>
      </c>
      <c r="V232" s="26">
        <f t="shared" si="113"/>
        <v>3648732.7914999998</v>
      </c>
      <c r="W232" s="26">
        <f t="shared" si="113"/>
        <v>3648732.7914999998</v>
      </c>
      <c r="X232" s="26">
        <f t="shared" si="113"/>
        <v>3648732.7914999998</v>
      </c>
      <c r="Y232" s="26">
        <f t="shared" si="113"/>
        <v>3648732.7914999998</v>
      </c>
      <c r="Z232" s="26">
        <f t="shared" si="113"/>
        <v>3648732.7914999998</v>
      </c>
      <c r="AA232" s="26">
        <f t="shared" si="113"/>
        <v>3649672.6795000001</v>
      </c>
      <c r="AB232" s="26">
        <f t="shared" si="113"/>
        <v>3650613.13</v>
      </c>
      <c r="AC232" s="26">
        <f t="shared" si="113"/>
        <v>3650779.8174999999</v>
      </c>
      <c r="AD232" s="26">
        <f t="shared" si="113"/>
        <v>3652659.5935</v>
      </c>
      <c r="AE232" s="26">
        <f t="shared" si="113"/>
        <v>3652821.9685</v>
      </c>
      <c r="AF232" s="26">
        <f t="shared" si="113"/>
        <v>4613105.8831000002</v>
      </c>
      <c r="AG232" s="26">
        <f t="shared" si="113"/>
        <v>4620333.3444999997</v>
      </c>
      <c r="AH232" s="26">
        <f t="shared" si="113"/>
        <v>4622739.1740999995</v>
      </c>
      <c r="AI232" s="26">
        <f t="shared" si="113"/>
        <v>4622739.1740999995</v>
      </c>
      <c r="AJ232" s="26">
        <f t="shared" si="113"/>
        <v>4625185.0525000002</v>
      </c>
      <c r="AK232" s="26">
        <f t="shared" si="113"/>
        <v>4625185.0525000002</v>
      </c>
      <c r="AL232" s="26">
        <f t="shared" si="113"/>
        <v>4625185.0525000002</v>
      </c>
      <c r="AM232" s="26">
        <f t="shared" ref="AM232:BO232" si="114">AM230+AM224+AM214</f>
        <v>4622765.8740999997</v>
      </c>
      <c r="AN232" s="26">
        <f t="shared" si="114"/>
        <v>4622787.5866</v>
      </c>
      <c r="AO232" s="26">
        <f t="shared" si="114"/>
        <v>4620660.7944999998</v>
      </c>
      <c r="AP232" s="26">
        <f t="shared" si="114"/>
        <v>4618268.3160999995</v>
      </c>
      <c r="AQ232" s="26">
        <f t="shared" si="114"/>
        <v>4616136.5364999995</v>
      </c>
      <c r="AR232" s="26">
        <f t="shared" si="114"/>
        <v>5581389.0489100004</v>
      </c>
      <c r="AS232" s="26">
        <f t="shared" si="114"/>
        <v>5593505.6254899995</v>
      </c>
      <c r="AT232" s="26">
        <f t="shared" si="114"/>
        <v>5597698.6797399996</v>
      </c>
      <c r="AU232" s="26">
        <f t="shared" si="114"/>
        <v>5597698.6797399996</v>
      </c>
      <c r="AV232" s="26">
        <f t="shared" si="114"/>
        <v>5601779.6089899996</v>
      </c>
      <c r="AW232" s="26">
        <f t="shared" si="114"/>
        <v>5601779.6089899996</v>
      </c>
      <c r="AX232" s="26">
        <f t="shared" si="114"/>
        <v>5601779.6089899996</v>
      </c>
      <c r="AY232" s="26">
        <f t="shared" si="114"/>
        <v>5597728.2297399994</v>
      </c>
      <c r="AZ232" s="26">
        <f t="shared" si="114"/>
        <v>5597752.7547399998</v>
      </c>
      <c r="BA232" s="26">
        <f t="shared" si="114"/>
        <v>5593877.9254899994</v>
      </c>
      <c r="BB232" s="26">
        <f t="shared" si="114"/>
        <v>5590015.8324100003</v>
      </c>
      <c r="BC232" s="26">
        <f t="shared" si="114"/>
        <v>5586135.9781600004</v>
      </c>
      <c r="BD232" s="26">
        <f t="shared" si="114"/>
        <v>8473668.3597010002</v>
      </c>
      <c r="BE232" s="26">
        <f t="shared" si="114"/>
        <v>8493268.1226039995</v>
      </c>
      <c r="BF232" s="26">
        <f t="shared" si="114"/>
        <v>8499781.7335029989</v>
      </c>
      <c r="BG232" s="26">
        <f t="shared" si="114"/>
        <v>8499781.7335029989</v>
      </c>
      <c r="BH232" s="26">
        <f t="shared" si="114"/>
        <v>8506367.1470050011</v>
      </c>
      <c r="BI232" s="26">
        <f t="shared" si="114"/>
        <v>8506367.1470050011</v>
      </c>
      <c r="BJ232" s="26">
        <f t="shared" si="114"/>
        <v>8506367.1470050011</v>
      </c>
      <c r="BK232" s="26">
        <f t="shared" si="114"/>
        <v>8499811.2835029997</v>
      </c>
      <c r="BL232" s="26">
        <f t="shared" si="114"/>
        <v>8499835.8085030001</v>
      </c>
      <c r="BM232" s="26">
        <f t="shared" si="114"/>
        <v>8493640.4226040002</v>
      </c>
      <c r="BN232" s="26">
        <f t="shared" si="114"/>
        <v>8487120.1841020007</v>
      </c>
      <c r="BO232" s="26">
        <f t="shared" si="114"/>
        <v>8480923.4482030012</v>
      </c>
      <c r="BP232" s="38">
        <f>SUM(H232:BO232)</f>
        <v>300520030.94723105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32187649.5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43789215.487500004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55455091.841100007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67141141.581389993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101946932.53724098</v>
      </c>
      <c r="BP233" s="38">
        <f>SUM(H233:BO233)</f>
        <v>300520030.94723099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754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754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754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754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754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754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754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754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754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754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754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754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754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754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754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754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754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754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754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754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754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754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756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1214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1057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1058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2730.25</v>
      </c>
      <c r="R562" s="26">
        <f t="shared" si="376"/>
        <v>2730.25</v>
      </c>
      <c r="S562" s="26">
        <f t="shared" si="376"/>
        <v>5460.75</v>
      </c>
      <c r="T562" s="26">
        <f t="shared" si="376"/>
        <v>2350.1887500000003</v>
      </c>
      <c r="U562" s="26">
        <f t="shared" si="376"/>
        <v>3133.42875</v>
      </c>
      <c r="V562" s="26">
        <f t="shared" si="376"/>
        <v>6267.3262500000001</v>
      </c>
      <c r="W562" s="26">
        <f t="shared" si="376"/>
        <v>6267.3262500000001</v>
      </c>
      <c r="X562" s="26">
        <f t="shared" si="376"/>
        <v>6267.3262500000001</v>
      </c>
      <c r="Y562" s="26">
        <f t="shared" si="376"/>
        <v>6267.3262500000001</v>
      </c>
      <c r="Z562" s="26">
        <f t="shared" si="376"/>
        <v>6267.3262500000001</v>
      </c>
      <c r="AA562" s="26">
        <f t="shared" si="376"/>
        <v>7050.5662500000008</v>
      </c>
      <c r="AB562" s="26">
        <f t="shared" si="376"/>
        <v>7834.2750000000005</v>
      </c>
      <c r="AC562" s="26">
        <f t="shared" si="376"/>
        <v>7973.1812500000005</v>
      </c>
      <c r="AD562" s="26">
        <f t="shared" si="376"/>
        <v>9539.661250000001</v>
      </c>
      <c r="AE562" s="26">
        <f t="shared" si="376"/>
        <v>9674.973750000001</v>
      </c>
      <c r="AF562" s="26">
        <f t="shared" si="376"/>
        <v>9911.5692500000005</v>
      </c>
      <c r="AG562" s="26">
        <f t="shared" si="376"/>
        <v>15934.453750000001</v>
      </c>
      <c r="AH562" s="26">
        <f t="shared" si="376"/>
        <v>17939.311750000001</v>
      </c>
      <c r="AI562" s="26">
        <f t="shared" si="376"/>
        <v>17939.311750000001</v>
      </c>
      <c r="AJ562" s="26">
        <f t="shared" si="376"/>
        <v>19977.543750000001</v>
      </c>
      <c r="AK562" s="26">
        <f t="shared" si="376"/>
        <v>19977.543750000001</v>
      </c>
      <c r="AL562" s="26">
        <f t="shared" si="376"/>
        <v>19977.543750000001</v>
      </c>
      <c r="AM562" s="26">
        <f t="shared" ref="AM562:BO562" si="377">+AM209+AM274+AM357+AM530</f>
        <v>17961.561750000001</v>
      </c>
      <c r="AN562" s="26">
        <f t="shared" si="377"/>
        <v>17979.655500000001</v>
      </c>
      <c r="AO562" s="26">
        <f t="shared" si="377"/>
        <v>16207.328750000001</v>
      </c>
      <c r="AP562" s="26">
        <f t="shared" si="377"/>
        <v>14213.596750000001</v>
      </c>
      <c r="AQ562" s="26">
        <f t="shared" si="377"/>
        <v>12437.11375</v>
      </c>
      <c r="AR562" s="26">
        <f t="shared" si="377"/>
        <v>16814.207425000001</v>
      </c>
      <c r="AS562" s="26">
        <f t="shared" si="377"/>
        <v>26911.354575000001</v>
      </c>
      <c r="AT562" s="26">
        <f t="shared" si="377"/>
        <v>30405.566450000002</v>
      </c>
      <c r="AU562" s="26">
        <f t="shared" si="377"/>
        <v>30405.566450000002</v>
      </c>
      <c r="AV562" s="26">
        <f t="shared" si="377"/>
        <v>33806.340824999999</v>
      </c>
      <c r="AW562" s="26">
        <f t="shared" si="377"/>
        <v>33806.340824999999</v>
      </c>
      <c r="AX562" s="26">
        <f t="shared" si="377"/>
        <v>33806.340824999999</v>
      </c>
      <c r="AY562" s="26">
        <f t="shared" si="377"/>
        <v>30430.191450000002</v>
      </c>
      <c r="AZ562" s="26">
        <f t="shared" si="377"/>
        <v>30450.628950000002</v>
      </c>
      <c r="BA562" s="26">
        <f t="shared" si="377"/>
        <v>27221.604575000001</v>
      </c>
      <c r="BB562" s="26">
        <f t="shared" si="377"/>
        <v>24003.193675000002</v>
      </c>
      <c r="BC562" s="26">
        <f t="shared" si="377"/>
        <v>20769.981800000001</v>
      </c>
      <c r="BD562" s="26">
        <f t="shared" si="377"/>
        <v>27046.966417500007</v>
      </c>
      <c r="BE562" s="26">
        <f t="shared" si="377"/>
        <v>43380.102169999998</v>
      </c>
      <c r="BF562" s="26">
        <f t="shared" si="377"/>
        <v>48808.111252500006</v>
      </c>
      <c r="BG562" s="26">
        <f t="shared" si="377"/>
        <v>48808.111252500006</v>
      </c>
      <c r="BH562" s="26">
        <f t="shared" si="377"/>
        <v>54295.955837500005</v>
      </c>
      <c r="BI562" s="26">
        <f t="shared" si="377"/>
        <v>54295.955837500005</v>
      </c>
      <c r="BJ562" s="26">
        <f t="shared" si="377"/>
        <v>54295.955837500005</v>
      </c>
      <c r="BK562" s="26">
        <f t="shared" si="377"/>
        <v>48832.736252500006</v>
      </c>
      <c r="BL562" s="26">
        <f t="shared" si="377"/>
        <v>48853.173752500006</v>
      </c>
      <c r="BM562" s="26">
        <f t="shared" si="377"/>
        <v>43690.352169999998</v>
      </c>
      <c r="BN562" s="26">
        <f t="shared" si="377"/>
        <v>38256.820085000007</v>
      </c>
      <c r="BO562" s="26">
        <f t="shared" si="377"/>
        <v>33092.873502499999</v>
      </c>
      <c r="BP562" s="38">
        <f>SUM(H562:BO562)</f>
        <v>1172759.1226925002</v>
      </c>
    </row>
    <row r="563" spans="1:69" x14ac:dyDescent="0.15">
      <c r="A563" s="44" t="s">
        <v>1059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4402730.25</v>
      </c>
      <c r="R563" s="26">
        <f t="shared" si="378"/>
        <v>4402730.25</v>
      </c>
      <c r="S563" s="26">
        <f t="shared" si="378"/>
        <v>4405460.75</v>
      </c>
      <c r="T563" s="26">
        <f t="shared" si="378"/>
        <v>5602350.1887499997</v>
      </c>
      <c r="U563" s="26">
        <f t="shared" si="378"/>
        <v>5603133.42875</v>
      </c>
      <c r="V563" s="26">
        <f t="shared" si="378"/>
        <v>5606267.3262499999</v>
      </c>
      <c r="W563" s="26">
        <f t="shared" si="378"/>
        <v>5606267.3262499999</v>
      </c>
      <c r="X563" s="26">
        <f t="shared" si="378"/>
        <v>5606267.3262499999</v>
      </c>
      <c r="Y563" s="26">
        <f t="shared" si="378"/>
        <v>5606267.3262499999</v>
      </c>
      <c r="Z563" s="26">
        <f t="shared" si="378"/>
        <v>5606267.3262499999</v>
      </c>
      <c r="AA563" s="26">
        <f t="shared" si="378"/>
        <v>5607050.5662500001</v>
      </c>
      <c r="AB563" s="26">
        <f t="shared" si="378"/>
        <v>5607834.2750000004</v>
      </c>
      <c r="AC563" s="26">
        <f t="shared" si="378"/>
        <v>5607973.1812500004</v>
      </c>
      <c r="AD563" s="26">
        <f t="shared" si="378"/>
        <v>5609539.6612499999</v>
      </c>
      <c r="AE563" s="26">
        <f t="shared" si="378"/>
        <v>5609674.9737499999</v>
      </c>
      <c r="AF563" s="26">
        <f t="shared" si="378"/>
        <v>6409911.5692499997</v>
      </c>
      <c r="AG563" s="26">
        <f t="shared" si="378"/>
        <v>6415934.4537500003</v>
      </c>
      <c r="AH563" s="26">
        <f t="shared" si="378"/>
        <v>6417939.3117500003</v>
      </c>
      <c r="AI563" s="26">
        <f t="shared" si="378"/>
        <v>6417939.3117500003</v>
      </c>
      <c r="AJ563" s="26">
        <f t="shared" si="378"/>
        <v>6419977.5437500002</v>
      </c>
      <c r="AK563" s="26">
        <f t="shared" si="378"/>
        <v>6419977.5437500002</v>
      </c>
      <c r="AL563" s="26">
        <f t="shared" si="378"/>
        <v>6419977.5437500002</v>
      </c>
      <c r="AM563" s="26">
        <f t="shared" si="378"/>
        <v>6417961.5617500003</v>
      </c>
      <c r="AN563" s="26">
        <f t="shared" si="378"/>
        <v>6417979.6555000003</v>
      </c>
      <c r="AO563" s="26">
        <f t="shared" si="378"/>
        <v>6416207.3287500003</v>
      </c>
      <c r="AP563" s="26">
        <f t="shared" si="378"/>
        <v>6414213.5967499996</v>
      </c>
      <c r="AQ563" s="26">
        <f t="shared" si="378"/>
        <v>6412437.1137499996</v>
      </c>
      <c r="AR563" s="26">
        <f t="shared" si="378"/>
        <v>7816814.2074250001</v>
      </c>
      <c r="AS563" s="26">
        <f t="shared" si="378"/>
        <v>7826911.3545749998</v>
      </c>
      <c r="AT563" s="26">
        <f t="shared" si="378"/>
        <v>7830405.5664499998</v>
      </c>
      <c r="AU563" s="26">
        <f t="shared" si="378"/>
        <v>7830405.5664499998</v>
      </c>
      <c r="AV563" s="26">
        <f t="shared" si="378"/>
        <v>7833806.3408249998</v>
      </c>
      <c r="AW563" s="26">
        <f t="shared" si="378"/>
        <v>7833806.3408249998</v>
      </c>
      <c r="AX563" s="26">
        <f t="shared" si="378"/>
        <v>7833806.3408249998</v>
      </c>
      <c r="AY563" s="26">
        <f t="shared" si="378"/>
        <v>7830430.1914499998</v>
      </c>
      <c r="AZ563" s="26">
        <f t="shared" si="378"/>
        <v>7830450.6289499998</v>
      </c>
      <c r="BA563" s="26">
        <f t="shared" si="378"/>
        <v>7827221.6045749998</v>
      </c>
      <c r="BB563" s="26">
        <f t="shared" si="378"/>
        <v>7824003.1936750002</v>
      </c>
      <c r="BC563" s="26">
        <f t="shared" si="378"/>
        <v>7820769.9818000002</v>
      </c>
      <c r="BD563" s="26">
        <f t="shared" si="378"/>
        <v>10827046.966417501</v>
      </c>
      <c r="BE563" s="26">
        <f t="shared" si="378"/>
        <v>10843380.10217</v>
      </c>
      <c r="BF563" s="26">
        <f t="shared" si="378"/>
        <v>10848808.1112525</v>
      </c>
      <c r="BG563" s="26">
        <f t="shared" si="378"/>
        <v>10848808.1112525</v>
      </c>
      <c r="BH563" s="26">
        <f t="shared" si="378"/>
        <v>10854295.955837499</v>
      </c>
      <c r="BI563" s="26">
        <f t="shared" si="378"/>
        <v>10854295.955837499</v>
      </c>
      <c r="BJ563" s="26">
        <f t="shared" si="378"/>
        <v>10854295.955837499</v>
      </c>
      <c r="BK563" s="26">
        <f t="shared" si="378"/>
        <v>10848832.7362525</v>
      </c>
      <c r="BL563" s="26">
        <f t="shared" si="378"/>
        <v>10848853.1737525</v>
      </c>
      <c r="BM563" s="26">
        <f t="shared" si="378"/>
        <v>10843690.35217</v>
      </c>
      <c r="BN563" s="26">
        <f t="shared" si="378"/>
        <v>10838256.820085</v>
      </c>
      <c r="BO563" s="26">
        <f t="shared" si="378"/>
        <v>10833092.8735025</v>
      </c>
      <c r="BP563" s="38">
        <f>SUM(H563:BO563)</f>
        <v>421172759.12269229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7902730.25</v>
      </c>
      <c r="R565" s="26">
        <f t="shared" si="381"/>
        <v>7902730.25</v>
      </c>
      <c r="S565" s="26">
        <f t="shared" si="381"/>
        <v>7905460.75</v>
      </c>
      <c r="T565" s="26">
        <f t="shared" si="381"/>
        <v>9102350.1887499988</v>
      </c>
      <c r="U565" s="26">
        <f t="shared" si="381"/>
        <v>9103133.4287500009</v>
      </c>
      <c r="V565" s="26">
        <f t="shared" si="381"/>
        <v>9106267.3262499999</v>
      </c>
      <c r="W565" s="26">
        <f t="shared" si="381"/>
        <v>9106267.3262499999</v>
      </c>
      <c r="X565" s="26">
        <f t="shared" si="381"/>
        <v>9106267.3262499999</v>
      </c>
      <c r="Y565" s="26">
        <f t="shared" si="381"/>
        <v>9106267.3262499999</v>
      </c>
      <c r="Z565" s="26">
        <f t="shared" si="381"/>
        <v>8106267.3262499999</v>
      </c>
      <c r="AA565" s="26">
        <f t="shared" si="381"/>
        <v>8107050.5662500001</v>
      </c>
      <c r="AB565" s="26">
        <f t="shared" si="381"/>
        <v>8107834.2750000004</v>
      </c>
      <c r="AC565" s="26">
        <f t="shared" si="381"/>
        <v>8107973.1812500004</v>
      </c>
      <c r="AD565" s="26">
        <f t="shared" si="381"/>
        <v>8109539.6612499999</v>
      </c>
      <c r="AE565" s="26">
        <f t="shared" si="381"/>
        <v>8109674.9737499999</v>
      </c>
      <c r="AF565" s="26">
        <f t="shared" si="381"/>
        <v>6409911.5692499997</v>
      </c>
      <c r="AG565" s="26">
        <f t="shared" si="381"/>
        <v>6415934.4537500003</v>
      </c>
      <c r="AH565" s="26">
        <f t="shared" si="381"/>
        <v>6417939.3117500003</v>
      </c>
      <c r="AI565" s="26">
        <f t="shared" si="381"/>
        <v>6417939.3117500003</v>
      </c>
      <c r="AJ565" s="26">
        <f t="shared" si="381"/>
        <v>6419977.5437500002</v>
      </c>
      <c r="AK565" s="26">
        <f t="shared" si="381"/>
        <v>6419977.5437500002</v>
      </c>
      <c r="AL565" s="26">
        <f t="shared" si="381"/>
        <v>6419977.5437500002</v>
      </c>
      <c r="AM565" s="26">
        <f t="shared" si="381"/>
        <v>6417961.5617500003</v>
      </c>
      <c r="AN565" s="26">
        <f t="shared" si="381"/>
        <v>6417979.6555000003</v>
      </c>
      <c r="AO565" s="26">
        <f t="shared" si="381"/>
        <v>6416207.3287500003</v>
      </c>
      <c r="AP565" s="26">
        <f t="shared" si="381"/>
        <v>6414213.5967499996</v>
      </c>
      <c r="AQ565" s="26">
        <f t="shared" si="381"/>
        <v>6412437.1137499996</v>
      </c>
      <c r="AR565" s="26">
        <f t="shared" si="381"/>
        <v>7816814.2074250001</v>
      </c>
      <c r="AS565" s="26">
        <f t="shared" si="381"/>
        <v>7826911.3545749998</v>
      </c>
      <c r="AT565" s="26">
        <f t="shared" si="381"/>
        <v>7830405.5664499998</v>
      </c>
      <c r="AU565" s="26">
        <f t="shared" si="381"/>
        <v>7830405.5664499998</v>
      </c>
      <c r="AV565" s="26">
        <f t="shared" si="381"/>
        <v>7833806.3408249998</v>
      </c>
      <c r="AW565" s="26">
        <f t="shared" si="381"/>
        <v>7833806.3408249998</v>
      </c>
      <c r="AX565" s="26">
        <f t="shared" si="381"/>
        <v>7833806.3408249998</v>
      </c>
      <c r="AY565" s="26">
        <f t="shared" si="381"/>
        <v>7830430.1914499998</v>
      </c>
      <c r="AZ565" s="26">
        <f t="shared" si="381"/>
        <v>7830450.6289499998</v>
      </c>
      <c r="BA565" s="26">
        <f t="shared" si="381"/>
        <v>7827221.6045749998</v>
      </c>
      <c r="BB565" s="26">
        <f t="shared" si="381"/>
        <v>7824003.1936750002</v>
      </c>
      <c r="BC565" s="26">
        <f t="shared" si="381"/>
        <v>7820769.9818000002</v>
      </c>
      <c r="BD565" s="26">
        <f t="shared" si="381"/>
        <v>10827046.966417501</v>
      </c>
      <c r="BE565" s="26">
        <f t="shared" si="381"/>
        <v>10843380.10217</v>
      </c>
      <c r="BF565" s="26">
        <f t="shared" si="381"/>
        <v>10848808.1112525</v>
      </c>
      <c r="BG565" s="26">
        <f t="shared" si="381"/>
        <v>10848808.1112525</v>
      </c>
      <c r="BH565" s="26">
        <f t="shared" si="381"/>
        <v>10854295.955837499</v>
      </c>
      <c r="BI565" s="26">
        <f t="shared" si="381"/>
        <v>10854295.955837499</v>
      </c>
      <c r="BJ565" s="26">
        <f t="shared" si="381"/>
        <v>10854295.955837499</v>
      </c>
      <c r="BK565" s="26">
        <f t="shared" si="381"/>
        <v>10848832.7362525</v>
      </c>
      <c r="BL565" s="26">
        <f t="shared" si="381"/>
        <v>10848853.1737525</v>
      </c>
      <c r="BM565" s="26">
        <f t="shared" si="381"/>
        <v>10843690.35217</v>
      </c>
      <c r="BN565" s="26">
        <f t="shared" si="381"/>
        <v>10838256.820085</v>
      </c>
      <c r="BO565" s="26">
        <f t="shared" si="381"/>
        <v>10833092.8735025</v>
      </c>
      <c r="BP565" s="38">
        <f t="shared" si="375"/>
        <v>499172759.12269229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880546.05</v>
      </c>
      <c r="R566" s="26">
        <f t="shared" si="382"/>
        <v>880546.05</v>
      </c>
      <c r="S566" s="26">
        <f t="shared" si="382"/>
        <v>881092.15</v>
      </c>
      <c r="T566" s="26">
        <f t="shared" si="382"/>
        <v>1120470.0377500001</v>
      </c>
      <c r="U566" s="26">
        <f t="shared" si="382"/>
        <v>1120626.6857500002</v>
      </c>
      <c r="V566" s="26">
        <f t="shared" si="382"/>
        <v>1121253.4652499999</v>
      </c>
      <c r="W566" s="26">
        <f t="shared" si="382"/>
        <v>1121253.4652499999</v>
      </c>
      <c r="X566" s="26">
        <f t="shared" si="382"/>
        <v>1121253.4652499999</v>
      </c>
      <c r="Y566" s="26">
        <f t="shared" si="382"/>
        <v>1121253.4652499999</v>
      </c>
      <c r="Z566" s="26">
        <f t="shared" si="382"/>
        <v>1121253.4652499999</v>
      </c>
      <c r="AA566" s="26">
        <f t="shared" si="382"/>
        <v>1121410.1132499999</v>
      </c>
      <c r="AB566" s="26">
        <f t="shared" si="382"/>
        <v>1121566.855</v>
      </c>
      <c r="AC566" s="26">
        <f t="shared" si="382"/>
        <v>1121594.63625</v>
      </c>
      <c r="AD566" s="26">
        <f t="shared" si="382"/>
        <v>1121907.9322500001</v>
      </c>
      <c r="AE566" s="26">
        <f t="shared" si="382"/>
        <v>1121934.9947500001</v>
      </c>
      <c r="AF566" s="26">
        <f t="shared" si="382"/>
        <v>1281982.31385</v>
      </c>
      <c r="AG566" s="26">
        <f t="shared" si="382"/>
        <v>1283186.89075</v>
      </c>
      <c r="AH566" s="26">
        <f t="shared" si="382"/>
        <v>1283587.8623500001</v>
      </c>
      <c r="AI566" s="26">
        <f t="shared" si="382"/>
        <v>1283587.8623500001</v>
      </c>
      <c r="AJ566" s="26">
        <f t="shared" si="382"/>
        <v>1283995.50875</v>
      </c>
      <c r="AK566" s="26">
        <f t="shared" si="382"/>
        <v>1283995.50875</v>
      </c>
      <c r="AL566" s="26">
        <f t="shared" si="382"/>
        <v>1283995.50875</v>
      </c>
      <c r="AM566" s="26">
        <f t="shared" ref="AM566:BO566" si="383">AM289+AM372+AM545+AM224</f>
        <v>1283592.31235</v>
      </c>
      <c r="AN566" s="26">
        <f t="shared" si="383"/>
        <v>1283595.9311000002</v>
      </c>
      <c r="AO566" s="26">
        <f t="shared" si="383"/>
        <v>1283241.46575</v>
      </c>
      <c r="AP566" s="26">
        <f t="shared" si="383"/>
        <v>1282842.7193499999</v>
      </c>
      <c r="AQ566" s="26">
        <f t="shared" si="383"/>
        <v>1282487.4227499999</v>
      </c>
      <c r="AR566" s="26">
        <f t="shared" si="383"/>
        <v>1563362.8414850002</v>
      </c>
      <c r="AS566" s="26">
        <f t="shared" si="383"/>
        <v>1565382.270915</v>
      </c>
      <c r="AT566" s="26">
        <f t="shared" si="383"/>
        <v>1566081.1132899998</v>
      </c>
      <c r="AU566" s="26">
        <f t="shared" si="383"/>
        <v>1566081.1132899998</v>
      </c>
      <c r="AV566" s="26">
        <f t="shared" si="383"/>
        <v>1566761.2681649998</v>
      </c>
      <c r="AW566" s="26">
        <f t="shared" si="383"/>
        <v>1566761.2681649998</v>
      </c>
      <c r="AX566" s="26">
        <f t="shared" si="383"/>
        <v>1566761.2681649998</v>
      </c>
      <c r="AY566" s="26">
        <f t="shared" si="383"/>
        <v>1566086.0382900001</v>
      </c>
      <c r="AZ566" s="26">
        <f t="shared" si="383"/>
        <v>1566090.12579</v>
      </c>
      <c r="BA566" s="26">
        <f t="shared" si="383"/>
        <v>1565444.320915</v>
      </c>
      <c r="BB566" s="26">
        <f t="shared" si="383"/>
        <v>1564800.638735</v>
      </c>
      <c r="BC566" s="26">
        <f t="shared" si="383"/>
        <v>1564153.99636</v>
      </c>
      <c r="BD566" s="26">
        <f t="shared" si="383"/>
        <v>2165409.3932835003</v>
      </c>
      <c r="BE566" s="26">
        <f t="shared" si="383"/>
        <v>2168676.0204340001</v>
      </c>
      <c r="BF566" s="26">
        <f t="shared" si="383"/>
        <v>2169761.6222505001</v>
      </c>
      <c r="BG566" s="26">
        <f t="shared" si="383"/>
        <v>2169761.6222505001</v>
      </c>
      <c r="BH566" s="26">
        <f t="shared" si="383"/>
        <v>2170859.1911674999</v>
      </c>
      <c r="BI566" s="26">
        <f t="shared" si="383"/>
        <v>2170859.1911674999</v>
      </c>
      <c r="BJ566" s="26">
        <f t="shared" si="383"/>
        <v>2170859.1911674999</v>
      </c>
      <c r="BK566" s="26">
        <f t="shared" si="383"/>
        <v>2169766.5472504999</v>
      </c>
      <c r="BL566" s="26">
        <f t="shared" si="383"/>
        <v>2169770.6347505003</v>
      </c>
      <c r="BM566" s="26">
        <f t="shared" si="383"/>
        <v>2168738.0704340003</v>
      </c>
      <c r="BN566" s="26">
        <f t="shared" si="383"/>
        <v>2167651.364017</v>
      </c>
      <c r="BO566" s="26">
        <f t="shared" si="383"/>
        <v>2166618.5747004999</v>
      </c>
      <c r="BP566" s="38">
        <f t="shared" si="375"/>
        <v>84234551.824538514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9345700.3000000007</v>
      </c>
      <c r="R568" s="26">
        <f t="shared" si="386"/>
        <v>9345700.3000000007</v>
      </c>
      <c r="S568" s="26">
        <f t="shared" si="386"/>
        <v>9348976.9000000004</v>
      </c>
      <c r="T568" s="26">
        <f t="shared" si="386"/>
        <v>10785244.226499999</v>
      </c>
      <c r="U568" s="26">
        <f t="shared" si="386"/>
        <v>10786184.114500001</v>
      </c>
      <c r="V568" s="26">
        <f t="shared" si="386"/>
        <v>10789944.7915</v>
      </c>
      <c r="W568" s="26">
        <f t="shared" si="386"/>
        <v>10789944.7915</v>
      </c>
      <c r="X568" s="26">
        <f t="shared" si="386"/>
        <v>10789944.7915</v>
      </c>
      <c r="Y568" s="26">
        <f t="shared" si="386"/>
        <v>10789944.7915</v>
      </c>
      <c r="Z568" s="26">
        <f t="shared" si="386"/>
        <v>9789944.7915000003</v>
      </c>
      <c r="AA568" s="26">
        <f t="shared" si="386"/>
        <v>9790884.6795000006</v>
      </c>
      <c r="AB568" s="26">
        <f t="shared" si="386"/>
        <v>9791825.1300000008</v>
      </c>
      <c r="AC568" s="26">
        <f t="shared" si="386"/>
        <v>9791991.8175000008</v>
      </c>
      <c r="AD568" s="26">
        <f t="shared" si="386"/>
        <v>9793871.5934999995</v>
      </c>
      <c r="AE568" s="26">
        <f t="shared" si="386"/>
        <v>9794033.9684999995</v>
      </c>
      <c r="AF568" s="26">
        <f t="shared" si="386"/>
        <v>8254317.8830999993</v>
      </c>
      <c r="AG568" s="26">
        <f t="shared" si="386"/>
        <v>8261545.3445000006</v>
      </c>
      <c r="AH568" s="26">
        <f t="shared" si="386"/>
        <v>8263951.1741000004</v>
      </c>
      <c r="AI568" s="26">
        <f t="shared" si="386"/>
        <v>8263951.1741000004</v>
      </c>
      <c r="AJ568" s="26">
        <f t="shared" si="386"/>
        <v>8266397.0525000002</v>
      </c>
      <c r="AK568" s="26">
        <f t="shared" si="386"/>
        <v>8266397.0525000002</v>
      </c>
      <c r="AL568" s="26">
        <f t="shared" si="386"/>
        <v>8266397.0525000002</v>
      </c>
      <c r="AM568" s="26">
        <f t="shared" ref="AM568:BO568" si="387">AM567+AM566+AM565</f>
        <v>8263977.8741000006</v>
      </c>
      <c r="AN568" s="26">
        <f t="shared" si="387"/>
        <v>8263999.5866</v>
      </c>
      <c r="AO568" s="26">
        <f t="shared" si="387"/>
        <v>8261872.7945000008</v>
      </c>
      <c r="AP568" s="26">
        <f t="shared" si="387"/>
        <v>8259480.3160999995</v>
      </c>
      <c r="AQ568" s="26">
        <f t="shared" si="387"/>
        <v>8257348.5364999995</v>
      </c>
      <c r="AR568" s="26">
        <f t="shared" si="387"/>
        <v>9942601.0489099994</v>
      </c>
      <c r="AS568" s="26">
        <f t="shared" si="387"/>
        <v>9954717.6254899986</v>
      </c>
      <c r="AT568" s="26">
        <f t="shared" si="387"/>
        <v>9958910.6797400005</v>
      </c>
      <c r="AU568" s="26">
        <f t="shared" si="387"/>
        <v>9958910.6797400005</v>
      </c>
      <c r="AV568" s="26">
        <f t="shared" si="387"/>
        <v>9962991.6089899987</v>
      </c>
      <c r="AW568" s="26">
        <f t="shared" si="387"/>
        <v>9962991.6089899987</v>
      </c>
      <c r="AX568" s="26">
        <f t="shared" si="387"/>
        <v>9962991.6089899987</v>
      </c>
      <c r="AY568" s="26">
        <f t="shared" si="387"/>
        <v>9958940.2297399994</v>
      </c>
      <c r="AZ568" s="26">
        <f t="shared" si="387"/>
        <v>9958964.7547399998</v>
      </c>
      <c r="BA568" s="26">
        <f t="shared" si="387"/>
        <v>9955089.9254899994</v>
      </c>
      <c r="BB568" s="26">
        <f t="shared" si="387"/>
        <v>9951227.8324100003</v>
      </c>
      <c r="BC568" s="26">
        <f t="shared" si="387"/>
        <v>9947347.9781600013</v>
      </c>
      <c r="BD568" s="26">
        <f t="shared" si="387"/>
        <v>13554880.359701</v>
      </c>
      <c r="BE568" s="26">
        <f t="shared" si="387"/>
        <v>13574480.122603999</v>
      </c>
      <c r="BF568" s="26">
        <f t="shared" si="387"/>
        <v>13580993.733502999</v>
      </c>
      <c r="BG568" s="26">
        <f t="shared" si="387"/>
        <v>13580993.733502999</v>
      </c>
      <c r="BH568" s="26">
        <f t="shared" si="387"/>
        <v>13587579.147004999</v>
      </c>
      <c r="BI568" s="26">
        <f t="shared" si="387"/>
        <v>13587579.147004999</v>
      </c>
      <c r="BJ568" s="26">
        <f t="shared" si="387"/>
        <v>13587579.147004999</v>
      </c>
      <c r="BK568" s="26">
        <f t="shared" si="387"/>
        <v>13581023.283503</v>
      </c>
      <c r="BL568" s="26">
        <f t="shared" si="387"/>
        <v>13581047.808503</v>
      </c>
      <c r="BM568" s="26">
        <f t="shared" si="387"/>
        <v>13574852.422604</v>
      </c>
      <c r="BN568" s="26">
        <f t="shared" si="387"/>
        <v>13568332.184102001</v>
      </c>
      <c r="BO568" s="26">
        <f t="shared" si="387"/>
        <v>13562135.448203001</v>
      </c>
      <c r="BP568" s="38">
        <f>SUM(H568:BO568)</f>
        <v>617152750.94723129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112122193.5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123483759.4875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99149635.841100007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119475685.58138999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162921476.53724098</v>
      </c>
      <c r="BP569" s="38">
        <f>SUM(H569:BO569)</f>
        <v>617152750.94723105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9345700.3000000007</v>
      </c>
      <c r="R570" s="40">
        <f t="shared" si="388"/>
        <v>9345700.3000000007</v>
      </c>
      <c r="S570" s="40">
        <f t="shared" si="388"/>
        <v>9348976.9000000004</v>
      </c>
      <c r="T570" s="40">
        <f t="shared" si="388"/>
        <v>10785244.226500001</v>
      </c>
      <c r="U570" s="40">
        <f t="shared" si="388"/>
        <v>10786184.114500001</v>
      </c>
      <c r="V570" s="40">
        <f t="shared" si="388"/>
        <v>10789944.7915</v>
      </c>
      <c r="W570" s="40">
        <f t="shared" si="388"/>
        <v>10789944.7915</v>
      </c>
      <c r="X570" s="40">
        <f t="shared" si="388"/>
        <v>10789944.7915</v>
      </c>
      <c r="Y570" s="40">
        <f t="shared" si="388"/>
        <v>10789944.7915</v>
      </c>
      <c r="Z570" s="40">
        <f t="shared" si="388"/>
        <v>9789944.7915000003</v>
      </c>
      <c r="AA570" s="40">
        <f t="shared" si="388"/>
        <v>9790884.6795000006</v>
      </c>
      <c r="AB570" s="40">
        <f t="shared" si="388"/>
        <v>9791825.129999999</v>
      </c>
      <c r="AC570" s="40">
        <f t="shared" si="388"/>
        <v>9791991.817499999</v>
      </c>
      <c r="AD570" s="40">
        <f t="shared" si="388"/>
        <v>9793871.5934999995</v>
      </c>
      <c r="AE570" s="40">
        <f t="shared" si="388"/>
        <v>9794033.9684999995</v>
      </c>
      <c r="AF570" s="40">
        <f t="shared" si="388"/>
        <v>8254317.8831000002</v>
      </c>
      <c r="AG570" s="40">
        <f t="shared" si="388"/>
        <v>8261545.3444999997</v>
      </c>
      <c r="AH570" s="40">
        <f t="shared" si="388"/>
        <v>8263951.1740999995</v>
      </c>
      <c r="AI570" s="40">
        <f t="shared" si="388"/>
        <v>8263951.1740999995</v>
      </c>
      <c r="AJ570" s="40">
        <f t="shared" si="388"/>
        <v>8266397.0525000002</v>
      </c>
      <c r="AK570" s="40">
        <f t="shared" si="388"/>
        <v>8266397.0525000002</v>
      </c>
      <c r="AL570" s="40">
        <f t="shared" si="388"/>
        <v>8266397.0525000002</v>
      </c>
      <c r="AM570" s="40">
        <f t="shared" ref="AM570:BO570" si="389">AM553+AM380+AM297+AM232</f>
        <v>8263977.8740999997</v>
      </c>
      <c r="AN570" s="40">
        <f t="shared" si="389"/>
        <v>8263999.5866</v>
      </c>
      <c r="AO570" s="40">
        <f t="shared" si="389"/>
        <v>8261872.7944999998</v>
      </c>
      <c r="AP570" s="40">
        <f t="shared" si="389"/>
        <v>8259480.3160999995</v>
      </c>
      <c r="AQ570" s="40">
        <f t="shared" si="389"/>
        <v>8257348.5364999995</v>
      </c>
      <c r="AR570" s="40">
        <f t="shared" si="389"/>
        <v>9942601.0489099994</v>
      </c>
      <c r="AS570" s="40">
        <f t="shared" si="389"/>
        <v>9954717.6254899986</v>
      </c>
      <c r="AT570" s="40">
        <f t="shared" si="389"/>
        <v>9958910.6797400005</v>
      </c>
      <c r="AU570" s="40">
        <f t="shared" si="389"/>
        <v>9958910.6797400005</v>
      </c>
      <c r="AV570" s="40">
        <f t="shared" si="389"/>
        <v>9962991.6089899987</v>
      </c>
      <c r="AW570" s="40">
        <f t="shared" si="389"/>
        <v>9962991.6089899987</v>
      </c>
      <c r="AX570" s="40">
        <f t="shared" si="389"/>
        <v>9962991.6089899987</v>
      </c>
      <c r="AY570" s="40">
        <f t="shared" si="389"/>
        <v>9958940.2297399994</v>
      </c>
      <c r="AZ570" s="40">
        <f t="shared" si="389"/>
        <v>9958964.7547399998</v>
      </c>
      <c r="BA570" s="40">
        <f t="shared" si="389"/>
        <v>9955089.9254899994</v>
      </c>
      <c r="BB570" s="40">
        <f t="shared" si="389"/>
        <v>9951227.8324100003</v>
      </c>
      <c r="BC570" s="40">
        <f t="shared" si="389"/>
        <v>9947347.9781600013</v>
      </c>
      <c r="BD570" s="40">
        <f t="shared" si="389"/>
        <v>13554880.359701</v>
      </c>
      <c r="BE570" s="40">
        <f t="shared" si="389"/>
        <v>13574480.122603999</v>
      </c>
      <c r="BF570" s="40">
        <f t="shared" si="389"/>
        <v>13580993.733502999</v>
      </c>
      <c r="BG570" s="40">
        <f t="shared" si="389"/>
        <v>13580993.733502999</v>
      </c>
      <c r="BH570" s="40">
        <f t="shared" si="389"/>
        <v>13587579.147005001</v>
      </c>
      <c r="BI570" s="40">
        <f t="shared" si="389"/>
        <v>13587579.147005001</v>
      </c>
      <c r="BJ570" s="40">
        <f t="shared" si="389"/>
        <v>13587579.147005001</v>
      </c>
      <c r="BK570" s="40">
        <f t="shared" si="389"/>
        <v>13581023.283503</v>
      </c>
      <c r="BL570" s="40">
        <f t="shared" si="389"/>
        <v>13581047.808503</v>
      </c>
      <c r="BM570" s="40">
        <f t="shared" si="389"/>
        <v>13574852.422604</v>
      </c>
      <c r="BN570" s="40">
        <f t="shared" si="389"/>
        <v>13568332.184102001</v>
      </c>
      <c r="BO570" s="40">
        <f t="shared" si="389"/>
        <v>13562135.448203001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1234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1235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1232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1236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1206</v>
      </c>
      <c r="C1" s="10" t="s">
        <v>1207</v>
      </c>
      <c r="D1" s="10" t="s">
        <v>1208</v>
      </c>
      <c r="E1" s="10" t="s">
        <v>1209</v>
      </c>
      <c r="F1" s="10" t="s">
        <v>1210</v>
      </c>
    </row>
    <row r="2" spans="1:102" x14ac:dyDescent="0.15">
      <c r="A2" s="14" t="s">
        <v>1205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52810921.25</v>
      </c>
      <c r="C7" s="3">
        <f t="shared" si="0"/>
        <v>67278892.90625</v>
      </c>
      <c r="D7" s="3">
        <f t="shared" si="0"/>
        <v>77000456.534249991</v>
      </c>
      <c r="E7" s="3">
        <f t="shared" si="0"/>
        <v>93938831.31782499</v>
      </c>
      <c r="F7" s="3">
        <f t="shared" si="0"/>
        <v>130143657.11436751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94810921.25</v>
      </c>
      <c r="C9" s="3">
        <f t="shared" si="0"/>
        <v>103278892.90625</v>
      </c>
      <c r="D9" s="3">
        <f t="shared" si="0"/>
        <v>77000456.534249991</v>
      </c>
      <c r="E9" s="3">
        <f t="shared" si="0"/>
        <v>93938831.31782499</v>
      </c>
      <c r="F9" s="3">
        <f t="shared" si="0"/>
        <v>130143657.11436751</v>
      </c>
    </row>
    <row r="10" spans="1:102" x14ac:dyDescent="0.15">
      <c r="A10" s="2" t="s">
        <v>4</v>
      </c>
      <c r="B10" s="3">
        <f t="shared" si="0"/>
        <v>10562184.25</v>
      </c>
      <c r="C10" s="3">
        <f t="shared" si="0"/>
        <v>13455778.581250001</v>
      </c>
      <c r="D10" s="3">
        <f t="shared" si="0"/>
        <v>15400091.306850001</v>
      </c>
      <c r="E10" s="3">
        <f t="shared" si="0"/>
        <v>18787766.263565</v>
      </c>
      <c r="F10" s="3">
        <f t="shared" si="0"/>
        <v>26028731.422873504</v>
      </c>
    </row>
    <row r="11" spans="1:102" x14ac:dyDescent="0.15">
      <c r="A11" s="5" t="s">
        <v>3</v>
      </c>
      <c r="B11" s="4">
        <f>B10/B9</f>
        <v>0.1114026117534429</v>
      </c>
      <c r="C11" s="4">
        <f>C10/C9</f>
        <v>0.13028585224537892</v>
      </c>
      <c r="D11" s="4">
        <f>D10/D9</f>
        <v>0.20000000000000004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7.1184710695973749E-2</v>
      </c>
      <c r="C13" s="4">
        <f>C12/C9</f>
        <v>6.5348183061241683E-2</v>
      </c>
      <c r="D13" s="4">
        <f>D12/D9</f>
        <v>8.7649973828375805E-2</v>
      </c>
      <c r="E13" s="4">
        <f>E12/E9</f>
        <v>7.1845560619821697E-2</v>
      </c>
      <c r="F13" s="4">
        <f>F12/F9</f>
        <v>5.1858754776416362E-2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112122193.5</v>
      </c>
      <c r="C14" s="3">
        <f>C28+C42+C56+C70</f>
        <v>123483759.48750001</v>
      </c>
      <c r="D14" s="3">
        <f>D28+D42+D56+D70</f>
        <v>99149635.841100007</v>
      </c>
      <c r="E14" s="3">
        <f>E28+E42+E56+E70</f>
        <v>119475685.58138999</v>
      </c>
      <c r="F14" s="3">
        <f>F28+F42+F56+F70</f>
        <v>162921476.53724098</v>
      </c>
      <c r="G14" s="1">
        <f>SUM(B14:F14)</f>
        <v>617152750.94723105</v>
      </c>
      <c r="H14" s="1">
        <f>+F28+F42+F56+F70</f>
        <v>162921476.53724098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24010921.25</v>
      </c>
      <c r="C21" s="26">
        <f>STAFF_CWS!AE211</f>
        <v>33678892.90625</v>
      </c>
      <c r="D21" s="26">
        <f>STAFF_CWS!AQ211</f>
        <v>43400456.534249999</v>
      </c>
      <c r="E21" s="26">
        <f>STAFF_CWS!BC211</f>
        <v>53138831.317824997</v>
      </c>
      <c r="F21" s="26">
        <f>STAFF_CWS!BO211</f>
        <v>82143657.114367515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24010921.25</v>
      </c>
      <c r="C23" s="26">
        <f>STAFF_CWS!AE215</f>
        <v>33678892.90625</v>
      </c>
      <c r="D23" s="26">
        <f>STAFF_CWS!AQ215</f>
        <v>43400456.534249999</v>
      </c>
      <c r="E23" s="26">
        <f>STAFF_CWS!BC215</f>
        <v>53138831.317824997</v>
      </c>
      <c r="F23" s="26">
        <f>STAFF_CWS!BO215</f>
        <v>82143657.114367515</v>
      </c>
    </row>
    <row r="24" spans="1:102" x14ac:dyDescent="0.15">
      <c r="A24" s="2" t="s">
        <v>4</v>
      </c>
      <c r="B24" s="26">
        <f>STAFF_CWS!S225</f>
        <v>4802184.25</v>
      </c>
      <c r="C24" s="26">
        <f>STAFF_CWS!AE225</f>
        <v>6735778.5812499998</v>
      </c>
      <c r="D24" s="26">
        <f>STAFF_CWS!AQ225</f>
        <v>8680091.3068500012</v>
      </c>
      <c r="E24" s="26">
        <f>STAFF_CWS!BC225</f>
        <v>10627766.263565</v>
      </c>
      <c r="F24" s="26">
        <f>STAFF_CWS!BO225</f>
        <v>16428731.422873503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0.19999999999999998</v>
      </c>
      <c r="D25" s="4">
        <f>D24/D23</f>
        <v>0.20000000000000004</v>
      </c>
      <c r="E25" s="4">
        <f>E24/E23</f>
        <v>0.2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0.14054204604914941</v>
      </c>
      <c r="C27" s="4">
        <f>C26/C23</f>
        <v>0.10019759287793469</v>
      </c>
      <c r="D27" s="4">
        <f>D26/D23</f>
        <v>7.7753652138127571E-2</v>
      </c>
      <c r="E27" s="4">
        <f>E26/E23</f>
        <v>6.3504294624335031E-2</v>
      </c>
      <c r="F27" s="4">
        <f>F26/F23</f>
        <v>4.1081005138372005E-2</v>
      </c>
    </row>
    <row r="28" spans="1:102" x14ac:dyDescent="0.15">
      <c r="A28" s="2" t="s">
        <v>0</v>
      </c>
      <c r="B28" s="26">
        <f>STAFF_CWS!S233</f>
        <v>32187649.5</v>
      </c>
      <c r="C28" s="26">
        <f>STAFF_CWS!AE233</f>
        <v>43789215.487500004</v>
      </c>
      <c r="D28" s="26">
        <f>STAFF_CWS!AQ233</f>
        <v>55455091.841100007</v>
      </c>
      <c r="E28" s="26">
        <f>STAFF_CWS!BC233</f>
        <v>67141141.581389993</v>
      </c>
      <c r="F28" s="26">
        <f>STAFF_CWS!BO233</f>
        <v>101946932.53724098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6" t="s">
        <v>35</v>
      </c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  <c r="O1" s="366" t="s">
        <v>36</v>
      </c>
      <c r="P1" s="366"/>
      <c r="Q1" s="366"/>
      <c r="R1" s="366"/>
      <c r="S1" s="366"/>
      <c r="T1" s="366"/>
      <c r="U1" s="366"/>
      <c r="V1" s="366"/>
      <c r="W1" s="366"/>
      <c r="X1" s="366"/>
      <c r="Y1" s="366"/>
      <c r="Z1" s="366"/>
      <c r="AA1" s="366" t="s">
        <v>37</v>
      </c>
      <c r="AB1" s="366"/>
      <c r="AC1" s="366"/>
      <c r="AD1" s="366"/>
      <c r="AE1" s="366"/>
      <c r="AF1" s="366"/>
      <c r="AG1" s="366"/>
      <c r="AH1" s="366"/>
      <c r="AI1" s="366"/>
      <c r="AJ1" s="366"/>
      <c r="AK1" s="366"/>
      <c r="AL1" s="366"/>
      <c r="AM1" s="366" t="s">
        <v>38</v>
      </c>
      <c r="AN1" s="366"/>
      <c r="AO1" s="366"/>
      <c r="AP1" s="366"/>
      <c r="AQ1" s="366"/>
      <c r="AR1" s="366"/>
      <c r="AS1" s="366"/>
      <c r="AT1" s="366"/>
      <c r="AU1" s="366"/>
      <c r="AV1" s="366"/>
      <c r="AW1" s="366"/>
      <c r="AX1" s="366"/>
      <c r="AY1" s="366" t="s">
        <v>39</v>
      </c>
      <c r="AZ1" s="366"/>
      <c r="BA1" s="366"/>
      <c r="BB1" s="366"/>
      <c r="BC1" s="366"/>
      <c r="BD1" s="366"/>
      <c r="BE1" s="366"/>
      <c r="BF1" s="366"/>
      <c r="BG1" s="366"/>
      <c r="BH1" s="366"/>
      <c r="BI1" s="366"/>
      <c r="BJ1" s="366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6" t="s">
        <v>151</v>
      </c>
      <c r="B5" s="366"/>
    </row>
    <row r="6" spans="1:63" x14ac:dyDescent="0.15">
      <c r="C6" s="366" t="s">
        <v>35</v>
      </c>
      <c r="D6" s="366"/>
      <c r="E6" s="366"/>
      <c r="F6" s="366"/>
      <c r="G6" s="366"/>
      <c r="H6" s="366"/>
      <c r="I6" s="366"/>
      <c r="J6" s="366"/>
      <c r="K6" s="366"/>
      <c r="L6" s="366"/>
      <c r="M6" s="366"/>
      <c r="N6" s="366"/>
      <c r="O6" s="366" t="s">
        <v>36</v>
      </c>
      <c r="P6" s="366"/>
      <c r="Q6" s="366"/>
      <c r="R6" s="366"/>
      <c r="S6" s="366"/>
      <c r="T6" s="366"/>
      <c r="U6" s="366"/>
      <c r="V6" s="366"/>
      <c r="W6" s="366"/>
      <c r="X6" s="366"/>
      <c r="Y6" s="366"/>
      <c r="Z6" s="366"/>
      <c r="AA6" s="366" t="s">
        <v>37</v>
      </c>
      <c r="AB6" s="366"/>
      <c r="AC6" s="366"/>
      <c r="AD6" s="366"/>
      <c r="AE6" s="366"/>
      <c r="AF6" s="366"/>
      <c r="AG6" s="366"/>
      <c r="AH6" s="366"/>
      <c r="AI6" s="366"/>
      <c r="AJ6" s="366"/>
      <c r="AK6" s="366"/>
      <c r="AL6" s="366"/>
      <c r="AM6" s="366" t="s">
        <v>38</v>
      </c>
      <c r="AN6" s="366"/>
      <c r="AO6" s="366"/>
      <c r="AP6" s="366"/>
      <c r="AQ6" s="366"/>
      <c r="AR6" s="366"/>
      <c r="AS6" s="366"/>
      <c r="AT6" s="366"/>
      <c r="AU6" s="366"/>
      <c r="AV6" s="366"/>
      <c r="AW6" s="366"/>
      <c r="AX6" s="366"/>
      <c r="AY6" s="366" t="s">
        <v>39</v>
      </c>
      <c r="AZ6" s="366"/>
      <c r="BA6" s="366"/>
      <c r="BB6" s="366"/>
      <c r="BC6" s="366"/>
      <c r="BD6" s="366"/>
      <c r="BE6" s="366"/>
      <c r="BF6" s="366"/>
      <c r="BG6" s="366"/>
      <c r="BH6" s="366"/>
      <c r="BI6" s="366"/>
      <c r="BJ6" s="366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1060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1061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2730.25</v>
      </c>
      <c r="M10" s="9">
        <f>+STAFF_CWS!R562</f>
        <v>2730.25</v>
      </c>
      <c r="N10" s="9">
        <f>+STAFF_CWS!S562</f>
        <v>5460.75</v>
      </c>
      <c r="O10" s="9">
        <f>+STAFF_CWS!T562</f>
        <v>2350.1887500000003</v>
      </c>
      <c r="P10" s="9">
        <f>+STAFF_CWS!U562</f>
        <v>3133.42875</v>
      </c>
      <c r="Q10" s="9">
        <f>+STAFF_CWS!V562</f>
        <v>6267.3262500000001</v>
      </c>
      <c r="R10" s="9">
        <f>+STAFF_CWS!W562</f>
        <v>6267.3262500000001</v>
      </c>
      <c r="S10" s="9">
        <f>+STAFF_CWS!X562</f>
        <v>6267.3262500000001</v>
      </c>
      <c r="T10" s="9">
        <f>+STAFF_CWS!Y562</f>
        <v>6267.3262500000001</v>
      </c>
      <c r="U10" s="9">
        <f>+STAFF_CWS!Z562</f>
        <v>6267.3262500000001</v>
      </c>
      <c r="V10" s="9">
        <f>+STAFF_CWS!AA562</f>
        <v>7050.5662500000008</v>
      </c>
      <c r="W10" s="9">
        <f>+STAFF_CWS!AB562</f>
        <v>7834.2750000000005</v>
      </c>
      <c r="X10" s="9">
        <f>+STAFF_CWS!AC562</f>
        <v>7973.1812500000005</v>
      </c>
      <c r="Y10" s="9">
        <f>+STAFF_CWS!AD562</f>
        <v>9539.661250000001</v>
      </c>
      <c r="Z10" s="9">
        <f>+STAFF_CWS!AE562</f>
        <v>9674.973750000001</v>
      </c>
      <c r="AA10" s="9">
        <f>+STAFF_CWS!AF562</f>
        <v>9911.5692500000005</v>
      </c>
      <c r="AB10" s="9">
        <f>+STAFF_CWS!AG562</f>
        <v>15934.453750000001</v>
      </c>
      <c r="AC10" s="9">
        <f>+STAFF_CWS!AH562</f>
        <v>17939.311750000001</v>
      </c>
      <c r="AD10" s="9">
        <f>+STAFF_CWS!AI562</f>
        <v>17939.311750000001</v>
      </c>
      <c r="AE10" s="9">
        <f>+STAFF_CWS!AJ562</f>
        <v>19977.543750000001</v>
      </c>
      <c r="AF10" s="9">
        <f>+STAFF_CWS!AK562</f>
        <v>19977.543750000001</v>
      </c>
      <c r="AG10" s="9">
        <f>+STAFF_CWS!AL562</f>
        <v>19977.543750000001</v>
      </c>
      <c r="AH10" s="9">
        <f>+STAFF_CWS!AM562</f>
        <v>17961.561750000001</v>
      </c>
      <c r="AI10" s="9">
        <f>+STAFF_CWS!AN562</f>
        <v>17979.655500000001</v>
      </c>
      <c r="AJ10" s="9">
        <f>+STAFF_CWS!AO562</f>
        <v>16207.328750000001</v>
      </c>
      <c r="AK10" s="9">
        <f>+STAFF_CWS!AP562</f>
        <v>14213.596750000001</v>
      </c>
      <c r="AL10" s="9">
        <f>+STAFF_CWS!AQ562</f>
        <v>12437.11375</v>
      </c>
      <c r="AM10" s="9">
        <f>+STAFF_CWS!AR562</f>
        <v>16814.207425000001</v>
      </c>
      <c r="AN10" s="9">
        <f>+STAFF_CWS!AS562</f>
        <v>26911.354575000001</v>
      </c>
      <c r="AO10" s="9">
        <f>+STAFF_CWS!AT562</f>
        <v>30405.566450000002</v>
      </c>
      <c r="AP10" s="9">
        <f>+STAFF_CWS!AU562</f>
        <v>30405.566450000002</v>
      </c>
      <c r="AQ10" s="9">
        <f>+STAFF_CWS!AV562</f>
        <v>33806.340824999999</v>
      </c>
      <c r="AR10" s="9">
        <f>+STAFF_CWS!AW562</f>
        <v>33806.340824999999</v>
      </c>
      <c r="AS10" s="9">
        <f>+STAFF_CWS!AX562</f>
        <v>33806.340824999999</v>
      </c>
      <c r="AT10" s="9">
        <f>+STAFF_CWS!AY562</f>
        <v>30430.191450000002</v>
      </c>
      <c r="AU10" s="9">
        <f>+STAFF_CWS!AZ562</f>
        <v>30450.628950000002</v>
      </c>
      <c r="AV10" s="9">
        <f>+STAFF_CWS!BA562</f>
        <v>27221.604575000001</v>
      </c>
      <c r="AW10" s="9">
        <f>+STAFF_CWS!BB562</f>
        <v>24003.193675000002</v>
      </c>
      <c r="AX10" s="9">
        <f>+STAFF_CWS!BC562</f>
        <v>20769.981800000001</v>
      </c>
      <c r="AY10" s="9">
        <f>+STAFF_CWS!BD562</f>
        <v>27046.966417500007</v>
      </c>
      <c r="AZ10" s="9">
        <f>+STAFF_CWS!BE562</f>
        <v>43380.102169999998</v>
      </c>
      <c r="BA10" s="9">
        <f>+STAFF_CWS!BF562</f>
        <v>48808.111252500006</v>
      </c>
      <c r="BB10" s="9">
        <f>+STAFF_CWS!BG562</f>
        <v>48808.111252500006</v>
      </c>
      <c r="BC10" s="9">
        <f>+STAFF_CWS!BH562</f>
        <v>54295.955837500005</v>
      </c>
      <c r="BD10" s="9">
        <f>+STAFF_CWS!BI562</f>
        <v>54295.955837500005</v>
      </c>
      <c r="BE10" s="9">
        <f>+STAFF_CWS!BJ562</f>
        <v>54295.955837500005</v>
      </c>
      <c r="BF10" s="9">
        <f>+STAFF_CWS!BK562</f>
        <v>48832.736252500006</v>
      </c>
      <c r="BG10" s="9">
        <f>+STAFF_CWS!BL562</f>
        <v>48853.173752500006</v>
      </c>
      <c r="BH10" s="9">
        <f>+STAFF_CWS!BM562</f>
        <v>43690.352169999998</v>
      </c>
      <c r="BI10" s="9">
        <f>+STAFF_CWS!BN562</f>
        <v>38256.820085000007</v>
      </c>
      <c r="BJ10" s="9">
        <f>+STAFF_CWS!BO562</f>
        <v>33092.873502499999</v>
      </c>
      <c r="BK10" s="37">
        <f>SUM(C10:BJ10)</f>
        <v>1172759.1226925002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4402730.25</v>
      </c>
      <c r="M11" s="9">
        <f t="shared" si="0"/>
        <v>4402730.25</v>
      </c>
      <c r="N11" s="9">
        <f t="shared" si="0"/>
        <v>4405460.75</v>
      </c>
      <c r="O11" s="9">
        <f t="shared" si="0"/>
        <v>5602350.1887499997</v>
      </c>
      <c r="P11" s="9">
        <f t="shared" si="0"/>
        <v>5603133.42875</v>
      </c>
      <c r="Q11" s="9">
        <f t="shared" si="0"/>
        <v>5606267.3262499999</v>
      </c>
      <c r="R11" s="9">
        <f t="shared" si="0"/>
        <v>5606267.3262499999</v>
      </c>
      <c r="S11" s="9">
        <f t="shared" si="0"/>
        <v>5606267.3262499999</v>
      </c>
      <c r="T11" s="9">
        <f t="shared" si="0"/>
        <v>5606267.3262499999</v>
      </c>
      <c r="U11" s="9">
        <f t="shared" si="0"/>
        <v>5606267.3262499999</v>
      </c>
      <c r="V11" s="9">
        <f t="shared" si="0"/>
        <v>5607050.5662500001</v>
      </c>
      <c r="W11" s="9">
        <f t="shared" si="0"/>
        <v>5607834.2750000004</v>
      </c>
      <c r="X11" s="9">
        <f t="shared" si="0"/>
        <v>5607973.1812500004</v>
      </c>
      <c r="Y11" s="9">
        <f t="shared" si="0"/>
        <v>5609539.6612499999</v>
      </c>
      <c r="Z11" s="9">
        <f t="shared" si="0"/>
        <v>5609674.9737499999</v>
      </c>
      <c r="AA11" s="9">
        <f t="shared" si="0"/>
        <v>6409911.5692499997</v>
      </c>
      <c r="AB11" s="9">
        <f t="shared" si="0"/>
        <v>6415934.4537500003</v>
      </c>
      <c r="AC11" s="9">
        <f t="shared" si="0"/>
        <v>6417939.3117500003</v>
      </c>
      <c r="AD11" s="9">
        <f t="shared" si="0"/>
        <v>6417939.3117500003</v>
      </c>
      <c r="AE11" s="9">
        <f t="shared" si="0"/>
        <v>6419977.5437500002</v>
      </c>
      <c r="AF11" s="9">
        <f t="shared" si="0"/>
        <v>6419977.5437500002</v>
      </c>
      <c r="AG11" s="9">
        <f t="shared" si="0"/>
        <v>6419977.5437500002</v>
      </c>
      <c r="AH11" s="9">
        <f t="shared" si="0"/>
        <v>6417961.5617500003</v>
      </c>
      <c r="AI11" s="9">
        <f t="shared" si="0"/>
        <v>6417979.6555000003</v>
      </c>
      <c r="AJ11" s="9">
        <f t="shared" si="0"/>
        <v>6416207.3287500003</v>
      </c>
      <c r="AK11" s="9">
        <f t="shared" si="0"/>
        <v>6414213.5967499996</v>
      </c>
      <c r="AL11" s="9">
        <f t="shared" si="0"/>
        <v>6412437.1137499996</v>
      </c>
      <c r="AM11" s="9">
        <f t="shared" si="0"/>
        <v>7816814.2074250001</v>
      </c>
      <c r="AN11" s="9">
        <f t="shared" si="0"/>
        <v>7826911.3545749998</v>
      </c>
      <c r="AO11" s="9">
        <f t="shared" si="0"/>
        <v>7830405.5664499998</v>
      </c>
      <c r="AP11" s="9">
        <f t="shared" si="0"/>
        <v>7830405.5664499998</v>
      </c>
      <c r="AQ11" s="9">
        <f t="shared" si="0"/>
        <v>7833806.3408249998</v>
      </c>
      <c r="AR11" s="9">
        <f t="shared" si="0"/>
        <v>7833806.3408249998</v>
      </c>
      <c r="AS11" s="9">
        <f t="shared" si="0"/>
        <v>7833806.3408249998</v>
      </c>
      <c r="AT11" s="9">
        <f t="shared" si="0"/>
        <v>7830430.1914499998</v>
      </c>
      <c r="AU11" s="9">
        <f t="shared" si="0"/>
        <v>7830450.6289499998</v>
      </c>
      <c r="AV11" s="9">
        <f t="shared" si="0"/>
        <v>7827221.6045749998</v>
      </c>
      <c r="AW11" s="9">
        <f t="shared" si="0"/>
        <v>7824003.1936750002</v>
      </c>
      <c r="AX11" s="9">
        <f t="shared" si="0"/>
        <v>7820769.9818000002</v>
      </c>
      <c r="AY11" s="9">
        <f t="shared" si="0"/>
        <v>10827046.966417501</v>
      </c>
      <c r="AZ11" s="9">
        <f t="shared" si="0"/>
        <v>10843380.10217</v>
      </c>
      <c r="BA11" s="9">
        <f t="shared" si="0"/>
        <v>10848808.1112525</v>
      </c>
      <c r="BB11" s="9">
        <f t="shared" si="0"/>
        <v>10848808.1112525</v>
      </c>
      <c r="BC11" s="9">
        <f t="shared" si="0"/>
        <v>10854295.955837499</v>
      </c>
      <c r="BD11" s="9">
        <f t="shared" si="0"/>
        <v>10854295.955837499</v>
      </c>
      <c r="BE11" s="9">
        <f t="shared" si="0"/>
        <v>10854295.955837499</v>
      </c>
      <c r="BF11" s="9">
        <f t="shared" si="0"/>
        <v>10848832.7362525</v>
      </c>
      <c r="BG11" s="9">
        <f t="shared" si="0"/>
        <v>10848853.1737525</v>
      </c>
      <c r="BH11" s="9">
        <f t="shared" si="0"/>
        <v>10843690.35217</v>
      </c>
      <c r="BI11" s="9">
        <f t="shared" si="0"/>
        <v>10838256.820085</v>
      </c>
      <c r="BJ11" s="9">
        <f t="shared" si="0"/>
        <v>10833092.8735025</v>
      </c>
      <c r="BK11" s="37">
        <f>SUM(BK9:BK10)</f>
        <v>421172759.12269253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6" t="s">
        <v>154</v>
      </c>
      <c r="B13" s="366"/>
    </row>
    <row r="14" spans="1:63" x14ac:dyDescent="0.15">
      <c r="C14" s="366" t="s">
        <v>35</v>
      </c>
      <c r="D14" s="366"/>
      <c r="E14" s="366"/>
      <c r="F14" s="366"/>
      <c r="G14" s="366"/>
      <c r="H14" s="366"/>
      <c r="I14" s="366"/>
      <c r="J14" s="366"/>
      <c r="K14" s="366"/>
      <c r="L14" s="366"/>
      <c r="M14" s="366"/>
      <c r="N14" s="366"/>
      <c r="O14" s="366" t="s">
        <v>36</v>
      </c>
      <c r="P14" s="366"/>
      <c r="Q14" s="366"/>
      <c r="R14" s="366"/>
      <c r="S14" s="366"/>
      <c r="T14" s="366"/>
      <c r="U14" s="366"/>
      <c r="V14" s="366"/>
      <c r="W14" s="366"/>
      <c r="X14" s="366"/>
      <c r="Y14" s="366"/>
      <c r="Z14" s="366"/>
      <c r="AA14" s="366" t="s">
        <v>37</v>
      </c>
      <c r="AB14" s="366"/>
      <c r="AC14" s="366"/>
      <c r="AD14" s="366"/>
      <c r="AE14" s="366"/>
      <c r="AF14" s="366"/>
      <c r="AG14" s="366"/>
      <c r="AH14" s="366"/>
      <c r="AI14" s="366"/>
      <c r="AJ14" s="366"/>
      <c r="AK14" s="366"/>
      <c r="AL14" s="366"/>
      <c r="AM14" s="366" t="s">
        <v>38</v>
      </c>
      <c r="AN14" s="366"/>
      <c r="AO14" s="366"/>
      <c r="AP14" s="366"/>
      <c r="AQ14" s="366"/>
      <c r="AR14" s="366"/>
      <c r="AS14" s="366"/>
      <c r="AT14" s="366"/>
      <c r="AU14" s="366"/>
      <c r="AV14" s="366"/>
      <c r="AW14" s="366"/>
      <c r="AX14" s="366"/>
      <c r="AY14" s="366" t="s">
        <v>39</v>
      </c>
      <c r="AZ14" s="366"/>
      <c r="BA14" s="366"/>
      <c r="BB14" s="366"/>
      <c r="BC14" s="366"/>
      <c r="BD14" s="366"/>
      <c r="BE14" s="366"/>
      <c r="BF14" s="366"/>
      <c r="BG14" s="366"/>
      <c r="BH14" s="366"/>
      <c r="BI14" s="366"/>
      <c r="BJ14" s="366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2023-04-07T03:47:09Z</dcterms:modified>
</cp:coreProperties>
</file>