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omments5.xml" ContentType="application/vnd.openxmlformats-officedocument.spreadsheetml.comments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omments6.xml" ContentType="application/vnd.openxmlformats-officedocument.spreadsheetml.comments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ng23/Library/Mobile Documents/com~apple~CloudDocs/Librero/dss/fin-modeling/SourceCode/"/>
    </mc:Choice>
  </mc:AlternateContent>
  <xr:revisionPtr revIDLastSave="0" documentId="13_ncr:1_{3A5FCE30-10AF-704E-8121-9AF106EFFCA5}" xr6:coauthVersionLast="47" xr6:coauthVersionMax="47" xr10:uidLastSave="{00000000-0000-0000-0000-000000000000}"/>
  <bookViews>
    <workbookView xWindow="3580" yWindow="2560" windowWidth="16300" windowHeight="16440" firstSheet="11" activeTab="13" xr2:uid="{E50F3A90-6C3A-7E44-BFF9-C5EB15E57DD5}"/>
    <workbookView xWindow="14500" yWindow="460" windowWidth="19100" windowHeight="16940" firstSheet="25" activeTab="29" xr2:uid="{8822C84D-C36E-5F4D-B934-80913D71BF9A}"/>
    <workbookView xWindow="12120" yWindow="3740" windowWidth="18540" windowHeight="16440" firstSheet="10" activeTab="10" xr2:uid="{80A5E35F-930A-9547-8E3C-B40236BB6356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brYR1">'FIN-VALUE_CWS'!$G$7</definedName>
    <definedName name="AbrYR1Acum">'FIN-VALUE_CWS'!$G$11</definedName>
    <definedName name="ActivosPeriodoAnterior">'CAPEX-FA_CWS '!$G$19</definedName>
    <definedName name="ADMIN_LBR">#REF!</definedName>
    <definedName name="ADVENT_LBR">#REF!</definedName>
    <definedName name="AprYR1">'FIN-VALUE_CWS'!$G$7</definedName>
    <definedName name="AprYR1Acum">'FIN-VALUE_CWS'!$G$11</definedName>
    <definedName name="AprYR2">'FIN-VALUE_CWS'!$S$7</definedName>
    <definedName name="AprYR2Acum">'FIN-VALUE_CWS'!$S$11</definedName>
    <definedName name="AprYR3">'FIN-VALUE_CWS'!$AE$7</definedName>
    <definedName name="AprYR3Acum">'FIN-VALUE_CWS'!$AE$11</definedName>
    <definedName name="AprYR4">'FIN-VALUE_CWS'!$AQ$7</definedName>
    <definedName name="AprYR4Acum">'FIN-VALUE_CWS'!$AQ$11</definedName>
    <definedName name="AprYR5">'FIN-VALUE_CWS'!$BC$7</definedName>
    <definedName name="AprYR5Acum">'FIN-VALUE_CWS'!$BC$11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'FIN-VALUE_CWS'!$B$23:$H$77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AugYR1">'FIN-VALUE_CWS'!$K$7</definedName>
    <definedName name="AugYR1Acum">'FIN-VALUE_CWS'!$K$11</definedName>
    <definedName name="AugYR2">'FIN-VALUE_CWS'!$W$7</definedName>
    <definedName name="AugYR2Acum">'FIN-VALUE_CWS'!$W$11</definedName>
    <definedName name="AugYR3">'FIN-VALUE_CWS'!$AI$7</definedName>
    <definedName name="AugYR3Acum">'FIN-VALUE_CWS'!$AI$11</definedName>
    <definedName name="AugYR4">'FIN-VALUE_CWS'!$AU$7</definedName>
    <definedName name="AugYR4Acum">'FIN-VALUE_CWS'!$AU$11</definedName>
    <definedName name="AugYR5">'FIN-VALUE_CWS'!$BG$7</definedName>
    <definedName name="AugYR5Acum">'FIN-VALUE_CWS'!$BG$11</definedName>
    <definedName name="CajaAcumFinPeriodo">'FIN-CASHFLOW_CWS'!$BK$58</definedName>
    <definedName name="CajaRequerida">'Chapter 11 Example'!$D$4</definedName>
    <definedName name="COGS_DB">COGS_DB!$A$1</definedName>
    <definedName name="COGS_PRICEMARGIN">'COGS-PRICE-MARGIN_CWS'!$A$2</definedName>
    <definedName name="CompraInventarioAbrilAñ1">'COGS-INVENTORY_CWS'!$G$47</definedName>
    <definedName name="CONTEOPERSONAL">STAFF_CWS!$A$7</definedName>
    <definedName name="DecYR1">'FIN-VALUE_CWS'!$O$7</definedName>
    <definedName name="DecYR1Acum">'FIN-VALUE_CWS'!$O$11</definedName>
    <definedName name="DecYR2">'FIN-VALUE_CWS'!$AA$7</definedName>
    <definedName name="DecYR2Acum">'FIN-VALUE_CWS'!$AA$11</definedName>
    <definedName name="DecYR3">'FIN-VALUE_CWS'!$AM$7</definedName>
    <definedName name="DecYR3Acum">'FIN-VALUE_CWS'!$AM$11</definedName>
    <definedName name="DecYR4">'FIN-VALUE_CWS'!$AY$7</definedName>
    <definedName name="DecYR4Acum">'FIN-VALUE_CWS'!$AY$11</definedName>
    <definedName name="DecYR5">'FIN-VALUE_CWS'!$BK$7</definedName>
    <definedName name="DecYR5Acum">'FIN-VALUE_CWS'!$BK$11</definedName>
    <definedName name="DicYR1">'FIN-VALUE_CWS'!$O$7</definedName>
    <definedName name="EneYR1">'FIN-VALUE_CWS'!$D$7</definedName>
    <definedName name="EneYR1Acum">'FIN-VALUE_CWS'!$D$11</definedName>
    <definedName name="EneYR2">'FIN-VALUE_CWS'!$P$7</definedName>
    <definedName name="EneYR2Acum">'FIN-VALUE_CWS'!$P$11</definedName>
    <definedName name="EneYR3">'FIN-VALUE_CWS'!$AB$7</definedName>
    <definedName name="EneYR3Acum">'FIN-VALUE_CWS'!$AB$11</definedName>
    <definedName name="EneYR4">'FIN-VALUE_CWS'!$AN$7</definedName>
    <definedName name="EneYR4Acum">'FIN-VALUE_CWS'!$AN$11</definedName>
    <definedName name="EneYR5">'FIN-VALUE_CWS'!$AZ$7</definedName>
    <definedName name="EneYR5Acum">'FIN-VALUE_CWS'!$AZ$11</definedName>
    <definedName name="EQUES_LBR">#REF!</definedName>
    <definedName name="FebYR1">'FIN-VALUE_CWS'!$E$7</definedName>
    <definedName name="FebYR1Acum">'FIN-VALUE_CWS'!$E$11</definedName>
    <definedName name="FebYR2">'FIN-VALUE_CWS'!$Q$7</definedName>
    <definedName name="FebYR2Acum">'FIN-VALUE_CWS'!$Q$11</definedName>
    <definedName name="FebYR3">'FIN-VALUE_CWS'!$AC$7</definedName>
    <definedName name="FebYR3Acum">'FIN-VALUE_CWS'!$AC$11</definedName>
    <definedName name="FebYR4">'FIN-VALUE_CWS'!$AO$7</definedName>
    <definedName name="FebYR4Acum">'FIN-VALUE_CWS'!$AO$11</definedName>
    <definedName name="FebYR5">'FIN-VALUE_CWS'!$BA$7</definedName>
    <definedName name="FebYR5Acum">'FIN-VALUE_CWS'!$BA$11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'REV-REVCALC_CWS'!$C$54:$BJ$54</definedName>
    <definedName name="JulYR1">'FIN-VALUE_CWS'!$J$7</definedName>
    <definedName name="JulYR1Acum">'FIN-VALUE_CWS'!$J$11</definedName>
    <definedName name="JulYR2">'FIN-VALUE_CWS'!$V$7</definedName>
    <definedName name="JulYR2Acum">'FIN-VALUE_CWS'!$V$11</definedName>
    <definedName name="JulYR3">'FIN-VALUE_CWS'!$AH$7</definedName>
    <definedName name="JulYR3Acum">'FIN-VALUE_CWS'!$AH$11</definedName>
    <definedName name="JulYR4">'FIN-VALUE_CWS'!$AT$7</definedName>
    <definedName name="JulYR4Acum">'FIN-VALUE_CWS'!$AT$11</definedName>
    <definedName name="JulYR5">'FIN-VALUE_CWS'!$BF$7</definedName>
    <definedName name="JulYR5Acum">'FIN-VALUE_CWS'!$BF$11</definedName>
    <definedName name="JunYR1">'FIN-VALUE_CWS'!$I$7</definedName>
    <definedName name="JunYR1Acum">'FIN-VALUE_CWS'!$I$11</definedName>
    <definedName name="JunYR2">'FIN-VALUE_CWS'!$U$7</definedName>
    <definedName name="JunYR2Acum">'FIN-VALUE_CWS'!$U$11</definedName>
    <definedName name="JunYR3">'FIN-VALUE_CWS'!$AG$7</definedName>
    <definedName name="JunYR3Acum">'FIN-VALUE_CWS'!$AG$11</definedName>
    <definedName name="JunYR4">'FIN-VALUE_CWS'!$AS$7</definedName>
    <definedName name="JunYR4Acum">'FIN-VALUE_CWS'!$AS$11</definedName>
    <definedName name="JunYR5">'FIN-VALUE_CWS'!$BE$7</definedName>
    <definedName name="JunYR5Acum">'FIN-VALUE_CWS'!$BE$11</definedName>
    <definedName name="MAINT_LBR">#REF!</definedName>
    <definedName name="MARKETING_LBR">#REF!</definedName>
    <definedName name="MarYR1">'FIN-VALUE_CWS'!$F$7</definedName>
    <definedName name="MarYR1Acum">'FIN-VALUE_CWS'!$F$11</definedName>
    <definedName name="MarYR2">'FIN-VALUE_CWS'!$R$7</definedName>
    <definedName name="MarYR2Acum">'FIN-VALUE_CWS'!$R$11</definedName>
    <definedName name="MarYR3">'FIN-VALUE_CWS'!$AD$7</definedName>
    <definedName name="MarYR3Acum">'FIN-VALUE_CWS'!$AD$11</definedName>
    <definedName name="MarYR4">'FIN-VALUE_CWS'!$AP$7</definedName>
    <definedName name="MarYR4Acum">'FIN-VALUE_CWS'!$AP$11</definedName>
    <definedName name="MarYR5">'FIN-VALUE_CWS'!$BB$7</definedName>
    <definedName name="MarYR5Acum">'FIN-VALUE_CWS'!$BB$11</definedName>
    <definedName name="MayYR1">'FIN-VALUE_CWS'!$H$7</definedName>
    <definedName name="MayYR1Acum">'FIN-VALUE_CWS'!$H$11</definedName>
    <definedName name="MayYR2">'FIN-VALUE_CWS'!$T$7</definedName>
    <definedName name="MayYR2Acum">'FIN-VALUE_CWS'!$T$11</definedName>
    <definedName name="MayYR3">'FIN-VALUE_CWS'!$AF$7</definedName>
    <definedName name="MayYR3Acum">'FIN-VALUE_CWS'!$AF$11</definedName>
    <definedName name="MayYR4">'FIN-VALUE_CWS'!$AR$7</definedName>
    <definedName name="MayYR4Acum">'FIN-VALUE_CWS'!$AR$11</definedName>
    <definedName name="MayYR5">'FIN-VALUE_CWS'!$BD$7</definedName>
    <definedName name="MayYR5Acum">'FIN-VALUE_CWS'!$BD$11</definedName>
    <definedName name="MUSEUM_LBR">#REF!</definedName>
    <definedName name="NovYR1">'FIN-VALUE_CWS'!$N$7</definedName>
    <definedName name="NovYR1Acum">'FIN-VALUE_CWS'!$N$11</definedName>
    <definedName name="NovYR2">'FIN-VALUE_CWS'!$Z$7</definedName>
    <definedName name="NovYR2Acum">'FIN-VALUE_CWS'!$Z$11</definedName>
    <definedName name="NovYR3">'FIN-VALUE_CWS'!$AL$7</definedName>
    <definedName name="NovYR3Acum">'FIN-VALUE_CWS'!$AL$11</definedName>
    <definedName name="NovYR4">'FIN-VALUE_CWS'!$AX$7</definedName>
    <definedName name="NovYR4Acum">'FIN-VALUE_CWS'!$AX$11</definedName>
    <definedName name="NovYR5">'FIN-VALUE_CWS'!$BJ$7</definedName>
    <definedName name="NovYR5Acum">'FIN-VALUE_CWS'!$BJ$11</definedName>
    <definedName name="ObjetivoVenta">'REV-SALES-FCAST_CWS'!$B$10</definedName>
    <definedName name="OctYR1">'FIN-VALUE_CWS'!$M$7</definedName>
    <definedName name="OctYR1Acum">'FIN-VALUE_CWS'!$M$11</definedName>
    <definedName name="OctYR2">'FIN-VALUE_CWS'!$Y$7</definedName>
    <definedName name="OctYR2Acum">'FIN-VALUE_CWS'!$Y$11</definedName>
    <definedName name="OctYR3">'FIN-VALUE_CWS'!$AK$7</definedName>
    <definedName name="OctYR3Acum">'FIN-VALUE_CWS'!$AK$11</definedName>
    <definedName name="OctYR4">'FIN-VALUE_CWS'!$AW$7</definedName>
    <definedName name="OctYR4Acum">'FIN-VALUE_CWS'!$AW$11</definedName>
    <definedName name="OctYR5">'FIN-VALUE_CWS'!$BI$7</definedName>
    <definedName name="OctYR5Acum">'FIN-VALUE_CWS'!$BI$11</definedName>
    <definedName name="OUTFITTER_LBR">#REF!</definedName>
    <definedName name="PersonalPropietario">STAFF_CWS!$G$10</definedName>
    <definedName name="PorcAceptacionFusionAñ1">'COGS-PRICE-MARGIN_CWS'!$B$33</definedName>
    <definedName name="PorcAceptacionFusionAñ2">'COGS-PRICE-MARGIN_CWS'!$B$83</definedName>
    <definedName name="PorcAceptacionFusionAñ3">'COGS-PRICE-MARGIN_CWS'!$B$133</definedName>
    <definedName name="PorcAceptacionFusionAñ4">'COGS-PRICE-MARGIN_CWS'!$B$183</definedName>
    <definedName name="PorcAceptacionFusionAñ5">'COGS-PRICE-MARGIN_CWS'!$B$233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PronosticoVentaAñ4">'REV-SALES-FCAST_CWS'!$C$50:$N$50</definedName>
    <definedName name="PronosticoVentaAñ5">'REV-SALES-FCAST_CWS'!$C$54:$N$54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SepYR1">'FIN-VALUE_CWS'!$L$7</definedName>
    <definedName name="SepYR1Acum">'FIN-VALUE_CWS'!$L$11</definedName>
    <definedName name="SepYR2">'FIN-VALUE_CWS'!$X$7</definedName>
    <definedName name="SepYR2Acum">'FIN-VALUE_CWS'!$X$11</definedName>
    <definedName name="SepYR3">'FIN-VALUE_CWS'!$AJ$7</definedName>
    <definedName name="SepYR3Acum">'FIN-VALUE_CWS'!$AJ$11</definedName>
    <definedName name="SepYR4">'FIN-VALUE_CWS'!$AV$7</definedName>
    <definedName name="SepYR4Acum">'FIN-VALUE_CWS'!$AV$11</definedName>
    <definedName name="SepYR5">'FIN-VALUE_CWS'!$BH$7</definedName>
    <definedName name="SepYR5Acum">'FIN-VALUE_CWS'!$BH$11</definedName>
    <definedName name="TELECOM_LBR">#REF!</definedName>
    <definedName name="TESTOFRANGE">STAFF_CWS!$B$10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TotalIngresioProductoDiario">COGS_DB!$F$56,COGS_DB!$F$83,COGS_DB!$F$88</definedName>
    <definedName name="TotalIngresoAbrilAñ1">'REV-REVCALC_CWS'!$F$90</definedName>
    <definedName name="TotalIngresoProductoFusion">COGS_DB!$F$97,COGS_DB!$F$123,COGS_DB!$F$128</definedName>
    <definedName name="TotalIngresos">'REV-REVCALC_CWS'!$A$84</definedName>
    <definedName name="TotalIngresosAñ1">COGS_DB!$C$3</definedName>
    <definedName name="TotalPronosticoMercado">'REV-SALES-FCAST_CWS'!$B$6</definedName>
    <definedName name="TransporteEjecutivosAn1Abril">STAFF_CWS!$K$227</definedName>
    <definedName name="TransporteOperativosAn1Abril">STAFF_CWS!$K$292</definedName>
    <definedName name="TransporteProduccionAn1Abril">STAFF_CWS!$K$548</definedName>
    <definedName name="TransporteVentasAn1Abril">STAFF_CWS!$K$375</definedName>
    <definedName name="UNIDADESENTRADA">STAFF_CWS!$A$6</definedName>
    <definedName name="UnidadesVentaAbrilAñ1">'REV-REVCALC_CWS'!$F$6</definedName>
  </definedNames>
  <calcPr calcId="191028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7" i="47" l="1"/>
  <c r="K25" i="6"/>
  <c r="K227" i="6"/>
  <c r="K47" i="6"/>
  <c r="K292" i="6"/>
  <c r="K75" i="6"/>
  <c r="K375" i="6"/>
  <c r="K133" i="6"/>
  <c r="K548" i="6"/>
  <c r="H165" i="59"/>
  <c r="B61" i="59"/>
  <c r="BJ78" i="48"/>
  <c r="BI78" i="48"/>
  <c r="BH78" i="48"/>
  <c r="BG78" i="48"/>
  <c r="BF78" i="48"/>
  <c r="BE78" i="48"/>
  <c r="BD78" i="48"/>
  <c r="BC78" i="48"/>
  <c r="BB78" i="48"/>
  <c r="BA78" i="48"/>
  <c r="AZ78" i="48"/>
  <c r="AY78" i="48"/>
  <c r="AX78" i="48"/>
  <c r="AW78" i="48"/>
  <c r="AV78" i="48"/>
  <c r="AU78" i="48"/>
  <c r="AT78" i="48"/>
  <c r="AS78" i="48"/>
  <c r="AR78" i="48"/>
  <c r="AQ78" i="48"/>
  <c r="AP78" i="48"/>
  <c r="AO78" i="48"/>
  <c r="AN78" i="48"/>
  <c r="AM78" i="48"/>
  <c r="AL78" i="48"/>
  <c r="AK78" i="48"/>
  <c r="AJ78" i="48"/>
  <c r="AI78" i="48"/>
  <c r="AH78" i="48"/>
  <c r="AG78" i="48"/>
  <c r="AF78" i="48"/>
  <c r="AE78" i="48"/>
  <c r="AD78" i="48"/>
  <c r="AC78" i="48"/>
  <c r="AB78" i="48"/>
  <c r="AA78" i="48"/>
  <c r="Z78" i="48"/>
  <c r="Y78" i="48"/>
  <c r="X78" i="48"/>
  <c r="W78" i="48"/>
  <c r="V78" i="48"/>
  <c r="U78" i="48"/>
  <c r="T78" i="48"/>
  <c r="S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AR104" i="49"/>
  <c r="B20" i="59"/>
  <c r="B15" i="59"/>
  <c r="B16" i="59"/>
  <c r="C14" i="48"/>
  <c r="C15" i="48"/>
  <c r="C17" i="48"/>
  <c r="B8" i="47"/>
  <c r="B10" i="47"/>
  <c r="C36" i="47"/>
  <c r="C38" i="47"/>
  <c r="C6" i="48"/>
  <c r="C9" i="48"/>
  <c r="C8" i="48"/>
  <c r="C13" i="48"/>
  <c r="C21" i="48"/>
  <c r="C22" i="48"/>
  <c r="C23" i="48"/>
  <c r="C24" i="48"/>
  <c r="C26" i="48"/>
  <c r="C28" i="48"/>
  <c r="C50" i="48"/>
  <c r="C51" i="48"/>
  <c r="C52" i="48"/>
  <c r="C54" i="48"/>
  <c r="C58" i="48"/>
  <c r="C59" i="48"/>
  <c r="C60" i="48"/>
  <c r="C61" i="48"/>
  <c r="C63" i="48"/>
  <c r="C65" i="48"/>
  <c r="E116" i="59"/>
  <c r="C35" i="48"/>
  <c r="C44" i="48"/>
  <c r="C72" i="48"/>
  <c r="C81" i="48"/>
  <c r="E125" i="59"/>
  <c r="D78" i="49"/>
  <c r="F78" i="49"/>
  <c r="F139" i="49"/>
  <c r="F141" i="49"/>
  <c r="C45" i="48"/>
  <c r="E126" i="59"/>
  <c r="E127" i="59"/>
  <c r="C34" i="48"/>
  <c r="C38" i="48"/>
  <c r="C40" i="48"/>
  <c r="C71" i="48"/>
  <c r="C75" i="48"/>
  <c r="C77" i="48"/>
  <c r="E120" i="59"/>
  <c r="D5" i="49"/>
  <c r="F5" i="49"/>
  <c r="F66" i="49"/>
  <c r="F68" i="49"/>
  <c r="C41" i="48"/>
  <c r="E121" i="59"/>
  <c r="E122" i="59"/>
  <c r="E129" i="59"/>
  <c r="F56" i="68"/>
  <c r="F57" i="68"/>
  <c r="F58" i="68"/>
  <c r="F59" i="68"/>
  <c r="F60" i="68"/>
  <c r="F61" i="68"/>
  <c r="F62" i="68"/>
  <c r="F63" i="68"/>
  <c r="F64" i="68"/>
  <c r="F65" i="68"/>
  <c r="F67" i="68"/>
  <c r="F74" i="68"/>
  <c r="H193" i="6"/>
  <c r="F72" i="68"/>
  <c r="H175" i="6"/>
  <c r="F71" i="68"/>
  <c r="H166" i="6"/>
  <c r="F73" i="68"/>
  <c r="H184" i="6"/>
  <c r="H209" i="6"/>
  <c r="C22" i="6"/>
  <c r="H199" i="6"/>
  <c r="H201" i="6"/>
  <c r="C19" i="6"/>
  <c r="H190" i="6"/>
  <c r="H192" i="6"/>
  <c r="C13" i="6"/>
  <c r="H172" i="6"/>
  <c r="H174" i="6"/>
  <c r="C10" i="6"/>
  <c r="H163" i="6"/>
  <c r="H165" i="6"/>
  <c r="C16" i="6"/>
  <c r="H181" i="6"/>
  <c r="H183" i="6"/>
  <c r="H208" i="6"/>
  <c r="H210" i="6"/>
  <c r="H219" i="6"/>
  <c r="H220" i="6"/>
  <c r="H221" i="6"/>
  <c r="H223" i="6"/>
  <c r="H25" i="6"/>
  <c r="H222" i="6"/>
  <c r="H224" i="6"/>
  <c r="F76" i="68"/>
  <c r="H341" i="6"/>
  <c r="F86" i="68"/>
  <c r="F87" i="68"/>
  <c r="F89" i="68"/>
  <c r="F94" i="68"/>
  <c r="H332" i="6"/>
  <c r="F93" i="68"/>
  <c r="H323" i="6"/>
  <c r="F75" i="68"/>
  <c r="H305" i="6"/>
  <c r="H357" i="6"/>
  <c r="C72" i="6"/>
  <c r="H347" i="6"/>
  <c r="H349" i="6"/>
  <c r="C69" i="6"/>
  <c r="H338" i="6"/>
  <c r="H340" i="6"/>
  <c r="C66" i="6"/>
  <c r="H329" i="6"/>
  <c r="H331" i="6"/>
  <c r="C63" i="6"/>
  <c r="H320" i="6"/>
  <c r="H322" i="6"/>
  <c r="C60" i="6"/>
  <c r="H311" i="6"/>
  <c r="H313" i="6"/>
  <c r="C57" i="6"/>
  <c r="H302" i="6"/>
  <c r="H304" i="6"/>
  <c r="H356" i="6"/>
  <c r="H358" i="6"/>
  <c r="H367" i="6"/>
  <c r="H368" i="6"/>
  <c r="H369" i="6"/>
  <c r="H371" i="6"/>
  <c r="H75" i="6"/>
  <c r="H370" i="6"/>
  <c r="H372" i="6"/>
  <c r="F80" i="68"/>
  <c r="H496" i="6"/>
  <c r="F79" i="68"/>
  <c r="H469" i="6"/>
  <c r="F78" i="68"/>
  <c r="H442" i="6"/>
  <c r="F77" i="68"/>
  <c r="H406" i="6"/>
  <c r="H530" i="6"/>
  <c r="C130" i="6"/>
  <c r="H520" i="6"/>
  <c r="H522" i="6"/>
  <c r="C127" i="6"/>
  <c r="H511" i="6"/>
  <c r="H513" i="6"/>
  <c r="C124" i="6"/>
  <c r="H502" i="6"/>
  <c r="H504" i="6"/>
  <c r="C121" i="6"/>
  <c r="H493" i="6"/>
  <c r="H495" i="6"/>
  <c r="C109" i="6"/>
  <c r="H457" i="6"/>
  <c r="H459" i="6"/>
  <c r="C106" i="6"/>
  <c r="H448" i="6"/>
  <c r="H450" i="6"/>
  <c r="C103" i="6"/>
  <c r="H439" i="6"/>
  <c r="H441" i="6"/>
  <c r="C100" i="6"/>
  <c r="H430" i="6"/>
  <c r="H432" i="6"/>
  <c r="C97" i="6"/>
  <c r="H421" i="6"/>
  <c r="H423" i="6"/>
  <c r="C94" i="6"/>
  <c r="H412" i="6"/>
  <c r="H414" i="6"/>
  <c r="C91" i="6"/>
  <c r="H403" i="6"/>
  <c r="H405" i="6"/>
  <c r="C88" i="6"/>
  <c r="H394" i="6"/>
  <c r="H396" i="6"/>
  <c r="C85" i="6"/>
  <c r="H385" i="6"/>
  <c r="H387" i="6"/>
  <c r="C118" i="6"/>
  <c r="H484" i="6"/>
  <c r="H486" i="6"/>
  <c r="C115" i="6"/>
  <c r="H475" i="6"/>
  <c r="H477" i="6"/>
  <c r="C112" i="6"/>
  <c r="H466" i="6"/>
  <c r="H468" i="6"/>
  <c r="H529" i="6"/>
  <c r="H531" i="6"/>
  <c r="H540" i="6"/>
  <c r="H541" i="6"/>
  <c r="H542" i="6"/>
  <c r="H544" i="6"/>
  <c r="H133" i="6"/>
  <c r="H543" i="6"/>
  <c r="H545" i="6"/>
  <c r="C44" i="6"/>
  <c r="H264" i="6"/>
  <c r="H266" i="6"/>
  <c r="C41" i="6"/>
  <c r="H255" i="6"/>
  <c r="H257" i="6"/>
  <c r="C38" i="6"/>
  <c r="H246" i="6"/>
  <c r="H248" i="6"/>
  <c r="C35" i="6"/>
  <c r="H237" i="6"/>
  <c r="H239" i="6"/>
  <c r="H273" i="6"/>
  <c r="H274" i="6"/>
  <c r="H275" i="6"/>
  <c r="H284" i="6"/>
  <c r="H285" i="6"/>
  <c r="H286" i="6"/>
  <c r="H47" i="6"/>
  <c r="H287" i="6"/>
  <c r="H288" i="6"/>
  <c r="H289" i="6"/>
  <c r="E164" i="59"/>
  <c r="H227" i="6"/>
  <c r="H292" i="6"/>
  <c r="H375" i="6"/>
  <c r="H548" i="6"/>
  <c r="E165" i="59"/>
  <c r="E166" i="59"/>
  <c r="E167" i="59"/>
  <c r="E150" i="59"/>
  <c r="E152" i="59"/>
  <c r="E153" i="59"/>
  <c r="E151" i="59"/>
  <c r="E154" i="59"/>
  <c r="C23" i="6"/>
  <c r="H205" i="6"/>
  <c r="C20" i="6"/>
  <c r="H196" i="6"/>
  <c r="C14" i="6"/>
  <c r="H178" i="6"/>
  <c r="C11" i="6"/>
  <c r="H169" i="6"/>
  <c r="C17" i="6"/>
  <c r="H187" i="6"/>
  <c r="H212" i="6"/>
  <c r="E157" i="59"/>
  <c r="C45" i="6"/>
  <c r="H270" i="6"/>
  <c r="C42" i="6"/>
  <c r="H261" i="6"/>
  <c r="C39" i="6"/>
  <c r="H252" i="6"/>
  <c r="C36" i="6"/>
  <c r="H243" i="6"/>
  <c r="H277" i="6"/>
  <c r="E158" i="59"/>
  <c r="C73" i="6"/>
  <c r="H353" i="6"/>
  <c r="C70" i="6"/>
  <c r="H344" i="6"/>
  <c r="C67" i="6"/>
  <c r="H335" i="6"/>
  <c r="C64" i="6"/>
  <c r="H326" i="6"/>
  <c r="C61" i="6"/>
  <c r="H317" i="6"/>
  <c r="C58" i="6"/>
  <c r="H308" i="6"/>
  <c r="H360" i="6"/>
  <c r="E159" i="59"/>
  <c r="C131" i="6"/>
  <c r="H526" i="6"/>
  <c r="C128" i="6"/>
  <c r="H517" i="6"/>
  <c r="C125" i="6"/>
  <c r="H508" i="6"/>
  <c r="C122" i="6"/>
  <c r="H499" i="6"/>
  <c r="C110" i="6"/>
  <c r="H463" i="6"/>
  <c r="C107" i="6"/>
  <c r="H454" i="6"/>
  <c r="C104" i="6"/>
  <c r="H445" i="6"/>
  <c r="C101" i="6"/>
  <c r="H436" i="6"/>
  <c r="C98" i="6"/>
  <c r="H427" i="6"/>
  <c r="C95" i="6"/>
  <c r="H418" i="6"/>
  <c r="C92" i="6"/>
  <c r="H409" i="6"/>
  <c r="C89" i="6"/>
  <c r="H400" i="6"/>
  <c r="C86" i="6"/>
  <c r="H391" i="6"/>
  <c r="H533" i="6"/>
  <c r="E160" i="59"/>
  <c r="E161" i="59"/>
  <c r="E169" i="59"/>
  <c r="B167" i="10"/>
  <c r="B163" i="10"/>
  <c r="B159" i="10"/>
  <c r="B155" i="10"/>
  <c r="B151" i="10"/>
  <c r="B147" i="10"/>
  <c r="B143" i="10"/>
  <c r="B139" i="10"/>
  <c r="B135" i="10"/>
  <c r="B131" i="10"/>
  <c r="B127" i="10"/>
  <c r="B123" i="10"/>
  <c r="B119" i="10"/>
  <c r="B115" i="10"/>
  <c r="B111" i="10"/>
  <c r="B107" i="10"/>
  <c r="B171" i="10"/>
  <c r="B168" i="10"/>
  <c r="B164" i="10"/>
  <c r="B160" i="10"/>
  <c r="B156" i="10"/>
  <c r="B152" i="10"/>
  <c r="B148" i="10"/>
  <c r="B144" i="10"/>
  <c r="B140" i="10"/>
  <c r="B136" i="10"/>
  <c r="B132" i="10"/>
  <c r="B128" i="10"/>
  <c r="B124" i="10"/>
  <c r="B120" i="10"/>
  <c r="B116" i="10"/>
  <c r="B112" i="10"/>
  <c r="B108" i="10"/>
  <c r="B172" i="10"/>
  <c r="B173" i="10"/>
  <c r="B20" i="10"/>
  <c r="B96" i="10"/>
  <c r="B92" i="10"/>
  <c r="B88" i="10"/>
  <c r="B84" i="10"/>
  <c r="B80" i="10"/>
  <c r="B76" i="10"/>
  <c r="B100" i="10"/>
  <c r="B97" i="10"/>
  <c r="B93" i="10"/>
  <c r="B89" i="10"/>
  <c r="B85" i="10"/>
  <c r="B81" i="10"/>
  <c r="B77" i="10"/>
  <c r="B101" i="10"/>
  <c r="B102" i="10"/>
  <c r="B16" i="10"/>
  <c r="B66" i="10"/>
  <c r="B62" i="10"/>
  <c r="B58" i="10"/>
  <c r="B54" i="10"/>
  <c r="B70" i="10"/>
  <c r="B67" i="10"/>
  <c r="B63" i="10"/>
  <c r="B59" i="10"/>
  <c r="B55" i="10"/>
  <c r="B71" i="10"/>
  <c r="B72" i="10"/>
  <c r="B12" i="10"/>
  <c r="B44" i="10"/>
  <c r="B40" i="10"/>
  <c r="B32" i="10"/>
  <c r="B28" i="10"/>
  <c r="B36" i="10"/>
  <c r="B48" i="10"/>
  <c r="B45" i="10"/>
  <c r="B41" i="10"/>
  <c r="B33" i="10"/>
  <c r="B29" i="10"/>
  <c r="B37" i="10"/>
  <c r="B49" i="10"/>
  <c r="B50" i="10"/>
  <c r="B8" i="10"/>
  <c r="B24" i="10"/>
  <c r="C27" i="29"/>
  <c r="C28" i="29"/>
  <c r="C47" i="29"/>
  <c r="C48" i="29"/>
  <c r="E7" i="30"/>
  <c r="C18" i="29"/>
  <c r="C19" i="29"/>
  <c r="C38" i="29"/>
  <c r="C39" i="29"/>
  <c r="E8" i="30"/>
  <c r="E9" i="30"/>
  <c r="E50" i="30"/>
  <c r="D7" i="33"/>
  <c r="E7" i="33"/>
  <c r="F7" i="33"/>
  <c r="H31" i="6"/>
  <c r="D23" i="29"/>
  <c r="H53" i="6"/>
  <c r="D24" i="29"/>
  <c r="H81" i="6"/>
  <c r="D25" i="29"/>
  <c r="H139" i="6"/>
  <c r="D26" i="29"/>
  <c r="D27" i="29"/>
  <c r="D28" i="29"/>
  <c r="D47" i="29"/>
  <c r="D48" i="29"/>
  <c r="F7" i="30"/>
  <c r="H30" i="6"/>
  <c r="D14" i="29"/>
  <c r="H52" i="6"/>
  <c r="D15" i="29"/>
  <c r="H80" i="6"/>
  <c r="D16" i="29"/>
  <c r="H138" i="6"/>
  <c r="D17" i="29"/>
  <c r="D18" i="29"/>
  <c r="D19" i="29"/>
  <c r="D38" i="29"/>
  <c r="D39" i="29"/>
  <c r="F8" i="30"/>
  <c r="F9" i="30"/>
  <c r="F50" i="30"/>
  <c r="D8" i="33"/>
  <c r="F8" i="33"/>
  <c r="F69" i="33"/>
  <c r="F39" i="28"/>
  <c r="E204" i="59"/>
  <c r="H29" i="6"/>
  <c r="D5" i="29"/>
  <c r="H51" i="6"/>
  <c r="D6" i="29"/>
  <c r="H79" i="6"/>
  <c r="D7" i="29"/>
  <c r="H137" i="6"/>
  <c r="D8" i="29"/>
  <c r="D9" i="29"/>
  <c r="C9" i="29"/>
  <c r="D10" i="29"/>
  <c r="D32" i="29"/>
  <c r="D33" i="29"/>
  <c r="D34" i="29"/>
  <c r="D35" i="29"/>
  <c r="F12" i="28"/>
  <c r="F13" i="28"/>
  <c r="E178" i="59"/>
  <c r="D42" i="29"/>
  <c r="D44" i="29"/>
  <c r="F6" i="28"/>
  <c r="E172" i="59"/>
  <c r="E206" i="59"/>
  <c r="E208" i="59"/>
  <c r="D35" i="64"/>
  <c r="C90" i="48"/>
  <c r="D14" i="67"/>
  <c r="D17" i="67"/>
  <c r="D20" i="67"/>
  <c r="D39" i="64"/>
  <c r="D27" i="50"/>
  <c r="D38" i="50"/>
  <c r="D34" i="50"/>
  <c r="D35" i="50"/>
  <c r="D39" i="50"/>
  <c r="D43" i="50"/>
  <c r="D40" i="64"/>
  <c r="D66" i="50"/>
  <c r="D67" i="50"/>
  <c r="D69" i="50"/>
  <c r="D70" i="50"/>
  <c r="D41" i="64"/>
  <c r="D38" i="64"/>
  <c r="D43" i="64"/>
  <c r="D45" i="64"/>
  <c r="D48" i="64"/>
  <c r="D50" i="64"/>
  <c r="D67" i="64"/>
  <c r="E69" i="33"/>
  <c r="E39" i="28"/>
  <c r="D204" i="59"/>
  <c r="C42" i="29"/>
  <c r="C44" i="29"/>
  <c r="E6" i="28"/>
  <c r="D172" i="59"/>
  <c r="G199" i="6"/>
  <c r="G201" i="6"/>
  <c r="G190" i="6"/>
  <c r="G192" i="6"/>
  <c r="G172" i="6"/>
  <c r="G174" i="6"/>
  <c r="G163" i="6"/>
  <c r="G165" i="6"/>
  <c r="G181" i="6"/>
  <c r="G183" i="6"/>
  <c r="G208" i="6"/>
  <c r="G209" i="6"/>
  <c r="G210" i="6"/>
  <c r="G219" i="6"/>
  <c r="G220" i="6"/>
  <c r="G221" i="6"/>
  <c r="G25" i="6"/>
  <c r="G222" i="6"/>
  <c r="G223" i="6"/>
  <c r="G224" i="6"/>
  <c r="G264" i="6"/>
  <c r="G266" i="6"/>
  <c r="G255" i="6"/>
  <c r="G257" i="6"/>
  <c r="G246" i="6"/>
  <c r="G248" i="6"/>
  <c r="G237" i="6"/>
  <c r="G239" i="6"/>
  <c r="G273" i="6"/>
  <c r="G274" i="6"/>
  <c r="G275" i="6"/>
  <c r="G284" i="6"/>
  <c r="G285" i="6"/>
  <c r="G286" i="6"/>
  <c r="G47" i="6"/>
  <c r="G287" i="6"/>
  <c r="G288" i="6"/>
  <c r="G289" i="6"/>
  <c r="G347" i="6"/>
  <c r="G349" i="6"/>
  <c r="G338" i="6"/>
  <c r="G340" i="6"/>
  <c r="G329" i="6"/>
  <c r="G331" i="6"/>
  <c r="G320" i="6"/>
  <c r="G322" i="6"/>
  <c r="G311" i="6"/>
  <c r="G313" i="6"/>
  <c r="G302" i="6"/>
  <c r="G304" i="6"/>
  <c r="G356" i="6"/>
  <c r="G357" i="6"/>
  <c r="G358" i="6"/>
  <c r="G367" i="6"/>
  <c r="G368" i="6"/>
  <c r="G369" i="6"/>
  <c r="G75" i="6"/>
  <c r="G370" i="6"/>
  <c r="G371" i="6"/>
  <c r="G372" i="6"/>
  <c r="G520" i="6"/>
  <c r="G522" i="6"/>
  <c r="G511" i="6"/>
  <c r="G513" i="6"/>
  <c r="G502" i="6"/>
  <c r="G504" i="6"/>
  <c r="G493" i="6"/>
  <c r="G495" i="6"/>
  <c r="G457" i="6"/>
  <c r="G459" i="6"/>
  <c r="G448" i="6"/>
  <c r="G450" i="6"/>
  <c r="G439" i="6"/>
  <c r="G441" i="6"/>
  <c r="G430" i="6"/>
  <c r="G432" i="6"/>
  <c r="G421" i="6"/>
  <c r="G423" i="6"/>
  <c r="G412" i="6"/>
  <c r="G414" i="6"/>
  <c r="G403" i="6"/>
  <c r="G405" i="6"/>
  <c r="G394" i="6"/>
  <c r="G396" i="6"/>
  <c r="G385" i="6"/>
  <c r="G387" i="6"/>
  <c r="G484" i="6"/>
  <c r="G486" i="6"/>
  <c r="G475" i="6"/>
  <c r="G477" i="6"/>
  <c r="G466" i="6"/>
  <c r="G468" i="6"/>
  <c r="G529" i="6"/>
  <c r="G530" i="6"/>
  <c r="G531" i="6"/>
  <c r="G540" i="6"/>
  <c r="G541" i="6"/>
  <c r="G542" i="6"/>
  <c r="G133" i="6"/>
  <c r="G543" i="6"/>
  <c r="G544" i="6"/>
  <c r="G545" i="6"/>
  <c r="D164" i="59"/>
  <c r="D165" i="59"/>
  <c r="D166" i="59"/>
  <c r="D167" i="59"/>
  <c r="G205" i="6"/>
  <c r="G196" i="6"/>
  <c r="G178" i="6"/>
  <c r="G169" i="6"/>
  <c r="G187" i="6"/>
  <c r="G212" i="6"/>
  <c r="D157" i="59"/>
  <c r="G270" i="6"/>
  <c r="G261" i="6"/>
  <c r="G252" i="6"/>
  <c r="G243" i="6"/>
  <c r="G277" i="6"/>
  <c r="D158" i="59"/>
  <c r="G353" i="6"/>
  <c r="G344" i="6"/>
  <c r="G335" i="6"/>
  <c r="G326" i="6"/>
  <c r="G317" i="6"/>
  <c r="G308" i="6"/>
  <c r="G360" i="6"/>
  <c r="D159" i="59"/>
  <c r="G526" i="6"/>
  <c r="G517" i="6"/>
  <c r="G508" i="6"/>
  <c r="G499" i="6"/>
  <c r="G463" i="6"/>
  <c r="G454" i="6"/>
  <c r="G445" i="6"/>
  <c r="G436" i="6"/>
  <c r="G427" i="6"/>
  <c r="G418" i="6"/>
  <c r="G409" i="6"/>
  <c r="G400" i="6"/>
  <c r="G391" i="6"/>
  <c r="G533" i="6"/>
  <c r="D160" i="59"/>
  <c r="D161" i="59"/>
  <c r="D150" i="59"/>
  <c r="D151" i="59"/>
  <c r="D152" i="59"/>
  <c r="D153" i="59"/>
  <c r="D154" i="59"/>
  <c r="D169" i="59"/>
  <c r="D206" i="59"/>
  <c r="D208" i="59"/>
  <c r="C35" i="64"/>
  <c r="C38" i="64"/>
  <c r="C43" i="64"/>
  <c r="C45" i="64"/>
  <c r="C48" i="64"/>
  <c r="C50" i="64"/>
  <c r="C67" i="64"/>
  <c r="C70" i="64"/>
  <c r="D69" i="64"/>
  <c r="D70" i="64"/>
  <c r="E69" i="64"/>
  <c r="D36" i="47"/>
  <c r="D38" i="47"/>
  <c r="D6" i="48"/>
  <c r="D9" i="48"/>
  <c r="D8" i="48"/>
  <c r="D13" i="48"/>
  <c r="D14" i="48"/>
  <c r="D15" i="48"/>
  <c r="D17" i="48"/>
  <c r="D21" i="48"/>
  <c r="D22" i="48"/>
  <c r="D23" i="48"/>
  <c r="D24" i="48"/>
  <c r="D26" i="48"/>
  <c r="D28" i="48"/>
  <c r="D50" i="48"/>
  <c r="D51" i="48"/>
  <c r="D52" i="48"/>
  <c r="D54" i="48"/>
  <c r="D58" i="48"/>
  <c r="D59" i="48"/>
  <c r="D60" i="48"/>
  <c r="D61" i="48"/>
  <c r="D63" i="48"/>
  <c r="D65" i="48"/>
  <c r="F116" i="59"/>
  <c r="D35" i="48"/>
  <c r="D44" i="48"/>
  <c r="D72" i="48"/>
  <c r="D81" i="48"/>
  <c r="F125" i="59"/>
  <c r="D79" i="49"/>
  <c r="G79" i="49"/>
  <c r="G139" i="49"/>
  <c r="G141" i="49"/>
  <c r="D45" i="48"/>
  <c r="F126" i="59"/>
  <c r="F127" i="59"/>
  <c r="D34" i="48"/>
  <c r="D38" i="48"/>
  <c r="D40" i="48"/>
  <c r="D71" i="48"/>
  <c r="D75" i="48"/>
  <c r="D77" i="48"/>
  <c r="F120" i="59"/>
  <c r="D6" i="49"/>
  <c r="G6" i="49"/>
  <c r="G66" i="49"/>
  <c r="G68" i="49"/>
  <c r="D41" i="48"/>
  <c r="F121" i="59"/>
  <c r="F122" i="59"/>
  <c r="F129" i="59"/>
  <c r="G56" i="68"/>
  <c r="G57" i="68"/>
  <c r="G58" i="68"/>
  <c r="G59" i="68"/>
  <c r="G60" i="68"/>
  <c r="G61" i="68"/>
  <c r="G62" i="68"/>
  <c r="G63" i="68"/>
  <c r="G64" i="68"/>
  <c r="G65" i="68"/>
  <c r="G67" i="68"/>
  <c r="G74" i="68"/>
  <c r="I193" i="6"/>
  <c r="G72" i="68"/>
  <c r="I175" i="6"/>
  <c r="G71" i="68"/>
  <c r="I166" i="6"/>
  <c r="G73" i="68"/>
  <c r="I184" i="6"/>
  <c r="I209" i="6"/>
  <c r="I199" i="6"/>
  <c r="I201" i="6"/>
  <c r="I190" i="6"/>
  <c r="I192" i="6"/>
  <c r="I172" i="6"/>
  <c r="I174" i="6"/>
  <c r="I163" i="6"/>
  <c r="I165" i="6"/>
  <c r="I181" i="6"/>
  <c r="I183" i="6"/>
  <c r="I208" i="6"/>
  <c r="I210" i="6"/>
  <c r="I219" i="6"/>
  <c r="I220" i="6"/>
  <c r="I221" i="6"/>
  <c r="I223" i="6"/>
  <c r="I25" i="6"/>
  <c r="I222" i="6"/>
  <c r="I224" i="6"/>
  <c r="G76" i="68"/>
  <c r="I341" i="6"/>
  <c r="G86" i="68"/>
  <c r="G87" i="68"/>
  <c r="G89" i="68"/>
  <c r="G94" i="68"/>
  <c r="I332" i="6"/>
  <c r="G93" i="68"/>
  <c r="I323" i="6"/>
  <c r="G75" i="68"/>
  <c r="I305" i="6"/>
  <c r="I357" i="6"/>
  <c r="I347" i="6"/>
  <c r="I349" i="6"/>
  <c r="I338" i="6"/>
  <c r="I340" i="6"/>
  <c r="I329" i="6"/>
  <c r="I331" i="6"/>
  <c r="I320" i="6"/>
  <c r="I322" i="6"/>
  <c r="I311" i="6"/>
  <c r="I313" i="6"/>
  <c r="I302" i="6"/>
  <c r="I304" i="6"/>
  <c r="I356" i="6"/>
  <c r="I358" i="6"/>
  <c r="I367" i="6"/>
  <c r="I368" i="6"/>
  <c r="I369" i="6"/>
  <c r="I371" i="6"/>
  <c r="I75" i="6"/>
  <c r="I370" i="6"/>
  <c r="I372" i="6"/>
  <c r="G80" i="68"/>
  <c r="I496" i="6"/>
  <c r="G79" i="68"/>
  <c r="I469" i="6"/>
  <c r="G78" i="68"/>
  <c r="I442" i="6"/>
  <c r="G77" i="68"/>
  <c r="I406" i="6"/>
  <c r="I530" i="6"/>
  <c r="I520" i="6"/>
  <c r="I522" i="6"/>
  <c r="I511" i="6"/>
  <c r="I513" i="6"/>
  <c r="I502" i="6"/>
  <c r="I504" i="6"/>
  <c r="I493" i="6"/>
  <c r="I495" i="6"/>
  <c r="I457" i="6"/>
  <c r="I459" i="6"/>
  <c r="I448" i="6"/>
  <c r="I450" i="6"/>
  <c r="I439" i="6"/>
  <c r="I441" i="6"/>
  <c r="I430" i="6"/>
  <c r="I432" i="6"/>
  <c r="I421" i="6"/>
  <c r="I423" i="6"/>
  <c r="I412" i="6"/>
  <c r="I414" i="6"/>
  <c r="I403" i="6"/>
  <c r="I405" i="6"/>
  <c r="I394" i="6"/>
  <c r="I396" i="6"/>
  <c r="I385" i="6"/>
  <c r="I387" i="6"/>
  <c r="I484" i="6"/>
  <c r="I486" i="6"/>
  <c r="I475" i="6"/>
  <c r="I477" i="6"/>
  <c r="I466" i="6"/>
  <c r="I468" i="6"/>
  <c r="I529" i="6"/>
  <c r="I531" i="6"/>
  <c r="I540" i="6"/>
  <c r="I541" i="6"/>
  <c r="I542" i="6"/>
  <c r="I544" i="6"/>
  <c r="I133" i="6"/>
  <c r="I543" i="6"/>
  <c r="I545" i="6"/>
  <c r="I264" i="6"/>
  <c r="I266" i="6"/>
  <c r="I255" i="6"/>
  <c r="I257" i="6"/>
  <c r="I246" i="6"/>
  <c r="I248" i="6"/>
  <c r="I237" i="6"/>
  <c r="I239" i="6"/>
  <c r="I273" i="6"/>
  <c r="I274" i="6"/>
  <c r="I275" i="6"/>
  <c r="I284" i="6"/>
  <c r="I285" i="6"/>
  <c r="I286" i="6"/>
  <c r="I47" i="6"/>
  <c r="I287" i="6"/>
  <c r="I288" i="6"/>
  <c r="I289" i="6"/>
  <c r="F164" i="59"/>
  <c r="I227" i="6"/>
  <c r="I292" i="6"/>
  <c r="I375" i="6"/>
  <c r="I548" i="6"/>
  <c r="F165" i="59"/>
  <c r="F166" i="59"/>
  <c r="F167" i="59"/>
  <c r="F150" i="59"/>
  <c r="F152" i="59"/>
  <c r="F153" i="59"/>
  <c r="F151" i="59"/>
  <c r="F154" i="59"/>
  <c r="I205" i="6"/>
  <c r="I196" i="6"/>
  <c r="I178" i="6"/>
  <c r="I169" i="6"/>
  <c r="I187" i="6"/>
  <c r="I212" i="6"/>
  <c r="F157" i="59"/>
  <c r="I270" i="6"/>
  <c r="I261" i="6"/>
  <c r="I252" i="6"/>
  <c r="I243" i="6"/>
  <c r="I277" i="6"/>
  <c r="F158" i="59"/>
  <c r="I353" i="6"/>
  <c r="I344" i="6"/>
  <c r="I335" i="6"/>
  <c r="I326" i="6"/>
  <c r="I317" i="6"/>
  <c r="I308" i="6"/>
  <c r="I360" i="6"/>
  <c r="F159" i="59"/>
  <c r="I526" i="6"/>
  <c r="I517" i="6"/>
  <c r="I508" i="6"/>
  <c r="I499" i="6"/>
  <c r="I463" i="6"/>
  <c r="I454" i="6"/>
  <c r="I445" i="6"/>
  <c r="I436" i="6"/>
  <c r="I427" i="6"/>
  <c r="I418" i="6"/>
  <c r="I409" i="6"/>
  <c r="I400" i="6"/>
  <c r="I391" i="6"/>
  <c r="I533" i="6"/>
  <c r="F160" i="59"/>
  <c r="F161" i="59"/>
  <c r="F169" i="59"/>
  <c r="G7" i="33"/>
  <c r="G8" i="33"/>
  <c r="I31" i="6"/>
  <c r="E23" i="29"/>
  <c r="I53" i="6"/>
  <c r="E24" i="29"/>
  <c r="I81" i="6"/>
  <c r="E25" i="29"/>
  <c r="I139" i="6"/>
  <c r="E26" i="29"/>
  <c r="E27" i="29"/>
  <c r="E28" i="29"/>
  <c r="E47" i="29"/>
  <c r="E48" i="29"/>
  <c r="G7" i="30"/>
  <c r="I30" i="6"/>
  <c r="E14" i="29"/>
  <c r="I52" i="6"/>
  <c r="E15" i="29"/>
  <c r="I80" i="6"/>
  <c r="E16" i="29"/>
  <c r="I138" i="6"/>
  <c r="E17" i="29"/>
  <c r="E18" i="29"/>
  <c r="E19" i="29"/>
  <c r="E38" i="29"/>
  <c r="E39" i="29"/>
  <c r="G8" i="30"/>
  <c r="G9" i="30"/>
  <c r="G50" i="30"/>
  <c r="D9" i="33"/>
  <c r="G9" i="33"/>
  <c r="G69" i="33"/>
  <c r="G39" i="28"/>
  <c r="F204" i="59"/>
  <c r="I29" i="6"/>
  <c r="E5" i="29"/>
  <c r="I51" i="6"/>
  <c r="E6" i="29"/>
  <c r="I79" i="6"/>
  <c r="E7" i="29"/>
  <c r="I137" i="6"/>
  <c r="E8" i="29"/>
  <c r="E9" i="29"/>
  <c r="E10" i="29"/>
  <c r="E32" i="29"/>
  <c r="E33" i="29"/>
  <c r="E34" i="29"/>
  <c r="E35" i="29"/>
  <c r="G12" i="28"/>
  <c r="G13" i="28"/>
  <c r="F178" i="59"/>
  <c r="E42" i="29"/>
  <c r="E44" i="29"/>
  <c r="G6" i="28"/>
  <c r="F172" i="59"/>
  <c r="F206" i="59"/>
  <c r="F208" i="59"/>
  <c r="E35" i="64"/>
  <c r="D90" i="48"/>
  <c r="E14" i="67"/>
  <c r="E17" i="67"/>
  <c r="E18" i="67"/>
  <c r="E20" i="67"/>
  <c r="E39" i="64"/>
  <c r="E27" i="50"/>
  <c r="E38" i="50"/>
  <c r="E34" i="50"/>
  <c r="E35" i="50"/>
  <c r="E39" i="50"/>
  <c r="E43" i="50"/>
  <c r="E40" i="64"/>
  <c r="E65" i="50"/>
  <c r="E66" i="50"/>
  <c r="E67" i="50"/>
  <c r="E69" i="50"/>
  <c r="E70" i="50"/>
  <c r="E41" i="64"/>
  <c r="E38" i="64"/>
  <c r="E43" i="64"/>
  <c r="E45" i="64"/>
  <c r="E48" i="64"/>
  <c r="E50" i="64"/>
  <c r="E67" i="64"/>
  <c r="E70" i="64"/>
  <c r="F69" i="64"/>
  <c r="E36" i="47"/>
  <c r="E38" i="47"/>
  <c r="E6" i="48"/>
  <c r="E9" i="48"/>
  <c r="E8" i="48"/>
  <c r="E13" i="48"/>
  <c r="E14" i="48"/>
  <c r="E15" i="48"/>
  <c r="E17" i="48"/>
  <c r="E21" i="48"/>
  <c r="E22" i="48"/>
  <c r="E23" i="48"/>
  <c r="E24" i="48"/>
  <c r="E26" i="48"/>
  <c r="E28" i="48"/>
  <c r="E50" i="48"/>
  <c r="E51" i="48"/>
  <c r="E52" i="48"/>
  <c r="E54" i="48"/>
  <c r="E58" i="48"/>
  <c r="E59" i="48"/>
  <c r="E60" i="48"/>
  <c r="E61" i="48"/>
  <c r="E63" i="48"/>
  <c r="E65" i="48"/>
  <c r="G116" i="59"/>
  <c r="E35" i="48"/>
  <c r="E44" i="48"/>
  <c r="E72" i="48"/>
  <c r="E81" i="48"/>
  <c r="G125" i="59"/>
  <c r="D80" i="49"/>
  <c r="H80" i="49"/>
  <c r="H139" i="49"/>
  <c r="H141" i="49"/>
  <c r="E45" i="48"/>
  <c r="G126" i="59"/>
  <c r="G127" i="59"/>
  <c r="E34" i="48"/>
  <c r="E38" i="48"/>
  <c r="E40" i="48"/>
  <c r="E71" i="48"/>
  <c r="E75" i="48"/>
  <c r="E77" i="48"/>
  <c r="G120" i="59"/>
  <c r="D7" i="49"/>
  <c r="H7" i="49"/>
  <c r="H66" i="49"/>
  <c r="H68" i="49"/>
  <c r="E41" i="48"/>
  <c r="G121" i="59"/>
  <c r="G122" i="59"/>
  <c r="G129" i="59"/>
  <c r="H56" i="68"/>
  <c r="H57" i="68"/>
  <c r="H58" i="68"/>
  <c r="H59" i="68"/>
  <c r="H60" i="68"/>
  <c r="H61" i="68"/>
  <c r="H62" i="68"/>
  <c r="H63" i="68"/>
  <c r="H64" i="68"/>
  <c r="H65" i="68"/>
  <c r="H67" i="68"/>
  <c r="H74" i="68"/>
  <c r="J193" i="6"/>
  <c r="H72" i="68"/>
  <c r="J175" i="6"/>
  <c r="H71" i="68"/>
  <c r="J166" i="6"/>
  <c r="H73" i="68"/>
  <c r="J184" i="6"/>
  <c r="J209" i="6"/>
  <c r="J199" i="6"/>
  <c r="J201" i="6"/>
  <c r="J190" i="6"/>
  <c r="J192" i="6"/>
  <c r="J172" i="6"/>
  <c r="J174" i="6"/>
  <c r="J163" i="6"/>
  <c r="J165" i="6"/>
  <c r="J181" i="6"/>
  <c r="J183" i="6"/>
  <c r="J208" i="6"/>
  <c r="J210" i="6"/>
  <c r="J219" i="6"/>
  <c r="J220" i="6"/>
  <c r="J221" i="6"/>
  <c r="J223" i="6"/>
  <c r="J25" i="6"/>
  <c r="J222" i="6"/>
  <c r="J224" i="6"/>
  <c r="H76" i="68"/>
  <c r="J341" i="6"/>
  <c r="H86" i="68"/>
  <c r="H87" i="68"/>
  <c r="H89" i="68"/>
  <c r="H94" i="68"/>
  <c r="J332" i="6"/>
  <c r="H93" i="68"/>
  <c r="J323" i="6"/>
  <c r="H75" i="68"/>
  <c r="J305" i="6"/>
  <c r="J357" i="6"/>
  <c r="J347" i="6"/>
  <c r="J349" i="6"/>
  <c r="J338" i="6"/>
  <c r="J340" i="6"/>
  <c r="J329" i="6"/>
  <c r="J331" i="6"/>
  <c r="J320" i="6"/>
  <c r="J322" i="6"/>
  <c r="J311" i="6"/>
  <c r="J313" i="6"/>
  <c r="J302" i="6"/>
  <c r="J304" i="6"/>
  <c r="J356" i="6"/>
  <c r="J358" i="6"/>
  <c r="J367" i="6"/>
  <c r="J368" i="6"/>
  <c r="J369" i="6"/>
  <c r="J371" i="6"/>
  <c r="J75" i="6"/>
  <c r="J370" i="6"/>
  <c r="J372" i="6"/>
  <c r="H80" i="68"/>
  <c r="J496" i="6"/>
  <c r="H79" i="68"/>
  <c r="J469" i="6"/>
  <c r="H78" i="68"/>
  <c r="J442" i="6"/>
  <c r="H77" i="68"/>
  <c r="J406" i="6"/>
  <c r="J530" i="6"/>
  <c r="J520" i="6"/>
  <c r="J522" i="6"/>
  <c r="J511" i="6"/>
  <c r="J513" i="6"/>
  <c r="J502" i="6"/>
  <c r="J504" i="6"/>
  <c r="J493" i="6"/>
  <c r="J495" i="6"/>
  <c r="J457" i="6"/>
  <c r="J459" i="6"/>
  <c r="J448" i="6"/>
  <c r="J450" i="6"/>
  <c r="J439" i="6"/>
  <c r="J441" i="6"/>
  <c r="J430" i="6"/>
  <c r="J432" i="6"/>
  <c r="J421" i="6"/>
  <c r="J423" i="6"/>
  <c r="J412" i="6"/>
  <c r="J414" i="6"/>
  <c r="J403" i="6"/>
  <c r="J405" i="6"/>
  <c r="J394" i="6"/>
  <c r="J396" i="6"/>
  <c r="J385" i="6"/>
  <c r="J387" i="6"/>
  <c r="J484" i="6"/>
  <c r="J486" i="6"/>
  <c r="J475" i="6"/>
  <c r="J477" i="6"/>
  <c r="J466" i="6"/>
  <c r="J468" i="6"/>
  <c r="J529" i="6"/>
  <c r="J531" i="6"/>
  <c r="J540" i="6"/>
  <c r="J541" i="6"/>
  <c r="J542" i="6"/>
  <c r="J544" i="6"/>
  <c r="J133" i="6"/>
  <c r="J543" i="6"/>
  <c r="J545" i="6"/>
  <c r="J264" i="6"/>
  <c r="J266" i="6"/>
  <c r="J255" i="6"/>
  <c r="J257" i="6"/>
  <c r="J246" i="6"/>
  <c r="J248" i="6"/>
  <c r="J237" i="6"/>
  <c r="J239" i="6"/>
  <c r="J273" i="6"/>
  <c r="J274" i="6"/>
  <c r="J275" i="6"/>
  <c r="J284" i="6"/>
  <c r="J285" i="6"/>
  <c r="J286" i="6"/>
  <c r="J47" i="6"/>
  <c r="J287" i="6"/>
  <c r="J288" i="6"/>
  <c r="J289" i="6"/>
  <c r="G164" i="59"/>
  <c r="J227" i="6"/>
  <c r="J292" i="6"/>
  <c r="J375" i="6"/>
  <c r="J548" i="6"/>
  <c r="G165" i="59"/>
  <c r="G166" i="59"/>
  <c r="G167" i="59"/>
  <c r="G150" i="59"/>
  <c r="G152" i="59"/>
  <c r="G153" i="59"/>
  <c r="G151" i="59"/>
  <c r="G154" i="59"/>
  <c r="J205" i="6"/>
  <c r="J196" i="6"/>
  <c r="J178" i="6"/>
  <c r="J169" i="6"/>
  <c r="J187" i="6"/>
  <c r="J212" i="6"/>
  <c r="G157" i="59"/>
  <c r="J270" i="6"/>
  <c r="J261" i="6"/>
  <c r="J252" i="6"/>
  <c r="J243" i="6"/>
  <c r="J277" i="6"/>
  <c r="G158" i="59"/>
  <c r="J353" i="6"/>
  <c r="J344" i="6"/>
  <c r="J335" i="6"/>
  <c r="J326" i="6"/>
  <c r="J317" i="6"/>
  <c r="J308" i="6"/>
  <c r="J360" i="6"/>
  <c r="G159" i="59"/>
  <c r="J526" i="6"/>
  <c r="J517" i="6"/>
  <c r="J508" i="6"/>
  <c r="J499" i="6"/>
  <c r="J463" i="6"/>
  <c r="J454" i="6"/>
  <c r="J445" i="6"/>
  <c r="J436" i="6"/>
  <c r="J427" i="6"/>
  <c r="J418" i="6"/>
  <c r="J409" i="6"/>
  <c r="J400" i="6"/>
  <c r="J391" i="6"/>
  <c r="J533" i="6"/>
  <c r="G160" i="59"/>
  <c r="G161" i="59"/>
  <c r="G169" i="59"/>
  <c r="H7" i="33"/>
  <c r="H8" i="33"/>
  <c r="H9" i="33"/>
  <c r="J31" i="6"/>
  <c r="F23" i="29"/>
  <c r="J53" i="6"/>
  <c r="F24" i="29"/>
  <c r="J81" i="6"/>
  <c r="F25" i="29"/>
  <c r="J139" i="6"/>
  <c r="F26" i="29"/>
  <c r="F27" i="29"/>
  <c r="F28" i="29"/>
  <c r="F47" i="29"/>
  <c r="F48" i="29"/>
  <c r="H7" i="30"/>
  <c r="J30" i="6"/>
  <c r="F14" i="29"/>
  <c r="J52" i="6"/>
  <c r="F15" i="29"/>
  <c r="J80" i="6"/>
  <c r="F16" i="29"/>
  <c r="J138" i="6"/>
  <c r="F17" i="29"/>
  <c r="F18" i="29"/>
  <c r="F19" i="29"/>
  <c r="F38" i="29"/>
  <c r="F39" i="29"/>
  <c r="H8" i="30"/>
  <c r="H9" i="30"/>
  <c r="H50" i="30"/>
  <c r="D10" i="33"/>
  <c r="H10" i="33"/>
  <c r="H69" i="33"/>
  <c r="H39" i="28"/>
  <c r="G204" i="59"/>
  <c r="J29" i="6"/>
  <c r="F5" i="29"/>
  <c r="J51" i="6"/>
  <c r="F6" i="29"/>
  <c r="J79" i="6"/>
  <c r="F7" i="29"/>
  <c r="J137" i="6"/>
  <c r="F8" i="29"/>
  <c r="F9" i="29"/>
  <c r="F10" i="29"/>
  <c r="F32" i="29"/>
  <c r="F33" i="29"/>
  <c r="F34" i="29"/>
  <c r="F35" i="29"/>
  <c r="H12" i="28"/>
  <c r="H13" i="28"/>
  <c r="G178" i="59"/>
  <c r="F42" i="29"/>
  <c r="F44" i="29"/>
  <c r="H6" i="28"/>
  <c r="G172" i="59"/>
  <c r="G206" i="59"/>
  <c r="G208" i="59"/>
  <c r="F35" i="64"/>
  <c r="E90" i="48"/>
  <c r="F14" i="67"/>
  <c r="F17" i="67"/>
  <c r="F18" i="67"/>
  <c r="F20" i="67"/>
  <c r="F39" i="64"/>
  <c r="F27" i="50"/>
  <c r="F38" i="50"/>
  <c r="F34" i="50"/>
  <c r="F35" i="50"/>
  <c r="F39" i="50"/>
  <c r="F43" i="50"/>
  <c r="F40" i="64"/>
  <c r="F65" i="50"/>
  <c r="F66" i="50"/>
  <c r="F67" i="50"/>
  <c r="F68" i="50"/>
  <c r="F69" i="50"/>
  <c r="F70" i="50"/>
  <c r="F41" i="64"/>
  <c r="F38" i="64"/>
  <c r="F43" i="64"/>
  <c r="F45" i="64"/>
  <c r="F48" i="64"/>
  <c r="F50" i="64"/>
  <c r="F67" i="64"/>
  <c r="F70" i="64"/>
  <c r="G69" i="64"/>
  <c r="F38" i="47"/>
  <c r="F6" i="48"/>
  <c r="F9" i="48"/>
  <c r="F8" i="48"/>
  <c r="F13" i="48"/>
  <c r="F14" i="48"/>
  <c r="F15" i="48"/>
  <c r="F17" i="48"/>
  <c r="F21" i="48"/>
  <c r="F22" i="48"/>
  <c r="F23" i="48"/>
  <c r="F24" i="48"/>
  <c r="F26" i="48"/>
  <c r="F28" i="48"/>
  <c r="F50" i="48"/>
  <c r="F51" i="48"/>
  <c r="F52" i="48"/>
  <c r="F54" i="48"/>
  <c r="F58" i="48"/>
  <c r="F59" i="48"/>
  <c r="F60" i="48"/>
  <c r="F61" i="48"/>
  <c r="F63" i="48"/>
  <c r="F65" i="48"/>
  <c r="H116" i="59"/>
  <c r="F35" i="48"/>
  <c r="F34" i="48"/>
  <c r="D8" i="49"/>
  <c r="I8" i="49"/>
  <c r="I66" i="49"/>
  <c r="I68" i="49"/>
  <c r="F41" i="48"/>
  <c r="H121" i="59"/>
  <c r="F38" i="48"/>
  <c r="F40" i="48"/>
  <c r="F72" i="48"/>
  <c r="F71" i="48"/>
  <c r="F75" i="48"/>
  <c r="F77" i="48"/>
  <c r="H120" i="59"/>
  <c r="H122" i="59"/>
  <c r="F44" i="48"/>
  <c r="F81" i="48"/>
  <c r="H125" i="59"/>
  <c r="D81" i="49"/>
  <c r="I81" i="49"/>
  <c r="I139" i="49"/>
  <c r="I141" i="49"/>
  <c r="F45" i="48"/>
  <c r="H126" i="59"/>
  <c r="H127" i="59"/>
  <c r="H129" i="59"/>
  <c r="F91" i="48"/>
  <c r="I49" i="68"/>
  <c r="I50" i="68"/>
  <c r="I56" i="68"/>
  <c r="I57" i="68"/>
  <c r="I58" i="68"/>
  <c r="I59" i="68"/>
  <c r="I60" i="68"/>
  <c r="I61" i="68"/>
  <c r="I62" i="68"/>
  <c r="I63" i="68"/>
  <c r="I64" i="68"/>
  <c r="I65" i="68"/>
  <c r="I67" i="68"/>
  <c r="I74" i="68"/>
  <c r="K193" i="6"/>
  <c r="I72" i="68"/>
  <c r="K175" i="6"/>
  <c r="I71" i="68"/>
  <c r="K166" i="6"/>
  <c r="I73" i="68"/>
  <c r="K184" i="6"/>
  <c r="K209" i="6"/>
  <c r="K199" i="6"/>
  <c r="K201" i="6"/>
  <c r="K190" i="6"/>
  <c r="K192" i="6"/>
  <c r="K172" i="6"/>
  <c r="K174" i="6"/>
  <c r="K163" i="6"/>
  <c r="K165" i="6"/>
  <c r="K181" i="6"/>
  <c r="K183" i="6"/>
  <c r="K208" i="6"/>
  <c r="K210" i="6"/>
  <c r="K219" i="6"/>
  <c r="K220" i="6"/>
  <c r="K221" i="6"/>
  <c r="K223" i="6"/>
  <c r="K222" i="6"/>
  <c r="K224" i="6"/>
  <c r="I76" i="68"/>
  <c r="K341" i="6"/>
  <c r="I86" i="68"/>
  <c r="I87" i="68"/>
  <c r="I89" i="68"/>
  <c r="I94" i="68"/>
  <c r="K332" i="6"/>
  <c r="I93" i="68"/>
  <c r="K323" i="6"/>
  <c r="I75" i="68"/>
  <c r="K305" i="6"/>
  <c r="K357" i="6"/>
  <c r="K347" i="6"/>
  <c r="K349" i="6"/>
  <c r="K338" i="6"/>
  <c r="K340" i="6"/>
  <c r="K329" i="6"/>
  <c r="K331" i="6"/>
  <c r="K320" i="6"/>
  <c r="K322" i="6"/>
  <c r="K311" i="6"/>
  <c r="K313" i="6"/>
  <c r="K302" i="6"/>
  <c r="K304" i="6"/>
  <c r="K356" i="6"/>
  <c r="K358" i="6"/>
  <c r="K367" i="6"/>
  <c r="K368" i="6"/>
  <c r="K369" i="6"/>
  <c r="K371" i="6"/>
  <c r="K370" i="6"/>
  <c r="K372" i="6"/>
  <c r="I80" i="68"/>
  <c r="K496" i="6"/>
  <c r="I79" i="68"/>
  <c r="K469" i="6"/>
  <c r="I78" i="68"/>
  <c r="K442" i="6"/>
  <c r="I77" i="68"/>
  <c r="K406" i="6"/>
  <c r="K530" i="6"/>
  <c r="K520" i="6"/>
  <c r="K522" i="6"/>
  <c r="K511" i="6"/>
  <c r="K513" i="6"/>
  <c r="K502" i="6"/>
  <c r="K504" i="6"/>
  <c r="K493" i="6"/>
  <c r="K495" i="6"/>
  <c r="K457" i="6"/>
  <c r="K459" i="6"/>
  <c r="K448" i="6"/>
  <c r="K450" i="6"/>
  <c r="K439" i="6"/>
  <c r="K441" i="6"/>
  <c r="K430" i="6"/>
  <c r="K432" i="6"/>
  <c r="K421" i="6"/>
  <c r="K423" i="6"/>
  <c r="K412" i="6"/>
  <c r="K414" i="6"/>
  <c r="K403" i="6"/>
  <c r="K405" i="6"/>
  <c r="K394" i="6"/>
  <c r="K396" i="6"/>
  <c r="K385" i="6"/>
  <c r="K387" i="6"/>
  <c r="K484" i="6"/>
  <c r="K486" i="6"/>
  <c r="K475" i="6"/>
  <c r="K477" i="6"/>
  <c r="K466" i="6"/>
  <c r="K468" i="6"/>
  <c r="K529" i="6"/>
  <c r="K531" i="6"/>
  <c r="K540" i="6"/>
  <c r="K541" i="6"/>
  <c r="K542" i="6"/>
  <c r="K544" i="6"/>
  <c r="K543" i="6"/>
  <c r="K545" i="6"/>
  <c r="K264" i="6"/>
  <c r="K266" i="6"/>
  <c r="K255" i="6"/>
  <c r="K257" i="6"/>
  <c r="K246" i="6"/>
  <c r="K248" i="6"/>
  <c r="K237" i="6"/>
  <c r="K239" i="6"/>
  <c r="K273" i="6"/>
  <c r="K274" i="6"/>
  <c r="K275" i="6"/>
  <c r="K284" i="6"/>
  <c r="K285" i="6"/>
  <c r="K286" i="6"/>
  <c r="K287" i="6"/>
  <c r="K288" i="6"/>
  <c r="K289" i="6"/>
  <c r="H164" i="59"/>
  <c r="H166" i="59"/>
  <c r="H167" i="59"/>
  <c r="H150" i="59"/>
  <c r="H152" i="59"/>
  <c r="H153" i="59"/>
  <c r="H151" i="59"/>
  <c r="H154" i="59"/>
  <c r="K205" i="6"/>
  <c r="K196" i="6"/>
  <c r="K178" i="6"/>
  <c r="K169" i="6"/>
  <c r="K187" i="6"/>
  <c r="K212" i="6"/>
  <c r="H157" i="59"/>
  <c r="K270" i="6"/>
  <c r="K261" i="6"/>
  <c r="K252" i="6"/>
  <c r="K243" i="6"/>
  <c r="K277" i="6"/>
  <c r="H158" i="59"/>
  <c r="K353" i="6"/>
  <c r="K344" i="6"/>
  <c r="K335" i="6"/>
  <c r="K326" i="6"/>
  <c r="K317" i="6"/>
  <c r="K308" i="6"/>
  <c r="K360" i="6"/>
  <c r="H159" i="59"/>
  <c r="K526" i="6"/>
  <c r="K517" i="6"/>
  <c r="K508" i="6"/>
  <c r="K499" i="6"/>
  <c r="K463" i="6"/>
  <c r="K454" i="6"/>
  <c r="K445" i="6"/>
  <c r="K436" i="6"/>
  <c r="K427" i="6"/>
  <c r="K418" i="6"/>
  <c r="K409" i="6"/>
  <c r="K400" i="6"/>
  <c r="K391" i="6"/>
  <c r="K533" i="6"/>
  <c r="H160" i="59"/>
  <c r="H161" i="59"/>
  <c r="H169" i="59"/>
  <c r="I7" i="33"/>
  <c r="I8" i="33"/>
  <c r="I9" i="33"/>
  <c r="I10" i="33"/>
  <c r="K31" i="6"/>
  <c r="G23" i="29"/>
  <c r="K53" i="6"/>
  <c r="G24" i="29"/>
  <c r="K81" i="6"/>
  <c r="G25" i="29"/>
  <c r="K139" i="6"/>
  <c r="G26" i="29"/>
  <c r="G27" i="29"/>
  <c r="G28" i="29"/>
  <c r="G47" i="29"/>
  <c r="G48" i="29"/>
  <c r="I7" i="30"/>
  <c r="K30" i="6"/>
  <c r="G14" i="29"/>
  <c r="K52" i="6"/>
  <c r="G15" i="29"/>
  <c r="K80" i="6"/>
  <c r="G16" i="29"/>
  <c r="K138" i="6"/>
  <c r="G17" i="29"/>
  <c r="G18" i="29"/>
  <c r="G19" i="29"/>
  <c r="G38" i="29"/>
  <c r="G39" i="29"/>
  <c r="I8" i="30"/>
  <c r="I9" i="30"/>
  <c r="I50" i="30"/>
  <c r="D11" i="33"/>
  <c r="I11" i="33"/>
  <c r="I69" i="33"/>
  <c r="I39" i="28"/>
  <c r="H204" i="59"/>
  <c r="K29" i="6"/>
  <c r="G5" i="29"/>
  <c r="K51" i="6"/>
  <c r="G6" i="29"/>
  <c r="K79" i="6"/>
  <c r="G7" i="29"/>
  <c r="K137" i="6"/>
  <c r="G8" i="29"/>
  <c r="G9" i="29"/>
  <c r="G10" i="29"/>
  <c r="G32" i="29"/>
  <c r="G33" i="29"/>
  <c r="G34" i="29"/>
  <c r="G35" i="29"/>
  <c r="I12" i="28"/>
  <c r="I13" i="28"/>
  <c r="H178" i="59"/>
  <c r="G42" i="29"/>
  <c r="G44" i="29"/>
  <c r="I6" i="28"/>
  <c r="H172" i="59"/>
  <c r="H206" i="59"/>
  <c r="H208" i="59"/>
  <c r="G35" i="64"/>
  <c r="F90" i="48"/>
  <c r="G14" i="67"/>
  <c r="G17" i="67"/>
  <c r="G18" i="67"/>
  <c r="G20" i="67"/>
  <c r="G39" i="64"/>
  <c r="G27" i="50"/>
  <c r="G38" i="50"/>
  <c r="G34" i="50"/>
  <c r="G35" i="50"/>
  <c r="G39" i="50"/>
  <c r="G43" i="50"/>
  <c r="G40" i="64"/>
  <c r="G65" i="50"/>
  <c r="G66" i="50"/>
  <c r="G67" i="50"/>
  <c r="G68" i="50"/>
  <c r="G69" i="50"/>
  <c r="G70" i="50"/>
  <c r="G41" i="64"/>
  <c r="G38" i="64"/>
  <c r="G43" i="64"/>
  <c r="G45" i="64"/>
  <c r="G48" i="64"/>
  <c r="G50" i="64"/>
  <c r="G67" i="64"/>
  <c r="G70" i="64"/>
  <c r="H69" i="64"/>
  <c r="G38" i="47"/>
  <c r="G6" i="48"/>
  <c r="G9" i="48"/>
  <c r="G8" i="48"/>
  <c r="G13" i="48"/>
  <c r="G14" i="48"/>
  <c r="G15" i="48"/>
  <c r="G17" i="48"/>
  <c r="G21" i="48"/>
  <c r="G22" i="48"/>
  <c r="G23" i="48"/>
  <c r="G24" i="48"/>
  <c r="G26" i="48"/>
  <c r="G28" i="48"/>
  <c r="G50" i="48"/>
  <c r="G51" i="48"/>
  <c r="G52" i="48"/>
  <c r="G54" i="48"/>
  <c r="G58" i="48"/>
  <c r="G59" i="48"/>
  <c r="G60" i="48"/>
  <c r="G61" i="48"/>
  <c r="G63" i="48"/>
  <c r="G65" i="48"/>
  <c r="I116" i="59"/>
  <c r="G35" i="48"/>
  <c r="G34" i="48"/>
  <c r="D9" i="49"/>
  <c r="J9" i="49"/>
  <c r="J66" i="49"/>
  <c r="J68" i="49"/>
  <c r="G41" i="48"/>
  <c r="I121" i="59"/>
  <c r="G38" i="48"/>
  <c r="G40" i="48"/>
  <c r="G72" i="48"/>
  <c r="G71" i="48"/>
  <c r="G75" i="48"/>
  <c r="G77" i="48"/>
  <c r="I120" i="59"/>
  <c r="I122" i="59"/>
  <c r="G44" i="48"/>
  <c r="G81" i="48"/>
  <c r="I125" i="59"/>
  <c r="D82" i="49"/>
  <c r="J82" i="49"/>
  <c r="J139" i="49"/>
  <c r="J141" i="49"/>
  <c r="G45" i="48"/>
  <c r="I126" i="59"/>
  <c r="I127" i="59"/>
  <c r="I129" i="59"/>
  <c r="G91" i="48"/>
  <c r="J49" i="68"/>
  <c r="J50" i="68"/>
  <c r="J56" i="68"/>
  <c r="J57" i="68"/>
  <c r="J58" i="68"/>
  <c r="J59" i="68"/>
  <c r="J60" i="68"/>
  <c r="J61" i="68"/>
  <c r="J62" i="68"/>
  <c r="J63" i="68"/>
  <c r="J64" i="68"/>
  <c r="J65" i="68"/>
  <c r="J67" i="68"/>
  <c r="J74" i="68"/>
  <c r="L193" i="6"/>
  <c r="J72" i="68"/>
  <c r="L175" i="6"/>
  <c r="J71" i="68"/>
  <c r="L166" i="6"/>
  <c r="J73" i="68"/>
  <c r="L184" i="6"/>
  <c r="L209" i="6"/>
  <c r="L199" i="6"/>
  <c r="L201" i="6"/>
  <c r="L190" i="6"/>
  <c r="L192" i="6"/>
  <c r="L172" i="6"/>
  <c r="L174" i="6"/>
  <c r="L163" i="6"/>
  <c r="L165" i="6"/>
  <c r="L181" i="6"/>
  <c r="L183" i="6"/>
  <c r="L208" i="6"/>
  <c r="L210" i="6"/>
  <c r="L219" i="6"/>
  <c r="L220" i="6"/>
  <c r="L221" i="6"/>
  <c r="L223" i="6"/>
  <c r="L25" i="6"/>
  <c r="L222" i="6"/>
  <c r="L224" i="6"/>
  <c r="J76" i="68"/>
  <c r="L341" i="6"/>
  <c r="J86" i="68"/>
  <c r="J87" i="68"/>
  <c r="J89" i="68"/>
  <c r="J94" i="68"/>
  <c r="L332" i="6"/>
  <c r="J93" i="68"/>
  <c r="L323" i="6"/>
  <c r="J75" i="68"/>
  <c r="L305" i="6"/>
  <c r="L357" i="6"/>
  <c r="L347" i="6"/>
  <c r="L349" i="6"/>
  <c r="L338" i="6"/>
  <c r="L340" i="6"/>
  <c r="L329" i="6"/>
  <c r="L331" i="6"/>
  <c r="L320" i="6"/>
  <c r="L322" i="6"/>
  <c r="L311" i="6"/>
  <c r="L313" i="6"/>
  <c r="L302" i="6"/>
  <c r="L304" i="6"/>
  <c r="L356" i="6"/>
  <c r="L358" i="6"/>
  <c r="L367" i="6"/>
  <c r="L368" i="6"/>
  <c r="L369" i="6"/>
  <c r="L371" i="6"/>
  <c r="L75" i="6"/>
  <c r="L370" i="6"/>
  <c r="L372" i="6"/>
  <c r="J80" i="68"/>
  <c r="L496" i="6"/>
  <c r="J79" i="68"/>
  <c r="L469" i="6"/>
  <c r="J78" i="68"/>
  <c r="L442" i="6"/>
  <c r="J77" i="68"/>
  <c r="L406" i="6"/>
  <c r="L530" i="6"/>
  <c r="L520" i="6"/>
  <c r="L522" i="6"/>
  <c r="L511" i="6"/>
  <c r="L513" i="6"/>
  <c r="L502" i="6"/>
  <c r="L504" i="6"/>
  <c r="L493" i="6"/>
  <c r="L495" i="6"/>
  <c r="L457" i="6"/>
  <c r="L459" i="6"/>
  <c r="L448" i="6"/>
  <c r="L450" i="6"/>
  <c r="L439" i="6"/>
  <c r="L441" i="6"/>
  <c r="L430" i="6"/>
  <c r="L432" i="6"/>
  <c r="L421" i="6"/>
  <c r="L423" i="6"/>
  <c r="L412" i="6"/>
  <c r="L414" i="6"/>
  <c r="L403" i="6"/>
  <c r="L405" i="6"/>
  <c r="L394" i="6"/>
  <c r="L396" i="6"/>
  <c r="L385" i="6"/>
  <c r="L387" i="6"/>
  <c r="L484" i="6"/>
  <c r="L486" i="6"/>
  <c r="L475" i="6"/>
  <c r="L477" i="6"/>
  <c r="L466" i="6"/>
  <c r="L468" i="6"/>
  <c r="L529" i="6"/>
  <c r="L531" i="6"/>
  <c r="L540" i="6"/>
  <c r="L541" i="6"/>
  <c r="L542" i="6"/>
  <c r="L544" i="6"/>
  <c r="L133" i="6"/>
  <c r="L543" i="6"/>
  <c r="L545" i="6"/>
  <c r="L264" i="6"/>
  <c r="L266" i="6"/>
  <c r="L255" i="6"/>
  <c r="L257" i="6"/>
  <c r="L246" i="6"/>
  <c r="L248" i="6"/>
  <c r="L237" i="6"/>
  <c r="L239" i="6"/>
  <c r="L273" i="6"/>
  <c r="L274" i="6"/>
  <c r="L275" i="6"/>
  <c r="L284" i="6"/>
  <c r="L285" i="6"/>
  <c r="L286" i="6"/>
  <c r="L47" i="6"/>
  <c r="L287" i="6"/>
  <c r="L288" i="6"/>
  <c r="L289" i="6"/>
  <c r="I164" i="59"/>
  <c r="L227" i="6"/>
  <c r="L292" i="6"/>
  <c r="L375" i="6"/>
  <c r="L548" i="6"/>
  <c r="I165" i="59"/>
  <c r="I166" i="59"/>
  <c r="I167" i="59"/>
  <c r="I150" i="59"/>
  <c r="I152" i="59"/>
  <c r="I153" i="59"/>
  <c r="I151" i="59"/>
  <c r="I154" i="59"/>
  <c r="L205" i="6"/>
  <c r="L196" i="6"/>
  <c r="L178" i="6"/>
  <c r="L169" i="6"/>
  <c r="L187" i="6"/>
  <c r="L212" i="6"/>
  <c r="I157" i="59"/>
  <c r="L270" i="6"/>
  <c r="L261" i="6"/>
  <c r="L252" i="6"/>
  <c r="L243" i="6"/>
  <c r="L277" i="6"/>
  <c r="I158" i="59"/>
  <c r="L353" i="6"/>
  <c r="L344" i="6"/>
  <c r="L335" i="6"/>
  <c r="L326" i="6"/>
  <c r="L317" i="6"/>
  <c r="L308" i="6"/>
  <c r="L360" i="6"/>
  <c r="I159" i="59"/>
  <c r="L526" i="6"/>
  <c r="L517" i="6"/>
  <c r="L508" i="6"/>
  <c r="L499" i="6"/>
  <c r="L463" i="6"/>
  <c r="L454" i="6"/>
  <c r="L445" i="6"/>
  <c r="L436" i="6"/>
  <c r="L427" i="6"/>
  <c r="L418" i="6"/>
  <c r="L409" i="6"/>
  <c r="L400" i="6"/>
  <c r="L391" i="6"/>
  <c r="L533" i="6"/>
  <c r="I160" i="59"/>
  <c r="I161" i="59"/>
  <c r="I169" i="59"/>
  <c r="J7" i="33"/>
  <c r="J8" i="33"/>
  <c r="J9" i="33"/>
  <c r="J10" i="33"/>
  <c r="J11" i="33"/>
  <c r="L31" i="6"/>
  <c r="H23" i="29"/>
  <c r="L53" i="6"/>
  <c r="H24" i="29"/>
  <c r="L81" i="6"/>
  <c r="H25" i="29"/>
  <c r="L139" i="6"/>
  <c r="H26" i="29"/>
  <c r="H27" i="29"/>
  <c r="H28" i="29"/>
  <c r="H47" i="29"/>
  <c r="H48" i="29"/>
  <c r="J7" i="30"/>
  <c r="L30" i="6"/>
  <c r="H14" i="29"/>
  <c r="L52" i="6"/>
  <c r="H15" i="29"/>
  <c r="L80" i="6"/>
  <c r="H16" i="29"/>
  <c r="L138" i="6"/>
  <c r="H17" i="29"/>
  <c r="H18" i="29"/>
  <c r="H19" i="29"/>
  <c r="H38" i="29"/>
  <c r="H39" i="29"/>
  <c r="J8" i="30"/>
  <c r="J9" i="30"/>
  <c r="J50" i="30"/>
  <c r="D12" i="33"/>
  <c r="J12" i="33"/>
  <c r="J69" i="33"/>
  <c r="J39" i="28"/>
  <c r="I204" i="59"/>
  <c r="L29" i="6"/>
  <c r="H5" i="29"/>
  <c r="L51" i="6"/>
  <c r="H6" i="29"/>
  <c r="L79" i="6"/>
  <c r="H7" i="29"/>
  <c r="L137" i="6"/>
  <c r="H8" i="29"/>
  <c r="H9" i="29"/>
  <c r="H10" i="29"/>
  <c r="H32" i="29"/>
  <c r="H33" i="29"/>
  <c r="H34" i="29"/>
  <c r="H35" i="29"/>
  <c r="J12" i="28"/>
  <c r="J13" i="28"/>
  <c r="I178" i="59"/>
  <c r="H42" i="29"/>
  <c r="H44" i="29"/>
  <c r="J6" i="28"/>
  <c r="I172" i="59"/>
  <c r="I206" i="59"/>
  <c r="I208" i="59"/>
  <c r="H35" i="64"/>
  <c r="G90" i="48"/>
  <c r="H14" i="67"/>
  <c r="H17" i="67"/>
  <c r="H18" i="67"/>
  <c r="H20" i="67"/>
  <c r="H39" i="64"/>
  <c r="H27" i="50"/>
  <c r="H38" i="50"/>
  <c r="H34" i="50"/>
  <c r="H35" i="50"/>
  <c r="H39" i="50"/>
  <c r="H43" i="50"/>
  <c r="H40" i="64"/>
  <c r="H65" i="50"/>
  <c r="H66" i="50"/>
  <c r="H67" i="50"/>
  <c r="H68" i="50"/>
  <c r="H69" i="50"/>
  <c r="H70" i="50"/>
  <c r="H41" i="64"/>
  <c r="H38" i="64"/>
  <c r="H43" i="64"/>
  <c r="H45" i="64"/>
  <c r="H48" i="64"/>
  <c r="H50" i="64"/>
  <c r="H67" i="64"/>
  <c r="H70" i="64"/>
  <c r="I69" i="64"/>
  <c r="H38" i="47"/>
  <c r="H6" i="48"/>
  <c r="H9" i="48"/>
  <c r="H8" i="48"/>
  <c r="H13" i="48"/>
  <c r="H14" i="48"/>
  <c r="H15" i="48"/>
  <c r="H17" i="48"/>
  <c r="H21" i="48"/>
  <c r="H22" i="48"/>
  <c r="H23" i="48"/>
  <c r="H24" i="48"/>
  <c r="H26" i="48"/>
  <c r="H28" i="48"/>
  <c r="H50" i="48"/>
  <c r="H51" i="48"/>
  <c r="H52" i="48"/>
  <c r="H54" i="48"/>
  <c r="H58" i="48"/>
  <c r="H59" i="48"/>
  <c r="H60" i="48"/>
  <c r="H61" i="48"/>
  <c r="H63" i="48"/>
  <c r="H65" i="48"/>
  <c r="J116" i="59"/>
  <c r="H35" i="48"/>
  <c r="H34" i="48"/>
  <c r="D10" i="49"/>
  <c r="K10" i="49"/>
  <c r="K66" i="49"/>
  <c r="K68" i="49"/>
  <c r="H41" i="48"/>
  <c r="J121" i="59"/>
  <c r="H38" i="48"/>
  <c r="H40" i="48"/>
  <c r="H72" i="48"/>
  <c r="H71" i="48"/>
  <c r="H75" i="48"/>
  <c r="H77" i="48"/>
  <c r="J120" i="59"/>
  <c r="J122" i="59"/>
  <c r="H44" i="48"/>
  <c r="H81" i="48"/>
  <c r="J125" i="59"/>
  <c r="D83" i="49"/>
  <c r="K83" i="49"/>
  <c r="K139" i="49"/>
  <c r="K141" i="49"/>
  <c r="H45" i="48"/>
  <c r="J126" i="59"/>
  <c r="J127" i="59"/>
  <c r="J129" i="59"/>
  <c r="H91" i="48"/>
  <c r="K49" i="68"/>
  <c r="K50" i="68"/>
  <c r="K56" i="68"/>
  <c r="K57" i="68"/>
  <c r="K58" i="68"/>
  <c r="K59" i="68"/>
  <c r="K60" i="68"/>
  <c r="K61" i="68"/>
  <c r="K62" i="68"/>
  <c r="K63" i="68"/>
  <c r="K64" i="68"/>
  <c r="K65" i="68"/>
  <c r="K67" i="68"/>
  <c r="K74" i="68"/>
  <c r="M193" i="6"/>
  <c r="K72" i="68"/>
  <c r="M175" i="6"/>
  <c r="K71" i="68"/>
  <c r="M166" i="6"/>
  <c r="K73" i="68"/>
  <c r="M184" i="6"/>
  <c r="M209" i="6"/>
  <c r="M199" i="6"/>
  <c r="M201" i="6"/>
  <c r="M190" i="6"/>
  <c r="M192" i="6"/>
  <c r="M172" i="6"/>
  <c r="M174" i="6"/>
  <c r="M163" i="6"/>
  <c r="M165" i="6"/>
  <c r="M181" i="6"/>
  <c r="M183" i="6"/>
  <c r="M208" i="6"/>
  <c r="M210" i="6"/>
  <c r="M219" i="6"/>
  <c r="M220" i="6"/>
  <c r="M221" i="6"/>
  <c r="M223" i="6"/>
  <c r="M25" i="6"/>
  <c r="M222" i="6"/>
  <c r="M224" i="6"/>
  <c r="K76" i="68"/>
  <c r="M341" i="6"/>
  <c r="K86" i="68"/>
  <c r="K87" i="68"/>
  <c r="K89" i="68"/>
  <c r="K94" i="68"/>
  <c r="M332" i="6"/>
  <c r="K93" i="68"/>
  <c r="M323" i="6"/>
  <c r="K75" i="68"/>
  <c r="M305" i="6"/>
  <c r="M357" i="6"/>
  <c r="M347" i="6"/>
  <c r="M349" i="6"/>
  <c r="M338" i="6"/>
  <c r="M340" i="6"/>
  <c r="M329" i="6"/>
  <c r="M331" i="6"/>
  <c r="M320" i="6"/>
  <c r="M322" i="6"/>
  <c r="M311" i="6"/>
  <c r="M313" i="6"/>
  <c r="M302" i="6"/>
  <c r="M304" i="6"/>
  <c r="M356" i="6"/>
  <c r="M358" i="6"/>
  <c r="M367" i="6"/>
  <c r="M368" i="6"/>
  <c r="M369" i="6"/>
  <c r="M371" i="6"/>
  <c r="M75" i="6"/>
  <c r="M370" i="6"/>
  <c r="M372" i="6"/>
  <c r="K80" i="68"/>
  <c r="M496" i="6"/>
  <c r="K79" i="68"/>
  <c r="M469" i="6"/>
  <c r="K78" i="68"/>
  <c r="M442" i="6"/>
  <c r="K77" i="68"/>
  <c r="M406" i="6"/>
  <c r="M530" i="6"/>
  <c r="M520" i="6"/>
  <c r="M522" i="6"/>
  <c r="M511" i="6"/>
  <c r="M513" i="6"/>
  <c r="M502" i="6"/>
  <c r="M504" i="6"/>
  <c r="M493" i="6"/>
  <c r="M495" i="6"/>
  <c r="M457" i="6"/>
  <c r="M459" i="6"/>
  <c r="M448" i="6"/>
  <c r="M450" i="6"/>
  <c r="M439" i="6"/>
  <c r="M441" i="6"/>
  <c r="M430" i="6"/>
  <c r="M432" i="6"/>
  <c r="M421" i="6"/>
  <c r="M423" i="6"/>
  <c r="M412" i="6"/>
  <c r="M414" i="6"/>
  <c r="M403" i="6"/>
  <c r="M405" i="6"/>
  <c r="M394" i="6"/>
  <c r="M396" i="6"/>
  <c r="M385" i="6"/>
  <c r="M387" i="6"/>
  <c r="M484" i="6"/>
  <c r="M486" i="6"/>
  <c r="M475" i="6"/>
  <c r="M477" i="6"/>
  <c r="M466" i="6"/>
  <c r="M468" i="6"/>
  <c r="M529" i="6"/>
  <c r="M531" i="6"/>
  <c r="M540" i="6"/>
  <c r="M541" i="6"/>
  <c r="M542" i="6"/>
  <c r="M544" i="6"/>
  <c r="M133" i="6"/>
  <c r="M543" i="6"/>
  <c r="M545" i="6"/>
  <c r="M264" i="6"/>
  <c r="M266" i="6"/>
  <c r="M255" i="6"/>
  <c r="M257" i="6"/>
  <c r="M246" i="6"/>
  <c r="M248" i="6"/>
  <c r="M237" i="6"/>
  <c r="M239" i="6"/>
  <c r="M273" i="6"/>
  <c r="M274" i="6"/>
  <c r="M275" i="6"/>
  <c r="M284" i="6"/>
  <c r="M285" i="6"/>
  <c r="M286" i="6"/>
  <c r="M47" i="6"/>
  <c r="M287" i="6"/>
  <c r="M288" i="6"/>
  <c r="M289" i="6"/>
  <c r="J164" i="59"/>
  <c r="M227" i="6"/>
  <c r="M292" i="6"/>
  <c r="M375" i="6"/>
  <c r="M548" i="6"/>
  <c r="J165" i="59"/>
  <c r="J166" i="59"/>
  <c r="J167" i="59"/>
  <c r="J150" i="59"/>
  <c r="J152" i="59"/>
  <c r="J153" i="59"/>
  <c r="J151" i="59"/>
  <c r="J154" i="59"/>
  <c r="M205" i="6"/>
  <c r="M196" i="6"/>
  <c r="M178" i="6"/>
  <c r="M169" i="6"/>
  <c r="M187" i="6"/>
  <c r="M212" i="6"/>
  <c r="J157" i="59"/>
  <c r="M270" i="6"/>
  <c r="M261" i="6"/>
  <c r="M252" i="6"/>
  <c r="M243" i="6"/>
  <c r="M277" i="6"/>
  <c r="J158" i="59"/>
  <c r="M353" i="6"/>
  <c r="M344" i="6"/>
  <c r="M335" i="6"/>
  <c r="M326" i="6"/>
  <c r="M317" i="6"/>
  <c r="M308" i="6"/>
  <c r="M360" i="6"/>
  <c r="J159" i="59"/>
  <c r="M526" i="6"/>
  <c r="M517" i="6"/>
  <c r="M508" i="6"/>
  <c r="M499" i="6"/>
  <c r="M463" i="6"/>
  <c r="M454" i="6"/>
  <c r="M445" i="6"/>
  <c r="M436" i="6"/>
  <c r="M427" i="6"/>
  <c r="M418" i="6"/>
  <c r="M409" i="6"/>
  <c r="M400" i="6"/>
  <c r="M391" i="6"/>
  <c r="M533" i="6"/>
  <c r="J160" i="59"/>
  <c r="J161" i="59"/>
  <c r="J169" i="59"/>
  <c r="K7" i="33"/>
  <c r="K8" i="33"/>
  <c r="K9" i="33"/>
  <c r="K10" i="33"/>
  <c r="K11" i="33"/>
  <c r="K12" i="33"/>
  <c r="M31" i="6"/>
  <c r="I23" i="29"/>
  <c r="M53" i="6"/>
  <c r="I24" i="29"/>
  <c r="M81" i="6"/>
  <c r="I25" i="29"/>
  <c r="M139" i="6"/>
  <c r="I26" i="29"/>
  <c r="I27" i="29"/>
  <c r="I28" i="29"/>
  <c r="I47" i="29"/>
  <c r="I48" i="29"/>
  <c r="K7" i="30"/>
  <c r="M30" i="6"/>
  <c r="I14" i="29"/>
  <c r="M52" i="6"/>
  <c r="I15" i="29"/>
  <c r="M80" i="6"/>
  <c r="I16" i="29"/>
  <c r="M138" i="6"/>
  <c r="I17" i="29"/>
  <c r="I18" i="29"/>
  <c r="I19" i="29"/>
  <c r="I38" i="29"/>
  <c r="I39" i="29"/>
  <c r="K8" i="30"/>
  <c r="K9" i="30"/>
  <c r="K50" i="30"/>
  <c r="D13" i="33"/>
  <c r="K13" i="33"/>
  <c r="K69" i="33"/>
  <c r="K39" i="28"/>
  <c r="J204" i="59"/>
  <c r="M29" i="6"/>
  <c r="I5" i="29"/>
  <c r="M51" i="6"/>
  <c r="I6" i="29"/>
  <c r="M79" i="6"/>
  <c r="I7" i="29"/>
  <c r="M137" i="6"/>
  <c r="I8" i="29"/>
  <c r="I9" i="29"/>
  <c r="I10" i="29"/>
  <c r="I32" i="29"/>
  <c r="I33" i="29"/>
  <c r="I34" i="29"/>
  <c r="I35" i="29"/>
  <c r="K12" i="28"/>
  <c r="K13" i="28"/>
  <c r="J178" i="59"/>
  <c r="I42" i="29"/>
  <c r="I44" i="29"/>
  <c r="K6" i="28"/>
  <c r="J172" i="59"/>
  <c r="J206" i="59"/>
  <c r="J208" i="59"/>
  <c r="I35" i="64"/>
  <c r="H90" i="48"/>
  <c r="I14" i="67"/>
  <c r="I17" i="67"/>
  <c r="I18" i="67"/>
  <c r="I20" i="67"/>
  <c r="I39" i="64"/>
  <c r="I27" i="50"/>
  <c r="I38" i="50"/>
  <c r="I34" i="50"/>
  <c r="I35" i="50"/>
  <c r="I39" i="50"/>
  <c r="I43" i="50"/>
  <c r="I40" i="64"/>
  <c r="I65" i="50"/>
  <c r="I66" i="50"/>
  <c r="I67" i="50"/>
  <c r="I68" i="50"/>
  <c r="I69" i="50"/>
  <c r="I70" i="50"/>
  <c r="I41" i="64"/>
  <c r="I38" i="64"/>
  <c r="I43" i="64"/>
  <c r="I45" i="64"/>
  <c r="I48" i="64"/>
  <c r="I50" i="64"/>
  <c r="I67" i="64"/>
  <c r="I70" i="64"/>
  <c r="J69" i="64"/>
  <c r="I38" i="47"/>
  <c r="I6" i="48"/>
  <c r="I9" i="48"/>
  <c r="I8" i="48"/>
  <c r="I13" i="48"/>
  <c r="I14" i="48"/>
  <c r="I15" i="48"/>
  <c r="I17" i="48"/>
  <c r="I21" i="48"/>
  <c r="I22" i="48"/>
  <c r="I23" i="48"/>
  <c r="I24" i="48"/>
  <c r="I26" i="48"/>
  <c r="I28" i="48"/>
  <c r="I50" i="48"/>
  <c r="I51" i="48"/>
  <c r="I52" i="48"/>
  <c r="I54" i="48"/>
  <c r="I58" i="48"/>
  <c r="I59" i="48"/>
  <c r="I60" i="48"/>
  <c r="I61" i="48"/>
  <c r="I63" i="48"/>
  <c r="I65" i="48"/>
  <c r="K116" i="59"/>
  <c r="I35" i="48"/>
  <c r="I34" i="48"/>
  <c r="D11" i="49"/>
  <c r="L11" i="49"/>
  <c r="L66" i="49"/>
  <c r="L68" i="49"/>
  <c r="I41" i="48"/>
  <c r="K121" i="59"/>
  <c r="I38" i="48"/>
  <c r="I40" i="48"/>
  <c r="I72" i="48"/>
  <c r="I71" i="48"/>
  <c r="I75" i="48"/>
  <c r="I77" i="48"/>
  <c r="K120" i="59"/>
  <c r="K122" i="59"/>
  <c r="I44" i="48"/>
  <c r="I81" i="48"/>
  <c r="K125" i="59"/>
  <c r="D84" i="49"/>
  <c r="L84" i="49"/>
  <c r="L139" i="49"/>
  <c r="L141" i="49"/>
  <c r="I45" i="48"/>
  <c r="K126" i="59"/>
  <c r="K127" i="59"/>
  <c r="K129" i="59"/>
  <c r="I91" i="48"/>
  <c r="L49" i="68"/>
  <c r="L50" i="68"/>
  <c r="L56" i="68"/>
  <c r="L57" i="68"/>
  <c r="L58" i="68"/>
  <c r="L59" i="68"/>
  <c r="L60" i="68"/>
  <c r="L61" i="68"/>
  <c r="L62" i="68"/>
  <c r="L63" i="68"/>
  <c r="L64" i="68"/>
  <c r="L65" i="68"/>
  <c r="L67" i="68"/>
  <c r="L74" i="68"/>
  <c r="N193" i="6"/>
  <c r="L72" i="68"/>
  <c r="N175" i="6"/>
  <c r="L71" i="68"/>
  <c r="N166" i="6"/>
  <c r="L73" i="68"/>
  <c r="N184" i="6"/>
  <c r="N209" i="6"/>
  <c r="N199" i="6"/>
  <c r="N201" i="6"/>
  <c r="N190" i="6"/>
  <c r="N192" i="6"/>
  <c r="N172" i="6"/>
  <c r="N174" i="6"/>
  <c r="N163" i="6"/>
  <c r="N165" i="6"/>
  <c r="N181" i="6"/>
  <c r="N183" i="6"/>
  <c r="N208" i="6"/>
  <c r="N210" i="6"/>
  <c r="N219" i="6"/>
  <c r="N220" i="6"/>
  <c r="N221" i="6"/>
  <c r="N223" i="6"/>
  <c r="N25" i="6"/>
  <c r="N222" i="6"/>
  <c r="N224" i="6"/>
  <c r="L76" i="68"/>
  <c r="N341" i="6"/>
  <c r="L86" i="68"/>
  <c r="L87" i="68"/>
  <c r="L89" i="68"/>
  <c r="L94" i="68"/>
  <c r="N332" i="6"/>
  <c r="L93" i="68"/>
  <c r="N323" i="6"/>
  <c r="L75" i="68"/>
  <c r="N305" i="6"/>
  <c r="N357" i="6"/>
  <c r="N347" i="6"/>
  <c r="N349" i="6"/>
  <c r="N338" i="6"/>
  <c r="N340" i="6"/>
  <c r="N329" i="6"/>
  <c r="N331" i="6"/>
  <c r="N320" i="6"/>
  <c r="N322" i="6"/>
  <c r="N311" i="6"/>
  <c r="N313" i="6"/>
  <c r="N302" i="6"/>
  <c r="N304" i="6"/>
  <c r="N356" i="6"/>
  <c r="N358" i="6"/>
  <c r="N367" i="6"/>
  <c r="N368" i="6"/>
  <c r="N369" i="6"/>
  <c r="N371" i="6"/>
  <c r="N75" i="6"/>
  <c r="N370" i="6"/>
  <c r="N372" i="6"/>
  <c r="L80" i="68"/>
  <c r="N496" i="6"/>
  <c r="L79" i="68"/>
  <c r="N469" i="6"/>
  <c r="L78" i="68"/>
  <c r="N442" i="6"/>
  <c r="L77" i="68"/>
  <c r="N406" i="6"/>
  <c r="N530" i="6"/>
  <c r="N520" i="6"/>
  <c r="N522" i="6"/>
  <c r="N511" i="6"/>
  <c r="N513" i="6"/>
  <c r="N502" i="6"/>
  <c r="N504" i="6"/>
  <c r="N493" i="6"/>
  <c r="N495" i="6"/>
  <c r="N457" i="6"/>
  <c r="N459" i="6"/>
  <c r="N448" i="6"/>
  <c r="N450" i="6"/>
  <c r="N439" i="6"/>
  <c r="N441" i="6"/>
  <c r="N430" i="6"/>
  <c r="N432" i="6"/>
  <c r="N421" i="6"/>
  <c r="N423" i="6"/>
  <c r="N412" i="6"/>
  <c r="N414" i="6"/>
  <c r="N403" i="6"/>
  <c r="N405" i="6"/>
  <c r="N394" i="6"/>
  <c r="N396" i="6"/>
  <c r="N385" i="6"/>
  <c r="N387" i="6"/>
  <c r="N484" i="6"/>
  <c r="N486" i="6"/>
  <c r="N475" i="6"/>
  <c r="N477" i="6"/>
  <c r="N466" i="6"/>
  <c r="N468" i="6"/>
  <c r="N529" i="6"/>
  <c r="N531" i="6"/>
  <c r="N540" i="6"/>
  <c r="N541" i="6"/>
  <c r="N542" i="6"/>
  <c r="N544" i="6"/>
  <c r="N133" i="6"/>
  <c r="N543" i="6"/>
  <c r="N545" i="6"/>
  <c r="N264" i="6"/>
  <c r="N266" i="6"/>
  <c r="N255" i="6"/>
  <c r="N257" i="6"/>
  <c r="N246" i="6"/>
  <c r="N248" i="6"/>
  <c r="N237" i="6"/>
  <c r="N239" i="6"/>
  <c r="N273" i="6"/>
  <c r="N274" i="6"/>
  <c r="N275" i="6"/>
  <c r="N284" i="6"/>
  <c r="N285" i="6"/>
  <c r="N286" i="6"/>
  <c r="N47" i="6"/>
  <c r="N287" i="6"/>
  <c r="N288" i="6"/>
  <c r="N289" i="6"/>
  <c r="K164" i="59"/>
  <c r="N227" i="6"/>
  <c r="N292" i="6"/>
  <c r="N375" i="6"/>
  <c r="N548" i="6"/>
  <c r="K165" i="59"/>
  <c r="K166" i="59"/>
  <c r="K167" i="59"/>
  <c r="K150" i="59"/>
  <c r="K152" i="59"/>
  <c r="K153" i="59"/>
  <c r="K151" i="59"/>
  <c r="K154" i="59"/>
  <c r="N205" i="6"/>
  <c r="N196" i="6"/>
  <c r="N178" i="6"/>
  <c r="N169" i="6"/>
  <c r="N187" i="6"/>
  <c r="N212" i="6"/>
  <c r="K157" i="59"/>
  <c r="N270" i="6"/>
  <c r="N261" i="6"/>
  <c r="N252" i="6"/>
  <c r="N243" i="6"/>
  <c r="N277" i="6"/>
  <c r="K158" i="59"/>
  <c r="N353" i="6"/>
  <c r="N344" i="6"/>
  <c r="N335" i="6"/>
  <c r="N326" i="6"/>
  <c r="N317" i="6"/>
  <c r="N308" i="6"/>
  <c r="N360" i="6"/>
  <c r="K159" i="59"/>
  <c r="N526" i="6"/>
  <c r="N517" i="6"/>
  <c r="N508" i="6"/>
  <c r="N499" i="6"/>
  <c r="N463" i="6"/>
  <c r="N454" i="6"/>
  <c r="N445" i="6"/>
  <c r="N436" i="6"/>
  <c r="N427" i="6"/>
  <c r="N418" i="6"/>
  <c r="N409" i="6"/>
  <c r="N400" i="6"/>
  <c r="N391" i="6"/>
  <c r="N533" i="6"/>
  <c r="K160" i="59"/>
  <c r="K161" i="59"/>
  <c r="K169" i="59"/>
  <c r="L7" i="33"/>
  <c r="L8" i="33"/>
  <c r="L9" i="33"/>
  <c r="L10" i="33"/>
  <c r="L11" i="33"/>
  <c r="L12" i="33"/>
  <c r="L13" i="33"/>
  <c r="N31" i="6"/>
  <c r="J23" i="29"/>
  <c r="N53" i="6"/>
  <c r="J24" i="29"/>
  <c r="N81" i="6"/>
  <c r="J25" i="29"/>
  <c r="N139" i="6"/>
  <c r="J26" i="29"/>
  <c r="J27" i="29"/>
  <c r="J28" i="29"/>
  <c r="J47" i="29"/>
  <c r="J48" i="29"/>
  <c r="L7" i="30"/>
  <c r="N30" i="6"/>
  <c r="J14" i="29"/>
  <c r="N52" i="6"/>
  <c r="J15" i="29"/>
  <c r="N80" i="6"/>
  <c r="J16" i="29"/>
  <c r="N138" i="6"/>
  <c r="J17" i="29"/>
  <c r="J18" i="29"/>
  <c r="J19" i="29"/>
  <c r="J38" i="29"/>
  <c r="J39" i="29"/>
  <c r="L8" i="30"/>
  <c r="L9" i="30"/>
  <c r="L50" i="30"/>
  <c r="D14" i="33"/>
  <c r="L14" i="33"/>
  <c r="L69" i="33"/>
  <c r="L39" i="28"/>
  <c r="K204" i="59"/>
  <c r="N29" i="6"/>
  <c r="J5" i="29"/>
  <c r="N51" i="6"/>
  <c r="J6" i="29"/>
  <c r="N79" i="6"/>
  <c r="J7" i="29"/>
  <c r="N137" i="6"/>
  <c r="J8" i="29"/>
  <c r="J9" i="29"/>
  <c r="J10" i="29"/>
  <c r="J32" i="29"/>
  <c r="J33" i="29"/>
  <c r="J34" i="29"/>
  <c r="J35" i="29"/>
  <c r="L12" i="28"/>
  <c r="L13" i="28"/>
  <c r="K178" i="59"/>
  <c r="J42" i="29"/>
  <c r="J44" i="29"/>
  <c r="L6" i="28"/>
  <c r="K172" i="59"/>
  <c r="K206" i="59"/>
  <c r="K208" i="59"/>
  <c r="J35" i="64"/>
  <c r="I90" i="48"/>
  <c r="J14" i="67"/>
  <c r="J17" i="67"/>
  <c r="J18" i="67"/>
  <c r="J20" i="67"/>
  <c r="J39" i="64"/>
  <c r="J27" i="50"/>
  <c r="J38" i="50"/>
  <c r="J34" i="50"/>
  <c r="J35" i="50"/>
  <c r="J39" i="50"/>
  <c r="J43" i="50"/>
  <c r="J40" i="64"/>
  <c r="J65" i="50"/>
  <c r="J66" i="50"/>
  <c r="J67" i="50"/>
  <c r="J68" i="50"/>
  <c r="J69" i="50"/>
  <c r="J70" i="50"/>
  <c r="J41" i="64"/>
  <c r="J38" i="64"/>
  <c r="J43" i="64"/>
  <c r="J45" i="64"/>
  <c r="J48" i="64"/>
  <c r="J50" i="64"/>
  <c r="J67" i="64"/>
  <c r="J70" i="64"/>
  <c r="K69" i="64"/>
  <c r="J38" i="47"/>
  <c r="J6" i="48"/>
  <c r="J9" i="48"/>
  <c r="J8" i="48"/>
  <c r="J13" i="48"/>
  <c r="J14" i="48"/>
  <c r="J15" i="48"/>
  <c r="J17" i="48"/>
  <c r="J21" i="48"/>
  <c r="J22" i="48"/>
  <c r="J23" i="48"/>
  <c r="J24" i="48"/>
  <c r="J26" i="48"/>
  <c r="J28" i="48"/>
  <c r="J50" i="48"/>
  <c r="J51" i="48"/>
  <c r="J52" i="48"/>
  <c r="J54" i="48"/>
  <c r="J58" i="48"/>
  <c r="J59" i="48"/>
  <c r="J60" i="48"/>
  <c r="J61" i="48"/>
  <c r="J63" i="48"/>
  <c r="J65" i="48"/>
  <c r="L116" i="59"/>
  <c r="J35" i="48"/>
  <c r="J34" i="48"/>
  <c r="D12" i="49"/>
  <c r="M12" i="49"/>
  <c r="M66" i="49"/>
  <c r="M68" i="49"/>
  <c r="J41" i="48"/>
  <c r="L121" i="59"/>
  <c r="J38" i="48"/>
  <c r="J40" i="48"/>
  <c r="J72" i="48"/>
  <c r="J71" i="48"/>
  <c r="J75" i="48"/>
  <c r="J77" i="48"/>
  <c r="L120" i="59"/>
  <c r="L122" i="59"/>
  <c r="J44" i="48"/>
  <c r="J81" i="48"/>
  <c r="L125" i="59"/>
  <c r="D85" i="49"/>
  <c r="M85" i="49"/>
  <c r="M139" i="49"/>
  <c r="M141" i="49"/>
  <c r="J45" i="48"/>
  <c r="L126" i="59"/>
  <c r="L127" i="59"/>
  <c r="L129" i="59"/>
  <c r="J91" i="48"/>
  <c r="M49" i="68"/>
  <c r="M50" i="68"/>
  <c r="M56" i="68"/>
  <c r="M57" i="68"/>
  <c r="M58" i="68"/>
  <c r="M59" i="68"/>
  <c r="M60" i="68"/>
  <c r="M61" i="68"/>
  <c r="M62" i="68"/>
  <c r="M63" i="68"/>
  <c r="M64" i="68"/>
  <c r="M65" i="68"/>
  <c r="M67" i="68"/>
  <c r="M74" i="68"/>
  <c r="O193" i="6"/>
  <c r="M72" i="68"/>
  <c r="O175" i="6"/>
  <c r="M71" i="68"/>
  <c r="O166" i="6"/>
  <c r="M73" i="68"/>
  <c r="O184" i="6"/>
  <c r="O209" i="6"/>
  <c r="O199" i="6"/>
  <c r="O201" i="6"/>
  <c r="O190" i="6"/>
  <c r="O192" i="6"/>
  <c r="O172" i="6"/>
  <c r="O174" i="6"/>
  <c r="O163" i="6"/>
  <c r="O165" i="6"/>
  <c r="O181" i="6"/>
  <c r="O183" i="6"/>
  <c r="O208" i="6"/>
  <c r="O210" i="6"/>
  <c r="O219" i="6"/>
  <c r="O220" i="6"/>
  <c r="O221" i="6"/>
  <c r="O223" i="6"/>
  <c r="O25" i="6"/>
  <c r="O222" i="6"/>
  <c r="O224" i="6"/>
  <c r="M76" i="68"/>
  <c r="O341" i="6"/>
  <c r="M86" i="68"/>
  <c r="M87" i="68"/>
  <c r="M89" i="68"/>
  <c r="M94" i="68"/>
  <c r="O332" i="6"/>
  <c r="M93" i="68"/>
  <c r="O323" i="6"/>
  <c r="M75" i="68"/>
  <c r="O305" i="6"/>
  <c r="O357" i="6"/>
  <c r="O347" i="6"/>
  <c r="O349" i="6"/>
  <c r="O338" i="6"/>
  <c r="O340" i="6"/>
  <c r="O329" i="6"/>
  <c r="O331" i="6"/>
  <c r="O320" i="6"/>
  <c r="O322" i="6"/>
  <c r="O311" i="6"/>
  <c r="O313" i="6"/>
  <c r="O302" i="6"/>
  <c r="O304" i="6"/>
  <c r="O356" i="6"/>
  <c r="O358" i="6"/>
  <c r="O367" i="6"/>
  <c r="O368" i="6"/>
  <c r="O369" i="6"/>
  <c r="O371" i="6"/>
  <c r="O75" i="6"/>
  <c r="O370" i="6"/>
  <c r="O372" i="6"/>
  <c r="M80" i="68"/>
  <c r="O496" i="6"/>
  <c r="M79" i="68"/>
  <c r="O469" i="6"/>
  <c r="M78" i="68"/>
  <c r="O442" i="6"/>
  <c r="M77" i="68"/>
  <c r="O406" i="6"/>
  <c r="O530" i="6"/>
  <c r="O520" i="6"/>
  <c r="O522" i="6"/>
  <c r="O511" i="6"/>
  <c r="O513" i="6"/>
  <c r="O502" i="6"/>
  <c r="O504" i="6"/>
  <c r="O493" i="6"/>
  <c r="O495" i="6"/>
  <c r="O457" i="6"/>
  <c r="O459" i="6"/>
  <c r="O448" i="6"/>
  <c r="O450" i="6"/>
  <c r="O439" i="6"/>
  <c r="O441" i="6"/>
  <c r="O430" i="6"/>
  <c r="O432" i="6"/>
  <c r="O421" i="6"/>
  <c r="O423" i="6"/>
  <c r="O412" i="6"/>
  <c r="O414" i="6"/>
  <c r="O403" i="6"/>
  <c r="O405" i="6"/>
  <c r="O394" i="6"/>
  <c r="O396" i="6"/>
  <c r="O385" i="6"/>
  <c r="O387" i="6"/>
  <c r="O484" i="6"/>
  <c r="O486" i="6"/>
  <c r="O475" i="6"/>
  <c r="O477" i="6"/>
  <c r="O466" i="6"/>
  <c r="O468" i="6"/>
  <c r="O529" i="6"/>
  <c r="O531" i="6"/>
  <c r="O540" i="6"/>
  <c r="O541" i="6"/>
  <c r="O542" i="6"/>
  <c r="O544" i="6"/>
  <c r="O133" i="6"/>
  <c r="O543" i="6"/>
  <c r="O545" i="6"/>
  <c r="O264" i="6"/>
  <c r="O266" i="6"/>
  <c r="O255" i="6"/>
  <c r="O257" i="6"/>
  <c r="O246" i="6"/>
  <c r="O248" i="6"/>
  <c r="O237" i="6"/>
  <c r="O239" i="6"/>
  <c r="O273" i="6"/>
  <c r="O274" i="6"/>
  <c r="O275" i="6"/>
  <c r="O284" i="6"/>
  <c r="O285" i="6"/>
  <c r="O286" i="6"/>
  <c r="O47" i="6"/>
  <c r="O287" i="6"/>
  <c r="O288" i="6"/>
  <c r="O289" i="6"/>
  <c r="L164" i="59"/>
  <c r="O227" i="6"/>
  <c r="O292" i="6"/>
  <c r="O375" i="6"/>
  <c r="O548" i="6"/>
  <c r="L165" i="59"/>
  <c r="L166" i="59"/>
  <c r="L167" i="59"/>
  <c r="L150" i="59"/>
  <c r="L152" i="59"/>
  <c r="L153" i="59"/>
  <c r="L151" i="59"/>
  <c r="L154" i="59"/>
  <c r="O205" i="6"/>
  <c r="O196" i="6"/>
  <c r="O178" i="6"/>
  <c r="O169" i="6"/>
  <c r="O187" i="6"/>
  <c r="O212" i="6"/>
  <c r="L157" i="59"/>
  <c r="O270" i="6"/>
  <c r="O261" i="6"/>
  <c r="O252" i="6"/>
  <c r="O243" i="6"/>
  <c r="O277" i="6"/>
  <c r="L158" i="59"/>
  <c r="O353" i="6"/>
  <c r="O344" i="6"/>
  <c r="O335" i="6"/>
  <c r="O326" i="6"/>
  <c r="O317" i="6"/>
  <c r="O308" i="6"/>
  <c r="O360" i="6"/>
  <c r="L159" i="59"/>
  <c r="O526" i="6"/>
  <c r="O517" i="6"/>
  <c r="O508" i="6"/>
  <c r="O499" i="6"/>
  <c r="O463" i="6"/>
  <c r="O454" i="6"/>
  <c r="O445" i="6"/>
  <c r="O436" i="6"/>
  <c r="O427" i="6"/>
  <c r="O418" i="6"/>
  <c r="O409" i="6"/>
  <c r="O400" i="6"/>
  <c r="O391" i="6"/>
  <c r="O533" i="6"/>
  <c r="L160" i="59"/>
  <c r="L161" i="59"/>
  <c r="L169" i="59"/>
  <c r="M7" i="33"/>
  <c r="M8" i="33"/>
  <c r="M9" i="33"/>
  <c r="M10" i="33"/>
  <c r="M11" i="33"/>
  <c r="M12" i="33"/>
  <c r="M13" i="33"/>
  <c r="M14" i="33"/>
  <c r="O31" i="6"/>
  <c r="K23" i="29"/>
  <c r="O53" i="6"/>
  <c r="K24" i="29"/>
  <c r="O81" i="6"/>
  <c r="K25" i="29"/>
  <c r="O139" i="6"/>
  <c r="K26" i="29"/>
  <c r="K27" i="29"/>
  <c r="K28" i="29"/>
  <c r="K47" i="29"/>
  <c r="K48" i="29"/>
  <c r="M7" i="30"/>
  <c r="O30" i="6"/>
  <c r="K14" i="29"/>
  <c r="O52" i="6"/>
  <c r="K15" i="29"/>
  <c r="O80" i="6"/>
  <c r="K16" i="29"/>
  <c r="O138" i="6"/>
  <c r="K17" i="29"/>
  <c r="K18" i="29"/>
  <c r="K19" i="29"/>
  <c r="K38" i="29"/>
  <c r="K39" i="29"/>
  <c r="M8" i="30"/>
  <c r="M9" i="30"/>
  <c r="M50" i="30"/>
  <c r="D15" i="33"/>
  <c r="M15" i="33"/>
  <c r="M69" i="33"/>
  <c r="M39" i="28"/>
  <c r="L204" i="59"/>
  <c r="O29" i="6"/>
  <c r="K5" i="29"/>
  <c r="O51" i="6"/>
  <c r="K6" i="29"/>
  <c r="O79" i="6"/>
  <c r="K7" i="29"/>
  <c r="O137" i="6"/>
  <c r="K8" i="29"/>
  <c r="K9" i="29"/>
  <c r="K10" i="29"/>
  <c r="K32" i="29"/>
  <c r="K33" i="29"/>
  <c r="K34" i="29"/>
  <c r="K35" i="29"/>
  <c r="M12" i="28"/>
  <c r="M13" i="28"/>
  <c r="L178" i="59"/>
  <c r="K42" i="29"/>
  <c r="K44" i="29"/>
  <c r="M6" i="28"/>
  <c r="L172" i="59"/>
  <c r="L206" i="59"/>
  <c r="L208" i="59"/>
  <c r="K35" i="64"/>
  <c r="J90" i="48"/>
  <c r="K14" i="67"/>
  <c r="K17" i="67"/>
  <c r="K18" i="67"/>
  <c r="K20" i="67"/>
  <c r="K39" i="64"/>
  <c r="K27" i="50"/>
  <c r="K38" i="50"/>
  <c r="K34" i="50"/>
  <c r="K35" i="50"/>
  <c r="K39" i="50"/>
  <c r="K43" i="50"/>
  <c r="K40" i="64"/>
  <c r="K65" i="50"/>
  <c r="K66" i="50"/>
  <c r="K67" i="50"/>
  <c r="K68" i="50"/>
  <c r="K69" i="50"/>
  <c r="K70" i="50"/>
  <c r="K41" i="64"/>
  <c r="K38" i="64"/>
  <c r="K43" i="64"/>
  <c r="K45" i="64"/>
  <c r="K48" i="64"/>
  <c r="K50" i="64"/>
  <c r="K67" i="64"/>
  <c r="K70" i="64"/>
  <c r="L69" i="64"/>
  <c r="K38" i="47"/>
  <c r="K6" i="48"/>
  <c r="K9" i="48"/>
  <c r="K8" i="48"/>
  <c r="K13" i="48"/>
  <c r="K14" i="48"/>
  <c r="K15" i="48"/>
  <c r="K17" i="48"/>
  <c r="K21" i="48"/>
  <c r="K22" i="48"/>
  <c r="K23" i="48"/>
  <c r="K24" i="48"/>
  <c r="K26" i="48"/>
  <c r="K28" i="48"/>
  <c r="K50" i="48"/>
  <c r="K51" i="48"/>
  <c r="K52" i="48"/>
  <c r="K54" i="48"/>
  <c r="K58" i="48"/>
  <c r="K59" i="48"/>
  <c r="K60" i="48"/>
  <c r="K61" i="48"/>
  <c r="K63" i="48"/>
  <c r="K65" i="48"/>
  <c r="M116" i="59"/>
  <c r="K35" i="48"/>
  <c r="K34" i="48"/>
  <c r="D13" i="49"/>
  <c r="N13" i="49"/>
  <c r="N66" i="49"/>
  <c r="N68" i="49"/>
  <c r="K41" i="48"/>
  <c r="M121" i="59"/>
  <c r="K38" i="48"/>
  <c r="K40" i="48"/>
  <c r="K72" i="48"/>
  <c r="K71" i="48"/>
  <c r="K75" i="48"/>
  <c r="K77" i="48"/>
  <c r="M120" i="59"/>
  <c r="M122" i="59"/>
  <c r="K44" i="48"/>
  <c r="K81" i="48"/>
  <c r="M125" i="59"/>
  <c r="D86" i="49"/>
  <c r="N86" i="49"/>
  <c r="N139" i="49"/>
  <c r="N141" i="49"/>
  <c r="K45" i="48"/>
  <c r="M126" i="59"/>
  <c r="M127" i="59"/>
  <c r="M129" i="59"/>
  <c r="K91" i="48"/>
  <c r="N49" i="68"/>
  <c r="N50" i="68"/>
  <c r="N56" i="68"/>
  <c r="N57" i="68"/>
  <c r="N58" i="68"/>
  <c r="N59" i="68"/>
  <c r="N60" i="68"/>
  <c r="N61" i="68"/>
  <c r="N62" i="68"/>
  <c r="N63" i="68"/>
  <c r="N64" i="68"/>
  <c r="N65" i="68"/>
  <c r="N67" i="68"/>
  <c r="N74" i="68"/>
  <c r="P193" i="6"/>
  <c r="N72" i="68"/>
  <c r="P175" i="6"/>
  <c r="N71" i="68"/>
  <c r="P166" i="6"/>
  <c r="N73" i="68"/>
  <c r="P184" i="6"/>
  <c r="P209" i="6"/>
  <c r="P199" i="6"/>
  <c r="P201" i="6"/>
  <c r="P190" i="6"/>
  <c r="P192" i="6"/>
  <c r="P172" i="6"/>
  <c r="P174" i="6"/>
  <c r="P163" i="6"/>
  <c r="P165" i="6"/>
  <c r="P181" i="6"/>
  <c r="P183" i="6"/>
  <c r="P208" i="6"/>
  <c r="P210" i="6"/>
  <c r="P219" i="6"/>
  <c r="P220" i="6"/>
  <c r="P221" i="6"/>
  <c r="P223" i="6"/>
  <c r="P25" i="6"/>
  <c r="P222" i="6"/>
  <c r="P224" i="6"/>
  <c r="N76" i="68"/>
  <c r="P341" i="6"/>
  <c r="N86" i="68"/>
  <c r="N87" i="68"/>
  <c r="N89" i="68"/>
  <c r="N94" i="68"/>
  <c r="P332" i="6"/>
  <c r="N93" i="68"/>
  <c r="P323" i="6"/>
  <c r="N75" i="68"/>
  <c r="P305" i="6"/>
  <c r="P357" i="6"/>
  <c r="P347" i="6"/>
  <c r="P349" i="6"/>
  <c r="P338" i="6"/>
  <c r="P340" i="6"/>
  <c r="P329" i="6"/>
  <c r="P331" i="6"/>
  <c r="P320" i="6"/>
  <c r="P322" i="6"/>
  <c r="P311" i="6"/>
  <c r="P313" i="6"/>
  <c r="P302" i="6"/>
  <c r="P304" i="6"/>
  <c r="P356" i="6"/>
  <c r="P358" i="6"/>
  <c r="P367" i="6"/>
  <c r="P368" i="6"/>
  <c r="P369" i="6"/>
  <c r="P371" i="6"/>
  <c r="P75" i="6"/>
  <c r="P370" i="6"/>
  <c r="P372" i="6"/>
  <c r="N80" i="68"/>
  <c r="P496" i="6"/>
  <c r="N79" i="68"/>
  <c r="P469" i="6"/>
  <c r="N78" i="68"/>
  <c r="P442" i="6"/>
  <c r="N77" i="68"/>
  <c r="P406" i="6"/>
  <c r="P530" i="6"/>
  <c r="P520" i="6"/>
  <c r="P522" i="6"/>
  <c r="P511" i="6"/>
  <c r="P513" i="6"/>
  <c r="P502" i="6"/>
  <c r="P504" i="6"/>
  <c r="P493" i="6"/>
  <c r="P495" i="6"/>
  <c r="P457" i="6"/>
  <c r="P459" i="6"/>
  <c r="P448" i="6"/>
  <c r="P450" i="6"/>
  <c r="P439" i="6"/>
  <c r="P441" i="6"/>
  <c r="P430" i="6"/>
  <c r="P432" i="6"/>
  <c r="P421" i="6"/>
  <c r="P423" i="6"/>
  <c r="P412" i="6"/>
  <c r="P414" i="6"/>
  <c r="P403" i="6"/>
  <c r="P405" i="6"/>
  <c r="P394" i="6"/>
  <c r="P396" i="6"/>
  <c r="P385" i="6"/>
  <c r="P387" i="6"/>
  <c r="P484" i="6"/>
  <c r="P486" i="6"/>
  <c r="P475" i="6"/>
  <c r="P477" i="6"/>
  <c r="P466" i="6"/>
  <c r="P468" i="6"/>
  <c r="P529" i="6"/>
  <c r="P531" i="6"/>
  <c r="P540" i="6"/>
  <c r="P541" i="6"/>
  <c r="P542" i="6"/>
  <c r="P544" i="6"/>
  <c r="P133" i="6"/>
  <c r="P543" i="6"/>
  <c r="P545" i="6"/>
  <c r="P264" i="6"/>
  <c r="P266" i="6"/>
  <c r="P255" i="6"/>
  <c r="P257" i="6"/>
  <c r="P246" i="6"/>
  <c r="P248" i="6"/>
  <c r="P237" i="6"/>
  <c r="P239" i="6"/>
  <c r="P273" i="6"/>
  <c r="P274" i="6"/>
  <c r="P275" i="6"/>
  <c r="P284" i="6"/>
  <c r="P285" i="6"/>
  <c r="P286" i="6"/>
  <c r="P47" i="6"/>
  <c r="P287" i="6"/>
  <c r="P288" i="6"/>
  <c r="P289" i="6"/>
  <c r="M164" i="59"/>
  <c r="P227" i="6"/>
  <c r="P292" i="6"/>
  <c r="P375" i="6"/>
  <c r="P548" i="6"/>
  <c r="M165" i="59"/>
  <c r="M166" i="59"/>
  <c r="M167" i="59"/>
  <c r="M150" i="59"/>
  <c r="M152" i="59"/>
  <c r="M153" i="59"/>
  <c r="M151" i="59"/>
  <c r="M154" i="59"/>
  <c r="P205" i="6"/>
  <c r="P196" i="6"/>
  <c r="P178" i="6"/>
  <c r="P169" i="6"/>
  <c r="P187" i="6"/>
  <c r="P212" i="6"/>
  <c r="M157" i="59"/>
  <c r="P270" i="6"/>
  <c r="P261" i="6"/>
  <c r="P252" i="6"/>
  <c r="P243" i="6"/>
  <c r="P277" i="6"/>
  <c r="M158" i="59"/>
  <c r="P353" i="6"/>
  <c r="P344" i="6"/>
  <c r="P335" i="6"/>
  <c r="P326" i="6"/>
  <c r="P317" i="6"/>
  <c r="P308" i="6"/>
  <c r="P360" i="6"/>
  <c r="M159" i="59"/>
  <c r="P526" i="6"/>
  <c r="P517" i="6"/>
  <c r="P508" i="6"/>
  <c r="P499" i="6"/>
  <c r="P463" i="6"/>
  <c r="P454" i="6"/>
  <c r="P445" i="6"/>
  <c r="P436" i="6"/>
  <c r="P427" i="6"/>
  <c r="P418" i="6"/>
  <c r="P409" i="6"/>
  <c r="P400" i="6"/>
  <c r="P391" i="6"/>
  <c r="P533" i="6"/>
  <c r="M160" i="59"/>
  <c r="M161" i="59"/>
  <c r="M169" i="59"/>
  <c r="N7" i="33"/>
  <c r="N8" i="33"/>
  <c r="N9" i="33"/>
  <c r="N10" i="33"/>
  <c r="N11" i="33"/>
  <c r="N12" i="33"/>
  <c r="N13" i="33"/>
  <c r="N14" i="33"/>
  <c r="N15" i="33"/>
  <c r="P31" i="6"/>
  <c r="L23" i="29"/>
  <c r="P53" i="6"/>
  <c r="L24" i="29"/>
  <c r="P81" i="6"/>
  <c r="L25" i="29"/>
  <c r="P139" i="6"/>
  <c r="L26" i="29"/>
  <c r="L27" i="29"/>
  <c r="L28" i="29"/>
  <c r="L47" i="29"/>
  <c r="L48" i="29"/>
  <c r="N7" i="30"/>
  <c r="P30" i="6"/>
  <c r="L14" i="29"/>
  <c r="P52" i="6"/>
  <c r="L15" i="29"/>
  <c r="P80" i="6"/>
  <c r="L16" i="29"/>
  <c r="P138" i="6"/>
  <c r="L17" i="29"/>
  <c r="L18" i="29"/>
  <c r="L19" i="29"/>
  <c r="L38" i="29"/>
  <c r="L39" i="29"/>
  <c r="N8" i="30"/>
  <c r="N9" i="30"/>
  <c r="N50" i="30"/>
  <c r="D16" i="33"/>
  <c r="N16" i="33"/>
  <c r="N69" i="33"/>
  <c r="N39" i="28"/>
  <c r="M204" i="59"/>
  <c r="P29" i="6"/>
  <c r="L5" i="29"/>
  <c r="P51" i="6"/>
  <c r="L6" i="29"/>
  <c r="P79" i="6"/>
  <c r="L7" i="29"/>
  <c r="P137" i="6"/>
  <c r="L8" i="29"/>
  <c r="L9" i="29"/>
  <c r="L10" i="29"/>
  <c r="L32" i="29"/>
  <c r="L33" i="29"/>
  <c r="L34" i="29"/>
  <c r="L35" i="29"/>
  <c r="N12" i="28"/>
  <c r="N13" i="28"/>
  <c r="M178" i="59"/>
  <c r="L42" i="29"/>
  <c r="L44" i="29"/>
  <c r="N6" i="28"/>
  <c r="M172" i="59"/>
  <c r="M206" i="59"/>
  <c r="M208" i="59"/>
  <c r="L35" i="64"/>
  <c r="K90" i="48"/>
  <c r="L14" i="67"/>
  <c r="L17" i="67"/>
  <c r="L18" i="67"/>
  <c r="L20" i="67"/>
  <c r="L39" i="64"/>
  <c r="L27" i="50"/>
  <c r="L38" i="50"/>
  <c r="L34" i="50"/>
  <c r="L35" i="50"/>
  <c r="L39" i="50"/>
  <c r="L43" i="50"/>
  <c r="L40" i="64"/>
  <c r="L65" i="50"/>
  <c r="L66" i="50"/>
  <c r="L67" i="50"/>
  <c r="L68" i="50"/>
  <c r="L69" i="50"/>
  <c r="L70" i="50"/>
  <c r="L41" i="64"/>
  <c r="L38" i="64"/>
  <c r="L43" i="64"/>
  <c r="L45" i="64"/>
  <c r="L48" i="64"/>
  <c r="L50" i="64"/>
  <c r="L67" i="64"/>
  <c r="L70" i="64"/>
  <c r="M69" i="64"/>
  <c r="L38" i="47"/>
  <c r="L6" i="48"/>
  <c r="L9" i="48"/>
  <c r="L8" i="48"/>
  <c r="L13" i="48"/>
  <c r="L14" i="48"/>
  <c r="L15" i="48"/>
  <c r="L17" i="48"/>
  <c r="L21" i="48"/>
  <c r="L22" i="48"/>
  <c r="L23" i="48"/>
  <c r="L24" i="48"/>
  <c r="L26" i="48"/>
  <c r="L28" i="48"/>
  <c r="L50" i="48"/>
  <c r="L51" i="48"/>
  <c r="L52" i="48"/>
  <c r="L54" i="48"/>
  <c r="L58" i="48"/>
  <c r="L59" i="48"/>
  <c r="L60" i="48"/>
  <c r="L61" i="48"/>
  <c r="L63" i="48"/>
  <c r="L65" i="48"/>
  <c r="N116" i="59"/>
  <c r="L35" i="48"/>
  <c r="L34" i="48"/>
  <c r="D14" i="49"/>
  <c r="O14" i="49"/>
  <c r="O66" i="49"/>
  <c r="O68" i="49"/>
  <c r="L41" i="48"/>
  <c r="N121" i="59"/>
  <c r="L38" i="48"/>
  <c r="L40" i="48"/>
  <c r="L72" i="48"/>
  <c r="L71" i="48"/>
  <c r="L75" i="48"/>
  <c r="L77" i="48"/>
  <c r="N120" i="59"/>
  <c r="N122" i="59"/>
  <c r="L44" i="48"/>
  <c r="L81" i="48"/>
  <c r="N125" i="59"/>
  <c r="D87" i="49"/>
  <c r="O87" i="49"/>
  <c r="O139" i="49"/>
  <c r="O141" i="49"/>
  <c r="L45" i="48"/>
  <c r="N126" i="59"/>
  <c r="N127" i="59"/>
  <c r="N129" i="59"/>
  <c r="L91" i="48"/>
  <c r="O49" i="68"/>
  <c r="O50" i="68"/>
  <c r="O56" i="68"/>
  <c r="O57" i="68"/>
  <c r="O58" i="68"/>
  <c r="O59" i="68"/>
  <c r="O60" i="68"/>
  <c r="O61" i="68"/>
  <c r="O62" i="68"/>
  <c r="O63" i="68"/>
  <c r="O64" i="68"/>
  <c r="O65" i="68"/>
  <c r="O67" i="68"/>
  <c r="O74" i="68"/>
  <c r="Q193" i="6"/>
  <c r="O72" i="68"/>
  <c r="Q175" i="6"/>
  <c r="O71" i="68"/>
  <c r="Q166" i="6"/>
  <c r="O73" i="68"/>
  <c r="Q184" i="6"/>
  <c r="Q209" i="6"/>
  <c r="Q199" i="6"/>
  <c r="Q201" i="6"/>
  <c r="Q190" i="6"/>
  <c r="Q192" i="6"/>
  <c r="Q172" i="6"/>
  <c r="Q174" i="6"/>
  <c r="Q163" i="6"/>
  <c r="Q165" i="6"/>
  <c r="Q181" i="6"/>
  <c r="Q183" i="6"/>
  <c r="Q208" i="6"/>
  <c r="Q210" i="6"/>
  <c r="Q219" i="6"/>
  <c r="Q220" i="6"/>
  <c r="Q221" i="6"/>
  <c r="Q223" i="6"/>
  <c r="Q25" i="6"/>
  <c r="Q222" i="6"/>
  <c r="Q224" i="6"/>
  <c r="O76" i="68"/>
  <c r="Q341" i="6"/>
  <c r="O86" i="68"/>
  <c r="O87" i="68"/>
  <c r="O89" i="68"/>
  <c r="O94" i="68"/>
  <c r="Q332" i="6"/>
  <c r="O93" i="68"/>
  <c r="Q323" i="6"/>
  <c r="O75" i="68"/>
  <c r="Q305" i="6"/>
  <c r="Q357" i="6"/>
  <c r="Q347" i="6"/>
  <c r="Q349" i="6"/>
  <c r="Q338" i="6"/>
  <c r="Q340" i="6"/>
  <c r="Q329" i="6"/>
  <c r="Q331" i="6"/>
  <c r="Q320" i="6"/>
  <c r="Q322" i="6"/>
  <c r="Q311" i="6"/>
  <c r="Q313" i="6"/>
  <c r="Q302" i="6"/>
  <c r="Q304" i="6"/>
  <c r="Q356" i="6"/>
  <c r="Q358" i="6"/>
  <c r="Q367" i="6"/>
  <c r="Q368" i="6"/>
  <c r="Q369" i="6"/>
  <c r="Q371" i="6"/>
  <c r="Q75" i="6"/>
  <c r="Q370" i="6"/>
  <c r="Q372" i="6"/>
  <c r="O80" i="68"/>
  <c r="Q496" i="6"/>
  <c r="O79" i="68"/>
  <c r="Q469" i="6"/>
  <c r="O78" i="68"/>
  <c r="Q442" i="6"/>
  <c r="O77" i="68"/>
  <c r="Q406" i="6"/>
  <c r="Q530" i="6"/>
  <c r="Q520" i="6"/>
  <c r="Q522" i="6"/>
  <c r="Q511" i="6"/>
  <c r="Q513" i="6"/>
  <c r="Q502" i="6"/>
  <c r="Q504" i="6"/>
  <c r="Q493" i="6"/>
  <c r="Q495" i="6"/>
  <c r="Q457" i="6"/>
  <c r="Q459" i="6"/>
  <c r="Q448" i="6"/>
  <c r="Q450" i="6"/>
  <c r="Q439" i="6"/>
  <c r="Q441" i="6"/>
  <c r="Q430" i="6"/>
  <c r="Q432" i="6"/>
  <c r="Q421" i="6"/>
  <c r="Q423" i="6"/>
  <c r="Q412" i="6"/>
  <c r="Q414" i="6"/>
  <c r="Q403" i="6"/>
  <c r="Q405" i="6"/>
  <c r="Q394" i="6"/>
  <c r="Q396" i="6"/>
  <c r="Q385" i="6"/>
  <c r="Q387" i="6"/>
  <c r="Q484" i="6"/>
  <c r="Q486" i="6"/>
  <c r="Q475" i="6"/>
  <c r="Q477" i="6"/>
  <c r="Q466" i="6"/>
  <c r="Q468" i="6"/>
  <c r="Q529" i="6"/>
  <c r="Q531" i="6"/>
  <c r="Q540" i="6"/>
  <c r="Q541" i="6"/>
  <c r="Q542" i="6"/>
  <c r="Q544" i="6"/>
  <c r="Q133" i="6"/>
  <c r="Q543" i="6"/>
  <c r="Q545" i="6"/>
  <c r="Q264" i="6"/>
  <c r="Q266" i="6"/>
  <c r="Q255" i="6"/>
  <c r="Q257" i="6"/>
  <c r="Q246" i="6"/>
  <c r="Q248" i="6"/>
  <c r="Q237" i="6"/>
  <c r="Q239" i="6"/>
  <c r="Q273" i="6"/>
  <c r="Q274" i="6"/>
  <c r="Q275" i="6"/>
  <c r="Q284" i="6"/>
  <c r="Q285" i="6"/>
  <c r="Q286" i="6"/>
  <c r="Q47" i="6"/>
  <c r="Q287" i="6"/>
  <c r="Q288" i="6"/>
  <c r="Q289" i="6"/>
  <c r="N164" i="59"/>
  <c r="Q227" i="6"/>
  <c r="Q292" i="6"/>
  <c r="Q375" i="6"/>
  <c r="Q548" i="6"/>
  <c r="N165" i="59"/>
  <c r="N166" i="59"/>
  <c r="N167" i="59"/>
  <c r="N150" i="59"/>
  <c r="N152" i="59"/>
  <c r="N153" i="59"/>
  <c r="N151" i="59"/>
  <c r="N154" i="59"/>
  <c r="Q205" i="6"/>
  <c r="Q196" i="6"/>
  <c r="Q178" i="6"/>
  <c r="Q169" i="6"/>
  <c r="Q187" i="6"/>
  <c r="Q212" i="6"/>
  <c r="N157" i="59"/>
  <c r="Q270" i="6"/>
  <c r="Q261" i="6"/>
  <c r="Q252" i="6"/>
  <c r="Q243" i="6"/>
  <c r="Q277" i="6"/>
  <c r="N158" i="59"/>
  <c r="Q353" i="6"/>
  <c r="Q344" i="6"/>
  <c r="Q335" i="6"/>
  <c r="Q326" i="6"/>
  <c r="Q317" i="6"/>
  <c r="Q308" i="6"/>
  <c r="Q360" i="6"/>
  <c r="N159" i="59"/>
  <c r="Q526" i="6"/>
  <c r="Q517" i="6"/>
  <c r="Q508" i="6"/>
  <c r="Q499" i="6"/>
  <c r="Q463" i="6"/>
  <c r="Q454" i="6"/>
  <c r="Q445" i="6"/>
  <c r="Q436" i="6"/>
  <c r="Q427" i="6"/>
  <c r="Q418" i="6"/>
  <c r="Q409" i="6"/>
  <c r="Q400" i="6"/>
  <c r="Q391" i="6"/>
  <c r="Q533" i="6"/>
  <c r="N160" i="59"/>
  <c r="N161" i="59"/>
  <c r="N169" i="59"/>
  <c r="O7" i="33"/>
  <c r="O8" i="33"/>
  <c r="O9" i="33"/>
  <c r="O10" i="33"/>
  <c r="O11" i="33"/>
  <c r="O12" i="33"/>
  <c r="O13" i="33"/>
  <c r="O14" i="33"/>
  <c r="O15" i="33"/>
  <c r="O16" i="33"/>
  <c r="Q31" i="6"/>
  <c r="M23" i="29"/>
  <c r="Q53" i="6"/>
  <c r="M24" i="29"/>
  <c r="Q81" i="6"/>
  <c r="M25" i="29"/>
  <c r="Q139" i="6"/>
  <c r="M26" i="29"/>
  <c r="M27" i="29"/>
  <c r="M28" i="29"/>
  <c r="M47" i="29"/>
  <c r="M48" i="29"/>
  <c r="O7" i="30"/>
  <c r="Q30" i="6"/>
  <c r="M14" i="29"/>
  <c r="Q52" i="6"/>
  <c r="M15" i="29"/>
  <c r="Q80" i="6"/>
  <c r="M16" i="29"/>
  <c r="Q138" i="6"/>
  <c r="M17" i="29"/>
  <c r="M18" i="29"/>
  <c r="M19" i="29"/>
  <c r="M38" i="29"/>
  <c r="M39" i="29"/>
  <c r="O8" i="30"/>
  <c r="O9" i="30"/>
  <c r="O50" i="30"/>
  <c r="D17" i="33"/>
  <c r="O17" i="33"/>
  <c r="O69" i="33"/>
  <c r="O39" i="28"/>
  <c r="N204" i="59"/>
  <c r="Q29" i="6"/>
  <c r="M5" i="29"/>
  <c r="Q51" i="6"/>
  <c r="M6" i="29"/>
  <c r="Q79" i="6"/>
  <c r="M7" i="29"/>
  <c r="Q137" i="6"/>
  <c r="M8" i="29"/>
  <c r="M9" i="29"/>
  <c r="M10" i="29"/>
  <c r="M32" i="29"/>
  <c r="M33" i="29"/>
  <c r="M34" i="29"/>
  <c r="M35" i="29"/>
  <c r="O12" i="28"/>
  <c r="O13" i="28"/>
  <c r="N178" i="59"/>
  <c r="M42" i="29"/>
  <c r="M44" i="29"/>
  <c r="O6" i="28"/>
  <c r="N172" i="59"/>
  <c r="N206" i="59"/>
  <c r="N208" i="59"/>
  <c r="M35" i="64"/>
  <c r="L90" i="48"/>
  <c r="M14" i="67"/>
  <c r="M17" i="67"/>
  <c r="M18" i="67"/>
  <c r="M20" i="67"/>
  <c r="M39" i="64"/>
  <c r="M27" i="50"/>
  <c r="M38" i="50"/>
  <c r="M34" i="50"/>
  <c r="M35" i="50"/>
  <c r="M39" i="50"/>
  <c r="M43" i="50"/>
  <c r="M40" i="64"/>
  <c r="M65" i="50"/>
  <c r="M66" i="50"/>
  <c r="M67" i="50"/>
  <c r="M68" i="50"/>
  <c r="M69" i="50"/>
  <c r="M70" i="50"/>
  <c r="M41" i="64"/>
  <c r="M38" i="64"/>
  <c r="M43" i="64"/>
  <c r="M45" i="64"/>
  <c r="M48" i="64"/>
  <c r="M50" i="64"/>
  <c r="M67" i="64"/>
  <c r="M70" i="64"/>
  <c r="M11" i="111"/>
  <c r="N69" i="64"/>
  <c r="M38" i="47"/>
  <c r="M6" i="48"/>
  <c r="M9" i="48"/>
  <c r="M8" i="48"/>
  <c r="M13" i="48"/>
  <c r="M35" i="48"/>
  <c r="M44" i="48"/>
  <c r="M50" i="48"/>
  <c r="M72" i="48"/>
  <c r="M81" i="48"/>
  <c r="O125" i="59"/>
  <c r="D88" i="49"/>
  <c r="P88" i="49"/>
  <c r="P139" i="49"/>
  <c r="P141" i="49"/>
  <c r="M45" i="48"/>
  <c r="O126" i="59"/>
  <c r="O127" i="59"/>
  <c r="M34" i="48"/>
  <c r="M38" i="48"/>
  <c r="M40" i="48"/>
  <c r="M71" i="48"/>
  <c r="M75" i="48"/>
  <c r="M77" i="48"/>
  <c r="O120" i="59"/>
  <c r="D15" i="49"/>
  <c r="P15" i="49"/>
  <c r="P66" i="49"/>
  <c r="P68" i="49"/>
  <c r="M41" i="48"/>
  <c r="O121" i="59"/>
  <c r="O122" i="59"/>
  <c r="M14" i="48"/>
  <c r="M17" i="48"/>
  <c r="M21" i="48"/>
  <c r="M22" i="48"/>
  <c r="M23" i="48"/>
  <c r="M24" i="48"/>
  <c r="M26" i="48"/>
  <c r="M28" i="48"/>
  <c r="M51" i="48"/>
  <c r="M54" i="48"/>
  <c r="M58" i="48"/>
  <c r="M59" i="48"/>
  <c r="M60" i="48"/>
  <c r="M61" i="48"/>
  <c r="M63" i="48"/>
  <c r="M65" i="48"/>
  <c r="O116" i="59"/>
  <c r="O129" i="59"/>
  <c r="M91" i="48"/>
  <c r="P49" i="68"/>
  <c r="P50" i="68"/>
  <c r="P74" i="68"/>
  <c r="R193" i="6"/>
  <c r="P72" i="68"/>
  <c r="R175" i="6"/>
  <c r="P71" i="68"/>
  <c r="R166" i="6"/>
  <c r="P73" i="68"/>
  <c r="R184" i="6"/>
  <c r="R209" i="6"/>
  <c r="R210" i="6"/>
  <c r="R219" i="6"/>
  <c r="R220" i="6"/>
  <c r="R221" i="6"/>
  <c r="R223" i="6"/>
  <c r="R224" i="6"/>
  <c r="P76" i="68"/>
  <c r="R341" i="6"/>
  <c r="P94" i="68"/>
  <c r="R332" i="6"/>
  <c r="P93" i="68"/>
  <c r="R323" i="6"/>
  <c r="P75" i="68"/>
  <c r="R305" i="6"/>
  <c r="R357" i="6"/>
  <c r="R358" i="6"/>
  <c r="R367" i="6"/>
  <c r="R368" i="6"/>
  <c r="R369" i="6"/>
  <c r="R371" i="6"/>
  <c r="R372" i="6"/>
  <c r="P80" i="68"/>
  <c r="R496" i="6"/>
  <c r="P79" i="68"/>
  <c r="R469" i="6"/>
  <c r="P78" i="68"/>
  <c r="R442" i="6"/>
  <c r="P77" i="68"/>
  <c r="R406" i="6"/>
  <c r="R530" i="6"/>
  <c r="R531" i="6"/>
  <c r="R540" i="6"/>
  <c r="R541" i="6"/>
  <c r="R542" i="6"/>
  <c r="R544" i="6"/>
  <c r="R545" i="6"/>
  <c r="O164" i="59"/>
  <c r="O167" i="59"/>
  <c r="O150" i="59"/>
  <c r="O152" i="59"/>
  <c r="O153" i="59"/>
  <c r="O154" i="59"/>
  <c r="O169" i="59"/>
  <c r="O206" i="59"/>
  <c r="O208" i="59"/>
  <c r="N35" i="64"/>
  <c r="M90" i="48"/>
  <c r="N14" i="67"/>
  <c r="N17" i="67"/>
  <c r="N18" i="67"/>
  <c r="N20" i="67"/>
  <c r="N39" i="64"/>
  <c r="N38" i="50"/>
  <c r="N34" i="50"/>
  <c r="N35" i="50"/>
  <c r="N39" i="50"/>
  <c r="N43" i="50"/>
  <c r="N40" i="64"/>
  <c r="N65" i="50"/>
  <c r="N66" i="50"/>
  <c r="N67" i="50"/>
  <c r="N68" i="50"/>
  <c r="N69" i="50"/>
  <c r="N70" i="50"/>
  <c r="N41" i="64"/>
  <c r="N43" i="64"/>
  <c r="N45" i="64"/>
  <c r="N67" i="64"/>
  <c r="N70" i="64"/>
  <c r="O69" i="64"/>
  <c r="N38" i="47"/>
  <c r="N6" i="48"/>
  <c r="N9" i="48"/>
  <c r="N8" i="48"/>
  <c r="N13" i="48"/>
  <c r="N35" i="48"/>
  <c r="N44" i="48"/>
  <c r="N50" i="48"/>
  <c r="N72" i="48"/>
  <c r="N81" i="48"/>
  <c r="P125" i="59"/>
  <c r="D89" i="49"/>
  <c r="Q89" i="49"/>
  <c r="Q139" i="49"/>
  <c r="Q141" i="49"/>
  <c r="N45" i="48"/>
  <c r="P126" i="59"/>
  <c r="P127" i="59"/>
  <c r="N34" i="48"/>
  <c r="N38" i="48"/>
  <c r="N40" i="48"/>
  <c r="N71" i="48"/>
  <c r="N75" i="48"/>
  <c r="N77" i="48"/>
  <c r="P120" i="59"/>
  <c r="D16" i="49"/>
  <c r="Q16" i="49"/>
  <c r="Q66" i="49"/>
  <c r="Q68" i="49"/>
  <c r="N41" i="48"/>
  <c r="P121" i="59"/>
  <c r="P122" i="59"/>
  <c r="N14" i="48"/>
  <c r="N17" i="48"/>
  <c r="N21" i="48"/>
  <c r="N22" i="48"/>
  <c r="N23" i="48"/>
  <c r="N24" i="48"/>
  <c r="N26" i="48"/>
  <c r="N28" i="48"/>
  <c r="N51" i="48"/>
  <c r="N54" i="48"/>
  <c r="N58" i="48"/>
  <c r="N59" i="48"/>
  <c r="N60" i="48"/>
  <c r="N61" i="48"/>
  <c r="N63" i="48"/>
  <c r="N65" i="48"/>
  <c r="P116" i="59"/>
  <c r="P129" i="59"/>
  <c r="N91" i="48"/>
  <c r="Q49" i="68"/>
  <c r="Q50" i="68"/>
  <c r="Q74" i="68"/>
  <c r="S193" i="6"/>
  <c r="Q72" i="68"/>
  <c r="S175" i="6"/>
  <c r="Q71" i="68"/>
  <c r="S166" i="6"/>
  <c r="Q73" i="68"/>
  <c r="S184" i="6"/>
  <c r="S209" i="6"/>
  <c r="S210" i="6"/>
  <c r="S219" i="6"/>
  <c r="S220" i="6"/>
  <c r="S221" i="6"/>
  <c r="S223" i="6"/>
  <c r="S224" i="6"/>
  <c r="Q76" i="68"/>
  <c r="S341" i="6"/>
  <c r="Q94" i="68"/>
  <c r="S332" i="6"/>
  <c r="Q93" i="68"/>
  <c r="S323" i="6"/>
  <c r="Q75" i="68"/>
  <c r="S305" i="6"/>
  <c r="S357" i="6"/>
  <c r="S358" i="6"/>
  <c r="S367" i="6"/>
  <c r="S368" i="6"/>
  <c r="S369" i="6"/>
  <c r="S371" i="6"/>
  <c r="S372" i="6"/>
  <c r="Q80" i="68"/>
  <c r="S496" i="6"/>
  <c r="Q79" i="68"/>
  <c r="S469" i="6"/>
  <c r="Q78" i="68"/>
  <c r="S442" i="6"/>
  <c r="Q77" i="68"/>
  <c r="S406" i="6"/>
  <c r="S530" i="6"/>
  <c r="S531" i="6"/>
  <c r="S540" i="6"/>
  <c r="S541" i="6"/>
  <c r="S542" i="6"/>
  <c r="S544" i="6"/>
  <c r="S545" i="6"/>
  <c r="P164" i="59"/>
  <c r="S228" i="6"/>
  <c r="S376" i="6"/>
  <c r="S549" i="6"/>
  <c r="P166" i="59"/>
  <c r="P167" i="59"/>
  <c r="P150" i="59"/>
  <c r="P152" i="59"/>
  <c r="P153" i="59"/>
  <c r="P154" i="59"/>
  <c r="P169" i="59"/>
  <c r="P206" i="59"/>
  <c r="P208" i="59"/>
  <c r="O35" i="64"/>
  <c r="N90" i="48"/>
  <c r="O14" i="67"/>
  <c r="O17" i="67"/>
  <c r="O18" i="67"/>
  <c r="O20" i="67"/>
  <c r="O39" i="64"/>
  <c r="O38" i="50"/>
  <c r="O34" i="50"/>
  <c r="O35" i="50"/>
  <c r="O39" i="50"/>
  <c r="O43" i="50"/>
  <c r="O40" i="64"/>
  <c r="O65" i="50"/>
  <c r="O66" i="50"/>
  <c r="O67" i="50"/>
  <c r="O68" i="50"/>
  <c r="O69" i="50"/>
  <c r="O70" i="50"/>
  <c r="O41" i="64"/>
  <c r="O43" i="64"/>
  <c r="O45" i="64"/>
  <c r="O67" i="64"/>
  <c r="O70" i="64"/>
  <c r="O11" i="111"/>
  <c r="C31" i="111" a="1"/>
  <c r="C31" i="111"/>
  <c r="M15" i="48"/>
  <c r="M52" i="48"/>
  <c r="P56" i="68"/>
  <c r="P57" i="68"/>
  <c r="P58" i="68"/>
  <c r="P59" i="68"/>
  <c r="P60" i="68"/>
  <c r="P61" i="68"/>
  <c r="P62" i="68"/>
  <c r="P63" i="68"/>
  <c r="P64" i="68"/>
  <c r="P65" i="68"/>
  <c r="P67" i="68"/>
  <c r="R199" i="6"/>
  <c r="R201" i="6"/>
  <c r="R190" i="6"/>
  <c r="R192" i="6"/>
  <c r="R172" i="6"/>
  <c r="R174" i="6"/>
  <c r="R163" i="6"/>
  <c r="R165" i="6"/>
  <c r="R181" i="6"/>
  <c r="R183" i="6"/>
  <c r="R208" i="6"/>
  <c r="R25" i="6"/>
  <c r="R222" i="6"/>
  <c r="P86" i="68"/>
  <c r="P87" i="68"/>
  <c r="P89" i="68"/>
  <c r="R347" i="6"/>
  <c r="R349" i="6"/>
  <c r="R338" i="6"/>
  <c r="R340" i="6"/>
  <c r="R329" i="6"/>
  <c r="R331" i="6"/>
  <c r="R320" i="6"/>
  <c r="R322" i="6"/>
  <c r="R311" i="6"/>
  <c r="R313" i="6"/>
  <c r="R302" i="6"/>
  <c r="R304" i="6"/>
  <c r="R356" i="6"/>
  <c r="R75" i="6"/>
  <c r="R370" i="6"/>
  <c r="R520" i="6"/>
  <c r="R522" i="6"/>
  <c r="R511" i="6"/>
  <c r="R513" i="6"/>
  <c r="R502" i="6"/>
  <c r="R504" i="6"/>
  <c r="R493" i="6"/>
  <c r="R495" i="6"/>
  <c r="R457" i="6"/>
  <c r="R459" i="6"/>
  <c r="R448" i="6"/>
  <c r="R450" i="6"/>
  <c r="R439" i="6"/>
  <c r="R441" i="6"/>
  <c r="R430" i="6"/>
  <c r="R432" i="6"/>
  <c r="R421" i="6"/>
  <c r="R423" i="6"/>
  <c r="R412" i="6"/>
  <c r="R414" i="6"/>
  <c r="R403" i="6"/>
  <c r="R405" i="6"/>
  <c r="R394" i="6"/>
  <c r="R396" i="6"/>
  <c r="R385" i="6"/>
  <c r="R387" i="6"/>
  <c r="R484" i="6"/>
  <c r="R486" i="6"/>
  <c r="R475" i="6"/>
  <c r="R477" i="6"/>
  <c r="R466" i="6"/>
  <c r="R468" i="6"/>
  <c r="R529" i="6"/>
  <c r="R133" i="6"/>
  <c r="R543" i="6"/>
  <c r="R264" i="6"/>
  <c r="R266" i="6"/>
  <c r="R255" i="6"/>
  <c r="R257" i="6"/>
  <c r="R246" i="6"/>
  <c r="R248" i="6"/>
  <c r="R237" i="6"/>
  <c r="R239" i="6"/>
  <c r="R273" i="6"/>
  <c r="R274" i="6"/>
  <c r="R275" i="6"/>
  <c r="R284" i="6"/>
  <c r="R285" i="6"/>
  <c r="R286" i="6"/>
  <c r="R47" i="6"/>
  <c r="R287" i="6"/>
  <c r="R288" i="6"/>
  <c r="R289" i="6"/>
  <c r="R227" i="6"/>
  <c r="R292" i="6"/>
  <c r="R375" i="6"/>
  <c r="R548" i="6"/>
  <c r="O165" i="59"/>
  <c r="O166" i="59"/>
  <c r="O151" i="59"/>
  <c r="R205" i="6"/>
  <c r="R196" i="6"/>
  <c r="R178" i="6"/>
  <c r="R169" i="6"/>
  <c r="R187" i="6"/>
  <c r="R212" i="6"/>
  <c r="O157" i="59"/>
  <c r="R270" i="6"/>
  <c r="R261" i="6"/>
  <c r="R252" i="6"/>
  <c r="R243" i="6"/>
  <c r="R277" i="6"/>
  <c r="O158" i="59"/>
  <c r="R353" i="6"/>
  <c r="R344" i="6"/>
  <c r="R335" i="6"/>
  <c r="R326" i="6"/>
  <c r="R317" i="6"/>
  <c r="R308" i="6"/>
  <c r="R360" i="6"/>
  <c r="O159" i="59"/>
  <c r="R526" i="6"/>
  <c r="R517" i="6"/>
  <c r="R508" i="6"/>
  <c r="R499" i="6"/>
  <c r="R463" i="6"/>
  <c r="R454" i="6"/>
  <c r="R445" i="6"/>
  <c r="R436" i="6"/>
  <c r="R427" i="6"/>
  <c r="R418" i="6"/>
  <c r="R409" i="6"/>
  <c r="R400" i="6"/>
  <c r="R391" i="6"/>
  <c r="R533" i="6"/>
  <c r="O160" i="59"/>
  <c r="O161" i="59"/>
  <c r="P7" i="33"/>
  <c r="P8" i="33"/>
  <c r="P9" i="33"/>
  <c r="P10" i="33"/>
  <c r="P11" i="33"/>
  <c r="P12" i="33"/>
  <c r="P13" i="33"/>
  <c r="P14" i="33"/>
  <c r="P15" i="33"/>
  <c r="P16" i="33"/>
  <c r="P17" i="33"/>
  <c r="R31" i="6"/>
  <c r="N23" i="29"/>
  <c r="R53" i="6"/>
  <c r="N24" i="29"/>
  <c r="R81" i="6"/>
  <c r="N25" i="29"/>
  <c r="R139" i="6"/>
  <c r="N26" i="29"/>
  <c r="N27" i="29"/>
  <c r="N28" i="29"/>
  <c r="N47" i="29"/>
  <c r="N48" i="29"/>
  <c r="P7" i="30"/>
  <c r="R30" i="6"/>
  <c r="N14" i="29"/>
  <c r="R52" i="6"/>
  <c r="N15" i="29"/>
  <c r="R80" i="6"/>
  <c r="N16" i="29"/>
  <c r="R138" i="6"/>
  <c r="N17" i="29"/>
  <c r="N18" i="29"/>
  <c r="N19" i="29"/>
  <c r="N38" i="29"/>
  <c r="N39" i="29"/>
  <c r="P8" i="30"/>
  <c r="P9" i="30"/>
  <c r="P50" i="30"/>
  <c r="D18" i="33"/>
  <c r="P18" i="33"/>
  <c r="P69" i="33"/>
  <c r="P39" i="28"/>
  <c r="O204" i="59"/>
  <c r="R29" i="6"/>
  <c r="N5" i="29"/>
  <c r="R51" i="6"/>
  <c r="N6" i="29"/>
  <c r="R79" i="6"/>
  <c r="N7" i="29"/>
  <c r="R137" i="6"/>
  <c r="N8" i="29"/>
  <c r="N9" i="29"/>
  <c r="N10" i="29"/>
  <c r="N32" i="29"/>
  <c r="N33" i="29"/>
  <c r="N34" i="29"/>
  <c r="N35" i="29"/>
  <c r="P12" i="28"/>
  <c r="P13" i="28"/>
  <c r="O178" i="59"/>
  <c r="N42" i="29"/>
  <c r="N44" i="29"/>
  <c r="P6" i="28"/>
  <c r="O172" i="59"/>
  <c r="N27" i="50"/>
  <c r="N38" i="64"/>
  <c r="N48" i="64"/>
  <c r="N50" i="64"/>
  <c r="N15" i="48"/>
  <c r="N52" i="48"/>
  <c r="Q56" i="68"/>
  <c r="Q57" i="68"/>
  <c r="Q58" i="68"/>
  <c r="Q59" i="68"/>
  <c r="Q60" i="68"/>
  <c r="Q61" i="68"/>
  <c r="Q62" i="68"/>
  <c r="Q63" i="68"/>
  <c r="Q64" i="68"/>
  <c r="Q65" i="68"/>
  <c r="Q67" i="68"/>
  <c r="S199" i="6"/>
  <c r="S201" i="6"/>
  <c r="S190" i="6"/>
  <c r="S192" i="6"/>
  <c r="S172" i="6"/>
  <c r="S174" i="6"/>
  <c r="S163" i="6"/>
  <c r="S165" i="6"/>
  <c r="S181" i="6"/>
  <c r="S183" i="6"/>
  <c r="S208" i="6"/>
  <c r="S25" i="6"/>
  <c r="S222" i="6"/>
  <c r="Q86" i="68"/>
  <c r="Q87" i="68"/>
  <c r="Q89" i="68"/>
  <c r="S347" i="6"/>
  <c r="S349" i="6"/>
  <c r="S338" i="6"/>
  <c r="S340" i="6"/>
  <c r="S329" i="6"/>
  <c r="S331" i="6"/>
  <c r="S320" i="6"/>
  <c r="S322" i="6"/>
  <c r="S311" i="6"/>
  <c r="S313" i="6"/>
  <c r="S302" i="6"/>
  <c r="S304" i="6"/>
  <c r="S356" i="6"/>
  <c r="S75" i="6"/>
  <c r="S370" i="6"/>
  <c r="S520" i="6"/>
  <c r="S522" i="6"/>
  <c r="S511" i="6"/>
  <c r="S513" i="6"/>
  <c r="S502" i="6"/>
  <c r="S504" i="6"/>
  <c r="S493" i="6"/>
  <c r="S495" i="6"/>
  <c r="S457" i="6"/>
  <c r="S459" i="6"/>
  <c r="S448" i="6"/>
  <c r="S450" i="6"/>
  <c r="S439" i="6"/>
  <c r="S441" i="6"/>
  <c r="S430" i="6"/>
  <c r="S432" i="6"/>
  <c r="S421" i="6"/>
  <c r="S423" i="6"/>
  <c r="S412" i="6"/>
  <c r="S414" i="6"/>
  <c r="S403" i="6"/>
  <c r="S405" i="6"/>
  <c r="S394" i="6"/>
  <c r="S396" i="6"/>
  <c r="S385" i="6"/>
  <c r="S387" i="6"/>
  <c r="S484" i="6"/>
  <c r="S486" i="6"/>
  <c r="S475" i="6"/>
  <c r="S477" i="6"/>
  <c r="S466" i="6"/>
  <c r="S468" i="6"/>
  <c r="S529" i="6"/>
  <c r="S133" i="6"/>
  <c r="S543" i="6"/>
  <c r="S264" i="6"/>
  <c r="S266" i="6"/>
  <c r="S255" i="6"/>
  <c r="S257" i="6"/>
  <c r="S246" i="6"/>
  <c r="S248" i="6"/>
  <c r="S237" i="6"/>
  <c r="S239" i="6"/>
  <c r="S273" i="6"/>
  <c r="S274" i="6"/>
  <c r="S275" i="6"/>
  <c r="S284" i="6"/>
  <c r="S285" i="6"/>
  <c r="S286" i="6"/>
  <c r="S47" i="6"/>
  <c r="S287" i="6"/>
  <c r="S288" i="6"/>
  <c r="S289" i="6"/>
  <c r="S293" i="6"/>
  <c r="S227" i="6"/>
  <c r="S292" i="6"/>
  <c r="S375" i="6"/>
  <c r="S548" i="6"/>
  <c r="P165" i="59"/>
  <c r="P151" i="59"/>
  <c r="S205" i="6"/>
  <c r="S196" i="6"/>
  <c r="S178" i="6"/>
  <c r="S169" i="6"/>
  <c r="S187" i="6"/>
  <c r="S212" i="6"/>
  <c r="P157" i="59"/>
  <c r="S270" i="6"/>
  <c r="S261" i="6"/>
  <c r="S252" i="6"/>
  <c r="S243" i="6"/>
  <c r="S277" i="6"/>
  <c r="P158" i="59"/>
  <c r="S353" i="6"/>
  <c r="S344" i="6"/>
  <c r="S335" i="6"/>
  <c r="S326" i="6"/>
  <c r="S317" i="6"/>
  <c r="S308" i="6"/>
  <c r="S360" i="6"/>
  <c r="P159" i="59"/>
  <c r="S526" i="6"/>
  <c r="S517" i="6"/>
  <c r="S508" i="6"/>
  <c r="S499" i="6"/>
  <c r="S463" i="6"/>
  <c r="S454" i="6"/>
  <c r="S445" i="6"/>
  <c r="S436" i="6"/>
  <c r="S427" i="6"/>
  <c r="S418" i="6"/>
  <c r="S409" i="6"/>
  <c r="S400" i="6"/>
  <c r="S391" i="6"/>
  <c r="S533" i="6"/>
  <c r="P160" i="59"/>
  <c r="P161" i="59"/>
  <c r="Q7" i="33"/>
  <c r="Q8" i="33"/>
  <c r="Q9" i="33"/>
  <c r="Q10" i="33"/>
  <c r="Q11" i="33"/>
  <c r="Q12" i="33"/>
  <c r="Q13" i="33"/>
  <c r="Q14" i="33"/>
  <c r="Q15" i="33"/>
  <c r="Q16" i="33"/>
  <c r="Q17" i="33"/>
  <c r="Q18" i="33"/>
  <c r="S31" i="6"/>
  <c r="O23" i="29"/>
  <c r="S53" i="6"/>
  <c r="O24" i="29"/>
  <c r="S81" i="6"/>
  <c r="O25" i="29"/>
  <c r="S139" i="6"/>
  <c r="O26" i="29"/>
  <c r="O27" i="29"/>
  <c r="O28" i="29"/>
  <c r="O47" i="29"/>
  <c r="O48" i="29"/>
  <c r="Q7" i="30"/>
  <c r="S30" i="6"/>
  <c r="O14" i="29"/>
  <c r="S52" i="6"/>
  <c r="O15" i="29"/>
  <c r="S80" i="6"/>
  <c r="O16" i="29"/>
  <c r="S138" i="6"/>
  <c r="O17" i="29"/>
  <c r="O18" i="29"/>
  <c r="O19" i="29"/>
  <c r="O38" i="29"/>
  <c r="O39" i="29"/>
  <c r="Q8" i="30"/>
  <c r="Q9" i="30"/>
  <c r="Q50" i="30"/>
  <c r="D19" i="33"/>
  <c r="Q19" i="33"/>
  <c r="Q69" i="33"/>
  <c r="Q39" i="28"/>
  <c r="P204" i="59"/>
  <c r="S29" i="6"/>
  <c r="O5" i="29"/>
  <c r="S51" i="6"/>
  <c r="O6" i="29"/>
  <c r="S79" i="6"/>
  <c r="O7" i="29"/>
  <c r="S137" i="6"/>
  <c r="O8" i="29"/>
  <c r="O9" i="29"/>
  <c r="O10" i="29"/>
  <c r="O32" i="29"/>
  <c r="O33" i="29"/>
  <c r="O34" i="29"/>
  <c r="O35" i="29"/>
  <c r="Q12" i="28"/>
  <c r="Q13" i="28"/>
  <c r="P178" i="59"/>
  <c r="O42" i="29"/>
  <c r="O44" i="29"/>
  <c r="Q6" i="28"/>
  <c r="P172" i="59"/>
  <c r="O27" i="50"/>
  <c r="O38" i="64"/>
  <c r="O48" i="64"/>
  <c r="O50" i="64"/>
  <c r="P69" i="64"/>
  <c r="B55" i="46"/>
  <c r="O14" i="48"/>
  <c r="O17" i="48"/>
  <c r="E55" i="46"/>
  <c r="O21" i="48"/>
  <c r="E56" i="46"/>
  <c r="O22" i="48"/>
  <c r="O26" i="48"/>
  <c r="O28" i="48"/>
  <c r="B79" i="46"/>
  <c r="O51" i="48"/>
  <c r="O54" i="48"/>
  <c r="O65" i="48"/>
  <c r="Q116" i="59"/>
  <c r="R5" i="49"/>
  <c r="R66" i="49"/>
  <c r="R68" i="49"/>
  <c r="O41" i="48"/>
  <c r="Q121" i="59"/>
  <c r="Q122" i="59"/>
  <c r="R78" i="49"/>
  <c r="R139" i="49"/>
  <c r="R141" i="49"/>
  <c r="O45" i="48"/>
  <c r="Q126" i="59"/>
  <c r="Q127" i="59"/>
  <c r="Q129" i="59"/>
  <c r="O91" i="48"/>
  <c r="R49" i="68"/>
  <c r="R50" i="68"/>
  <c r="R56" i="68"/>
  <c r="R57" i="68"/>
  <c r="R58" i="68"/>
  <c r="R59" i="68"/>
  <c r="R60" i="68"/>
  <c r="R61" i="68"/>
  <c r="R62" i="68"/>
  <c r="R63" i="68"/>
  <c r="R64" i="68"/>
  <c r="R65" i="68"/>
  <c r="R67" i="68"/>
  <c r="R74" i="68"/>
  <c r="T193" i="6"/>
  <c r="R72" i="68"/>
  <c r="T175" i="6"/>
  <c r="R71" i="68"/>
  <c r="T166" i="6"/>
  <c r="R73" i="68"/>
  <c r="T184" i="6"/>
  <c r="T209" i="6"/>
  <c r="T199" i="6"/>
  <c r="T201" i="6"/>
  <c r="T190" i="6"/>
  <c r="T192" i="6"/>
  <c r="T172" i="6"/>
  <c r="T174" i="6"/>
  <c r="T163" i="6"/>
  <c r="T165" i="6"/>
  <c r="T181" i="6"/>
  <c r="T183" i="6"/>
  <c r="T208" i="6"/>
  <c r="T210" i="6"/>
  <c r="T219" i="6"/>
  <c r="T220" i="6"/>
  <c r="T221" i="6"/>
  <c r="T223" i="6"/>
  <c r="T25" i="6"/>
  <c r="T222" i="6"/>
  <c r="T224" i="6"/>
  <c r="R76" i="68"/>
  <c r="T341" i="6"/>
  <c r="R86" i="68"/>
  <c r="R87" i="68"/>
  <c r="R89" i="68"/>
  <c r="R94" i="68"/>
  <c r="T332" i="6"/>
  <c r="R93" i="68"/>
  <c r="T323" i="6"/>
  <c r="R75" i="68"/>
  <c r="T305" i="6"/>
  <c r="T357" i="6"/>
  <c r="T347" i="6"/>
  <c r="T349" i="6"/>
  <c r="T338" i="6"/>
  <c r="T340" i="6"/>
  <c r="T329" i="6"/>
  <c r="T331" i="6"/>
  <c r="T320" i="6"/>
  <c r="T322" i="6"/>
  <c r="T311" i="6"/>
  <c r="T313" i="6"/>
  <c r="T302" i="6"/>
  <c r="T304" i="6"/>
  <c r="T356" i="6"/>
  <c r="T358" i="6"/>
  <c r="T367" i="6"/>
  <c r="T368" i="6"/>
  <c r="T369" i="6"/>
  <c r="T371" i="6"/>
  <c r="T75" i="6"/>
  <c r="T370" i="6"/>
  <c r="T372" i="6"/>
  <c r="R80" i="68"/>
  <c r="T496" i="6"/>
  <c r="R79" i="68"/>
  <c r="T469" i="6"/>
  <c r="R78" i="68"/>
  <c r="T442" i="6"/>
  <c r="R77" i="68"/>
  <c r="T406" i="6"/>
  <c r="T530" i="6"/>
  <c r="T520" i="6"/>
  <c r="T522" i="6"/>
  <c r="T511" i="6"/>
  <c r="T513" i="6"/>
  <c r="T502" i="6"/>
  <c r="T504" i="6"/>
  <c r="T493" i="6"/>
  <c r="T495" i="6"/>
  <c r="T457" i="6"/>
  <c r="T459" i="6"/>
  <c r="T448" i="6"/>
  <c r="T450" i="6"/>
  <c r="T439" i="6"/>
  <c r="T441" i="6"/>
  <c r="T430" i="6"/>
  <c r="T432" i="6"/>
  <c r="T421" i="6"/>
  <c r="T423" i="6"/>
  <c r="T412" i="6"/>
  <c r="T414" i="6"/>
  <c r="T403" i="6"/>
  <c r="T405" i="6"/>
  <c r="T394" i="6"/>
  <c r="T396" i="6"/>
  <c r="T385" i="6"/>
  <c r="T387" i="6"/>
  <c r="T484" i="6"/>
  <c r="T486" i="6"/>
  <c r="T475" i="6"/>
  <c r="T477" i="6"/>
  <c r="T466" i="6"/>
  <c r="T468" i="6"/>
  <c r="T529" i="6"/>
  <c r="T531" i="6"/>
  <c r="T540" i="6"/>
  <c r="T541" i="6"/>
  <c r="T542" i="6"/>
  <c r="T544" i="6"/>
  <c r="T133" i="6"/>
  <c r="T543" i="6"/>
  <c r="T545" i="6"/>
  <c r="T264" i="6"/>
  <c r="T266" i="6"/>
  <c r="T255" i="6"/>
  <c r="T257" i="6"/>
  <c r="T246" i="6"/>
  <c r="T248" i="6"/>
  <c r="T237" i="6"/>
  <c r="T239" i="6"/>
  <c r="T273" i="6"/>
  <c r="T274" i="6"/>
  <c r="T275" i="6"/>
  <c r="T284" i="6"/>
  <c r="T285" i="6"/>
  <c r="T286" i="6"/>
  <c r="T47" i="6"/>
  <c r="T287" i="6"/>
  <c r="T288" i="6"/>
  <c r="T289" i="6"/>
  <c r="Q164" i="59"/>
  <c r="T228" i="6"/>
  <c r="T376" i="6"/>
  <c r="T549" i="6"/>
  <c r="T293" i="6"/>
  <c r="Q166" i="59"/>
  <c r="T227" i="6"/>
  <c r="T292" i="6"/>
  <c r="T375" i="6"/>
  <c r="T548" i="6"/>
  <c r="Q165" i="59"/>
  <c r="Q167" i="59"/>
  <c r="Q150" i="59"/>
  <c r="Q152" i="59"/>
  <c r="Q153" i="59"/>
  <c r="Q151" i="59"/>
  <c r="Q154" i="59"/>
  <c r="T205" i="6"/>
  <c r="T196" i="6"/>
  <c r="T178" i="6"/>
  <c r="T169" i="6"/>
  <c r="T187" i="6"/>
  <c r="T212" i="6"/>
  <c r="Q157" i="59"/>
  <c r="T270" i="6"/>
  <c r="T261" i="6"/>
  <c r="T252" i="6"/>
  <c r="T243" i="6"/>
  <c r="T277" i="6"/>
  <c r="Q158" i="59"/>
  <c r="T353" i="6"/>
  <c r="T344" i="6"/>
  <c r="T335" i="6"/>
  <c r="T326" i="6"/>
  <c r="T317" i="6"/>
  <c r="T308" i="6"/>
  <c r="T360" i="6"/>
  <c r="Q159" i="59"/>
  <c r="T526" i="6"/>
  <c r="T517" i="6"/>
  <c r="T508" i="6"/>
  <c r="T499" i="6"/>
  <c r="T463" i="6"/>
  <c r="T454" i="6"/>
  <c r="T445" i="6"/>
  <c r="T436" i="6"/>
  <c r="T427" i="6"/>
  <c r="T418" i="6"/>
  <c r="T409" i="6"/>
  <c r="T400" i="6"/>
  <c r="T391" i="6"/>
  <c r="T533" i="6"/>
  <c r="Q160" i="59"/>
  <c r="Q161" i="59"/>
  <c r="Q169" i="59"/>
  <c r="R7" i="33"/>
  <c r="R8" i="33"/>
  <c r="R9" i="33"/>
  <c r="R10" i="33"/>
  <c r="R11" i="33"/>
  <c r="R12" i="33"/>
  <c r="R13" i="33"/>
  <c r="R14" i="33"/>
  <c r="R15" i="33"/>
  <c r="R16" i="33"/>
  <c r="R17" i="33"/>
  <c r="R18" i="33"/>
  <c r="R19" i="33"/>
  <c r="T31" i="6"/>
  <c r="P23" i="29"/>
  <c r="T53" i="6"/>
  <c r="P24" i="29"/>
  <c r="T81" i="6"/>
  <c r="P25" i="29"/>
  <c r="T139" i="6"/>
  <c r="P26" i="29"/>
  <c r="P27" i="29"/>
  <c r="P28" i="29"/>
  <c r="P47" i="29"/>
  <c r="P48" i="29"/>
  <c r="R7" i="30"/>
  <c r="T30" i="6"/>
  <c r="P14" i="29"/>
  <c r="T52" i="6"/>
  <c r="P15" i="29"/>
  <c r="T80" i="6"/>
  <c r="P16" i="29"/>
  <c r="T138" i="6"/>
  <c r="P17" i="29"/>
  <c r="P18" i="29"/>
  <c r="P19" i="29"/>
  <c r="P38" i="29"/>
  <c r="P39" i="29"/>
  <c r="R8" i="30"/>
  <c r="R9" i="30"/>
  <c r="R50" i="30"/>
  <c r="D20" i="33"/>
  <c r="R20" i="33"/>
  <c r="R69" i="33"/>
  <c r="R39" i="28"/>
  <c r="Q204" i="59"/>
  <c r="T29" i="6"/>
  <c r="P5" i="29"/>
  <c r="T51" i="6"/>
  <c r="P6" i="29"/>
  <c r="T79" i="6"/>
  <c r="P7" i="29"/>
  <c r="T137" i="6"/>
  <c r="P8" i="29"/>
  <c r="P9" i="29"/>
  <c r="P10" i="29"/>
  <c r="P32" i="29"/>
  <c r="P33" i="29"/>
  <c r="P34" i="29"/>
  <c r="P35" i="29"/>
  <c r="R12" i="28"/>
  <c r="R13" i="28"/>
  <c r="Q178" i="59"/>
  <c r="P42" i="29"/>
  <c r="P44" i="29"/>
  <c r="R6" i="28"/>
  <c r="Q172" i="59"/>
  <c r="Q206" i="59"/>
  <c r="Q208" i="59"/>
  <c r="P35" i="64"/>
  <c r="O90" i="48"/>
  <c r="P14" i="67"/>
  <c r="P17" i="67"/>
  <c r="P18" i="67"/>
  <c r="P20" i="67"/>
  <c r="P39" i="64"/>
  <c r="P27" i="50"/>
  <c r="P35" i="50"/>
  <c r="P39" i="50"/>
  <c r="P43" i="50"/>
  <c r="P40" i="64"/>
  <c r="P65" i="50"/>
  <c r="P66" i="50"/>
  <c r="P67" i="50"/>
  <c r="P68" i="50"/>
  <c r="P69" i="50"/>
  <c r="P70" i="50"/>
  <c r="P41" i="64"/>
  <c r="P38" i="64"/>
  <c r="P43" i="64"/>
  <c r="P45" i="64"/>
  <c r="P48" i="64"/>
  <c r="P50" i="64"/>
  <c r="P67" i="64"/>
  <c r="P70" i="64"/>
  <c r="Q69" i="64"/>
  <c r="P14" i="48"/>
  <c r="P17" i="48"/>
  <c r="P21" i="48"/>
  <c r="P22" i="48"/>
  <c r="P26" i="48"/>
  <c r="P28" i="48"/>
  <c r="P51" i="48"/>
  <c r="P54" i="48"/>
  <c r="P65" i="48"/>
  <c r="R116" i="59"/>
  <c r="S6" i="49"/>
  <c r="S66" i="49"/>
  <c r="S68" i="49"/>
  <c r="P41" i="48"/>
  <c r="R121" i="59"/>
  <c r="R122" i="59"/>
  <c r="S79" i="49"/>
  <c r="S139" i="49"/>
  <c r="S141" i="49"/>
  <c r="P45" i="48"/>
  <c r="R126" i="59"/>
  <c r="R127" i="59"/>
  <c r="R129" i="59"/>
  <c r="P91" i="48"/>
  <c r="S49" i="68"/>
  <c r="S50" i="68"/>
  <c r="S56" i="68"/>
  <c r="S57" i="68"/>
  <c r="S58" i="68"/>
  <c r="S59" i="68"/>
  <c r="S60" i="68"/>
  <c r="S61" i="68"/>
  <c r="S62" i="68"/>
  <c r="S63" i="68"/>
  <c r="S64" i="68"/>
  <c r="S65" i="68"/>
  <c r="S67" i="68"/>
  <c r="S74" i="68"/>
  <c r="U193" i="6"/>
  <c r="S72" i="68"/>
  <c r="U175" i="6"/>
  <c r="S71" i="68"/>
  <c r="U166" i="6"/>
  <c r="S73" i="68"/>
  <c r="U184" i="6"/>
  <c r="U209" i="6"/>
  <c r="U199" i="6"/>
  <c r="U201" i="6"/>
  <c r="U190" i="6"/>
  <c r="U192" i="6"/>
  <c r="U172" i="6"/>
  <c r="U174" i="6"/>
  <c r="U163" i="6"/>
  <c r="U165" i="6"/>
  <c r="U181" i="6"/>
  <c r="U183" i="6"/>
  <c r="U208" i="6"/>
  <c r="U210" i="6"/>
  <c r="U219" i="6"/>
  <c r="U220" i="6"/>
  <c r="U221" i="6"/>
  <c r="U223" i="6"/>
  <c r="U25" i="6"/>
  <c r="U222" i="6"/>
  <c r="U224" i="6"/>
  <c r="S76" i="68"/>
  <c r="U341" i="6"/>
  <c r="S86" i="68"/>
  <c r="S87" i="68"/>
  <c r="S89" i="68"/>
  <c r="S94" i="68"/>
  <c r="U332" i="6"/>
  <c r="S93" i="68"/>
  <c r="U323" i="6"/>
  <c r="S75" i="68"/>
  <c r="U305" i="6"/>
  <c r="U357" i="6"/>
  <c r="U347" i="6"/>
  <c r="U349" i="6"/>
  <c r="U338" i="6"/>
  <c r="U340" i="6"/>
  <c r="U329" i="6"/>
  <c r="U331" i="6"/>
  <c r="U320" i="6"/>
  <c r="U322" i="6"/>
  <c r="U311" i="6"/>
  <c r="U313" i="6"/>
  <c r="U302" i="6"/>
  <c r="U304" i="6"/>
  <c r="U356" i="6"/>
  <c r="U358" i="6"/>
  <c r="U367" i="6"/>
  <c r="U368" i="6"/>
  <c r="U369" i="6"/>
  <c r="U371" i="6"/>
  <c r="U75" i="6"/>
  <c r="U370" i="6"/>
  <c r="U372" i="6"/>
  <c r="S80" i="68"/>
  <c r="U496" i="6"/>
  <c r="S79" i="68"/>
  <c r="U469" i="6"/>
  <c r="S78" i="68"/>
  <c r="U442" i="6"/>
  <c r="S77" i="68"/>
  <c r="U406" i="6"/>
  <c r="U530" i="6"/>
  <c r="U520" i="6"/>
  <c r="U522" i="6"/>
  <c r="U511" i="6"/>
  <c r="U513" i="6"/>
  <c r="U502" i="6"/>
  <c r="U504" i="6"/>
  <c r="U493" i="6"/>
  <c r="U495" i="6"/>
  <c r="U457" i="6"/>
  <c r="U459" i="6"/>
  <c r="U448" i="6"/>
  <c r="U450" i="6"/>
  <c r="U439" i="6"/>
  <c r="U441" i="6"/>
  <c r="U430" i="6"/>
  <c r="U432" i="6"/>
  <c r="U421" i="6"/>
  <c r="U423" i="6"/>
  <c r="U412" i="6"/>
  <c r="U414" i="6"/>
  <c r="U403" i="6"/>
  <c r="U405" i="6"/>
  <c r="U394" i="6"/>
  <c r="U396" i="6"/>
  <c r="U385" i="6"/>
  <c r="U387" i="6"/>
  <c r="U484" i="6"/>
  <c r="U486" i="6"/>
  <c r="U475" i="6"/>
  <c r="U477" i="6"/>
  <c r="U466" i="6"/>
  <c r="U468" i="6"/>
  <c r="U529" i="6"/>
  <c r="U531" i="6"/>
  <c r="U540" i="6"/>
  <c r="U541" i="6"/>
  <c r="U542" i="6"/>
  <c r="U544" i="6"/>
  <c r="U133" i="6"/>
  <c r="U543" i="6"/>
  <c r="U545" i="6"/>
  <c r="U264" i="6"/>
  <c r="U266" i="6"/>
  <c r="U255" i="6"/>
  <c r="U257" i="6"/>
  <c r="U246" i="6"/>
  <c r="U248" i="6"/>
  <c r="U237" i="6"/>
  <c r="U239" i="6"/>
  <c r="U273" i="6"/>
  <c r="U274" i="6"/>
  <c r="U275" i="6"/>
  <c r="U284" i="6"/>
  <c r="U285" i="6"/>
  <c r="U286" i="6"/>
  <c r="U47" i="6"/>
  <c r="U287" i="6"/>
  <c r="U288" i="6"/>
  <c r="U289" i="6"/>
  <c r="R164" i="59"/>
  <c r="U228" i="6"/>
  <c r="U376" i="6"/>
  <c r="U549" i="6"/>
  <c r="U293" i="6"/>
  <c r="R166" i="59"/>
  <c r="U227" i="6"/>
  <c r="U292" i="6"/>
  <c r="U375" i="6"/>
  <c r="U548" i="6"/>
  <c r="R165" i="59"/>
  <c r="R167" i="59"/>
  <c r="R150" i="59"/>
  <c r="R152" i="59"/>
  <c r="R153" i="59"/>
  <c r="R151" i="59"/>
  <c r="R154" i="59"/>
  <c r="U205" i="6"/>
  <c r="U196" i="6"/>
  <c r="U178" i="6"/>
  <c r="U169" i="6"/>
  <c r="U187" i="6"/>
  <c r="U212" i="6"/>
  <c r="R157" i="59"/>
  <c r="U270" i="6"/>
  <c r="U261" i="6"/>
  <c r="U252" i="6"/>
  <c r="U243" i="6"/>
  <c r="U277" i="6"/>
  <c r="R158" i="59"/>
  <c r="U353" i="6"/>
  <c r="U344" i="6"/>
  <c r="U335" i="6"/>
  <c r="U326" i="6"/>
  <c r="U317" i="6"/>
  <c r="U308" i="6"/>
  <c r="U360" i="6"/>
  <c r="R159" i="59"/>
  <c r="U526" i="6"/>
  <c r="U517" i="6"/>
  <c r="U508" i="6"/>
  <c r="U499" i="6"/>
  <c r="U463" i="6"/>
  <c r="U454" i="6"/>
  <c r="U445" i="6"/>
  <c r="U436" i="6"/>
  <c r="U427" i="6"/>
  <c r="U418" i="6"/>
  <c r="U409" i="6"/>
  <c r="U400" i="6"/>
  <c r="U391" i="6"/>
  <c r="U533" i="6"/>
  <c r="R160" i="59"/>
  <c r="R161" i="59"/>
  <c r="R169" i="59"/>
  <c r="S7" i="33"/>
  <c r="S8" i="33"/>
  <c r="S9" i="33"/>
  <c r="S10" i="33"/>
  <c r="S11" i="33"/>
  <c r="S12" i="33"/>
  <c r="S13" i="33"/>
  <c r="S14" i="33"/>
  <c r="S15" i="33"/>
  <c r="S16" i="33"/>
  <c r="S17" i="33"/>
  <c r="S18" i="33"/>
  <c r="S19" i="33"/>
  <c r="S20" i="33"/>
  <c r="U31" i="6"/>
  <c r="Q23" i="29"/>
  <c r="U53" i="6"/>
  <c r="Q24" i="29"/>
  <c r="U81" i="6"/>
  <c r="Q25" i="29"/>
  <c r="U139" i="6"/>
  <c r="Q26" i="29"/>
  <c r="Q27" i="29"/>
  <c r="Q28" i="29"/>
  <c r="Q47" i="29"/>
  <c r="Q48" i="29"/>
  <c r="S7" i="30"/>
  <c r="U30" i="6"/>
  <c r="Q14" i="29"/>
  <c r="U52" i="6"/>
  <c r="Q15" i="29"/>
  <c r="U80" i="6"/>
  <c r="Q16" i="29"/>
  <c r="U138" i="6"/>
  <c r="Q17" i="29"/>
  <c r="Q18" i="29"/>
  <c r="Q19" i="29"/>
  <c r="Q38" i="29"/>
  <c r="Q39" i="29"/>
  <c r="S8" i="30"/>
  <c r="S9" i="30"/>
  <c r="S50" i="30"/>
  <c r="D21" i="33"/>
  <c r="S21" i="33"/>
  <c r="S69" i="33"/>
  <c r="S39" i="28"/>
  <c r="R204" i="59"/>
  <c r="U29" i="6"/>
  <c r="Q5" i="29"/>
  <c r="U51" i="6"/>
  <c r="Q6" i="29"/>
  <c r="U79" i="6"/>
  <c r="Q7" i="29"/>
  <c r="U137" i="6"/>
  <c r="Q8" i="29"/>
  <c r="Q9" i="29"/>
  <c r="Q10" i="29"/>
  <c r="Q32" i="29"/>
  <c r="Q33" i="29"/>
  <c r="Q34" i="29"/>
  <c r="Q35" i="29"/>
  <c r="S12" i="28"/>
  <c r="S13" i="28"/>
  <c r="R178" i="59"/>
  <c r="Q42" i="29"/>
  <c r="Q44" i="29"/>
  <c r="S6" i="28"/>
  <c r="R172" i="59"/>
  <c r="R206" i="59"/>
  <c r="R208" i="59"/>
  <c r="Q35" i="64"/>
  <c r="P90" i="48"/>
  <c r="Q14" i="67"/>
  <c r="Q17" i="67"/>
  <c r="Q18" i="67"/>
  <c r="Q20" i="67"/>
  <c r="Q39" i="64"/>
  <c r="Q27" i="50"/>
  <c r="Q35" i="50"/>
  <c r="Q39" i="50"/>
  <c r="Q43" i="50"/>
  <c r="Q40" i="64"/>
  <c r="Q65" i="50"/>
  <c r="Q66" i="50"/>
  <c r="Q67" i="50"/>
  <c r="Q68" i="50"/>
  <c r="Q69" i="50"/>
  <c r="Q70" i="50"/>
  <c r="Q41" i="64"/>
  <c r="Q38" i="64"/>
  <c r="Q43" i="64"/>
  <c r="Q45" i="64"/>
  <c r="Q48" i="64"/>
  <c r="Q50" i="64"/>
  <c r="Q67" i="64"/>
  <c r="Q70" i="64"/>
  <c r="R69" i="64"/>
  <c r="Q14" i="48"/>
  <c r="Q17" i="48"/>
  <c r="Q21" i="48"/>
  <c r="Q22" i="48"/>
  <c r="Q26" i="48"/>
  <c r="Q28" i="48"/>
  <c r="Q51" i="48"/>
  <c r="Q54" i="48"/>
  <c r="Q65" i="48"/>
  <c r="S116" i="59"/>
  <c r="T7" i="49"/>
  <c r="T66" i="49"/>
  <c r="T68" i="49"/>
  <c r="Q41" i="48"/>
  <c r="S121" i="59"/>
  <c r="S122" i="59"/>
  <c r="T80" i="49"/>
  <c r="T139" i="49"/>
  <c r="T141" i="49"/>
  <c r="Q45" i="48"/>
  <c r="S126" i="59"/>
  <c r="S127" i="59"/>
  <c r="S129" i="59"/>
  <c r="Q91" i="48"/>
  <c r="T49" i="68"/>
  <c r="T50" i="68"/>
  <c r="T56" i="68"/>
  <c r="T57" i="68"/>
  <c r="T58" i="68"/>
  <c r="T59" i="68"/>
  <c r="T60" i="68"/>
  <c r="T61" i="68"/>
  <c r="T62" i="68"/>
  <c r="T63" i="68"/>
  <c r="T64" i="68"/>
  <c r="T65" i="68"/>
  <c r="T67" i="68"/>
  <c r="T74" i="68"/>
  <c r="V193" i="6"/>
  <c r="T72" i="68"/>
  <c r="V175" i="6"/>
  <c r="T71" i="68"/>
  <c r="V166" i="6"/>
  <c r="T73" i="68"/>
  <c r="V184" i="6"/>
  <c r="V209" i="6"/>
  <c r="V199" i="6"/>
  <c r="V201" i="6"/>
  <c r="V190" i="6"/>
  <c r="V192" i="6"/>
  <c r="V172" i="6"/>
  <c r="V174" i="6"/>
  <c r="V163" i="6"/>
  <c r="V165" i="6"/>
  <c r="V181" i="6"/>
  <c r="V183" i="6"/>
  <c r="V208" i="6"/>
  <c r="V210" i="6"/>
  <c r="V219" i="6"/>
  <c r="V220" i="6"/>
  <c r="V221" i="6"/>
  <c r="V223" i="6"/>
  <c r="V25" i="6"/>
  <c r="V222" i="6"/>
  <c r="V224" i="6"/>
  <c r="T76" i="68"/>
  <c r="V341" i="6"/>
  <c r="T86" i="68"/>
  <c r="T87" i="68"/>
  <c r="T89" i="68"/>
  <c r="T94" i="68"/>
  <c r="V332" i="6"/>
  <c r="T93" i="68"/>
  <c r="V323" i="6"/>
  <c r="T75" i="68"/>
  <c r="V305" i="6"/>
  <c r="V357" i="6"/>
  <c r="V347" i="6"/>
  <c r="V349" i="6"/>
  <c r="V338" i="6"/>
  <c r="V340" i="6"/>
  <c r="V329" i="6"/>
  <c r="V331" i="6"/>
  <c r="V320" i="6"/>
  <c r="V322" i="6"/>
  <c r="V311" i="6"/>
  <c r="V313" i="6"/>
  <c r="V302" i="6"/>
  <c r="V304" i="6"/>
  <c r="V356" i="6"/>
  <c r="V358" i="6"/>
  <c r="V367" i="6"/>
  <c r="V368" i="6"/>
  <c r="V369" i="6"/>
  <c r="V371" i="6"/>
  <c r="V75" i="6"/>
  <c r="V370" i="6"/>
  <c r="V372" i="6"/>
  <c r="T80" i="68"/>
  <c r="V496" i="6"/>
  <c r="T79" i="68"/>
  <c r="V469" i="6"/>
  <c r="T78" i="68"/>
  <c r="V442" i="6"/>
  <c r="T77" i="68"/>
  <c r="V406" i="6"/>
  <c r="V530" i="6"/>
  <c r="V520" i="6"/>
  <c r="V522" i="6"/>
  <c r="V511" i="6"/>
  <c r="V513" i="6"/>
  <c r="V502" i="6"/>
  <c r="V504" i="6"/>
  <c r="V493" i="6"/>
  <c r="V495" i="6"/>
  <c r="V457" i="6"/>
  <c r="V459" i="6"/>
  <c r="V448" i="6"/>
  <c r="V450" i="6"/>
  <c r="V439" i="6"/>
  <c r="V441" i="6"/>
  <c r="V430" i="6"/>
  <c r="V432" i="6"/>
  <c r="V421" i="6"/>
  <c r="V423" i="6"/>
  <c r="V412" i="6"/>
  <c r="V414" i="6"/>
  <c r="V403" i="6"/>
  <c r="V405" i="6"/>
  <c r="V394" i="6"/>
  <c r="V396" i="6"/>
  <c r="V385" i="6"/>
  <c r="V387" i="6"/>
  <c r="V484" i="6"/>
  <c r="V486" i="6"/>
  <c r="V475" i="6"/>
  <c r="V477" i="6"/>
  <c r="V466" i="6"/>
  <c r="V468" i="6"/>
  <c r="V529" i="6"/>
  <c r="V531" i="6"/>
  <c r="V540" i="6"/>
  <c r="V541" i="6"/>
  <c r="V542" i="6"/>
  <c r="V544" i="6"/>
  <c r="V133" i="6"/>
  <c r="V543" i="6"/>
  <c r="V545" i="6"/>
  <c r="V264" i="6"/>
  <c r="V266" i="6"/>
  <c r="V255" i="6"/>
  <c r="V257" i="6"/>
  <c r="V246" i="6"/>
  <c r="V248" i="6"/>
  <c r="V237" i="6"/>
  <c r="V239" i="6"/>
  <c r="V273" i="6"/>
  <c r="V274" i="6"/>
  <c r="V275" i="6"/>
  <c r="V284" i="6"/>
  <c r="V285" i="6"/>
  <c r="V286" i="6"/>
  <c r="V47" i="6"/>
  <c r="V287" i="6"/>
  <c r="V288" i="6"/>
  <c r="V289" i="6"/>
  <c r="S164" i="59"/>
  <c r="V228" i="6"/>
  <c r="V376" i="6"/>
  <c r="V549" i="6"/>
  <c r="V293" i="6"/>
  <c r="S166" i="59"/>
  <c r="V227" i="6"/>
  <c r="V292" i="6"/>
  <c r="V375" i="6"/>
  <c r="V548" i="6"/>
  <c r="S165" i="59"/>
  <c r="S167" i="59"/>
  <c r="S150" i="59"/>
  <c r="S152" i="59"/>
  <c r="S153" i="59"/>
  <c r="S151" i="59"/>
  <c r="S154" i="59"/>
  <c r="V205" i="6"/>
  <c r="V196" i="6"/>
  <c r="V178" i="6"/>
  <c r="V169" i="6"/>
  <c r="V187" i="6"/>
  <c r="V212" i="6"/>
  <c r="S157" i="59"/>
  <c r="V270" i="6"/>
  <c r="V261" i="6"/>
  <c r="V252" i="6"/>
  <c r="V243" i="6"/>
  <c r="V277" i="6"/>
  <c r="S158" i="59"/>
  <c r="V353" i="6"/>
  <c r="V344" i="6"/>
  <c r="V335" i="6"/>
  <c r="V326" i="6"/>
  <c r="V317" i="6"/>
  <c r="V308" i="6"/>
  <c r="V360" i="6"/>
  <c r="S159" i="59"/>
  <c r="V526" i="6"/>
  <c r="V517" i="6"/>
  <c r="V508" i="6"/>
  <c r="V499" i="6"/>
  <c r="V463" i="6"/>
  <c r="V454" i="6"/>
  <c r="V445" i="6"/>
  <c r="V436" i="6"/>
  <c r="V427" i="6"/>
  <c r="V418" i="6"/>
  <c r="V409" i="6"/>
  <c r="V400" i="6"/>
  <c r="V391" i="6"/>
  <c r="V533" i="6"/>
  <c r="S160" i="59"/>
  <c r="S161" i="59"/>
  <c r="S169" i="59"/>
  <c r="T7" i="33"/>
  <c r="T8" i="33"/>
  <c r="T9" i="33"/>
  <c r="T10" i="33"/>
  <c r="T11" i="33"/>
  <c r="T12" i="33"/>
  <c r="T13" i="33"/>
  <c r="T14" i="33"/>
  <c r="T15" i="33"/>
  <c r="T16" i="33"/>
  <c r="T17" i="33"/>
  <c r="T18" i="33"/>
  <c r="T19" i="33"/>
  <c r="T20" i="33"/>
  <c r="T21" i="33"/>
  <c r="V31" i="6"/>
  <c r="R23" i="29"/>
  <c r="V53" i="6"/>
  <c r="R24" i="29"/>
  <c r="V81" i="6"/>
  <c r="R25" i="29"/>
  <c r="V139" i="6"/>
  <c r="R26" i="29"/>
  <c r="R27" i="29"/>
  <c r="R28" i="29"/>
  <c r="R47" i="29"/>
  <c r="R48" i="29"/>
  <c r="T7" i="30"/>
  <c r="V30" i="6"/>
  <c r="R14" i="29"/>
  <c r="V52" i="6"/>
  <c r="R15" i="29"/>
  <c r="V80" i="6"/>
  <c r="R16" i="29"/>
  <c r="V138" i="6"/>
  <c r="R17" i="29"/>
  <c r="R18" i="29"/>
  <c r="R19" i="29"/>
  <c r="R38" i="29"/>
  <c r="R39" i="29"/>
  <c r="T8" i="30"/>
  <c r="T9" i="30"/>
  <c r="T50" i="30"/>
  <c r="D22" i="33"/>
  <c r="T22" i="33"/>
  <c r="T69" i="33"/>
  <c r="T39" i="28"/>
  <c r="S204" i="59"/>
  <c r="V29" i="6"/>
  <c r="R5" i="29"/>
  <c r="V51" i="6"/>
  <c r="R6" i="29"/>
  <c r="V79" i="6"/>
  <c r="R7" i="29"/>
  <c r="V137" i="6"/>
  <c r="R8" i="29"/>
  <c r="R9" i="29"/>
  <c r="R10" i="29"/>
  <c r="R32" i="29"/>
  <c r="R33" i="29"/>
  <c r="R34" i="29"/>
  <c r="R35" i="29"/>
  <c r="T12" i="28"/>
  <c r="T13" i="28"/>
  <c r="S178" i="59"/>
  <c r="R42" i="29"/>
  <c r="R44" i="29"/>
  <c r="T6" i="28"/>
  <c r="S172" i="59"/>
  <c r="S206" i="59"/>
  <c r="S208" i="59"/>
  <c r="R35" i="64"/>
  <c r="Q90" i="48"/>
  <c r="R14" i="67"/>
  <c r="R17" i="67"/>
  <c r="R18" i="67"/>
  <c r="R20" i="67"/>
  <c r="R39" i="64"/>
  <c r="R27" i="50"/>
  <c r="R35" i="50"/>
  <c r="R39" i="50"/>
  <c r="R43" i="50"/>
  <c r="R40" i="64"/>
  <c r="R65" i="50"/>
  <c r="R66" i="50"/>
  <c r="R67" i="50"/>
  <c r="R68" i="50"/>
  <c r="R69" i="50"/>
  <c r="R70" i="50"/>
  <c r="R41" i="64"/>
  <c r="R38" i="64"/>
  <c r="R43" i="64"/>
  <c r="R45" i="64"/>
  <c r="R48" i="64"/>
  <c r="R50" i="64"/>
  <c r="R67" i="64"/>
  <c r="R70" i="64"/>
  <c r="S69" i="64"/>
  <c r="R14" i="48"/>
  <c r="R17" i="48"/>
  <c r="R21" i="48"/>
  <c r="R22" i="48"/>
  <c r="R26" i="48"/>
  <c r="R28" i="48"/>
  <c r="R51" i="48"/>
  <c r="R54" i="48"/>
  <c r="R65" i="48"/>
  <c r="T116" i="59"/>
  <c r="U8" i="49"/>
  <c r="U66" i="49"/>
  <c r="U68" i="49"/>
  <c r="R41" i="48"/>
  <c r="T121" i="59"/>
  <c r="T122" i="59"/>
  <c r="U81" i="49"/>
  <c r="U139" i="49"/>
  <c r="U141" i="49"/>
  <c r="R45" i="48"/>
  <c r="T126" i="59"/>
  <c r="T127" i="59"/>
  <c r="T129" i="59"/>
  <c r="R91" i="48"/>
  <c r="U49" i="68"/>
  <c r="U50" i="68"/>
  <c r="U56" i="68"/>
  <c r="U57" i="68"/>
  <c r="U58" i="68"/>
  <c r="U59" i="68"/>
  <c r="U60" i="68"/>
  <c r="U61" i="68"/>
  <c r="U62" i="68"/>
  <c r="U63" i="68"/>
  <c r="U64" i="68"/>
  <c r="U65" i="68"/>
  <c r="U67" i="68"/>
  <c r="U74" i="68"/>
  <c r="W193" i="6"/>
  <c r="U72" i="68"/>
  <c r="W175" i="6"/>
  <c r="U71" i="68"/>
  <c r="W166" i="6"/>
  <c r="U73" i="68"/>
  <c r="W184" i="6"/>
  <c r="W209" i="6"/>
  <c r="W199" i="6"/>
  <c r="W201" i="6"/>
  <c r="W190" i="6"/>
  <c r="W192" i="6"/>
  <c r="W172" i="6"/>
  <c r="W174" i="6"/>
  <c r="W163" i="6"/>
  <c r="W165" i="6"/>
  <c r="W181" i="6"/>
  <c r="W183" i="6"/>
  <c r="W208" i="6"/>
  <c r="W210" i="6"/>
  <c r="W219" i="6"/>
  <c r="W220" i="6"/>
  <c r="W221" i="6"/>
  <c r="W223" i="6"/>
  <c r="W25" i="6"/>
  <c r="W222" i="6"/>
  <c r="W224" i="6"/>
  <c r="U76" i="68"/>
  <c r="W341" i="6"/>
  <c r="U86" i="68"/>
  <c r="U87" i="68"/>
  <c r="U89" i="68"/>
  <c r="U94" i="68"/>
  <c r="W332" i="6"/>
  <c r="U93" i="68"/>
  <c r="W323" i="6"/>
  <c r="U75" i="68"/>
  <c r="W305" i="6"/>
  <c r="W357" i="6"/>
  <c r="W347" i="6"/>
  <c r="W349" i="6"/>
  <c r="W338" i="6"/>
  <c r="W340" i="6"/>
  <c r="W329" i="6"/>
  <c r="W331" i="6"/>
  <c r="W320" i="6"/>
  <c r="W322" i="6"/>
  <c r="W311" i="6"/>
  <c r="W313" i="6"/>
  <c r="W302" i="6"/>
  <c r="W304" i="6"/>
  <c r="W356" i="6"/>
  <c r="W358" i="6"/>
  <c r="W367" i="6"/>
  <c r="W368" i="6"/>
  <c r="W369" i="6"/>
  <c r="W371" i="6"/>
  <c r="W75" i="6"/>
  <c r="W370" i="6"/>
  <c r="W372" i="6"/>
  <c r="U80" i="68"/>
  <c r="W496" i="6"/>
  <c r="U79" i="68"/>
  <c r="W469" i="6"/>
  <c r="U78" i="68"/>
  <c r="W442" i="6"/>
  <c r="U77" i="68"/>
  <c r="W406" i="6"/>
  <c r="W530" i="6"/>
  <c r="W520" i="6"/>
  <c r="W522" i="6"/>
  <c r="W511" i="6"/>
  <c r="W513" i="6"/>
  <c r="W502" i="6"/>
  <c r="W504" i="6"/>
  <c r="W493" i="6"/>
  <c r="W495" i="6"/>
  <c r="W457" i="6"/>
  <c r="W459" i="6"/>
  <c r="W448" i="6"/>
  <c r="W450" i="6"/>
  <c r="W439" i="6"/>
  <c r="W441" i="6"/>
  <c r="W430" i="6"/>
  <c r="W432" i="6"/>
  <c r="W421" i="6"/>
  <c r="W423" i="6"/>
  <c r="W412" i="6"/>
  <c r="W414" i="6"/>
  <c r="W403" i="6"/>
  <c r="W405" i="6"/>
  <c r="W394" i="6"/>
  <c r="W396" i="6"/>
  <c r="W385" i="6"/>
  <c r="W387" i="6"/>
  <c r="W484" i="6"/>
  <c r="W486" i="6"/>
  <c r="W475" i="6"/>
  <c r="W477" i="6"/>
  <c r="W466" i="6"/>
  <c r="W468" i="6"/>
  <c r="W529" i="6"/>
  <c r="W531" i="6"/>
  <c r="W540" i="6"/>
  <c r="W541" i="6"/>
  <c r="W542" i="6"/>
  <c r="W544" i="6"/>
  <c r="W133" i="6"/>
  <c r="W543" i="6"/>
  <c r="W545" i="6"/>
  <c r="W264" i="6"/>
  <c r="W266" i="6"/>
  <c r="W255" i="6"/>
  <c r="W257" i="6"/>
  <c r="W246" i="6"/>
  <c r="W248" i="6"/>
  <c r="W237" i="6"/>
  <c r="W239" i="6"/>
  <c r="W273" i="6"/>
  <c r="W274" i="6"/>
  <c r="W275" i="6"/>
  <c r="W284" i="6"/>
  <c r="W285" i="6"/>
  <c r="W286" i="6"/>
  <c r="W47" i="6"/>
  <c r="W287" i="6"/>
  <c r="W288" i="6"/>
  <c r="W289" i="6"/>
  <c r="T164" i="59"/>
  <c r="W228" i="6"/>
  <c r="W376" i="6"/>
  <c r="W549" i="6"/>
  <c r="W293" i="6"/>
  <c r="T166" i="59"/>
  <c r="W227" i="6"/>
  <c r="W292" i="6"/>
  <c r="W375" i="6"/>
  <c r="W548" i="6"/>
  <c r="T165" i="59"/>
  <c r="T167" i="59"/>
  <c r="T150" i="59"/>
  <c r="T152" i="59"/>
  <c r="T153" i="59"/>
  <c r="T151" i="59"/>
  <c r="T154" i="59"/>
  <c r="W205" i="6"/>
  <c r="W196" i="6"/>
  <c r="W178" i="6"/>
  <c r="W169" i="6"/>
  <c r="W187" i="6"/>
  <c r="W212" i="6"/>
  <c r="T157" i="59"/>
  <c r="W270" i="6"/>
  <c r="W261" i="6"/>
  <c r="W252" i="6"/>
  <c r="W243" i="6"/>
  <c r="W277" i="6"/>
  <c r="T158" i="59"/>
  <c r="W353" i="6"/>
  <c r="W344" i="6"/>
  <c r="W335" i="6"/>
  <c r="W326" i="6"/>
  <c r="W317" i="6"/>
  <c r="W308" i="6"/>
  <c r="W360" i="6"/>
  <c r="T159" i="59"/>
  <c r="W526" i="6"/>
  <c r="W517" i="6"/>
  <c r="W508" i="6"/>
  <c r="W499" i="6"/>
  <c r="W463" i="6"/>
  <c r="W454" i="6"/>
  <c r="W445" i="6"/>
  <c r="W436" i="6"/>
  <c r="W427" i="6"/>
  <c r="W418" i="6"/>
  <c r="W409" i="6"/>
  <c r="W400" i="6"/>
  <c r="W391" i="6"/>
  <c r="W533" i="6"/>
  <c r="T160" i="59"/>
  <c r="T161" i="59"/>
  <c r="T169" i="59"/>
  <c r="U7" i="33"/>
  <c r="U8" i="33"/>
  <c r="U9" i="33"/>
  <c r="U10" i="33"/>
  <c r="U11" i="33"/>
  <c r="U12" i="33"/>
  <c r="U13" i="33"/>
  <c r="U14" i="33"/>
  <c r="U15" i="33"/>
  <c r="U16" i="33"/>
  <c r="U17" i="33"/>
  <c r="U18" i="33"/>
  <c r="U19" i="33"/>
  <c r="U20" i="33"/>
  <c r="U21" i="33"/>
  <c r="U22" i="33"/>
  <c r="W31" i="6"/>
  <c r="S23" i="29"/>
  <c r="W53" i="6"/>
  <c r="S24" i="29"/>
  <c r="W81" i="6"/>
  <c r="S25" i="29"/>
  <c r="W139" i="6"/>
  <c r="S26" i="29"/>
  <c r="S27" i="29"/>
  <c r="S28" i="29"/>
  <c r="S47" i="29"/>
  <c r="S48" i="29"/>
  <c r="U7" i="30"/>
  <c r="W30" i="6"/>
  <c r="S14" i="29"/>
  <c r="W52" i="6"/>
  <c r="S15" i="29"/>
  <c r="W80" i="6"/>
  <c r="S16" i="29"/>
  <c r="W138" i="6"/>
  <c r="S17" i="29"/>
  <c r="S18" i="29"/>
  <c r="S19" i="29"/>
  <c r="S38" i="29"/>
  <c r="S39" i="29"/>
  <c r="U8" i="30"/>
  <c r="U9" i="30"/>
  <c r="U50" i="30"/>
  <c r="D23" i="33"/>
  <c r="U23" i="33"/>
  <c r="U69" i="33"/>
  <c r="U39" i="28"/>
  <c r="T204" i="59"/>
  <c r="W29" i="6"/>
  <c r="S5" i="29"/>
  <c r="W51" i="6"/>
  <c r="S6" i="29"/>
  <c r="W79" i="6"/>
  <c r="S7" i="29"/>
  <c r="W137" i="6"/>
  <c r="S8" i="29"/>
  <c r="S9" i="29"/>
  <c r="S10" i="29"/>
  <c r="S32" i="29"/>
  <c r="S33" i="29"/>
  <c r="S34" i="29"/>
  <c r="S35" i="29"/>
  <c r="U12" i="28"/>
  <c r="U13" i="28"/>
  <c r="T178" i="59"/>
  <c r="S42" i="29"/>
  <c r="S44" i="29"/>
  <c r="U6" i="28"/>
  <c r="T172" i="59"/>
  <c r="T206" i="59"/>
  <c r="T208" i="59"/>
  <c r="S35" i="64"/>
  <c r="R90" i="48"/>
  <c r="S14" i="67"/>
  <c r="S17" i="67"/>
  <c r="S18" i="67"/>
  <c r="S20" i="67"/>
  <c r="S39" i="64"/>
  <c r="S27" i="50"/>
  <c r="S35" i="50"/>
  <c r="S39" i="50"/>
  <c r="S43" i="50"/>
  <c r="S40" i="64"/>
  <c r="S65" i="50"/>
  <c r="S66" i="50"/>
  <c r="S67" i="50"/>
  <c r="S68" i="50"/>
  <c r="S69" i="50"/>
  <c r="S70" i="50"/>
  <c r="S41" i="64"/>
  <c r="S38" i="64"/>
  <c r="S43" i="64"/>
  <c r="S45" i="64"/>
  <c r="S48" i="64"/>
  <c r="S50" i="64"/>
  <c r="S67" i="64"/>
  <c r="S70" i="64"/>
  <c r="T69" i="64"/>
  <c r="S14" i="48"/>
  <c r="S17" i="48"/>
  <c r="S21" i="48"/>
  <c r="S22" i="48"/>
  <c r="S26" i="48"/>
  <c r="S28" i="48"/>
  <c r="S51" i="48"/>
  <c r="S54" i="48"/>
  <c r="S65" i="48"/>
  <c r="U116" i="59"/>
  <c r="V9" i="49"/>
  <c r="V66" i="49"/>
  <c r="V68" i="49"/>
  <c r="S41" i="48"/>
  <c r="U121" i="59"/>
  <c r="U122" i="59"/>
  <c r="V82" i="49"/>
  <c r="V139" i="49"/>
  <c r="V141" i="49"/>
  <c r="S45" i="48"/>
  <c r="U126" i="59"/>
  <c r="U127" i="59"/>
  <c r="U129" i="59"/>
  <c r="S91" i="48"/>
  <c r="V49" i="68"/>
  <c r="V50" i="68"/>
  <c r="V56" i="68"/>
  <c r="V57" i="68"/>
  <c r="V58" i="68"/>
  <c r="V59" i="68"/>
  <c r="V60" i="68"/>
  <c r="V61" i="68"/>
  <c r="V62" i="68"/>
  <c r="V63" i="68"/>
  <c r="V64" i="68"/>
  <c r="V65" i="68"/>
  <c r="V67" i="68"/>
  <c r="V74" i="68"/>
  <c r="X193" i="6"/>
  <c r="V72" i="68"/>
  <c r="X175" i="6"/>
  <c r="V71" i="68"/>
  <c r="X166" i="6"/>
  <c r="V73" i="68"/>
  <c r="X184" i="6"/>
  <c r="X209" i="6"/>
  <c r="X199" i="6"/>
  <c r="X201" i="6"/>
  <c r="X190" i="6"/>
  <c r="X192" i="6"/>
  <c r="X172" i="6"/>
  <c r="X174" i="6"/>
  <c r="X163" i="6"/>
  <c r="X165" i="6"/>
  <c r="X181" i="6"/>
  <c r="X183" i="6"/>
  <c r="X208" i="6"/>
  <c r="X210" i="6"/>
  <c r="X219" i="6"/>
  <c r="X220" i="6"/>
  <c r="X221" i="6"/>
  <c r="X223" i="6"/>
  <c r="X25" i="6"/>
  <c r="X222" i="6"/>
  <c r="X224" i="6"/>
  <c r="V76" i="68"/>
  <c r="X341" i="6"/>
  <c r="V86" i="68"/>
  <c r="V87" i="68"/>
  <c r="V89" i="68"/>
  <c r="V94" i="68"/>
  <c r="X332" i="6"/>
  <c r="V93" i="68"/>
  <c r="X323" i="6"/>
  <c r="V75" i="68"/>
  <c r="X305" i="6"/>
  <c r="X357" i="6"/>
  <c r="X347" i="6"/>
  <c r="X349" i="6"/>
  <c r="X338" i="6"/>
  <c r="X340" i="6"/>
  <c r="X329" i="6"/>
  <c r="X331" i="6"/>
  <c r="X320" i="6"/>
  <c r="X322" i="6"/>
  <c r="X311" i="6"/>
  <c r="X313" i="6"/>
  <c r="X302" i="6"/>
  <c r="X304" i="6"/>
  <c r="X356" i="6"/>
  <c r="X358" i="6"/>
  <c r="X367" i="6"/>
  <c r="X368" i="6"/>
  <c r="X369" i="6"/>
  <c r="X371" i="6"/>
  <c r="X75" i="6"/>
  <c r="X370" i="6"/>
  <c r="X372" i="6"/>
  <c r="V80" i="68"/>
  <c r="X496" i="6"/>
  <c r="V79" i="68"/>
  <c r="X469" i="6"/>
  <c r="V78" i="68"/>
  <c r="X442" i="6"/>
  <c r="V77" i="68"/>
  <c r="X406" i="6"/>
  <c r="X530" i="6"/>
  <c r="X520" i="6"/>
  <c r="X522" i="6"/>
  <c r="X511" i="6"/>
  <c r="X513" i="6"/>
  <c r="X502" i="6"/>
  <c r="X504" i="6"/>
  <c r="X493" i="6"/>
  <c r="X495" i="6"/>
  <c r="X457" i="6"/>
  <c r="X459" i="6"/>
  <c r="X448" i="6"/>
  <c r="X450" i="6"/>
  <c r="X439" i="6"/>
  <c r="X441" i="6"/>
  <c r="X430" i="6"/>
  <c r="X432" i="6"/>
  <c r="X421" i="6"/>
  <c r="X423" i="6"/>
  <c r="X412" i="6"/>
  <c r="X414" i="6"/>
  <c r="X403" i="6"/>
  <c r="X405" i="6"/>
  <c r="X394" i="6"/>
  <c r="X396" i="6"/>
  <c r="X385" i="6"/>
  <c r="X387" i="6"/>
  <c r="X484" i="6"/>
  <c r="X486" i="6"/>
  <c r="X475" i="6"/>
  <c r="X477" i="6"/>
  <c r="X466" i="6"/>
  <c r="X468" i="6"/>
  <c r="X529" i="6"/>
  <c r="X531" i="6"/>
  <c r="X540" i="6"/>
  <c r="X541" i="6"/>
  <c r="X542" i="6"/>
  <c r="X544" i="6"/>
  <c r="X133" i="6"/>
  <c r="X543" i="6"/>
  <c r="X545" i="6"/>
  <c r="X264" i="6"/>
  <c r="X266" i="6"/>
  <c r="X255" i="6"/>
  <c r="X257" i="6"/>
  <c r="X246" i="6"/>
  <c r="X248" i="6"/>
  <c r="X237" i="6"/>
  <c r="X239" i="6"/>
  <c r="X273" i="6"/>
  <c r="X274" i="6"/>
  <c r="X275" i="6"/>
  <c r="X284" i="6"/>
  <c r="X285" i="6"/>
  <c r="X286" i="6"/>
  <c r="X47" i="6"/>
  <c r="X287" i="6"/>
  <c r="X288" i="6"/>
  <c r="X289" i="6"/>
  <c r="U164" i="59"/>
  <c r="X228" i="6"/>
  <c r="X376" i="6"/>
  <c r="X549" i="6"/>
  <c r="X293" i="6"/>
  <c r="U166" i="59"/>
  <c r="X227" i="6"/>
  <c r="X292" i="6"/>
  <c r="X375" i="6"/>
  <c r="X548" i="6"/>
  <c r="U165" i="59"/>
  <c r="U167" i="59"/>
  <c r="U150" i="59"/>
  <c r="U152" i="59"/>
  <c r="U153" i="59"/>
  <c r="U151" i="59"/>
  <c r="U154" i="59"/>
  <c r="X205" i="6"/>
  <c r="X196" i="6"/>
  <c r="X178" i="6"/>
  <c r="X169" i="6"/>
  <c r="X187" i="6"/>
  <c r="X212" i="6"/>
  <c r="U157" i="59"/>
  <c r="X270" i="6"/>
  <c r="X261" i="6"/>
  <c r="X252" i="6"/>
  <c r="X243" i="6"/>
  <c r="X277" i="6"/>
  <c r="U158" i="59"/>
  <c r="X353" i="6"/>
  <c r="X344" i="6"/>
  <c r="X335" i="6"/>
  <c r="X326" i="6"/>
  <c r="X317" i="6"/>
  <c r="X308" i="6"/>
  <c r="X360" i="6"/>
  <c r="U159" i="59"/>
  <c r="X526" i="6"/>
  <c r="X517" i="6"/>
  <c r="X508" i="6"/>
  <c r="X499" i="6"/>
  <c r="X463" i="6"/>
  <c r="X454" i="6"/>
  <c r="X445" i="6"/>
  <c r="X436" i="6"/>
  <c r="X427" i="6"/>
  <c r="X418" i="6"/>
  <c r="X409" i="6"/>
  <c r="X400" i="6"/>
  <c r="X391" i="6"/>
  <c r="X533" i="6"/>
  <c r="U160" i="59"/>
  <c r="U161" i="59"/>
  <c r="U169" i="59"/>
  <c r="V7" i="33"/>
  <c r="V8" i="33"/>
  <c r="V9" i="33"/>
  <c r="V10" i="33"/>
  <c r="V11" i="33"/>
  <c r="V12" i="33"/>
  <c r="V13" i="33"/>
  <c r="V14" i="33"/>
  <c r="V15" i="33"/>
  <c r="V16" i="33"/>
  <c r="V17" i="33"/>
  <c r="V18" i="33"/>
  <c r="V19" i="33"/>
  <c r="V20" i="33"/>
  <c r="V21" i="33"/>
  <c r="V22" i="33"/>
  <c r="V23" i="33"/>
  <c r="X31" i="6"/>
  <c r="T23" i="29"/>
  <c r="X53" i="6"/>
  <c r="T24" i="29"/>
  <c r="X81" i="6"/>
  <c r="T25" i="29"/>
  <c r="X139" i="6"/>
  <c r="T26" i="29"/>
  <c r="T27" i="29"/>
  <c r="T28" i="29"/>
  <c r="T47" i="29"/>
  <c r="T48" i="29"/>
  <c r="V7" i="30"/>
  <c r="X30" i="6"/>
  <c r="T14" i="29"/>
  <c r="X52" i="6"/>
  <c r="T15" i="29"/>
  <c r="X80" i="6"/>
  <c r="T16" i="29"/>
  <c r="X138" i="6"/>
  <c r="T17" i="29"/>
  <c r="T18" i="29"/>
  <c r="T19" i="29"/>
  <c r="T38" i="29"/>
  <c r="T39" i="29"/>
  <c r="V8" i="30"/>
  <c r="V9" i="30"/>
  <c r="V50" i="30"/>
  <c r="D24" i="33"/>
  <c r="V24" i="33"/>
  <c r="V69" i="33"/>
  <c r="V39" i="28"/>
  <c r="U204" i="59"/>
  <c r="X29" i="6"/>
  <c r="T5" i="29"/>
  <c r="X51" i="6"/>
  <c r="T6" i="29"/>
  <c r="X79" i="6"/>
  <c r="T7" i="29"/>
  <c r="X137" i="6"/>
  <c r="T8" i="29"/>
  <c r="T9" i="29"/>
  <c r="T10" i="29"/>
  <c r="T32" i="29"/>
  <c r="T33" i="29"/>
  <c r="T34" i="29"/>
  <c r="T35" i="29"/>
  <c r="V12" i="28"/>
  <c r="V13" i="28"/>
  <c r="U178" i="59"/>
  <c r="T42" i="29"/>
  <c r="T44" i="29"/>
  <c r="V6" i="28"/>
  <c r="U172" i="59"/>
  <c r="U206" i="59"/>
  <c r="U208" i="59"/>
  <c r="T35" i="64"/>
  <c r="S90" i="48"/>
  <c r="T14" i="67"/>
  <c r="T17" i="67"/>
  <c r="T18" i="67"/>
  <c r="T20" i="67"/>
  <c r="T39" i="64"/>
  <c r="T27" i="50"/>
  <c r="T35" i="50"/>
  <c r="T39" i="50"/>
  <c r="T43" i="50"/>
  <c r="T40" i="64"/>
  <c r="T65" i="50"/>
  <c r="T66" i="50"/>
  <c r="T67" i="50"/>
  <c r="T68" i="50"/>
  <c r="T69" i="50"/>
  <c r="T70" i="50"/>
  <c r="T41" i="64"/>
  <c r="T38" i="64"/>
  <c r="T43" i="64"/>
  <c r="T45" i="64"/>
  <c r="T48" i="64"/>
  <c r="T50" i="64"/>
  <c r="T67" i="64"/>
  <c r="T70" i="64"/>
  <c r="U69" i="64"/>
  <c r="T14" i="48"/>
  <c r="T17" i="48"/>
  <c r="T21" i="48"/>
  <c r="T22" i="48"/>
  <c r="T26" i="48"/>
  <c r="T28" i="48"/>
  <c r="T51" i="48"/>
  <c r="T54" i="48"/>
  <c r="T65" i="48"/>
  <c r="V116" i="59"/>
  <c r="W10" i="49"/>
  <c r="W66" i="49"/>
  <c r="W68" i="49"/>
  <c r="T41" i="48"/>
  <c r="V121" i="59"/>
  <c r="V122" i="59"/>
  <c r="W83" i="49"/>
  <c r="W139" i="49"/>
  <c r="W141" i="49"/>
  <c r="T45" i="48"/>
  <c r="V126" i="59"/>
  <c r="V127" i="59"/>
  <c r="V129" i="59"/>
  <c r="T91" i="48"/>
  <c r="W49" i="68"/>
  <c r="W50" i="68"/>
  <c r="W56" i="68"/>
  <c r="W57" i="68"/>
  <c r="W58" i="68"/>
  <c r="W59" i="68"/>
  <c r="W60" i="68"/>
  <c r="W61" i="68"/>
  <c r="W62" i="68"/>
  <c r="W63" i="68"/>
  <c r="W64" i="68"/>
  <c r="W65" i="68"/>
  <c r="W67" i="68"/>
  <c r="W74" i="68"/>
  <c r="Y193" i="6"/>
  <c r="W72" i="68"/>
  <c r="Y175" i="6"/>
  <c r="W71" i="68"/>
  <c r="Y166" i="6"/>
  <c r="W73" i="68"/>
  <c r="Y184" i="6"/>
  <c r="Y209" i="6"/>
  <c r="Y199" i="6"/>
  <c r="Y201" i="6"/>
  <c r="Y190" i="6"/>
  <c r="Y192" i="6"/>
  <c r="Y172" i="6"/>
  <c r="Y174" i="6"/>
  <c r="Y163" i="6"/>
  <c r="Y165" i="6"/>
  <c r="Y181" i="6"/>
  <c r="Y183" i="6"/>
  <c r="Y208" i="6"/>
  <c r="Y210" i="6"/>
  <c r="Y219" i="6"/>
  <c r="Y220" i="6"/>
  <c r="Y221" i="6"/>
  <c r="Y223" i="6"/>
  <c r="Y25" i="6"/>
  <c r="Y222" i="6"/>
  <c r="Y224" i="6"/>
  <c r="W76" i="68"/>
  <c r="Y341" i="6"/>
  <c r="W86" i="68"/>
  <c r="W87" i="68"/>
  <c r="W89" i="68"/>
  <c r="W94" i="68"/>
  <c r="Y332" i="6"/>
  <c r="W93" i="68"/>
  <c r="Y323" i="6"/>
  <c r="W75" i="68"/>
  <c r="Y305" i="6"/>
  <c r="Y357" i="6"/>
  <c r="Y347" i="6"/>
  <c r="Y349" i="6"/>
  <c r="Y338" i="6"/>
  <c r="Y340" i="6"/>
  <c r="Y329" i="6"/>
  <c r="Y331" i="6"/>
  <c r="Y320" i="6"/>
  <c r="Y322" i="6"/>
  <c r="Y311" i="6"/>
  <c r="Y313" i="6"/>
  <c r="Y302" i="6"/>
  <c r="Y304" i="6"/>
  <c r="Y356" i="6"/>
  <c r="Y358" i="6"/>
  <c r="Y367" i="6"/>
  <c r="Y368" i="6"/>
  <c r="Y369" i="6"/>
  <c r="Y371" i="6"/>
  <c r="Y75" i="6"/>
  <c r="Y370" i="6"/>
  <c r="Y372" i="6"/>
  <c r="W80" i="68"/>
  <c r="Y496" i="6"/>
  <c r="W79" i="68"/>
  <c r="Y469" i="6"/>
  <c r="W78" i="68"/>
  <c r="Y442" i="6"/>
  <c r="W77" i="68"/>
  <c r="Y406" i="6"/>
  <c r="Y530" i="6"/>
  <c r="Y520" i="6"/>
  <c r="Y522" i="6"/>
  <c r="Y511" i="6"/>
  <c r="Y513" i="6"/>
  <c r="Y502" i="6"/>
  <c r="Y504" i="6"/>
  <c r="Y493" i="6"/>
  <c r="Y495" i="6"/>
  <c r="Y457" i="6"/>
  <c r="Y459" i="6"/>
  <c r="Y448" i="6"/>
  <c r="Y450" i="6"/>
  <c r="Y439" i="6"/>
  <c r="Y441" i="6"/>
  <c r="Y430" i="6"/>
  <c r="Y432" i="6"/>
  <c r="Y421" i="6"/>
  <c r="Y423" i="6"/>
  <c r="Y412" i="6"/>
  <c r="Y414" i="6"/>
  <c r="Y403" i="6"/>
  <c r="Y405" i="6"/>
  <c r="Y394" i="6"/>
  <c r="Y396" i="6"/>
  <c r="Y385" i="6"/>
  <c r="Y387" i="6"/>
  <c r="Y484" i="6"/>
  <c r="Y486" i="6"/>
  <c r="Y475" i="6"/>
  <c r="Y477" i="6"/>
  <c r="Y466" i="6"/>
  <c r="Y468" i="6"/>
  <c r="Y529" i="6"/>
  <c r="Y531" i="6"/>
  <c r="Y540" i="6"/>
  <c r="Y541" i="6"/>
  <c r="Y542" i="6"/>
  <c r="Y544" i="6"/>
  <c r="Y133" i="6"/>
  <c r="Y543" i="6"/>
  <c r="Y545" i="6"/>
  <c r="Y264" i="6"/>
  <c r="Y266" i="6"/>
  <c r="Y255" i="6"/>
  <c r="Y257" i="6"/>
  <c r="Y246" i="6"/>
  <c r="Y248" i="6"/>
  <c r="Y237" i="6"/>
  <c r="Y239" i="6"/>
  <c r="Y273" i="6"/>
  <c r="Y274" i="6"/>
  <c r="Y275" i="6"/>
  <c r="Y284" i="6"/>
  <c r="Y285" i="6"/>
  <c r="Y286" i="6"/>
  <c r="Y47" i="6"/>
  <c r="Y287" i="6"/>
  <c r="Y288" i="6"/>
  <c r="Y289" i="6"/>
  <c r="V164" i="59"/>
  <c r="Y228" i="6"/>
  <c r="Y376" i="6"/>
  <c r="Y549" i="6"/>
  <c r="Y293" i="6"/>
  <c r="V166" i="59"/>
  <c r="Y227" i="6"/>
  <c r="Y292" i="6"/>
  <c r="Y375" i="6"/>
  <c r="Y548" i="6"/>
  <c r="V165" i="59"/>
  <c r="V167" i="59"/>
  <c r="V150" i="59"/>
  <c r="V152" i="59"/>
  <c r="V153" i="59"/>
  <c r="V151" i="59"/>
  <c r="V154" i="59"/>
  <c r="Y205" i="6"/>
  <c r="Y196" i="6"/>
  <c r="Y178" i="6"/>
  <c r="Y169" i="6"/>
  <c r="Y187" i="6"/>
  <c r="Y212" i="6"/>
  <c r="V157" i="59"/>
  <c r="Y270" i="6"/>
  <c r="Y261" i="6"/>
  <c r="Y252" i="6"/>
  <c r="Y243" i="6"/>
  <c r="Y277" i="6"/>
  <c r="V158" i="59"/>
  <c r="Y353" i="6"/>
  <c r="Y344" i="6"/>
  <c r="Y335" i="6"/>
  <c r="Y326" i="6"/>
  <c r="Y317" i="6"/>
  <c r="Y308" i="6"/>
  <c r="Y360" i="6"/>
  <c r="V159" i="59"/>
  <c r="Y526" i="6"/>
  <c r="Y517" i="6"/>
  <c r="Y508" i="6"/>
  <c r="Y499" i="6"/>
  <c r="Y463" i="6"/>
  <c r="Y454" i="6"/>
  <c r="Y445" i="6"/>
  <c r="Y436" i="6"/>
  <c r="Y427" i="6"/>
  <c r="Y418" i="6"/>
  <c r="Y409" i="6"/>
  <c r="Y400" i="6"/>
  <c r="Y391" i="6"/>
  <c r="Y533" i="6"/>
  <c r="V160" i="59"/>
  <c r="V161" i="59"/>
  <c r="V169" i="59"/>
  <c r="W7" i="33"/>
  <c r="W8" i="33"/>
  <c r="W9" i="33"/>
  <c r="W10" i="33"/>
  <c r="W11" i="33"/>
  <c r="W12" i="33"/>
  <c r="W13" i="33"/>
  <c r="W14" i="33"/>
  <c r="W15" i="33"/>
  <c r="W16" i="33"/>
  <c r="W17" i="33"/>
  <c r="W18" i="33"/>
  <c r="W19" i="33"/>
  <c r="W20" i="33"/>
  <c r="W21" i="33"/>
  <c r="W22" i="33"/>
  <c r="W23" i="33"/>
  <c r="W24" i="33"/>
  <c r="Y31" i="6"/>
  <c r="U23" i="29"/>
  <c r="Y53" i="6"/>
  <c r="U24" i="29"/>
  <c r="Y81" i="6"/>
  <c r="U25" i="29"/>
  <c r="Y139" i="6"/>
  <c r="U26" i="29"/>
  <c r="U27" i="29"/>
  <c r="U28" i="29"/>
  <c r="U47" i="29"/>
  <c r="U48" i="29"/>
  <c r="W7" i="30"/>
  <c r="Y30" i="6"/>
  <c r="U14" i="29"/>
  <c r="Y52" i="6"/>
  <c r="U15" i="29"/>
  <c r="Y80" i="6"/>
  <c r="U16" i="29"/>
  <c r="Y138" i="6"/>
  <c r="U17" i="29"/>
  <c r="U18" i="29"/>
  <c r="U19" i="29"/>
  <c r="U38" i="29"/>
  <c r="U39" i="29"/>
  <c r="W8" i="30"/>
  <c r="W9" i="30"/>
  <c r="W50" i="30"/>
  <c r="D25" i="33"/>
  <c r="W25" i="33"/>
  <c r="W69" i="33"/>
  <c r="W39" i="28"/>
  <c r="V204" i="59"/>
  <c r="Y29" i="6"/>
  <c r="U5" i="29"/>
  <c r="Y51" i="6"/>
  <c r="U6" i="29"/>
  <c r="Y79" i="6"/>
  <c r="U7" i="29"/>
  <c r="Y137" i="6"/>
  <c r="U8" i="29"/>
  <c r="U9" i="29"/>
  <c r="U10" i="29"/>
  <c r="U32" i="29"/>
  <c r="U33" i="29"/>
  <c r="U34" i="29"/>
  <c r="U35" i="29"/>
  <c r="W12" i="28"/>
  <c r="W13" i="28"/>
  <c r="V178" i="59"/>
  <c r="U42" i="29"/>
  <c r="U44" i="29"/>
  <c r="W6" i="28"/>
  <c r="V172" i="59"/>
  <c r="V206" i="59"/>
  <c r="V208" i="59"/>
  <c r="U35" i="64"/>
  <c r="T90" i="48"/>
  <c r="U14" i="67"/>
  <c r="U17" i="67"/>
  <c r="U18" i="67"/>
  <c r="U20" i="67"/>
  <c r="U39" i="64"/>
  <c r="U27" i="50"/>
  <c r="U35" i="50"/>
  <c r="U39" i="50"/>
  <c r="U43" i="50"/>
  <c r="U40" i="64"/>
  <c r="U65" i="50"/>
  <c r="U66" i="50"/>
  <c r="U67" i="50"/>
  <c r="U68" i="50"/>
  <c r="U69" i="50"/>
  <c r="U70" i="50"/>
  <c r="U41" i="64"/>
  <c r="U38" i="64"/>
  <c r="U43" i="64"/>
  <c r="U45" i="64"/>
  <c r="U48" i="64"/>
  <c r="U50" i="64"/>
  <c r="U67" i="64"/>
  <c r="U70" i="64"/>
  <c r="V69" i="64"/>
  <c r="U14" i="48"/>
  <c r="U17" i="48"/>
  <c r="U21" i="48"/>
  <c r="U22" i="48"/>
  <c r="U26" i="48"/>
  <c r="U28" i="48"/>
  <c r="U51" i="48"/>
  <c r="U54" i="48"/>
  <c r="U65" i="48"/>
  <c r="W116" i="59"/>
  <c r="X11" i="49"/>
  <c r="X66" i="49"/>
  <c r="X68" i="49"/>
  <c r="U41" i="48"/>
  <c r="W121" i="59"/>
  <c r="W122" i="59"/>
  <c r="X84" i="49"/>
  <c r="X139" i="49"/>
  <c r="X141" i="49"/>
  <c r="U45" i="48"/>
  <c r="W126" i="59"/>
  <c r="W127" i="59"/>
  <c r="W129" i="59"/>
  <c r="U91" i="48"/>
  <c r="X49" i="68"/>
  <c r="X50" i="68"/>
  <c r="X56" i="68"/>
  <c r="X57" i="68"/>
  <c r="X58" i="68"/>
  <c r="X59" i="68"/>
  <c r="X60" i="68"/>
  <c r="X61" i="68"/>
  <c r="X62" i="68"/>
  <c r="X63" i="68"/>
  <c r="X64" i="68"/>
  <c r="X65" i="68"/>
  <c r="X67" i="68"/>
  <c r="X74" i="68"/>
  <c r="Z193" i="6"/>
  <c r="X72" i="68"/>
  <c r="Z175" i="6"/>
  <c r="X71" i="68"/>
  <c r="Z166" i="6"/>
  <c r="X73" i="68"/>
  <c r="Z184" i="6"/>
  <c r="Z209" i="6"/>
  <c r="Z199" i="6"/>
  <c r="Z201" i="6"/>
  <c r="Z190" i="6"/>
  <c r="Z192" i="6"/>
  <c r="Z172" i="6"/>
  <c r="Z174" i="6"/>
  <c r="Z163" i="6"/>
  <c r="Z165" i="6"/>
  <c r="Z181" i="6"/>
  <c r="Z183" i="6"/>
  <c r="Z208" i="6"/>
  <c r="Z210" i="6"/>
  <c r="Z219" i="6"/>
  <c r="Z220" i="6"/>
  <c r="Z221" i="6"/>
  <c r="Z223" i="6"/>
  <c r="Z25" i="6"/>
  <c r="Z222" i="6"/>
  <c r="Z224" i="6"/>
  <c r="X76" i="68"/>
  <c r="Z341" i="6"/>
  <c r="X86" i="68"/>
  <c r="X87" i="68"/>
  <c r="X89" i="68"/>
  <c r="X94" i="68"/>
  <c r="Z332" i="6"/>
  <c r="X93" i="68"/>
  <c r="Z323" i="6"/>
  <c r="X75" i="68"/>
  <c r="Z305" i="6"/>
  <c r="Z357" i="6"/>
  <c r="Z347" i="6"/>
  <c r="Z349" i="6"/>
  <c r="Z338" i="6"/>
  <c r="Z340" i="6"/>
  <c r="Z329" i="6"/>
  <c r="Z331" i="6"/>
  <c r="Z320" i="6"/>
  <c r="Z322" i="6"/>
  <c r="Z311" i="6"/>
  <c r="Z313" i="6"/>
  <c r="Z302" i="6"/>
  <c r="Z304" i="6"/>
  <c r="Z356" i="6"/>
  <c r="Z358" i="6"/>
  <c r="Z367" i="6"/>
  <c r="Z368" i="6"/>
  <c r="Z369" i="6"/>
  <c r="Z371" i="6"/>
  <c r="Z75" i="6"/>
  <c r="Z370" i="6"/>
  <c r="Z372" i="6"/>
  <c r="X80" i="68"/>
  <c r="Z496" i="6"/>
  <c r="X79" i="68"/>
  <c r="Z469" i="6"/>
  <c r="X78" i="68"/>
  <c r="Z442" i="6"/>
  <c r="X77" i="68"/>
  <c r="Z406" i="6"/>
  <c r="Z530" i="6"/>
  <c r="Z520" i="6"/>
  <c r="Z522" i="6"/>
  <c r="Z511" i="6"/>
  <c r="Z513" i="6"/>
  <c r="Z502" i="6"/>
  <c r="Z504" i="6"/>
  <c r="Z493" i="6"/>
  <c r="Z495" i="6"/>
  <c r="Z457" i="6"/>
  <c r="Z459" i="6"/>
  <c r="Z448" i="6"/>
  <c r="Z450" i="6"/>
  <c r="Z439" i="6"/>
  <c r="Z441" i="6"/>
  <c r="Z430" i="6"/>
  <c r="Z432" i="6"/>
  <c r="Z421" i="6"/>
  <c r="Z423" i="6"/>
  <c r="Z412" i="6"/>
  <c r="Z414" i="6"/>
  <c r="Z403" i="6"/>
  <c r="Z405" i="6"/>
  <c r="Z394" i="6"/>
  <c r="Z396" i="6"/>
  <c r="Z385" i="6"/>
  <c r="Z387" i="6"/>
  <c r="Z484" i="6"/>
  <c r="Z486" i="6"/>
  <c r="Z475" i="6"/>
  <c r="Z477" i="6"/>
  <c r="Z466" i="6"/>
  <c r="Z468" i="6"/>
  <c r="Z529" i="6"/>
  <c r="Z531" i="6"/>
  <c r="Z540" i="6"/>
  <c r="Z541" i="6"/>
  <c r="Z542" i="6"/>
  <c r="Z544" i="6"/>
  <c r="Z133" i="6"/>
  <c r="Z543" i="6"/>
  <c r="Z545" i="6"/>
  <c r="Z264" i="6"/>
  <c r="Z266" i="6"/>
  <c r="Z255" i="6"/>
  <c r="Z257" i="6"/>
  <c r="Z246" i="6"/>
  <c r="Z248" i="6"/>
  <c r="Z237" i="6"/>
  <c r="Z239" i="6"/>
  <c r="Z273" i="6"/>
  <c r="Z274" i="6"/>
  <c r="Z275" i="6"/>
  <c r="Z284" i="6"/>
  <c r="Z285" i="6"/>
  <c r="Z286" i="6"/>
  <c r="Z47" i="6"/>
  <c r="Z287" i="6"/>
  <c r="Z288" i="6"/>
  <c r="Z289" i="6"/>
  <c r="W164" i="59"/>
  <c r="Z228" i="6"/>
  <c r="Z376" i="6"/>
  <c r="Z549" i="6"/>
  <c r="Z293" i="6"/>
  <c r="W166" i="59"/>
  <c r="Z227" i="6"/>
  <c r="Z292" i="6"/>
  <c r="Z375" i="6"/>
  <c r="Z548" i="6"/>
  <c r="W165" i="59"/>
  <c r="W167" i="59"/>
  <c r="W150" i="59"/>
  <c r="W152" i="59"/>
  <c r="W153" i="59"/>
  <c r="W151" i="59"/>
  <c r="W154" i="59"/>
  <c r="Z205" i="6"/>
  <c r="Z196" i="6"/>
  <c r="Z178" i="6"/>
  <c r="Z169" i="6"/>
  <c r="Z187" i="6"/>
  <c r="Z212" i="6"/>
  <c r="W157" i="59"/>
  <c r="Z270" i="6"/>
  <c r="Z261" i="6"/>
  <c r="Z252" i="6"/>
  <c r="Z243" i="6"/>
  <c r="Z277" i="6"/>
  <c r="W158" i="59"/>
  <c r="Z353" i="6"/>
  <c r="Z344" i="6"/>
  <c r="Z335" i="6"/>
  <c r="Z326" i="6"/>
  <c r="Z317" i="6"/>
  <c r="Z308" i="6"/>
  <c r="Z360" i="6"/>
  <c r="W159" i="59"/>
  <c r="Z526" i="6"/>
  <c r="Z517" i="6"/>
  <c r="Z508" i="6"/>
  <c r="Z499" i="6"/>
  <c r="Z463" i="6"/>
  <c r="Z454" i="6"/>
  <c r="Z445" i="6"/>
  <c r="Z436" i="6"/>
  <c r="Z427" i="6"/>
  <c r="Z418" i="6"/>
  <c r="Z409" i="6"/>
  <c r="Z400" i="6"/>
  <c r="Z391" i="6"/>
  <c r="Z533" i="6"/>
  <c r="W160" i="59"/>
  <c r="W161" i="59"/>
  <c r="W169" i="59"/>
  <c r="X7" i="33"/>
  <c r="X8" i="33"/>
  <c r="X9" i="33"/>
  <c r="X10" i="33"/>
  <c r="X11" i="33"/>
  <c r="X12" i="33"/>
  <c r="X13" i="33"/>
  <c r="X14" i="33"/>
  <c r="X15" i="33"/>
  <c r="X16" i="33"/>
  <c r="X17" i="33"/>
  <c r="X18" i="33"/>
  <c r="X19" i="33"/>
  <c r="X20" i="33"/>
  <c r="X21" i="33"/>
  <c r="X22" i="33"/>
  <c r="X23" i="33"/>
  <c r="X24" i="33"/>
  <c r="X25" i="33"/>
  <c r="Z31" i="6"/>
  <c r="V23" i="29"/>
  <c r="Z53" i="6"/>
  <c r="V24" i="29"/>
  <c r="Z81" i="6"/>
  <c r="V25" i="29"/>
  <c r="Z139" i="6"/>
  <c r="V26" i="29"/>
  <c r="V27" i="29"/>
  <c r="V28" i="29"/>
  <c r="V47" i="29"/>
  <c r="V48" i="29"/>
  <c r="X7" i="30"/>
  <c r="Z30" i="6"/>
  <c r="V14" i="29"/>
  <c r="Z52" i="6"/>
  <c r="V15" i="29"/>
  <c r="Z80" i="6"/>
  <c r="V16" i="29"/>
  <c r="Z138" i="6"/>
  <c r="V17" i="29"/>
  <c r="V18" i="29"/>
  <c r="V19" i="29"/>
  <c r="V38" i="29"/>
  <c r="V39" i="29"/>
  <c r="X8" i="30"/>
  <c r="X9" i="30"/>
  <c r="X50" i="30"/>
  <c r="D26" i="33"/>
  <c r="X26" i="33"/>
  <c r="X69" i="33"/>
  <c r="X39" i="28"/>
  <c r="W204" i="59"/>
  <c r="Z29" i="6"/>
  <c r="V5" i="29"/>
  <c r="Z51" i="6"/>
  <c r="V6" i="29"/>
  <c r="Z79" i="6"/>
  <c r="V7" i="29"/>
  <c r="Z137" i="6"/>
  <c r="V8" i="29"/>
  <c r="V9" i="29"/>
  <c r="V10" i="29"/>
  <c r="V32" i="29"/>
  <c r="V33" i="29"/>
  <c r="V34" i="29"/>
  <c r="V35" i="29"/>
  <c r="X12" i="28"/>
  <c r="X13" i="28"/>
  <c r="W178" i="59"/>
  <c r="V42" i="29"/>
  <c r="V44" i="29"/>
  <c r="X6" i="28"/>
  <c r="W172" i="59"/>
  <c r="W206" i="59"/>
  <c r="W208" i="59"/>
  <c r="V35" i="64"/>
  <c r="U90" i="48"/>
  <c r="V14" i="67"/>
  <c r="V17" i="67"/>
  <c r="V18" i="67"/>
  <c r="V20" i="67"/>
  <c r="V39" i="64"/>
  <c r="V27" i="50"/>
  <c r="V35" i="50"/>
  <c r="V39" i="50"/>
  <c r="V43" i="50"/>
  <c r="V40" i="64"/>
  <c r="V65" i="50"/>
  <c r="V66" i="50"/>
  <c r="V67" i="50"/>
  <c r="V68" i="50"/>
  <c r="V69" i="50"/>
  <c r="V70" i="50"/>
  <c r="V41" i="64"/>
  <c r="V38" i="64"/>
  <c r="V43" i="64"/>
  <c r="V45" i="64"/>
  <c r="V48" i="64"/>
  <c r="V50" i="64"/>
  <c r="V67" i="64"/>
  <c r="V70" i="64"/>
  <c r="W69" i="64"/>
  <c r="V14" i="48"/>
  <c r="V17" i="48"/>
  <c r="V21" i="48"/>
  <c r="V22" i="48"/>
  <c r="V26" i="48"/>
  <c r="V28" i="48"/>
  <c r="V51" i="48"/>
  <c r="V54" i="48"/>
  <c r="V65" i="48"/>
  <c r="X116" i="59"/>
  <c r="Y12" i="49"/>
  <c r="Y66" i="49"/>
  <c r="Y68" i="49"/>
  <c r="V41" i="48"/>
  <c r="X121" i="59"/>
  <c r="X122" i="59"/>
  <c r="Y85" i="49"/>
  <c r="Y139" i="49"/>
  <c r="Y141" i="49"/>
  <c r="V45" i="48"/>
  <c r="X126" i="59"/>
  <c r="X127" i="59"/>
  <c r="X129" i="59"/>
  <c r="V91" i="48"/>
  <c r="Y49" i="68"/>
  <c r="Y50" i="68"/>
  <c r="Y56" i="68"/>
  <c r="Y57" i="68"/>
  <c r="Y58" i="68"/>
  <c r="Y59" i="68"/>
  <c r="Y60" i="68"/>
  <c r="Y61" i="68"/>
  <c r="Y62" i="68"/>
  <c r="Y63" i="68"/>
  <c r="Y64" i="68"/>
  <c r="Y65" i="68"/>
  <c r="Y67" i="68"/>
  <c r="Y74" i="68"/>
  <c r="AA193" i="6"/>
  <c r="Y72" i="68"/>
  <c r="AA175" i="6"/>
  <c r="Y71" i="68"/>
  <c r="AA166" i="6"/>
  <c r="Y73" i="68"/>
  <c r="AA184" i="6"/>
  <c r="AA209" i="6"/>
  <c r="AA199" i="6"/>
  <c r="AA201" i="6"/>
  <c r="AA190" i="6"/>
  <c r="AA192" i="6"/>
  <c r="AA172" i="6"/>
  <c r="AA174" i="6"/>
  <c r="AA163" i="6"/>
  <c r="AA165" i="6"/>
  <c r="AA181" i="6"/>
  <c r="AA183" i="6"/>
  <c r="AA208" i="6"/>
  <c r="AA210" i="6"/>
  <c r="AA219" i="6"/>
  <c r="AA220" i="6"/>
  <c r="AA221" i="6"/>
  <c r="AA223" i="6"/>
  <c r="AA25" i="6"/>
  <c r="AA222" i="6"/>
  <c r="AA224" i="6"/>
  <c r="Y76" i="68"/>
  <c r="AA341" i="6"/>
  <c r="Y86" i="68"/>
  <c r="Y87" i="68"/>
  <c r="Y89" i="68"/>
  <c r="Y94" i="68"/>
  <c r="AA332" i="6"/>
  <c r="Y93" i="68"/>
  <c r="AA323" i="6"/>
  <c r="Y75" i="68"/>
  <c r="AA305" i="6"/>
  <c r="AA357" i="6"/>
  <c r="AA347" i="6"/>
  <c r="AA349" i="6"/>
  <c r="AA338" i="6"/>
  <c r="AA340" i="6"/>
  <c r="AA329" i="6"/>
  <c r="AA331" i="6"/>
  <c r="AA320" i="6"/>
  <c r="AA322" i="6"/>
  <c r="AA311" i="6"/>
  <c r="AA313" i="6"/>
  <c r="AA302" i="6"/>
  <c r="AA304" i="6"/>
  <c r="AA356" i="6"/>
  <c r="AA358" i="6"/>
  <c r="AA367" i="6"/>
  <c r="AA368" i="6"/>
  <c r="AA369" i="6"/>
  <c r="AA371" i="6"/>
  <c r="AA75" i="6"/>
  <c r="AA370" i="6"/>
  <c r="AA372" i="6"/>
  <c r="Y80" i="68"/>
  <c r="AA496" i="6"/>
  <c r="Y79" i="68"/>
  <c r="AA469" i="6"/>
  <c r="Y78" i="68"/>
  <c r="AA442" i="6"/>
  <c r="Y77" i="68"/>
  <c r="AA406" i="6"/>
  <c r="AA530" i="6"/>
  <c r="AA520" i="6"/>
  <c r="AA522" i="6"/>
  <c r="AA511" i="6"/>
  <c r="AA513" i="6"/>
  <c r="AA502" i="6"/>
  <c r="AA504" i="6"/>
  <c r="AA493" i="6"/>
  <c r="AA495" i="6"/>
  <c r="AA457" i="6"/>
  <c r="AA459" i="6"/>
  <c r="AA448" i="6"/>
  <c r="AA450" i="6"/>
  <c r="AA439" i="6"/>
  <c r="AA441" i="6"/>
  <c r="AA430" i="6"/>
  <c r="AA432" i="6"/>
  <c r="AA421" i="6"/>
  <c r="AA423" i="6"/>
  <c r="AA412" i="6"/>
  <c r="AA414" i="6"/>
  <c r="AA403" i="6"/>
  <c r="AA405" i="6"/>
  <c r="AA394" i="6"/>
  <c r="AA396" i="6"/>
  <c r="AA385" i="6"/>
  <c r="AA387" i="6"/>
  <c r="AA484" i="6"/>
  <c r="AA486" i="6"/>
  <c r="AA475" i="6"/>
  <c r="AA477" i="6"/>
  <c r="AA466" i="6"/>
  <c r="AA468" i="6"/>
  <c r="AA529" i="6"/>
  <c r="AA531" i="6"/>
  <c r="AA540" i="6"/>
  <c r="AA541" i="6"/>
  <c r="AA542" i="6"/>
  <c r="AA544" i="6"/>
  <c r="AA133" i="6"/>
  <c r="AA543" i="6"/>
  <c r="AA545" i="6"/>
  <c r="AA264" i="6"/>
  <c r="AA266" i="6"/>
  <c r="AA255" i="6"/>
  <c r="AA257" i="6"/>
  <c r="AA246" i="6"/>
  <c r="AA248" i="6"/>
  <c r="AA237" i="6"/>
  <c r="AA239" i="6"/>
  <c r="AA273" i="6"/>
  <c r="AA274" i="6"/>
  <c r="AA275" i="6"/>
  <c r="AA284" i="6"/>
  <c r="AA285" i="6"/>
  <c r="AA286" i="6"/>
  <c r="AA47" i="6"/>
  <c r="AA287" i="6"/>
  <c r="AA288" i="6"/>
  <c r="AA289" i="6"/>
  <c r="X164" i="59"/>
  <c r="AA228" i="6"/>
  <c r="AA376" i="6"/>
  <c r="AA549" i="6"/>
  <c r="AA293" i="6"/>
  <c r="X166" i="59"/>
  <c r="AA227" i="6"/>
  <c r="AA292" i="6"/>
  <c r="AA375" i="6"/>
  <c r="AA548" i="6"/>
  <c r="X165" i="59"/>
  <c r="X167" i="59"/>
  <c r="X150" i="59"/>
  <c r="X152" i="59"/>
  <c r="X153" i="59"/>
  <c r="X151" i="59"/>
  <c r="X154" i="59"/>
  <c r="AA205" i="6"/>
  <c r="AA196" i="6"/>
  <c r="AA178" i="6"/>
  <c r="AA169" i="6"/>
  <c r="AA187" i="6"/>
  <c r="AA212" i="6"/>
  <c r="X157" i="59"/>
  <c r="AA270" i="6"/>
  <c r="AA261" i="6"/>
  <c r="AA252" i="6"/>
  <c r="AA243" i="6"/>
  <c r="AA277" i="6"/>
  <c r="X158" i="59"/>
  <c r="AA353" i="6"/>
  <c r="AA344" i="6"/>
  <c r="AA335" i="6"/>
  <c r="AA326" i="6"/>
  <c r="AA317" i="6"/>
  <c r="AA308" i="6"/>
  <c r="AA360" i="6"/>
  <c r="X159" i="59"/>
  <c r="AA526" i="6"/>
  <c r="AA517" i="6"/>
  <c r="AA508" i="6"/>
  <c r="AA499" i="6"/>
  <c r="AA463" i="6"/>
  <c r="AA454" i="6"/>
  <c r="AA445" i="6"/>
  <c r="AA436" i="6"/>
  <c r="AA427" i="6"/>
  <c r="AA418" i="6"/>
  <c r="AA409" i="6"/>
  <c r="AA400" i="6"/>
  <c r="AA391" i="6"/>
  <c r="AA533" i="6"/>
  <c r="X160" i="59"/>
  <c r="X161" i="59"/>
  <c r="X169" i="59"/>
  <c r="Y7" i="33"/>
  <c r="Y8" i="33"/>
  <c r="Y9" i="33"/>
  <c r="Y10" i="33"/>
  <c r="Y11" i="33"/>
  <c r="Y12" i="33"/>
  <c r="Y13" i="33"/>
  <c r="Y14" i="33"/>
  <c r="Y15" i="33"/>
  <c r="Y16" i="33"/>
  <c r="Y17" i="33"/>
  <c r="Y18" i="33"/>
  <c r="Y19" i="33"/>
  <c r="Y20" i="33"/>
  <c r="Y21" i="33"/>
  <c r="Y22" i="33"/>
  <c r="Y23" i="33"/>
  <c r="Y24" i="33"/>
  <c r="Y25" i="33"/>
  <c r="Y26" i="33"/>
  <c r="AA31" i="6"/>
  <c r="W23" i="29"/>
  <c r="AA53" i="6"/>
  <c r="W24" i="29"/>
  <c r="AA81" i="6"/>
  <c r="W25" i="29"/>
  <c r="AA139" i="6"/>
  <c r="W26" i="29"/>
  <c r="W27" i="29"/>
  <c r="W28" i="29"/>
  <c r="W47" i="29"/>
  <c r="W48" i="29"/>
  <c r="Y7" i="30"/>
  <c r="AA30" i="6"/>
  <c r="W14" i="29"/>
  <c r="AA52" i="6"/>
  <c r="W15" i="29"/>
  <c r="AA80" i="6"/>
  <c r="W16" i="29"/>
  <c r="AA138" i="6"/>
  <c r="W17" i="29"/>
  <c r="W18" i="29"/>
  <c r="W19" i="29"/>
  <c r="W38" i="29"/>
  <c r="W39" i="29"/>
  <c r="Y8" i="30"/>
  <c r="Y9" i="30"/>
  <c r="Y50" i="30"/>
  <c r="D27" i="33"/>
  <c r="Y27" i="33"/>
  <c r="Y69" i="33"/>
  <c r="Y39" i="28"/>
  <c r="X204" i="59"/>
  <c r="AA29" i="6"/>
  <c r="W5" i="29"/>
  <c r="AA51" i="6"/>
  <c r="W6" i="29"/>
  <c r="AA79" i="6"/>
  <c r="W7" i="29"/>
  <c r="AA137" i="6"/>
  <c r="W8" i="29"/>
  <c r="W9" i="29"/>
  <c r="W10" i="29"/>
  <c r="W32" i="29"/>
  <c r="W33" i="29"/>
  <c r="W34" i="29"/>
  <c r="W35" i="29"/>
  <c r="Y12" i="28"/>
  <c r="Y13" i="28"/>
  <c r="X178" i="59"/>
  <c r="W42" i="29"/>
  <c r="W44" i="29"/>
  <c r="Y6" i="28"/>
  <c r="X172" i="59"/>
  <c r="X206" i="59"/>
  <c r="X208" i="59"/>
  <c r="W35" i="64"/>
  <c r="V90" i="48"/>
  <c r="W14" i="67"/>
  <c r="W17" i="67"/>
  <c r="W18" i="67"/>
  <c r="W20" i="67"/>
  <c r="W39" i="64"/>
  <c r="W27" i="50"/>
  <c r="W35" i="50"/>
  <c r="W39" i="50"/>
  <c r="W43" i="50"/>
  <c r="W40" i="64"/>
  <c r="W65" i="50"/>
  <c r="W66" i="50"/>
  <c r="W67" i="50"/>
  <c r="W68" i="50"/>
  <c r="W69" i="50"/>
  <c r="W70" i="50"/>
  <c r="W41" i="64"/>
  <c r="W38" i="64"/>
  <c r="W43" i="64"/>
  <c r="W45" i="64"/>
  <c r="W48" i="64"/>
  <c r="W50" i="64"/>
  <c r="W67" i="64"/>
  <c r="W70" i="64"/>
  <c r="X69" i="64"/>
  <c r="W14" i="48"/>
  <c r="W17" i="48"/>
  <c r="W21" i="48"/>
  <c r="W22" i="48"/>
  <c r="W26" i="48"/>
  <c r="W28" i="48"/>
  <c r="W51" i="48"/>
  <c r="W54" i="48"/>
  <c r="W65" i="48"/>
  <c r="Y116" i="59"/>
  <c r="Z13" i="49"/>
  <c r="Z66" i="49"/>
  <c r="Z68" i="49"/>
  <c r="W41" i="48"/>
  <c r="Y121" i="59"/>
  <c r="Y122" i="59"/>
  <c r="Z86" i="49"/>
  <c r="Z139" i="49"/>
  <c r="Z141" i="49"/>
  <c r="W45" i="48"/>
  <c r="Y126" i="59"/>
  <c r="Y127" i="59"/>
  <c r="Y129" i="59"/>
  <c r="W91" i="48"/>
  <c r="Z49" i="68"/>
  <c r="Z50" i="68"/>
  <c r="Z56" i="68"/>
  <c r="Z57" i="68"/>
  <c r="Z58" i="68"/>
  <c r="Z59" i="68"/>
  <c r="Z60" i="68"/>
  <c r="Z61" i="68"/>
  <c r="Z62" i="68"/>
  <c r="Z63" i="68"/>
  <c r="Z64" i="68"/>
  <c r="Z65" i="68"/>
  <c r="Z67" i="68"/>
  <c r="Z74" i="68"/>
  <c r="AB193" i="6"/>
  <c r="Z72" i="68"/>
  <c r="AB175" i="6"/>
  <c r="Z71" i="68"/>
  <c r="AB166" i="6"/>
  <c r="Z73" i="68"/>
  <c r="AB184" i="6"/>
  <c r="AB209" i="6"/>
  <c r="AB199" i="6"/>
  <c r="AB201" i="6"/>
  <c r="AB190" i="6"/>
  <c r="AB192" i="6"/>
  <c r="AB172" i="6"/>
  <c r="AB174" i="6"/>
  <c r="AB163" i="6"/>
  <c r="AB165" i="6"/>
  <c r="AB181" i="6"/>
  <c r="AB183" i="6"/>
  <c r="AB208" i="6"/>
  <c r="AB210" i="6"/>
  <c r="AB219" i="6"/>
  <c r="AB220" i="6"/>
  <c r="AB221" i="6"/>
  <c r="AB223" i="6"/>
  <c r="AB25" i="6"/>
  <c r="AB222" i="6"/>
  <c r="AB224" i="6"/>
  <c r="Z76" i="68"/>
  <c r="AB341" i="6"/>
  <c r="Z86" i="68"/>
  <c r="Z87" i="68"/>
  <c r="Z89" i="68"/>
  <c r="Z94" i="68"/>
  <c r="AB332" i="6"/>
  <c r="Z93" i="68"/>
  <c r="AB323" i="6"/>
  <c r="Z75" i="68"/>
  <c r="AB305" i="6"/>
  <c r="AB357" i="6"/>
  <c r="AB347" i="6"/>
  <c r="AB349" i="6"/>
  <c r="AB338" i="6"/>
  <c r="AB340" i="6"/>
  <c r="AB329" i="6"/>
  <c r="AB331" i="6"/>
  <c r="AB320" i="6"/>
  <c r="AB322" i="6"/>
  <c r="AB311" i="6"/>
  <c r="AB313" i="6"/>
  <c r="AB302" i="6"/>
  <c r="AB304" i="6"/>
  <c r="AB356" i="6"/>
  <c r="AB358" i="6"/>
  <c r="AB367" i="6"/>
  <c r="AB368" i="6"/>
  <c r="AB369" i="6"/>
  <c r="AB371" i="6"/>
  <c r="AB75" i="6"/>
  <c r="AB370" i="6"/>
  <c r="AB372" i="6"/>
  <c r="Z80" i="68"/>
  <c r="AB496" i="6"/>
  <c r="Z79" i="68"/>
  <c r="AB469" i="6"/>
  <c r="Z78" i="68"/>
  <c r="AB442" i="6"/>
  <c r="Z77" i="68"/>
  <c r="AB406" i="6"/>
  <c r="AB530" i="6"/>
  <c r="AB520" i="6"/>
  <c r="AB522" i="6"/>
  <c r="AB511" i="6"/>
  <c r="AB513" i="6"/>
  <c r="AB502" i="6"/>
  <c r="AB504" i="6"/>
  <c r="AB493" i="6"/>
  <c r="AB495" i="6"/>
  <c r="AB457" i="6"/>
  <c r="AB459" i="6"/>
  <c r="AB448" i="6"/>
  <c r="AB450" i="6"/>
  <c r="AB439" i="6"/>
  <c r="AB441" i="6"/>
  <c r="AB430" i="6"/>
  <c r="AB432" i="6"/>
  <c r="AB421" i="6"/>
  <c r="AB423" i="6"/>
  <c r="AB412" i="6"/>
  <c r="AB414" i="6"/>
  <c r="AB403" i="6"/>
  <c r="AB405" i="6"/>
  <c r="AB394" i="6"/>
  <c r="AB396" i="6"/>
  <c r="AB385" i="6"/>
  <c r="AB387" i="6"/>
  <c r="AB484" i="6"/>
  <c r="AB486" i="6"/>
  <c r="AB475" i="6"/>
  <c r="AB477" i="6"/>
  <c r="AB466" i="6"/>
  <c r="AB468" i="6"/>
  <c r="AB529" i="6"/>
  <c r="AB531" i="6"/>
  <c r="AB540" i="6"/>
  <c r="AB541" i="6"/>
  <c r="AB542" i="6"/>
  <c r="AB544" i="6"/>
  <c r="AB133" i="6"/>
  <c r="AB543" i="6"/>
  <c r="AB545" i="6"/>
  <c r="AB264" i="6"/>
  <c r="AB266" i="6"/>
  <c r="AB255" i="6"/>
  <c r="AB257" i="6"/>
  <c r="AB246" i="6"/>
  <c r="AB248" i="6"/>
  <c r="AB237" i="6"/>
  <c r="AB239" i="6"/>
  <c r="AB273" i="6"/>
  <c r="AB274" i="6"/>
  <c r="AB275" i="6"/>
  <c r="AB284" i="6"/>
  <c r="AB285" i="6"/>
  <c r="AB286" i="6"/>
  <c r="AB47" i="6"/>
  <c r="AB287" i="6"/>
  <c r="AB288" i="6"/>
  <c r="AB289" i="6"/>
  <c r="Y164" i="59"/>
  <c r="AB228" i="6"/>
  <c r="AB376" i="6"/>
  <c r="AB549" i="6"/>
  <c r="AB293" i="6"/>
  <c r="Y166" i="59"/>
  <c r="AB227" i="6"/>
  <c r="AB292" i="6"/>
  <c r="AB375" i="6"/>
  <c r="AB548" i="6"/>
  <c r="Y165" i="59"/>
  <c r="Y167" i="59"/>
  <c r="Y150" i="59"/>
  <c r="Y152" i="59"/>
  <c r="Y153" i="59"/>
  <c r="Y151" i="59"/>
  <c r="Y154" i="59"/>
  <c r="AB205" i="6"/>
  <c r="AB196" i="6"/>
  <c r="AB178" i="6"/>
  <c r="AB169" i="6"/>
  <c r="AB187" i="6"/>
  <c r="AB212" i="6"/>
  <c r="Y157" i="59"/>
  <c r="AB270" i="6"/>
  <c r="AB261" i="6"/>
  <c r="AB252" i="6"/>
  <c r="AB243" i="6"/>
  <c r="AB277" i="6"/>
  <c r="Y158" i="59"/>
  <c r="AB353" i="6"/>
  <c r="AB344" i="6"/>
  <c r="AB335" i="6"/>
  <c r="AB326" i="6"/>
  <c r="AB317" i="6"/>
  <c r="AB308" i="6"/>
  <c r="AB360" i="6"/>
  <c r="Y159" i="59"/>
  <c r="AB526" i="6"/>
  <c r="AB517" i="6"/>
  <c r="AB508" i="6"/>
  <c r="AB499" i="6"/>
  <c r="AB463" i="6"/>
  <c r="AB454" i="6"/>
  <c r="AB445" i="6"/>
  <c r="AB436" i="6"/>
  <c r="AB427" i="6"/>
  <c r="AB418" i="6"/>
  <c r="AB409" i="6"/>
  <c r="AB400" i="6"/>
  <c r="AB391" i="6"/>
  <c r="AB533" i="6"/>
  <c r="Y160" i="59"/>
  <c r="Y161" i="59"/>
  <c r="Y169" i="59"/>
  <c r="Z7" i="33"/>
  <c r="Z8" i="33"/>
  <c r="Z9" i="33"/>
  <c r="Z10" i="33"/>
  <c r="Z11" i="33"/>
  <c r="Z12" i="33"/>
  <c r="Z13" i="33"/>
  <c r="Z14" i="33"/>
  <c r="Z15" i="33"/>
  <c r="Z16" i="33"/>
  <c r="Z17" i="33"/>
  <c r="Z18" i="33"/>
  <c r="Z19" i="33"/>
  <c r="Z20" i="33"/>
  <c r="Z21" i="33"/>
  <c r="Z22" i="33"/>
  <c r="Z23" i="33"/>
  <c r="Z24" i="33"/>
  <c r="Z25" i="33"/>
  <c r="Z26" i="33"/>
  <c r="Z27" i="33"/>
  <c r="AB31" i="6"/>
  <c r="X23" i="29"/>
  <c r="AB53" i="6"/>
  <c r="X24" i="29"/>
  <c r="AB81" i="6"/>
  <c r="X25" i="29"/>
  <c r="AB139" i="6"/>
  <c r="X26" i="29"/>
  <c r="X27" i="29"/>
  <c r="X28" i="29"/>
  <c r="X47" i="29"/>
  <c r="X48" i="29"/>
  <c r="Z7" i="30"/>
  <c r="AB30" i="6"/>
  <c r="X14" i="29"/>
  <c r="AB52" i="6"/>
  <c r="X15" i="29"/>
  <c r="AB80" i="6"/>
  <c r="X16" i="29"/>
  <c r="AB138" i="6"/>
  <c r="X17" i="29"/>
  <c r="X18" i="29"/>
  <c r="X19" i="29"/>
  <c r="X38" i="29"/>
  <c r="X39" i="29"/>
  <c r="Z8" i="30"/>
  <c r="Z9" i="30"/>
  <c r="Z50" i="30"/>
  <c r="D28" i="33"/>
  <c r="Z28" i="33"/>
  <c r="Z69" i="33"/>
  <c r="Z39" i="28"/>
  <c r="Y204" i="59"/>
  <c r="AB29" i="6"/>
  <c r="X5" i="29"/>
  <c r="AB51" i="6"/>
  <c r="X6" i="29"/>
  <c r="AB79" i="6"/>
  <c r="X7" i="29"/>
  <c r="AB137" i="6"/>
  <c r="X8" i="29"/>
  <c r="X9" i="29"/>
  <c r="X10" i="29"/>
  <c r="X32" i="29"/>
  <c r="X33" i="29"/>
  <c r="X34" i="29"/>
  <c r="X35" i="29"/>
  <c r="Z12" i="28"/>
  <c r="Z13" i="28"/>
  <c r="Y178" i="59"/>
  <c r="X42" i="29"/>
  <c r="X44" i="29"/>
  <c r="Z6" i="28"/>
  <c r="Y172" i="59"/>
  <c r="Y206" i="59"/>
  <c r="Y208" i="59"/>
  <c r="X35" i="64"/>
  <c r="W90" i="48"/>
  <c r="X14" i="67"/>
  <c r="X17" i="67"/>
  <c r="X18" i="67"/>
  <c r="X20" i="67"/>
  <c r="X39" i="64"/>
  <c r="X27" i="50"/>
  <c r="X35" i="50"/>
  <c r="X39" i="50"/>
  <c r="X43" i="50"/>
  <c r="X40" i="64"/>
  <c r="X65" i="50"/>
  <c r="X66" i="50"/>
  <c r="X67" i="50"/>
  <c r="X68" i="50"/>
  <c r="X69" i="50"/>
  <c r="X70" i="50"/>
  <c r="X41" i="64"/>
  <c r="X38" i="64"/>
  <c r="X43" i="64"/>
  <c r="X45" i="64"/>
  <c r="X48" i="64"/>
  <c r="X50" i="64"/>
  <c r="X67" i="64"/>
  <c r="X70" i="64"/>
  <c r="Y69" i="64"/>
  <c r="X14" i="48"/>
  <c r="X17" i="48"/>
  <c r="X21" i="48"/>
  <c r="X22" i="48"/>
  <c r="X26" i="48"/>
  <c r="X28" i="48"/>
  <c r="X51" i="48"/>
  <c r="X54" i="48"/>
  <c r="X65" i="48"/>
  <c r="Z116" i="59"/>
  <c r="AA14" i="49"/>
  <c r="AA66" i="49"/>
  <c r="AA68" i="49"/>
  <c r="X41" i="48"/>
  <c r="Z121" i="59"/>
  <c r="Z122" i="59"/>
  <c r="AA87" i="49"/>
  <c r="AA139" i="49"/>
  <c r="AA141" i="49"/>
  <c r="X45" i="48"/>
  <c r="Z126" i="59"/>
  <c r="Z127" i="59"/>
  <c r="Z129" i="59"/>
  <c r="X91" i="48"/>
  <c r="AA49" i="68"/>
  <c r="AA50" i="68"/>
  <c r="AA56" i="68"/>
  <c r="AA57" i="68"/>
  <c r="AA58" i="68"/>
  <c r="AA59" i="68"/>
  <c r="AA60" i="68"/>
  <c r="AA61" i="68"/>
  <c r="AA62" i="68"/>
  <c r="AA63" i="68"/>
  <c r="AA64" i="68"/>
  <c r="AA65" i="68"/>
  <c r="AA67" i="68"/>
  <c r="AA74" i="68"/>
  <c r="AC193" i="6"/>
  <c r="AA72" i="68"/>
  <c r="AC175" i="6"/>
  <c r="AA71" i="68"/>
  <c r="AC166" i="6"/>
  <c r="AA73" i="68"/>
  <c r="AC184" i="6"/>
  <c r="AC209" i="6"/>
  <c r="AC199" i="6"/>
  <c r="AC201" i="6"/>
  <c r="AC190" i="6"/>
  <c r="AC192" i="6"/>
  <c r="AC172" i="6"/>
  <c r="AC174" i="6"/>
  <c r="AC163" i="6"/>
  <c r="AC165" i="6"/>
  <c r="AC181" i="6"/>
  <c r="AC183" i="6"/>
  <c r="AC208" i="6"/>
  <c r="AC210" i="6"/>
  <c r="AC219" i="6"/>
  <c r="AC220" i="6"/>
  <c r="AC221" i="6"/>
  <c r="AC223" i="6"/>
  <c r="AC25" i="6"/>
  <c r="AC222" i="6"/>
  <c r="AC224" i="6"/>
  <c r="AA76" i="68"/>
  <c r="AC341" i="6"/>
  <c r="AA86" i="68"/>
  <c r="AA87" i="68"/>
  <c r="AA89" i="68"/>
  <c r="AA94" i="68"/>
  <c r="AC332" i="6"/>
  <c r="AA93" i="68"/>
  <c r="AC323" i="6"/>
  <c r="AA75" i="68"/>
  <c r="AC305" i="6"/>
  <c r="AC357" i="6"/>
  <c r="AC347" i="6"/>
  <c r="AC349" i="6"/>
  <c r="AC338" i="6"/>
  <c r="AC340" i="6"/>
  <c r="AC329" i="6"/>
  <c r="AC331" i="6"/>
  <c r="AC320" i="6"/>
  <c r="AC322" i="6"/>
  <c r="AC311" i="6"/>
  <c r="AC313" i="6"/>
  <c r="AC302" i="6"/>
  <c r="AC304" i="6"/>
  <c r="AC356" i="6"/>
  <c r="AC358" i="6"/>
  <c r="AC367" i="6"/>
  <c r="AC368" i="6"/>
  <c r="AC369" i="6"/>
  <c r="AC371" i="6"/>
  <c r="AC75" i="6"/>
  <c r="AC370" i="6"/>
  <c r="AC372" i="6"/>
  <c r="AA80" i="68"/>
  <c r="AC496" i="6"/>
  <c r="AA79" i="68"/>
  <c r="AC469" i="6"/>
  <c r="AA78" i="68"/>
  <c r="AC442" i="6"/>
  <c r="AA77" i="68"/>
  <c r="AC406" i="6"/>
  <c r="AC530" i="6"/>
  <c r="AC520" i="6"/>
  <c r="AC522" i="6"/>
  <c r="AC511" i="6"/>
  <c r="AC513" i="6"/>
  <c r="AC502" i="6"/>
  <c r="AC504" i="6"/>
  <c r="AC493" i="6"/>
  <c r="AC495" i="6"/>
  <c r="AC457" i="6"/>
  <c r="AC459" i="6"/>
  <c r="AC448" i="6"/>
  <c r="AC450" i="6"/>
  <c r="AC439" i="6"/>
  <c r="AC441" i="6"/>
  <c r="AC430" i="6"/>
  <c r="AC432" i="6"/>
  <c r="AC421" i="6"/>
  <c r="AC423" i="6"/>
  <c r="AC412" i="6"/>
  <c r="AC414" i="6"/>
  <c r="AC403" i="6"/>
  <c r="AC405" i="6"/>
  <c r="AC394" i="6"/>
  <c r="AC396" i="6"/>
  <c r="AC385" i="6"/>
  <c r="AC387" i="6"/>
  <c r="AC484" i="6"/>
  <c r="AC486" i="6"/>
  <c r="AC475" i="6"/>
  <c r="AC477" i="6"/>
  <c r="AC466" i="6"/>
  <c r="AC468" i="6"/>
  <c r="AC529" i="6"/>
  <c r="AC531" i="6"/>
  <c r="AC540" i="6"/>
  <c r="AC541" i="6"/>
  <c r="AC542" i="6"/>
  <c r="AC544" i="6"/>
  <c r="AC133" i="6"/>
  <c r="AC543" i="6"/>
  <c r="AC545" i="6"/>
  <c r="AC264" i="6"/>
  <c r="AC266" i="6"/>
  <c r="AC255" i="6"/>
  <c r="AC257" i="6"/>
  <c r="AC246" i="6"/>
  <c r="AC248" i="6"/>
  <c r="AC237" i="6"/>
  <c r="AC239" i="6"/>
  <c r="AC273" i="6"/>
  <c r="AC274" i="6"/>
  <c r="AC275" i="6"/>
  <c r="AC284" i="6"/>
  <c r="AC285" i="6"/>
  <c r="AC286" i="6"/>
  <c r="AC47" i="6"/>
  <c r="AC287" i="6"/>
  <c r="AC288" i="6"/>
  <c r="AC289" i="6"/>
  <c r="Z164" i="59"/>
  <c r="AC228" i="6"/>
  <c r="AC376" i="6"/>
  <c r="AC549" i="6"/>
  <c r="AC293" i="6"/>
  <c r="Z166" i="59"/>
  <c r="AC227" i="6"/>
  <c r="AC292" i="6"/>
  <c r="AC375" i="6"/>
  <c r="AC548" i="6"/>
  <c r="Z165" i="59"/>
  <c r="Z167" i="59"/>
  <c r="Z150" i="59"/>
  <c r="Z152" i="59"/>
  <c r="Z153" i="59"/>
  <c r="Z151" i="59"/>
  <c r="Z154" i="59"/>
  <c r="AC205" i="6"/>
  <c r="AC196" i="6"/>
  <c r="AC178" i="6"/>
  <c r="AC169" i="6"/>
  <c r="AC187" i="6"/>
  <c r="AC212" i="6"/>
  <c r="Z157" i="59"/>
  <c r="AC270" i="6"/>
  <c r="AC261" i="6"/>
  <c r="AC252" i="6"/>
  <c r="AC243" i="6"/>
  <c r="AC277" i="6"/>
  <c r="Z158" i="59"/>
  <c r="AC353" i="6"/>
  <c r="AC344" i="6"/>
  <c r="AC335" i="6"/>
  <c r="AC326" i="6"/>
  <c r="AC317" i="6"/>
  <c r="AC308" i="6"/>
  <c r="AC360" i="6"/>
  <c r="Z159" i="59"/>
  <c r="AC526" i="6"/>
  <c r="AC517" i="6"/>
  <c r="AC508" i="6"/>
  <c r="AC499" i="6"/>
  <c r="AC463" i="6"/>
  <c r="AC454" i="6"/>
  <c r="AC445" i="6"/>
  <c r="AC436" i="6"/>
  <c r="AC427" i="6"/>
  <c r="AC418" i="6"/>
  <c r="AC409" i="6"/>
  <c r="AC400" i="6"/>
  <c r="AC391" i="6"/>
  <c r="AC533" i="6"/>
  <c r="Z160" i="59"/>
  <c r="Z161" i="59"/>
  <c r="Z169" i="59"/>
  <c r="AA7" i="33"/>
  <c r="AA8" i="33"/>
  <c r="AA9" i="33"/>
  <c r="AA10" i="33"/>
  <c r="AA11" i="33"/>
  <c r="AA12" i="33"/>
  <c r="AA13" i="33"/>
  <c r="AA14" i="33"/>
  <c r="AA15" i="33"/>
  <c r="AA16" i="33"/>
  <c r="AA17" i="33"/>
  <c r="AA18" i="33"/>
  <c r="AA19" i="33"/>
  <c r="AA20" i="33"/>
  <c r="AA21" i="33"/>
  <c r="AA22" i="33"/>
  <c r="AA23" i="33"/>
  <c r="AA24" i="33"/>
  <c r="AA25" i="33"/>
  <c r="AA26" i="33"/>
  <c r="AA27" i="33"/>
  <c r="AA28" i="33"/>
  <c r="AC31" i="6"/>
  <c r="Y23" i="29"/>
  <c r="AC53" i="6"/>
  <c r="Y24" i="29"/>
  <c r="AC81" i="6"/>
  <c r="Y25" i="29"/>
  <c r="AC139" i="6"/>
  <c r="Y26" i="29"/>
  <c r="Y27" i="29"/>
  <c r="Y28" i="29"/>
  <c r="Y47" i="29"/>
  <c r="Y48" i="29"/>
  <c r="AA7" i="30"/>
  <c r="AC30" i="6"/>
  <c r="Y14" i="29"/>
  <c r="AC52" i="6"/>
  <c r="Y15" i="29"/>
  <c r="AC80" i="6"/>
  <c r="Y16" i="29"/>
  <c r="AC138" i="6"/>
  <c r="Y17" i="29"/>
  <c r="Y18" i="29"/>
  <c r="Y19" i="29"/>
  <c r="Y38" i="29"/>
  <c r="Y39" i="29"/>
  <c r="AA8" i="30"/>
  <c r="AA9" i="30"/>
  <c r="AA50" i="30"/>
  <c r="D29" i="33"/>
  <c r="AA29" i="33"/>
  <c r="AA69" i="33"/>
  <c r="AA39" i="28"/>
  <c r="Z204" i="59"/>
  <c r="AC29" i="6"/>
  <c r="Y5" i="29"/>
  <c r="AC51" i="6"/>
  <c r="Y6" i="29"/>
  <c r="AC79" i="6"/>
  <c r="Y7" i="29"/>
  <c r="AC137" i="6"/>
  <c r="Y8" i="29"/>
  <c r="Y9" i="29"/>
  <c r="Y10" i="29"/>
  <c r="Y32" i="29"/>
  <c r="Y33" i="29"/>
  <c r="Y34" i="29"/>
  <c r="Y35" i="29"/>
  <c r="AA12" i="28"/>
  <c r="AA13" i="28"/>
  <c r="Z178" i="59"/>
  <c r="Y42" i="29"/>
  <c r="Y44" i="29"/>
  <c r="AA6" i="28"/>
  <c r="Z172" i="59"/>
  <c r="Z206" i="59"/>
  <c r="Z208" i="59"/>
  <c r="Y35" i="64"/>
  <c r="X90" i="48"/>
  <c r="Y14" i="67"/>
  <c r="Y17" i="67"/>
  <c r="Y18" i="67"/>
  <c r="Y20" i="67"/>
  <c r="Y39" i="64"/>
  <c r="Y27" i="50"/>
  <c r="Y35" i="50"/>
  <c r="Y39" i="50"/>
  <c r="Y43" i="50"/>
  <c r="Y40" i="64"/>
  <c r="Y65" i="50"/>
  <c r="Y66" i="50"/>
  <c r="Y67" i="50"/>
  <c r="Y68" i="50"/>
  <c r="Y69" i="50"/>
  <c r="Y70" i="50"/>
  <c r="Y41" i="64"/>
  <c r="Y38" i="64"/>
  <c r="Y43" i="64"/>
  <c r="Y45" i="64"/>
  <c r="Y48" i="64"/>
  <c r="Y50" i="64"/>
  <c r="Y67" i="64"/>
  <c r="Y70" i="64"/>
  <c r="Z69" i="64"/>
  <c r="Y14" i="48"/>
  <c r="Y17" i="48"/>
  <c r="Y21" i="48"/>
  <c r="Y22" i="48"/>
  <c r="Y26" i="48"/>
  <c r="Y28" i="48"/>
  <c r="Y51" i="48"/>
  <c r="Y54" i="48"/>
  <c r="Y65" i="48"/>
  <c r="AA116" i="59"/>
  <c r="AB15" i="49"/>
  <c r="AB66" i="49"/>
  <c r="AB68" i="49"/>
  <c r="Y41" i="48"/>
  <c r="AA121" i="59"/>
  <c r="AA122" i="59"/>
  <c r="AB88" i="49"/>
  <c r="AB139" i="49"/>
  <c r="AB141" i="49"/>
  <c r="Y45" i="48"/>
  <c r="AA126" i="59"/>
  <c r="AA127" i="59"/>
  <c r="AA129" i="59"/>
  <c r="Y91" i="48"/>
  <c r="AB49" i="68"/>
  <c r="AB50" i="68"/>
  <c r="AB56" i="68"/>
  <c r="AB57" i="68"/>
  <c r="AB58" i="68"/>
  <c r="AB59" i="68"/>
  <c r="AB60" i="68"/>
  <c r="AB61" i="68"/>
  <c r="AB62" i="68"/>
  <c r="AB63" i="68"/>
  <c r="AB64" i="68"/>
  <c r="AB65" i="68"/>
  <c r="AB67" i="68"/>
  <c r="AB74" i="68"/>
  <c r="AD193" i="6"/>
  <c r="AB72" i="68"/>
  <c r="AD175" i="6"/>
  <c r="AB71" i="68"/>
  <c r="AD166" i="6"/>
  <c r="AB73" i="68"/>
  <c r="AD184" i="6"/>
  <c r="AD209" i="6"/>
  <c r="AD199" i="6"/>
  <c r="AD201" i="6"/>
  <c r="AD190" i="6"/>
  <c r="AD192" i="6"/>
  <c r="AD172" i="6"/>
  <c r="AD174" i="6"/>
  <c r="AD163" i="6"/>
  <c r="AD165" i="6"/>
  <c r="AD181" i="6"/>
  <c r="AD183" i="6"/>
  <c r="AD208" i="6"/>
  <c r="AD210" i="6"/>
  <c r="AD219" i="6"/>
  <c r="AD220" i="6"/>
  <c r="AD221" i="6"/>
  <c r="AD223" i="6"/>
  <c r="AD25" i="6"/>
  <c r="AD222" i="6"/>
  <c r="AD224" i="6"/>
  <c r="AB76" i="68"/>
  <c r="AD341" i="6"/>
  <c r="AB86" i="68"/>
  <c r="AB87" i="68"/>
  <c r="AB89" i="68"/>
  <c r="AB94" i="68"/>
  <c r="AD332" i="6"/>
  <c r="AB93" i="68"/>
  <c r="AD323" i="6"/>
  <c r="AB75" i="68"/>
  <c r="AD305" i="6"/>
  <c r="AD357" i="6"/>
  <c r="AD347" i="6"/>
  <c r="AD349" i="6"/>
  <c r="AD338" i="6"/>
  <c r="AD340" i="6"/>
  <c r="AD329" i="6"/>
  <c r="AD331" i="6"/>
  <c r="AD320" i="6"/>
  <c r="AD322" i="6"/>
  <c r="AD311" i="6"/>
  <c r="AD313" i="6"/>
  <c r="AD302" i="6"/>
  <c r="AD304" i="6"/>
  <c r="AD356" i="6"/>
  <c r="AD358" i="6"/>
  <c r="AD367" i="6"/>
  <c r="AD368" i="6"/>
  <c r="AD369" i="6"/>
  <c r="AD371" i="6"/>
  <c r="AD75" i="6"/>
  <c r="AD370" i="6"/>
  <c r="AD372" i="6"/>
  <c r="AB80" i="68"/>
  <c r="AD496" i="6"/>
  <c r="AB79" i="68"/>
  <c r="AD469" i="6"/>
  <c r="AB78" i="68"/>
  <c r="AD442" i="6"/>
  <c r="AB77" i="68"/>
  <c r="AD406" i="6"/>
  <c r="AD530" i="6"/>
  <c r="AD520" i="6"/>
  <c r="AD522" i="6"/>
  <c r="AD511" i="6"/>
  <c r="AD513" i="6"/>
  <c r="AD502" i="6"/>
  <c r="AD504" i="6"/>
  <c r="AD493" i="6"/>
  <c r="AD495" i="6"/>
  <c r="AD457" i="6"/>
  <c r="AD459" i="6"/>
  <c r="AD448" i="6"/>
  <c r="AD450" i="6"/>
  <c r="AD439" i="6"/>
  <c r="AD441" i="6"/>
  <c r="AD430" i="6"/>
  <c r="AD432" i="6"/>
  <c r="AD421" i="6"/>
  <c r="AD423" i="6"/>
  <c r="AD412" i="6"/>
  <c r="AD414" i="6"/>
  <c r="AD403" i="6"/>
  <c r="AD405" i="6"/>
  <c r="AD394" i="6"/>
  <c r="AD396" i="6"/>
  <c r="AD385" i="6"/>
  <c r="AD387" i="6"/>
  <c r="AD484" i="6"/>
  <c r="AD486" i="6"/>
  <c r="AD475" i="6"/>
  <c r="AD477" i="6"/>
  <c r="AD466" i="6"/>
  <c r="AD468" i="6"/>
  <c r="AD529" i="6"/>
  <c r="AD531" i="6"/>
  <c r="AD540" i="6"/>
  <c r="AD541" i="6"/>
  <c r="AD542" i="6"/>
  <c r="AD544" i="6"/>
  <c r="AD133" i="6"/>
  <c r="AD543" i="6"/>
  <c r="AD545" i="6"/>
  <c r="AD264" i="6"/>
  <c r="AD266" i="6"/>
  <c r="AD255" i="6"/>
  <c r="AD257" i="6"/>
  <c r="AD246" i="6"/>
  <c r="AD248" i="6"/>
  <c r="AD237" i="6"/>
  <c r="AD239" i="6"/>
  <c r="AD273" i="6"/>
  <c r="AD274" i="6"/>
  <c r="AD275" i="6"/>
  <c r="AD284" i="6"/>
  <c r="AD285" i="6"/>
  <c r="AD286" i="6"/>
  <c r="AD47" i="6"/>
  <c r="AD287" i="6"/>
  <c r="AD288" i="6"/>
  <c r="AD289" i="6"/>
  <c r="AA164" i="59"/>
  <c r="AD228" i="6"/>
  <c r="AD376" i="6"/>
  <c r="AD549" i="6"/>
  <c r="AD293" i="6"/>
  <c r="AA166" i="59"/>
  <c r="AD227" i="6"/>
  <c r="AD292" i="6"/>
  <c r="AD375" i="6"/>
  <c r="AD548" i="6"/>
  <c r="AA165" i="59"/>
  <c r="AA167" i="59"/>
  <c r="AA150" i="59"/>
  <c r="AA152" i="59"/>
  <c r="AA153" i="59"/>
  <c r="AA151" i="59"/>
  <c r="AA154" i="59"/>
  <c r="AD205" i="6"/>
  <c r="AD196" i="6"/>
  <c r="AD178" i="6"/>
  <c r="AD169" i="6"/>
  <c r="AD187" i="6"/>
  <c r="AD212" i="6"/>
  <c r="AA157" i="59"/>
  <c r="AD270" i="6"/>
  <c r="AD261" i="6"/>
  <c r="AD252" i="6"/>
  <c r="AD243" i="6"/>
  <c r="AD277" i="6"/>
  <c r="AA158" i="59"/>
  <c r="AD353" i="6"/>
  <c r="AD344" i="6"/>
  <c r="AD335" i="6"/>
  <c r="AD326" i="6"/>
  <c r="AD317" i="6"/>
  <c r="AD308" i="6"/>
  <c r="AD360" i="6"/>
  <c r="AA159" i="59"/>
  <c r="AD526" i="6"/>
  <c r="AD517" i="6"/>
  <c r="AD508" i="6"/>
  <c r="AD499" i="6"/>
  <c r="AD463" i="6"/>
  <c r="AD454" i="6"/>
  <c r="AD445" i="6"/>
  <c r="AD436" i="6"/>
  <c r="AD427" i="6"/>
  <c r="AD418" i="6"/>
  <c r="AD409" i="6"/>
  <c r="AD400" i="6"/>
  <c r="AD391" i="6"/>
  <c r="AD533" i="6"/>
  <c r="AA160" i="59"/>
  <c r="AA161" i="59"/>
  <c r="AA169" i="59"/>
  <c r="AB7" i="33"/>
  <c r="AB8" i="33"/>
  <c r="AB9" i="33"/>
  <c r="AB10" i="33"/>
  <c r="AB11" i="33"/>
  <c r="AB12" i="33"/>
  <c r="AB13" i="33"/>
  <c r="AB14" i="33"/>
  <c r="AB15" i="33"/>
  <c r="AB16" i="33"/>
  <c r="AB17" i="33"/>
  <c r="AB18" i="33"/>
  <c r="AB19" i="33"/>
  <c r="AB20" i="33"/>
  <c r="AB21" i="33"/>
  <c r="AB22" i="33"/>
  <c r="AB23" i="33"/>
  <c r="AB24" i="33"/>
  <c r="AB25" i="33"/>
  <c r="AB26" i="33"/>
  <c r="AB27" i="33"/>
  <c r="AB28" i="33"/>
  <c r="AB29" i="33"/>
  <c r="AD31" i="6"/>
  <c r="Z23" i="29"/>
  <c r="AD53" i="6"/>
  <c r="Z24" i="29"/>
  <c r="AD81" i="6"/>
  <c r="Z25" i="29"/>
  <c r="AD139" i="6"/>
  <c r="Z26" i="29"/>
  <c r="Z27" i="29"/>
  <c r="Z28" i="29"/>
  <c r="Z47" i="29"/>
  <c r="Z48" i="29"/>
  <c r="AB7" i="30"/>
  <c r="AD30" i="6"/>
  <c r="Z14" i="29"/>
  <c r="AD52" i="6"/>
  <c r="Z15" i="29"/>
  <c r="AD80" i="6"/>
  <c r="Z16" i="29"/>
  <c r="AD138" i="6"/>
  <c r="Z17" i="29"/>
  <c r="Z18" i="29"/>
  <c r="Z19" i="29"/>
  <c r="Z38" i="29"/>
  <c r="Z39" i="29"/>
  <c r="AB8" i="30"/>
  <c r="AB9" i="30"/>
  <c r="AB50" i="30"/>
  <c r="D30" i="33"/>
  <c r="AB30" i="33"/>
  <c r="AB69" i="33"/>
  <c r="AB39" i="28"/>
  <c r="AA204" i="59"/>
  <c r="AD29" i="6"/>
  <c r="Z5" i="29"/>
  <c r="AD51" i="6"/>
  <c r="Z6" i="29"/>
  <c r="AD79" i="6"/>
  <c r="Z7" i="29"/>
  <c r="AD137" i="6"/>
  <c r="Z8" i="29"/>
  <c r="Z9" i="29"/>
  <c r="Z10" i="29"/>
  <c r="Z32" i="29"/>
  <c r="Z33" i="29"/>
  <c r="Z34" i="29"/>
  <c r="Z35" i="29"/>
  <c r="AB12" i="28"/>
  <c r="AB13" i="28"/>
  <c r="AA178" i="59"/>
  <c r="Z42" i="29"/>
  <c r="Z44" i="29"/>
  <c r="AB6" i="28"/>
  <c r="AA172" i="59"/>
  <c r="AA206" i="59"/>
  <c r="AA208" i="59"/>
  <c r="Z35" i="64"/>
  <c r="Y90" i="48"/>
  <c r="Z14" i="67"/>
  <c r="Z17" i="67"/>
  <c r="Z18" i="67"/>
  <c r="Z20" i="67"/>
  <c r="Z39" i="64"/>
  <c r="Z27" i="50"/>
  <c r="Z35" i="50"/>
  <c r="Z39" i="50"/>
  <c r="Z43" i="50"/>
  <c r="Z40" i="64"/>
  <c r="Z65" i="50"/>
  <c r="Z66" i="50"/>
  <c r="Z67" i="50"/>
  <c r="Z68" i="50"/>
  <c r="Z69" i="50"/>
  <c r="Z70" i="50"/>
  <c r="Z41" i="64"/>
  <c r="Z38" i="64"/>
  <c r="Z43" i="64"/>
  <c r="Z45" i="64"/>
  <c r="Z48" i="64"/>
  <c r="Z50" i="64"/>
  <c r="Z67" i="64"/>
  <c r="Z70" i="64"/>
  <c r="AA69" i="64"/>
  <c r="Z14" i="48"/>
  <c r="Z17" i="48"/>
  <c r="Z21" i="48"/>
  <c r="Z22" i="48"/>
  <c r="Z26" i="48"/>
  <c r="Z28" i="48"/>
  <c r="Z51" i="48"/>
  <c r="Z54" i="48"/>
  <c r="Z65" i="48"/>
  <c r="AB116" i="59"/>
  <c r="AC16" i="49"/>
  <c r="AC66" i="49"/>
  <c r="AC68" i="49"/>
  <c r="Z41" i="48"/>
  <c r="AB121" i="59"/>
  <c r="AB122" i="59"/>
  <c r="AC89" i="49"/>
  <c r="AC139" i="49"/>
  <c r="AC141" i="49"/>
  <c r="Z45" i="48"/>
  <c r="AB126" i="59"/>
  <c r="AB127" i="59"/>
  <c r="AB129" i="59"/>
  <c r="Z91" i="48"/>
  <c r="AC49" i="68"/>
  <c r="AC50" i="68"/>
  <c r="AC56" i="68"/>
  <c r="AC57" i="68"/>
  <c r="AC58" i="68"/>
  <c r="AC59" i="68"/>
  <c r="AC60" i="68"/>
  <c r="AC61" i="68"/>
  <c r="AC62" i="68"/>
  <c r="AC63" i="68"/>
  <c r="AC64" i="68"/>
  <c r="AC65" i="68"/>
  <c r="AC67" i="68"/>
  <c r="AC74" i="68"/>
  <c r="AE193" i="6"/>
  <c r="AC72" i="68"/>
  <c r="AE175" i="6"/>
  <c r="AC71" i="68"/>
  <c r="AE166" i="6"/>
  <c r="AC73" i="68"/>
  <c r="AE184" i="6"/>
  <c r="AE209" i="6"/>
  <c r="AE199" i="6"/>
  <c r="AE201" i="6"/>
  <c r="AE190" i="6"/>
  <c r="AE192" i="6"/>
  <c r="AE172" i="6"/>
  <c r="AE174" i="6"/>
  <c r="AE163" i="6"/>
  <c r="AE165" i="6"/>
  <c r="AE181" i="6"/>
  <c r="AE183" i="6"/>
  <c r="AE208" i="6"/>
  <c r="AE210" i="6"/>
  <c r="AE219" i="6"/>
  <c r="AE220" i="6"/>
  <c r="AE221" i="6"/>
  <c r="AE223" i="6"/>
  <c r="AE25" i="6"/>
  <c r="AE222" i="6"/>
  <c r="AE224" i="6"/>
  <c r="AC76" i="68"/>
  <c r="AE341" i="6"/>
  <c r="AC86" i="68"/>
  <c r="AC87" i="68"/>
  <c r="AC89" i="68"/>
  <c r="AC94" i="68"/>
  <c r="AE332" i="6"/>
  <c r="AC93" i="68"/>
  <c r="AE323" i="6"/>
  <c r="AC75" i="68"/>
  <c r="AE305" i="6"/>
  <c r="AE357" i="6"/>
  <c r="AE347" i="6"/>
  <c r="AE349" i="6"/>
  <c r="AE338" i="6"/>
  <c r="AE340" i="6"/>
  <c r="AE329" i="6"/>
  <c r="AE331" i="6"/>
  <c r="AE320" i="6"/>
  <c r="AE322" i="6"/>
  <c r="AE311" i="6"/>
  <c r="AE313" i="6"/>
  <c r="AE302" i="6"/>
  <c r="AE304" i="6"/>
  <c r="AE356" i="6"/>
  <c r="AE358" i="6"/>
  <c r="AE367" i="6"/>
  <c r="AE368" i="6"/>
  <c r="AE369" i="6"/>
  <c r="AE371" i="6"/>
  <c r="AE75" i="6"/>
  <c r="AE370" i="6"/>
  <c r="AE372" i="6"/>
  <c r="AC80" i="68"/>
  <c r="AE496" i="6"/>
  <c r="AC79" i="68"/>
  <c r="AE469" i="6"/>
  <c r="AC78" i="68"/>
  <c r="AE442" i="6"/>
  <c r="AC77" i="68"/>
  <c r="AE406" i="6"/>
  <c r="AE530" i="6"/>
  <c r="AE520" i="6"/>
  <c r="AE522" i="6"/>
  <c r="AE511" i="6"/>
  <c r="AE513" i="6"/>
  <c r="AE502" i="6"/>
  <c r="AE504" i="6"/>
  <c r="AE493" i="6"/>
  <c r="AE495" i="6"/>
  <c r="AE457" i="6"/>
  <c r="AE459" i="6"/>
  <c r="AE448" i="6"/>
  <c r="AE450" i="6"/>
  <c r="AE439" i="6"/>
  <c r="AE441" i="6"/>
  <c r="AE430" i="6"/>
  <c r="AE432" i="6"/>
  <c r="AE421" i="6"/>
  <c r="AE423" i="6"/>
  <c r="AE412" i="6"/>
  <c r="AE414" i="6"/>
  <c r="AE403" i="6"/>
  <c r="AE405" i="6"/>
  <c r="AE394" i="6"/>
  <c r="AE396" i="6"/>
  <c r="AE385" i="6"/>
  <c r="AE387" i="6"/>
  <c r="AE484" i="6"/>
  <c r="AE486" i="6"/>
  <c r="AE475" i="6"/>
  <c r="AE477" i="6"/>
  <c r="AE466" i="6"/>
  <c r="AE468" i="6"/>
  <c r="AE529" i="6"/>
  <c r="AE531" i="6"/>
  <c r="AE540" i="6"/>
  <c r="AE541" i="6"/>
  <c r="AE542" i="6"/>
  <c r="AE544" i="6"/>
  <c r="AE133" i="6"/>
  <c r="AE543" i="6"/>
  <c r="AE545" i="6"/>
  <c r="AE264" i="6"/>
  <c r="AE266" i="6"/>
  <c r="AE255" i="6"/>
  <c r="AE257" i="6"/>
  <c r="AE246" i="6"/>
  <c r="AE248" i="6"/>
  <c r="AE237" i="6"/>
  <c r="AE239" i="6"/>
  <c r="AE273" i="6"/>
  <c r="AE274" i="6"/>
  <c r="AE275" i="6"/>
  <c r="AE284" i="6"/>
  <c r="AE285" i="6"/>
  <c r="AE286" i="6"/>
  <c r="AE47" i="6"/>
  <c r="AE287" i="6"/>
  <c r="AE288" i="6"/>
  <c r="AE289" i="6"/>
  <c r="AB164" i="59"/>
  <c r="AE228" i="6"/>
  <c r="AE376" i="6"/>
  <c r="AE549" i="6"/>
  <c r="AE293" i="6"/>
  <c r="AB166" i="59"/>
  <c r="AE227" i="6"/>
  <c r="AE292" i="6"/>
  <c r="AE375" i="6"/>
  <c r="AE548" i="6"/>
  <c r="AB165" i="59"/>
  <c r="AB167" i="59"/>
  <c r="AB150" i="59"/>
  <c r="AB152" i="59"/>
  <c r="AB153" i="59"/>
  <c r="AB151" i="59"/>
  <c r="AB154" i="59"/>
  <c r="AE205" i="6"/>
  <c r="AE196" i="6"/>
  <c r="AE178" i="6"/>
  <c r="AE169" i="6"/>
  <c r="AE187" i="6"/>
  <c r="AE212" i="6"/>
  <c r="AB157" i="59"/>
  <c r="AE270" i="6"/>
  <c r="AE261" i="6"/>
  <c r="AE252" i="6"/>
  <c r="AE243" i="6"/>
  <c r="AE277" i="6"/>
  <c r="AB158" i="59"/>
  <c r="AE353" i="6"/>
  <c r="AE344" i="6"/>
  <c r="AE335" i="6"/>
  <c r="AE326" i="6"/>
  <c r="AE317" i="6"/>
  <c r="AE308" i="6"/>
  <c r="AE360" i="6"/>
  <c r="AB159" i="59"/>
  <c r="AE526" i="6"/>
  <c r="AE517" i="6"/>
  <c r="AE508" i="6"/>
  <c r="AE499" i="6"/>
  <c r="AE463" i="6"/>
  <c r="AE454" i="6"/>
  <c r="AE445" i="6"/>
  <c r="AE436" i="6"/>
  <c r="AE427" i="6"/>
  <c r="AE418" i="6"/>
  <c r="AE409" i="6"/>
  <c r="AE400" i="6"/>
  <c r="AE391" i="6"/>
  <c r="AE533" i="6"/>
  <c r="AB160" i="59"/>
  <c r="AB161" i="59"/>
  <c r="AB169" i="59"/>
  <c r="AC7" i="33"/>
  <c r="AC8" i="33"/>
  <c r="AC9" i="33"/>
  <c r="AC10" i="33"/>
  <c r="AC11" i="33"/>
  <c r="AC12" i="33"/>
  <c r="AC13" i="33"/>
  <c r="AC14" i="33"/>
  <c r="AC15" i="33"/>
  <c r="AC16" i="33"/>
  <c r="AC17" i="33"/>
  <c r="AC18" i="33"/>
  <c r="AC19" i="33"/>
  <c r="AC20" i="33"/>
  <c r="AC21" i="33"/>
  <c r="AC22" i="33"/>
  <c r="AC23" i="33"/>
  <c r="AC24" i="33"/>
  <c r="AC25" i="33"/>
  <c r="AC26" i="33"/>
  <c r="AC27" i="33"/>
  <c r="AC28" i="33"/>
  <c r="AC29" i="33"/>
  <c r="AC30" i="33"/>
  <c r="AE31" i="6"/>
  <c r="AA23" i="29"/>
  <c r="AE53" i="6"/>
  <c r="AA24" i="29"/>
  <c r="AE81" i="6"/>
  <c r="AA25" i="29"/>
  <c r="AE139" i="6"/>
  <c r="AA26" i="29"/>
  <c r="AA27" i="29"/>
  <c r="AA28" i="29"/>
  <c r="AA47" i="29"/>
  <c r="AA48" i="29"/>
  <c r="AC7" i="30"/>
  <c r="AE30" i="6"/>
  <c r="AA14" i="29"/>
  <c r="AE52" i="6"/>
  <c r="AA15" i="29"/>
  <c r="AE80" i="6"/>
  <c r="AA16" i="29"/>
  <c r="AE138" i="6"/>
  <c r="AA17" i="29"/>
  <c r="AA18" i="29"/>
  <c r="AA19" i="29"/>
  <c r="AA38" i="29"/>
  <c r="AA39" i="29"/>
  <c r="AC8" i="30"/>
  <c r="AC9" i="30"/>
  <c r="AC50" i="30"/>
  <c r="D31" i="33"/>
  <c r="AC31" i="33"/>
  <c r="AC69" i="33"/>
  <c r="AC39" i="28"/>
  <c r="AB204" i="59"/>
  <c r="AE29" i="6"/>
  <c r="AA5" i="29"/>
  <c r="AE51" i="6"/>
  <c r="AA6" i="29"/>
  <c r="AE79" i="6"/>
  <c r="AA7" i="29"/>
  <c r="AE137" i="6"/>
  <c r="AA8" i="29"/>
  <c r="AA9" i="29"/>
  <c r="AA10" i="29"/>
  <c r="AA32" i="29"/>
  <c r="AA33" i="29"/>
  <c r="AA34" i="29"/>
  <c r="AA35" i="29"/>
  <c r="AC12" i="28"/>
  <c r="AC13" i="28"/>
  <c r="AB178" i="59"/>
  <c r="AA42" i="29"/>
  <c r="AA44" i="29"/>
  <c r="AC6" i="28"/>
  <c r="AB172" i="59"/>
  <c r="AB206" i="59"/>
  <c r="AB208" i="59"/>
  <c r="AA35" i="64"/>
  <c r="Z90" i="48"/>
  <c r="AA14" i="67"/>
  <c r="AA17" i="67"/>
  <c r="AA18" i="67"/>
  <c r="AA20" i="67"/>
  <c r="AA39" i="64"/>
  <c r="AA27" i="50"/>
  <c r="AA35" i="50"/>
  <c r="AA39" i="50"/>
  <c r="AA43" i="50"/>
  <c r="AA40" i="64"/>
  <c r="AA65" i="50"/>
  <c r="AA66" i="50"/>
  <c r="AA67" i="50"/>
  <c r="AA68" i="50"/>
  <c r="AA69" i="50"/>
  <c r="AA70" i="50"/>
  <c r="AA41" i="64"/>
  <c r="AA38" i="64"/>
  <c r="AA43" i="64"/>
  <c r="AA45" i="64"/>
  <c r="AA48" i="64"/>
  <c r="AA50" i="64"/>
  <c r="AA67" i="64"/>
  <c r="AA70" i="64"/>
  <c r="AB69" i="64"/>
  <c r="B105" i="46"/>
  <c r="AA14" i="48"/>
  <c r="AA17" i="48"/>
  <c r="E105" i="46"/>
  <c r="AA21" i="48"/>
  <c r="E106" i="46"/>
  <c r="AA22" i="48"/>
  <c r="AA26" i="48"/>
  <c r="AA28" i="48"/>
  <c r="B129" i="46"/>
  <c r="AA51" i="48"/>
  <c r="AA54" i="48"/>
  <c r="AA65" i="48"/>
  <c r="AC116" i="59"/>
  <c r="AD5" i="49"/>
  <c r="AD66" i="49"/>
  <c r="AD68" i="49"/>
  <c r="AA41" i="48"/>
  <c r="AC121" i="59"/>
  <c r="AC122" i="59"/>
  <c r="AD78" i="49"/>
  <c r="AD139" i="49"/>
  <c r="AD141" i="49"/>
  <c r="AA45" i="48"/>
  <c r="AC126" i="59"/>
  <c r="AC127" i="59"/>
  <c r="AC129" i="59"/>
  <c r="AA91" i="48"/>
  <c r="AD49" i="68"/>
  <c r="AD50" i="68"/>
  <c r="AD56" i="68"/>
  <c r="AD57" i="68"/>
  <c r="AD58" i="68"/>
  <c r="AD59" i="68"/>
  <c r="AD60" i="68"/>
  <c r="AD61" i="68"/>
  <c r="AD62" i="68"/>
  <c r="AD63" i="68"/>
  <c r="AD64" i="68"/>
  <c r="AD65" i="68"/>
  <c r="AD67" i="68"/>
  <c r="AD74" i="68"/>
  <c r="AF193" i="6"/>
  <c r="AD72" i="68"/>
  <c r="AF175" i="6"/>
  <c r="AD71" i="68"/>
  <c r="AF166" i="6"/>
  <c r="AD73" i="68"/>
  <c r="AF184" i="6"/>
  <c r="AF209" i="6"/>
  <c r="AF199" i="6"/>
  <c r="AF201" i="6"/>
  <c r="AF190" i="6"/>
  <c r="AF192" i="6"/>
  <c r="AF172" i="6"/>
  <c r="AF174" i="6"/>
  <c r="AF163" i="6"/>
  <c r="AF165" i="6"/>
  <c r="AF181" i="6"/>
  <c r="AF183" i="6"/>
  <c r="AF208" i="6"/>
  <c r="AF210" i="6"/>
  <c r="AF219" i="6"/>
  <c r="AF220" i="6"/>
  <c r="AF221" i="6"/>
  <c r="AF223" i="6"/>
  <c r="AF25" i="6"/>
  <c r="AF222" i="6"/>
  <c r="AF224" i="6"/>
  <c r="AD76" i="68"/>
  <c r="AF341" i="6"/>
  <c r="AD86" i="68"/>
  <c r="AD87" i="68"/>
  <c r="AD89" i="68"/>
  <c r="AD94" i="68"/>
  <c r="AF332" i="6"/>
  <c r="AD93" i="68"/>
  <c r="AF323" i="6"/>
  <c r="AD75" i="68"/>
  <c r="AF305" i="6"/>
  <c r="AF357" i="6"/>
  <c r="AF347" i="6"/>
  <c r="AF349" i="6"/>
  <c r="AF338" i="6"/>
  <c r="AF340" i="6"/>
  <c r="AF329" i="6"/>
  <c r="AF331" i="6"/>
  <c r="AF320" i="6"/>
  <c r="AF322" i="6"/>
  <c r="AF311" i="6"/>
  <c r="AF313" i="6"/>
  <c r="AF302" i="6"/>
  <c r="AF304" i="6"/>
  <c r="AF356" i="6"/>
  <c r="AF358" i="6"/>
  <c r="AF367" i="6"/>
  <c r="AF368" i="6"/>
  <c r="AF369" i="6"/>
  <c r="AF371" i="6"/>
  <c r="AF75" i="6"/>
  <c r="AF370" i="6"/>
  <c r="AF372" i="6"/>
  <c r="AD80" i="68"/>
  <c r="AF496" i="6"/>
  <c r="AD79" i="68"/>
  <c r="AF469" i="6"/>
  <c r="AD78" i="68"/>
  <c r="AF442" i="6"/>
  <c r="AD77" i="68"/>
  <c r="AF406" i="6"/>
  <c r="AF530" i="6"/>
  <c r="AF520" i="6"/>
  <c r="AF522" i="6"/>
  <c r="AF511" i="6"/>
  <c r="AF513" i="6"/>
  <c r="AF502" i="6"/>
  <c r="AF504" i="6"/>
  <c r="AF493" i="6"/>
  <c r="AF495" i="6"/>
  <c r="AF457" i="6"/>
  <c r="AF459" i="6"/>
  <c r="AF448" i="6"/>
  <c r="AF450" i="6"/>
  <c r="AF439" i="6"/>
  <c r="AF441" i="6"/>
  <c r="AF430" i="6"/>
  <c r="AF432" i="6"/>
  <c r="AF421" i="6"/>
  <c r="AF423" i="6"/>
  <c r="AF412" i="6"/>
  <c r="AF414" i="6"/>
  <c r="AF403" i="6"/>
  <c r="AF405" i="6"/>
  <c r="AF394" i="6"/>
  <c r="AF396" i="6"/>
  <c r="AF385" i="6"/>
  <c r="AF387" i="6"/>
  <c r="AF484" i="6"/>
  <c r="AF486" i="6"/>
  <c r="AF475" i="6"/>
  <c r="AF477" i="6"/>
  <c r="AF466" i="6"/>
  <c r="AF468" i="6"/>
  <c r="AF529" i="6"/>
  <c r="AF531" i="6"/>
  <c r="AF540" i="6"/>
  <c r="AF541" i="6"/>
  <c r="AF542" i="6"/>
  <c r="AF544" i="6"/>
  <c r="AF133" i="6"/>
  <c r="AF543" i="6"/>
  <c r="AF545" i="6"/>
  <c r="AF264" i="6"/>
  <c r="AF266" i="6"/>
  <c r="AF255" i="6"/>
  <c r="AF257" i="6"/>
  <c r="AF246" i="6"/>
  <c r="AF248" i="6"/>
  <c r="AF237" i="6"/>
  <c r="AF239" i="6"/>
  <c r="AF273" i="6"/>
  <c r="AF274" i="6"/>
  <c r="AF275" i="6"/>
  <c r="AF284" i="6"/>
  <c r="AF285" i="6"/>
  <c r="AF286" i="6"/>
  <c r="AF47" i="6"/>
  <c r="AF287" i="6"/>
  <c r="AF288" i="6"/>
  <c r="AF289" i="6"/>
  <c r="AC164" i="59"/>
  <c r="AF228" i="6"/>
  <c r="AF376" i="6"/>
  <c r="AF549" i="6"/>
  <c r="AF293" i="6"/>
  <c r="AC166" i="59"/>
  <c r="AF227" i="6"/>
  <c r="AF292" i="6"/>
  <c r="AF375" i="6"/>
  <c r="AF548" i="6"/>
  <c r="AC165" i="59"/>
  <c r="AC167" i="59"/>
  <c r="AC150" i="59"/>
  <c r="AC152" i="59"/>
  <c r="AC153" i="59"/>
  <c r="AC151" i="59"/>
  <c r="AC154" i="59"/>
  <c r="AF205" i="6"/>
  <c r="AF196" i="6"/>
  <c r="AF178" i="6"/>
  <c r="AF169" i="6"/>
  <c r="AF187" i="6"/>
  <c r="AF212" i="6"/>
  <c r="AC157" i="59"/>
  <c r="AF270" i="6"/>
  <c r="AF261" i="6"/>
  <c r="AF252" i="6"/>
  <c r="AF243" i="6"/>
  <c r="AF277" i="6"/>
  <c r="AC158" i="59"/>
  <c r="AF353" i="6"/>
  <c r="AF344" i="6"/>
  <c r="AF335" i="6"/>
  <c r="AF326" i="6"/>
  <c r="AF317" i="6"/>
  <c r="AF308" i="6"/>
  <c r="AF360" i="6"/>
  <c r="AC159" i="59"/>
  <c r="AF526" i="6"/>
  <c r="AF517" i="6"/>
  <c r="AF508" i="6"/>
  <c r="AF499" i="6"/>
  <c r="AF463" i="6"/>
  <c r="AF454" i="6"/>
  <c r="AF445" i="6"/>
  <c r="AF436" i="6"/>
  <c r="AF427" i="6"/>
  <c r="AF418" i="6"/>
  <c r="AF409" i="6"/>
  <c r="AF400" i="6"/>
  <c r="AF391" i="6"/>
  <c r="AF533" i="6"/>
  <c r="AC160" i="59"/>
  <c r="AC161" i="59"/>
  <c r="AC169" i="59"/>
  <c r="AD7" i="33"/>
  <c r="AD8" i="33"/>
  <c r="AD9" i="33"/>
  <c r="AD10" i="33"/>
  <c r="AD11" i="33"/>
  <c r="AD12" i="33"/>
  <c r="AD13" i="33"/>
  <c r="AD14" i="33"/>
  <c r="AD15" i="33"/>
  <c r="AD16" i="33"/>
  <c r="AD17" i="33"/>
  <c r="AD18" i="33"/>
  <c r="AD19" i="33"/>
  <c r="AD20" i="33"/>
  <c r="AD21" i="33"/>
  <c r="AD22" i="33"/>
  <c r="AD23" i="33"/>
  <c r="AD24" i="33"/>
  <c r="AD25" i="33"/>
  <c r="AD26" i="33"/>
  <c r="AD27" i="33"/>
  <c r="AD28" i="33"/>
  <c r="AD29" i="33"/>
  <c r="AD30" i="33"/>
  <c r="AD31" i="33"/>
  <c r="AF31" i="6"/>
  <c r="AB23" i="29"/>
  <c r="AF53" i="6"/>
  <c r="AB24" i="29"/>
  <c r="AF81" i="6"/>
  <c r="AB25" i="29"/>
  <c r="AF139" i="6"/>
  <c r="AB26" i="29"/>
  <c r="AB27" i="29"/>
  <c r="AB28" i="29"/>
  <c r="AB47" i="29"/>
  <c r="AB48" i="29"/>
  <c r="AD7" i="30"/>
  <c r="AF30" i="6"/>
  <c r="AB14" i="29"/>
  <c r="AF52" i="6"/>
  <c r="AB15" i="29"/>
  <c r="AF80" i="6"/>
  <c r="AB16" i="29"/>
  <c r="AF138" i="6"/>
  <c r="AB17" i="29"/>
  <c r="AB18" i="29"/>
  <c r="AB19" i="29"/>
  <c r="AB38" i="29"/>
  <c r="AB39" i="29"/>
  <c r="AD8" i="30"/>
  <c r="AD9" i="30"/>
  <c r="AD50" i="30"/>
  <c r="D32" i="33"/>
  <c r="AD32" i="33"/>
  <c r="AD69" i="33"/>
  <c r="AD39" i="28"/>
  <c r="AC204" i="59"/>
  <c r="AF29" i="6"/>
  <c r="AB5" i="29"/>
  <c r="AF51" i="6"/>
  <c r="AB6" i="29"/>
  <c r="AF79" i="6"/>
  <c r="AB7" i="29"/>
  <c r="AF137" i="6"/>
  <c r="AB8" i="29"/>
  <c r="AB9" i="29"/>
  <c r="AB10" i="29"/>
  <c r="AB32" i="29"/>
  <c r="AB33" i="29"/>
  <c r="AB34" i="29"/>
  <c r="AB35" i="29"/>
  <c r="AD12" i="28"/>
  <c r="AD13" i="28"/>
  <c r="AC178" i="59"/>
  <c r="AB42" i="29"/>
  <c r="AB44" i="29"/>
  <c r="AD6" i="28"/>
  <c r="AC172" i="59"/>
  <c r="AC206" i="59"/>
  <c r="AC208" i="59"/>
  <c r="AB35" i="64"/>
  <c r="AA90" i="48"/>
  <c r="AB14" i="67"/>
  <c r="AB17" i="67"/>
  <c r="AB18" i="67"/>
  <c r="AB20" i="67"/>
  <c r="AB39" i="64"/>
  <c r="E59" i="46"/>
  <c r="E76" i="46"/>
  <c r="AB27" i="50"/>
  <c r="AB35" i="50"/>
  <c r="AB39" i="50"/>
  <c r="AB43" i="50"/>
  <c r="AB40" i="64"/>
  <c r="AB65" i="50"/>
  <c r="AB66" i="50"/>
  <c r="AB67" i="50"/>
  <c r="AB68" i="50"/>
  <c r="AB69" i="50"/>
  <c r="AB70" i="50"/>
  <c r="AB41" i="64"/>
  <c r="AB38" i="64"/>
  <c r="AB43" i="64"/>
  <c r="AB45" i="64"/>
  <c r="AB48" i="64"/>
  <c r="AB50" i="64"/>
  <c r="AB67" i="64"/>
  <c r="AB70" i="64"/>
  <c r="AC69" i="64"/>
  <c r="AB14" i="48"/>
  <c r="AB17" i="48"/>
  <c r="AB21" i="48"/>
  <c r="AB22" i="48"/>
  <c r="AB26" i="48"/>
  <c r="AB28" i="48"/>
  <c r="AB51" i="48"/>
  <c r="AB54" i="48"/>
  <c r="AB65" i="48"/>
  <c r="AD116" i="59"/>
  <c r="AE6" i="49"/>
  <c r="AE66" i="49"/>
  <c r="AE68" i="49"/>
  <c r="AB41" i="48"/>
  <c r="AD121" i="59"/>
  <c r="AD122" i="59"/>
  <c r="AE79" i="49"/>
  <c r="AE139" i="49"/>
  <c r="AE141" i="49"/>
  <c r="AB45" i="48"/>
  <c r="AD126" i="59"/>
  <c r="AD127" i="59"/>
  <c r="AD129" i="59"/>
  <c r="AB91" i="48"/>
  <c r="AE49" i="68"/>
  <c r="AE50" i="68"/>
  <c r="AE56" i="68"/>
  <c r="AE57" i="68"/>
  <c r="AE58" i="68"/>
  <c r="AE59" i="68"/>
  <c r="AE60" i="68"/>
  <c r="AE61" i="68"/>
  <c r="AE62" i="68"/>
  <c r="AE63" i="68"/>
  <c r="AE64" i="68"/>
  <c r="AE65" i="68"/>
  <c r="AE67" i="68"/>
  <c r="AE74" i="68"/>
  <c r="AG193" i="6"/>
  <c r="AE72" i="68"/>
  <c r="AG175" i="6"/>
  <c r="AE71" i="68"/>
  <c r="AG166" i="6"/>
  <c r="AE73" i="68"/>
  <c r="AG184" i="6"/>
  <c r="AG209" i="6"/>
  <c r="AG199" i="6"/>
  <c r="AG201" i="6"/>
  <c r="AG190" i="6"/>
  <c r="AG192" i="6"/>
  <c r="AG172" i="6"/>
  <c r="AG174" i="6"/>
  <c r="AG163" i="6"/>
  <c r="AG165" i="6"/>
  <c r="AG181" i="6"/>
  <c r="AG183" i="6"/>
  <c r="AG208" i="6"/>
  <c r="AG210" i="6"/>
  <c r="AG219" i="6"/>
  <c r="AG220" i="6"/>
  <c r="AG221" i="6"/>
  <c r="AG223" i="6"/>
  <c r="AG25" i="6"/>
  <c r="AG222" i="6"/>
  <c r="AG224" i="6"/>
  <c r="AE76" i="68"/>
  <c r="AG341" i="6"/>
  <c r="AE86" i="68"/>
  <c r="AE87" i="68"/>
  <c r="AE89" i="68"/>
  <c r="AE94" i="68"/>
  <c r="AG332" i="6"/>
  <c r="AE93" i="68"/>
  <c r="AG323" i="6"/>
  <c r="AE75" i="68"/>
  <c r="AG305" i="6"/>
  <c r="AG357" i="6"/>
  <c r="AG347" i="6"/>
  <c r="AG349" i="6"/>
  <c r="AG338" i="6"/>
  <c r="AG340" i="6"/>
  <c r="AG329" i="6"/>
  <c r="AG331" i="6"/>
  <c r="AG320" i="6"/>
  <c r="AG322" i="6"/>
  <c r="AG311" i="6"/>
  <c r="AG313" i="6"/>
  <c r="AG302" i="6"/>
  <c r="AG304" i="6"/>
  <c r="AG356" i="6"/>
  <c r="AG358" i="6"/>
  <c r="AG367" i="6"/>
  <c r="AG368" i="6"/>
  <c r="AG369" i="6"/>
  <c r="AG371" i="6"/>
  <c r="AG75" i="6"/>
  <c r="AG370" i="6"/>
  <c r="AG372" i="6"/>
  <c r="AE80" i="68"/>
  <c r="AG496" i="6"/>
  <c r="AE79" i="68"/>
  <c r="AG469" i="6"/>
  <c r="AE78" i="68"/>
  <c r="AG442" i="6"/>
  <c r="AE77" i="68"/>
  <c r="AG406" i="6"/>
  <c r="AG530" i="6"/>
  <c r="AG520" i="6"/>
  <c r="AG522" i="6"/>
  <c r="AG511" i="6"/>
  <c r="AG513" i="6"/>
  <c r="AG502" i="6"/>
  <c r="AG504" i="6"/>
  <c r="AG493" i="6"/>
  <c r="AG495" i="6"/>
  <c r="AG457" i="6"/>
  <c r="AG459" i="6"/>
  <c r="AG448" i="6"/>
  <c r="AG450" i="6"/>
  <c r="AG439" i="6"/>
  <c r="AG441" i="6"/>
  <c r="AG430" i="6"/>
  <c r="AG432" i="6"/>
  <c r="AG421" i="6"/>
  <c r="AG423" i="6"/>
  <c r="AG412" i="6"/>
  <c r="AG414" i="6"/>
  <c r="AG403" i="6"/>
  <c r="AG405" i="6"/>
  <c r="AG394" i="6"/>
  <c r="AG396" i="6"/>
  <c r="AG385" i="6"/>
  <c r="AG387" i="6"/>
  <c r="AG484" i="6"/>
  <c r="AG486" i="6"/>
  <c r="AG475" i="6"/>
  <c r="AG477" i="6"/>
  <c r="AG466" i="6"/>
  <c r="AG468" i="6"/>
  <c r="AG529" i="6"/>
  <c r="AG531" i="6"/>
  <c r="AG540" i="6"/>
  <c r="AG541" i="6"/>
  <c r="AG542" i="6"/>
  <c r="AG544" i="6"/>
  <c r="AG133" i="6"/>
  <c r="AG543" i="6"/>
  <c r="AG545" i="6"/>
  <c r="AG264" i="6"/>
  <c r="AG266" i="6"/>
  <c r="AG255" i="6"/>
  <c r="AG257" i="6"/>
  <c r="AG246" i="6"/>
  <c r="AG248" i="6"/>
  <c r="AG237" i="6"/>
  <c r="AG239" i="6"/>
  <c r="AG273" i="6"/>
  <c r="AG274" i="6"/>
  <c r="AG275" i="6"/>
  <c r="AG284" i="6"/>
  <c r="AG285" i="6"/>
  <c r="AG286" i="6"/>
  <c r="AG47" i="6"/>
  <c r="AG287" i="6"/>
  <c r="AG288" i="6"/>
  <c r="AG289" i="6"/>
  <c r="AD164" i="59"/>
  <c r="AG228" i="6"/>
  <c r="AG376" i="6"/>
  <c r="AG549" i="6"/>
  <c r="AG293" i="6"/>
  <c r="AD166" i="59"/>
  <c r="AG227" i="6"/>
  <c r="AG292" i="6"/>
  <c r="AG375" i="6"/>
  <c r="AG548" i="6"/>
  <c r="AD165" i="59"/>
  <c r="AD167" i="59"/>
  <c r="AD150" i="59"/>
  <c r="AD152" i="59"/>
  <c r="AD153" i="59"/>
  <c r="AD151" i="59"/>
  <c r="AD154" i="59"/>
  <c r="AG205" i="6"/>
  <c r="AG196" i="6"/>
  <c r="AG178" i="6"/>
  <c r="AG169" i="6"/>
  <c r="AG187" i="6"/>
  <c r="AG212" i="6"/>
  <c r="AD157" i="59"/>
  <c r="AG270" i="6"/>
  <c r="AG261" i="6"/>
  <c r="AG252" i="6"/>
  <c r="AG243" i="6"/>
  <c r="AG277" i="6"/>
  <c r="AD158" i="59"/>
  <c r="AG353" i="6"/>
  <c r="AG344" i="6"/>
  <c r="AG335" i="6"/>
  <c r="AG326" i="6"/>
  <c r="AG317" i="6"/>
  <c r="AG308" i="6"/>
  <c r="AG360" i="6"/>
  <c r="AD159" i="59"/>
  <c r="AG526" i="6"/>
  <c r="AG517" i="6"/>
  <c r="AG508" i="6"/>
  <c r="AG499" i="6"/>
  <c r="AG463" i="6"/>
  <c r="AG454" i="6"/>
  <c r="AG445" i="6"/>
  <c r="AG436" i="6"/>
  <c r="AG427" i="6"/>
  <c r="AG418" i="6"/>
  <c r="AG409" i="6"/>
  <c r="AG400" i="6"/>
  <c r="AG391" i="6"/>
  <c r="AG533" i="6"/>
  <c r="AD160" i="59"/>
  <c r="AD161" i="59"/>
  <c r="AD169" i="59"/>
  <c r="AE7" i="33"/>
  <c r="AE8" i="33"/>
  <c r="AE9" i="33"/>
  <c r="AE10" i="33"/>
  <c r="AE11" i="33"/>
  <c r="AE12" i="33"/>
  <c r="AE13" i="33"/>
  <c r="AE14" i="33"/>
  <c r="AE15" i="33"/>
  <c r="AE16" i="33"/>
  <c r="AE17" i="33"/>
  <c r="AE18" i="33"/>
  <c r="AE19" i="33"/>
  <c r="AE20" i="33"/>
  <c r="AE21" i="33"/>
  <c r="AE22" i="33"/>
  <c r="AE23" i="33"/>
  <c r="AE24" i="33"/>
  <c r="AE25" i="33"/>
  <c r="AE26" i="33"/>
  <c r="AE27" i="33"/>
  <c r="AE28" i="33"/>
  <c r="AE29" i="33"/>
  <c r="AE30" i="33"/>
  <c r="AE31" i="33"/>
  <c r="AE32" i="33"/>
  <c r="AG31" i="6"/>
  <c r="AC23" i="29"/>
  <c r="AG53" i="6"/>
  <c r="AC24" i="29"/>
  <c r="AG81" i="6"/>
  <c r="AC25" i="29"/>
  <c r="AG139" i="6"/>
  <c r="AC26" i="29"/>
  <c r="AC27" i="29"/>
  <c r="AC28" i="29"/>
  <c r="AC47" i="29"/>
  <c r="AC48" i="29"/>
  <c r="AE7" i="30"/>
  <c r="AG30" i="6"/>
  <c r="AC14" i="29"/>
  <c r="AG52" i="6"/>
  <c r="AC15" i="29"/>
  <c r="AG80" i="6"/>
  <c r="AC16" i="29"/>
  <c r="AG138" i="6"/>
  <c r="AC17" i="29"/>
  <c r="AC18" i="29"/>
  <c r="AC19" i="29"/>
  <c r="AC38" i="29"/>
  <c r="AC39" i="29"/>
  <c r="AE8" i="30"/>
  <c r="AE9" i="30"/>
  <c r="AE50" i="30"/>
  <c r="D33" i="33"/>
  <c r="AE33" i="33"/>
  <c r="AE69" i="33"/>
  <c r="AE39" i="28"/>
  <c r="AD204" i="59"/>
  <c r="AG29" i="6"/>
  <c r="AC5" i="29"/>
  <c r="AG51" i="6"/>
  <c r="AC6" i="29"/>
  <c r="AG79" i="6"/>
  <c r="AC7" i="29"/>
  <c r="AG137" i="6"/>
  <c r="AC8" i="29"/>
  <c r="AC9" i="29"/>
  <c r="AC10" i="29"/>
  <c r="AC32" i="29"/>
  <c r="AC33" i="29"/>
  <c r="AC34" i="29"/>
  <c r="AC35" i="29"/>
  <c r="AE12" i="28"/>
  <c r="AE13" i="28"/>
  <c r="AD178" i="59"/>
  <c r="AC42" i="29"/>
  <c r="AC44" i="29"/>
  <c r="AE6" i="28"/>
  <c r="AD172" i="59"/>
  <c r="AD206" i="59"/>
  <c r="AD208" i="59"/>
  <c r="AC35" i="64"/>
  <c r="AB90" i="48"/>
  <c r="AC14" i="67"/>
  <c r="AC17" i="67"/>
  <c r="AC18" i="67"/>
  <c r="AC20" i="67"/>
  <c r="AC39" i="64"/>
  <c r="AC27" i="50"/>
  <c r="AC35" i="50"/>
  <c r="AC39" i="50"/>
  <c r="AC43" i="50"/>
  <c r="AC40" i="64"/>
  <c r="AC65" i="50"/>
  <c r="AC66" i="50"/>
  <c r="AC67" i="50"/>
  <c r="AC68" i="50"/>
  <c r="AC69" i="50"/>
  <c r="AC70" i="50"/>
  <c r="AC41" i="64"/>
  <c r="AC38" i="64"/>
  <c r="AC43" i="64"/>
  <c r="AC45" i="64"/>
  <c r="AC48" i="64"/>
  <c r="AC50" i="64"/>
  <c r="AC67" i="64"/>
  <c r="AC70" i="64"/>
  <c r="AC11" i="111"/>
  <c r="AD69" i="64"/>
  <c r="AF80" i="49"/>
  <c r="AF139" i="49"/>
  <c r="AF141" i="49"/>
  <c r="AC45" i="48"/>
  <c r="AE126" i="59"/>
  <c r="AE127" i="59"/>
  <c r="AF7" i="49"/>
  <c r="AF66" i="49"/>
  <c r="AF68" i="49"/>
  <c r="AC41" i="48"/>
  <c r="AE121" i="59"/>
  <c r="AE122" i="59"/>
  <c r="AE129" i="59"/>
  <c r="AC91" i="48"/>
  <c r="AF49" i="68"/>
  <c r="AF50" i="68"/>
  <c r="AF74" i="68"/>
  <c r="AH193" i="6"/>
  <c r="AF72" i="68"/>
  <c r="AH175" i="6"/>
  <c r="AF71" i="68"/>
  <c r="AH166" i="6"/>
  <c r="AF73" i="68"/>
  <c r="AH184" i="6"/>
  <c r="AH209" i="6"/>
  <c r="AH210" i="6"/>
  <c r="AH219" i="6"/>
  <c r="AH220" i="6"/>
  <c r="AH221" i="6"/>
  <c r="AH223" i="6"/>
  <c r="AH224" i="6"/>
  <c r="AF76" i="68"/>
  <c r="AH341" i="6"/>
  <c r="AF94" i="68"/>
  <c r="AH332" i="6"/>
  <c r="AF93" i="68"/>
  <c r="AH323" i="6"/>
  <c r="AF75" i="68"/>
  <c r="AH305" i="6"/>
  <c r="AH357" i="6"/>
  <c r="AH358" i="6"/>
  <c r="AH367" i="6"/>
  <c r="AH368" i="6"/>
  <c r="AH369" i="6"/>
  <c r="AH371" i="6"/>
  <c r="AH372" i="6"/>
  <c r="AF80" i="68"/>
  <c r="AH496" i="6"/>
  <c r="AF79" i="68"/>
  <c r="AH469" i="6"/>
  <c r="AF78" i="68"/>
  <c r="AH442" i="6"/>
  <c r="AF77" i="68"/>
  <c r="AH406" i="6"/>
  <c r="AH530" i="6"/>
  <c r="AH531" i="6"/>
  <c r="AH540" i="6"/>
  <c r="AH541" i="6"/>
  <c r="AH542" i="6"/>
  <c r="AH544" i="6"/>
  <c r="AH545" i="6"/>
  <c r="AE164" i="59"/>
  <c r="AH228" i="6"/>
  <c r="AH376" i="6"/>
  <c r="AH549" i="6"/>
  <c r="AE166" i="59"/>
  <c r="AE167" i="59"/>
  <c r="AE150" i="59"/>
  <c r="AE152" i="59"/>
  <c r="AE153" i="59"/>
  <c r="AE154" i="59"/>
  <c r="AE169" i="59"/>
  <c r="AE206" i="59"/>
  <c r="AE208" i="59"/>
  <c r="AD35" i="64"/>
  <c r="AC90" i="48"/>
  <c r="AD14" i="67"/>
  <c r="AD17" i="67"/>
  <c r="AD18" i="67"/>
  <c r="AD20" i="67"/>
  <c r="AD39" i="64"/>
  <c r="AD65" i="50"/>
  <c r="AD67" i="50"/>
  <c r="AD68" i="50"/>
  <c r="AD69" i="50"/>
  <c r="AD70" i="50"/>
  <c r="AD41" i="64"/>
  <c r="AD43" i="64"/>
  <c r="AD45" i="64"/>
  <c r="AD67" i="64"/>
  <c r="AD70" i="64"/>
  <c r="AE69" i="64"/>
  <c r="AG81" i="49"/>
  <c r="AG139" i="49"/>
  <c r="AG141" i="49"/>
  <c r="AD45" i="48"/>
  <c r="AF126" i="59"/>
  <c r="AF127" i="59"/>
  <c r="AG8" i="49"/>
  <c r="AG66" i="49"/>
  <c r="AG68" i="49"/>
  <c r="AD41" i="48"/>
  <c r="AF121" i="59"/>
  <c r="AF122" i="59"/>
  <c r="AF129" i="59"/>
  <c r="AD91" i="48"/>
  <c r="AG49" i="68"/>
  <c r="AG50" i="68"/>
  <c r="AG74" i="68"/>
  <c r="AI193" i="6"/>
  <c r="AG72" i="68"/>
  <c r="AI175" i="6"/>
  <c r="AG71" i="68"/>
  <c r="AI166" i="6"/>
  <c r="AG73" i="68"/>
  <c r="AI184" i="6"/>
  <c r="AI209" i="6"/>
  <c r="AI210" i="6"/>
  <c r="AI219" i="6"/>
  <c r="AI220" i="6"/>
  <c r="AI221" i="6"/>
  <c r="AI223" i="6"/>
  <c r="AI224" i="6"/>
  <c r="AG76" i="68"/>
  <c r="AI341" i="6"/>
  <c r="AG94" i="68"/>
  <c r="AI332" i="6"/>
  <c r="AG93" i="68"/>
  <c r="AI323" i="6"/>
  <c r="AG75" i="68"/>
  <c r="AI305" i="6"/>
  <c r="AI357" i="6"/>
  <c r="AI358" i="6"/>
  <c r="AI367" i="6"/>
  <c r="AI368" i="6"/>
  <c r="AI369" i="6"/>
  <c r="AI371" i="6"/>
  <c r="AI372" i="6"/>
  <c r="AG80" i="68"/>
  <c r="AI496" i="6"/>
  <c r="AG79" i="68"/>
  <c r="AI469" i="6"/>
  <c r="AG78" i="68"/>
  <c r="AI442" i="6"/>
  <c r="AG77" i="68"/>
  <c r="AI406" i="6"/>
  <c r="AI530" i="6"/>
  <c r="AI531" i="6"/>
  <c r="AI540" i="6"/>
  <c r="AI541" i="6"/>
  <c r="AI542" i="6"/>
  <c r="AI544" i="6"/>
  <c r="AI545" i="6"/>
  <c r="AF164" i="59"/>
  <c r="AI228" i="6"/>
  <c r="AI376" i="6"/>
  <c r="AI549" i="6"/>
  <c r="AF166" i="59"/>
  <c r="AF167" i="59"/>
  <c r="AF150" i="59"/>
  <c r="AF152" i="59"/>
  <c r="AF153" i="59"/>
  <c r="AF154" i="59"/>
  <c r="AF169" i="59"/>
  <c r="AF206" i="59"/>
  <c r="AF208" i="59"/>
  <c r="AE35" i="64"/>
  <c r="AD90" i="48"/>
  <c r="AE14" i="67"/>
  <c r="AE17" i="67"/>
  <c r="AE18" i="67"/>
  <c r="AE20" i="67"/>
  <c r="AE39" i="64"/>
  <c r="AE65" i="50"/>
  <c r="AE67" i="50"/>
  <c r="AE68" i="50"/>
  <c r="AE69" i="50"/>
  <c r="AE70" i="50"/>
  <c r="AE41" i="64"/>
  <c r="AE43" i="64"/>
  <c r="AE45" i="64"/>
  <c r="AE67" i="64"/>
  <c r="AE70" i="64"/>
  <c r="AF69" i="64"/>
  <c r="AH82" i="49"/>
  <c r="AH139" i="49"/>
  <c r="AH141" i="49"/>
  <c r="AE45" i="48"/>
  <c r="AG126" i="59"/>
  <c r="AG127" i="59"/>
  <c r="AH9" i="49"/>
  <c r="AH66" i="49"/>
  <c r="AH68" i="49"/>
  <c r="AE41" i="48"/>
  <c r="AG121" i="59"/>
  <c r="AG122" i="59"/>
  <c r="AG129" i="59"/>
  <c r="AE91" i="48"/>
  <c r="AH49" i="68"/>
  <c r="AH50" i="68"/>
  <c r="AH74" i="68"/>
  <c r="AJ193" i="6"/>
  <c r="AH72" i="68"/>
  <c r="AJ175" i="6"/>
  <c r="AH71" i="68"/>
  <c r="AJ166" i="6"/>
  <c r="AH73" i="68"/>
  <c r="AJ184" i="6"/>
  <c r="AJ209" i="6"/>
  <c r="AJ210" i="6"/>
  <c r="AJ219" i="6"/>
  <c r="AJ220" i="6"/>
  <c r="AJ221" i="6"/>
  <c r="AJ223" i="6"/>
  <c r="AJ224" i="6"/>
  <c r="AH76" i="68"/>
  <c r="AJ341" i="6"/>
  <c r="AH94" i="68"/>
  <c r="AJ332" i="6"/>
  <c r="AH93" i="68"/>
  <c r="AJ323" i="6"/>
  <c r="AH75" i="68"/>
  <c r="AJ305" i="6"/>
  <c r="AJ357" i="6"/>
  <c r="AJ358" i="6"/>
  <c r="AJ367" i="6"/>
  <c r="AJ368" i="6"/>
  <c r="AJ369" i="6"/>
  <c r="AJ371" i="6"/>
  <c r="AJ372" i="6"/>
  <c r="AH80" i="68"/>
  <c r="AJ496" i="6"/>
  <c r="AH79" i="68"/>
  <c r="AJ469" i="6"/>
  <c r="AH78" i="68"/>
  <c r="AJ442" i="6"/>
  <c r="AH77" i="68"/>
  <c r="AJ406" i="6"/>
  <c r="AJ530" i="6"/>
  <c r="AJ531" i="6"/>
  <c r="AJ540" i="6"/>
  <c r="AJ541" i="6"/>
  <c r="AJ542" i="6"/>
  <c r="AJ544" i="6"/>
  <c r="AJ545" i="6"/>
  <c r="AG164" i="59"/>
  <c r="AJ228" i="6"/>
  <c r="AJ376" i="6"/>
  <c r="AJ549" i="6"/>
  <c r="AG166" i="59"/>
  <c r="AG167" i="59"/>
  <c r="AG150" i="59"/>
  <c r="AG152" i="59"/>
  <c r="AG153" i="59"/>
  <c r="AG154" i="59"/>
  <c r="AG169" i="59"/>
  <c r="AG206" i="59"/>
  <c r="AG208" i="59"/>
  <c r="AF35" i="64"/>
  <c r="AE90" i="48"/>
  <c r="AF14" i="67"/>
  <c r="AF17" i="67"/>
  <c r="AF18" i="67"/>
  <c r="AF20" i="67"/>
  <c r="AF39" i="64"/>
  <c r="AF65" i="50"/>
  <c r="AF67" i="50"/>
  <c r="AF68" i="50"/>
  <c r="AF69" i="50"/>
  <c r="AF70" i="50"/>
  <c r="AF41" i="64"/>
  <c r="AF43" i="64"/>
  <c r="AF45" i="64"/>
  <c r="AF67" i="64"/>
  <c r="AF70" i="64"/>
  <c r="AF11" i="111"/>
  <c r="E31" i="111" a="1"/>
  <c r="E31" i="111"/>
  <c r="S11" i="111"/>
  <c r="P11" i="111"/>
  <c r="D31" i="111" a="1"/>
  <c r="D31" i="111"/>
  <c r="E29" i="111"/>
  <c r="E30" i="111"/>
  <c r="F53" i="82"/>
  <c r="F45" i="82"/>
  <c r="C44" i="82" a="1"/>
  <c r="F47" i="82"/>
  <c r="F46" i="82"/>
  <c r="F51" i="82"/>
  <c r="F52" i="82"/>
  <c r="F56" i="82"/>
  <c r="F73" i="82"/>
  <c r="F75" i="82"/>
  <c r="F74" i="82"/>
  <c r="F79" i="82"/>
  <c r="F80" i="82"/>
  <c r="F81" i="82"/>
  <c r="D14" i="46"/>
  <c r="I67" i="49"/>
  <c r="F7" i="48"/>
  <c r="F33" i="48"/>
  <c r="F82" i="82"/>
  <c r="F83" i="82"/>
  <c r="F86" i="82"/>
  <c r="I140" i="49"/>
  <c r="F87" i="82"/>
  <c r="F88" i="82"/>
  <c r="F92" i="82"/>
  <c r="F93" i="82"/>
  <c r="F94" i="82"/>
  <c r="F97" i="82"/>
  <c r="F114" i="82"/>
  <c r="F116" i="82"/>
  <c r="F115" i="82"/>
  <c r="F119" i="82"/>
  <c r="F120" i="82"/>
  <c r="F121" i="82"/>
  <c r="F123" i="82"/>
  <c r="B49" i="46"/>
  <c r="F126" i="82"/>
  <c r="F128" i="82"/>
  <c r="F132" i="82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W164" i="6"/>
  <c r="X164" i="6"/>
  <c r="Y164" i="6"/>
  <c r="Z164" i="6"/>
  <c r="AA164" i="6"/>
  <c r="AB164" i="6"/>
  <c r="AC164" i="6"/>
  <c r="AD164" i="6"/>
  <c r="AE164" i="6"/>
  <c r="AF164" i="6"/>
  <c r="AG164" i="6"/>
  <c r="AH164" i="6"/>
  <c r="AI164" i="6"/>
  <c r="AJ164" i="6"/>
  <c r="AK164" i="6"/>
  <c r="AL164" i="6"/>
  <c r="AM164" i="6"/>
  <c r="AN164" i="6"/>
  <c r="AO164" i="6"/>
  <c r="AP164" i="6"/>
  <c r="AQ164" i="6"/>
  <c r="AR164" i="6"/>
  <c r="AS164" i="6"/>
  <c r="AT164" i="6"/>
  <c r="AU164" i="6"/>
  <c r="AV164" i="6"/>
  <c r="AW164" i="6"/>
  <c r="AX164" i="6"/>
  <c r="AY164" i="6"/>
  <c r="AZ164" i="6"/>
  <c r="BA164" i="6"/>
  <c r="BB164" i="6"/>
  <c r="BC164" i="6"/>
  <c r="BD164" i="6"/>
  <c r="BE164" i="6"/>
  <c r="BF164" i="6"/>
  <c r="BG164" i="6"/>
  <c r="BH164" i="6"/>
  <c r="BI164" i="6"/>
  <c r="BJ164" i="6"/>
  <c r="BK164" i="6"/>
  <c r="BL164" i="6"/>
  <c r="BM164" i="6"/>
  <c r="BN164" i="6"/>
  <c r="BO164" i="6"/>
  <c r="G173" i="6"/>
  <c r="H173" i="6"/>
  <c r="I173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X173" i="6"/>
  <c r="Y173" i="6"/>
  <c r="Z173" i="6"/>
  <c r="AA173" i="6"/>
  <c r="AB173" i="6"/>
  <c r="AC173" i="6"/>
  <c r="AD173" i="6"/>
  <c r="AE173" i="6"/>
  <c r="AF173" i="6"/>
  <c r="AG173" i="6"/>
  <c r="AH173" i="6"/>
  <c r="AI173" i="6"/>
  <c r="AJ173" i="6"/>
  <c r="AK173" i="6"/>
  <c r="AL173" i="6"/>
  <c r="AM173" i="6"/>
  <c r="AN173" i="6"/>
  <c r="AO173" i="6"/>
  <c r="AP173" i="6"/>
  <c r="AQ173" i="6"/>
  <c r="AR173" i="6"/>
  <c r="AS173" i="6"/>
  <c r="AT173" i="6"/>
  <c r="AU173" i="6"/>
  <c r="AV173" i="6"/>
  <c r="AW173" i="6"/>
  <c r="AX173" i="6"/>
  <c r="AY173" i="6"/>
  <c r="AZ173" i="6"/>
  <c r="BA173" i="6"/>
  <c r="BB173" i="6"/>
  <c r="BC173" i="6"/>
  <c r="BD173" i="6"/>
  <c r="BE173" i="6"/>
  <c r="BF173" i="6"/>
  <c r="BG173" i="6"/>
  <c r="BH173" i="6"/>
  <c r="BI173" i="6"/>
  <c r="BJ173" i="6"/>
  <c r="BK173" i="6"/>
  <c r="BL173" i="6"/>
  <c r="BM173" i="6"/>
  <c r="BN173" i="6"/>
  <c r="BO173" i="6"/>
  <c r="K182" i="6"/>
  <c r="K191" i="6"/>
  <c r="N143" i="6"/>
  <c r="N558" i="6"/>
  <c r="B22" i="6"/>
  <c r="E24" i="111"/>
  <c r="E25" i="111" a="1"/>
  <c r="E25" i="111"/>
  <c r="D24" i="111"/>
  <c r="P6" i="111"/>
  <c r="D25" i="111" a="1"/>
  <c r="D25" i="111"/>
  <c r="B6" i="47"/>
  <c r="C6" i="47"/>
  <c r="D6" i="47"/>
  <c r="E6" i="47"/>
  <c r="E8" i="47"/>
  <c r="E10" i="47"/>
  <c r="D50" i="47"/>
  <c r="AN13" i="48"/>
  <c r="AN33" i="48"/>
  <c r="AN35" i="48"/>
  <c r="B70" i="46"/>
  <c r="B120" i="46"/>
  <c r="B170" i="46"/>
  <c r="AN44" i="48"/>
  <c r="C50" i="47"/>
  <c r="E50" i="47"/>
  <c r="F50" i="47"/>
  <c r="G50" i="47"/>
  <c r="H50" i="47"/>
  <c r="I50" i="47"/>
  <c r="J50" i="47"/>
  <c r="K50" i="47"/>
  <c r="L50" i="47"/>
  <c r="M50" i="47"/>
  <c r="N50" i="47"/>
  <c r="AM6" i="48" a="1"/>
  <c r="AN7" i="48"/>
  <c r="AN9" i="48"/>
  <c r="AN50" i="48"/>
  <c r="AN70" i="48"/>
  <c r="AN72" i="48"/>
  <c r="B95" i="46"/>
  <c r="B145" i="46"/>
  <c r="B195" i="46"/>
  <c r="AN81" i="48"/>
  <c r="AP125" i="59"/>
  <c r="N7" i="48"/>
  <c r="N33" i="48"/>
  <c r="AO89" i="49"/>
  <c r="C8" i="47"/>
  <c r="C10" i="47"/>
  <c r="N42" i="47"/>
  <c r="Z6" i="48"/>
  <c r="Z7" i="48"/>
  <c r="Z9" i="48"/>
  <c r="Z8" i="48"/>
  <c r="Z13" i="48"/>
  <c r="Z33" i="48"/>
  <c r="Z35" i="48"/>
  <c r="D101" i="49"/>
  <c r="AO101" i="49"/>
  <c r="D8" i="47"/>
  <c r="D10" i="47"/>
  <c r="N46" i="47"/>
  <c r="AL6" i="48"/>
  <c r="AL7" i="48"/>
  <c r="AL9" i="48"/>
  <c r="AL8" i="48"/>
  <c r="AL13" i="48"/>
  <c r="AL33" i="48"/>
  <c r="AL35" i="48"/>
  <c r="D113" i="49"/>
  <c r="AO113" i="49"/>
  <c r="AO139" i="49"/>
  <c r="D87" i="46"/>
  <c r="D89" i="46"/>
  <c r="D90" i="46"/>
  <c r="AO140" i="49"/>
  <c r="AO141" i="49"/>
  <c r="AN45" i="48"/>
  <c r="AP126" i="59"/>
  <c r="AP127" i="59"/>
  <c r="AN34" i="48"/>
  <c r="AN38" i="48"/>
  <c r="AN39" i="48"/>
  <c r="AN40" i="48"/>
  <c r="AN71" i="48"/>
  <c r="AN75" i="48"/>
  <c r="AN76" i="48"/>
  <c r="AN77" i="48"/>
  <c r="AP120" i="59"/>
  <c r="AO16" i="49"/>
  <c r="Z34" i="48"/>
  <c r="D28" i="49"/>
  <c r="AO28" i="49"/>
  <c r="AL34" i="48"/>
  <c r="D40" i="49"/>
  <c r="AO40" i="49"/>
  <c r="AO66" i="49"/>
  <c r="D114" i="46"/>
  <c r="AO67" i="49"/>
  <c r="AO68" i="49"/>
  <c r="AN41" i="48"/>
  <c r="AP121" i="59"/>
  <c r="AP122" i="59"/>
  <c r="B155" i="46"/>
  <c r="AN14" i="48"/>
  <c r="AN15" i="48"/>
  <c r="AN17" i="48"/>
  <c r="E155" i="46"/>
  <c r="AN21" i="48"/>
  <c r="E156" i="46"/>
  <c r="AN22" i="48"/>
  <c r="E57" i="46"/>
  <c r="E107" i="46"/>
  <c r="E157" i="46"/>
  <c r="AN23" i="48"/>
  <c r="E58" i="46"/>
  <c r="E108" i="46"/>
  <c r="E158" i="46"/>
  <c r="AN24" i="48"/>
  <c r="AN26" i="48"/>
  <c r="AN28" i="48"/>
  <c r="B179" i="46"/>
  <c r="AN51" i="48"/>
  <c r="AN52" i="48"/>
  <c r="AN54" i="48"/>
  <c r="E79" i="46"/>
  <c r="E129" i="46"/>
  <c r="AN58" i="48"/>
  <c r="E80" i="46"/>
  <c r="E130" i="46"/>
  <c r="AN59" i="48"/>
  <c r="E81" i="46"/>
  <c r="E131" i="46"/>
  <c r="AN60" i="48"/>
  <c r="E82" i="46"/>
  <c r="E132" i="46"/>
  <c r="AN61" i="48"/>
  <c r="AN63" i="48"/>
  <c r="AN65" i="48"/>
  <c r="AP116" i="59"/>
  <c r="AP129" i="59"/>
  <c r="AN91" i="48"/>
  <c r="AQ49" i="68"/>
  <c r="AQ50" i="68"/>
  <c r="AQ56" i="68"/>
  <c r="AQ57" i="68"/>
  <c r="AQ58" i="68"/>
  <c r="AQ59" i="68"/>
  <c r="AQ60" i="68"/>
  <c r="AQ61" i="68"/>
  <c r="AQ62" i="68"/>
  <c r="AQ63" i="68"/>
  <c r="AQ64" i="68"/>
  <c r="AQ65" i="68"/>
  <c r="AQ67" i="68"/>
  <c r="AQ74" i="68"/>
  <c r="AS193" i="6"/>
  <c r="AQ72" i="68"/>
  <c r="AS175" i="6"/>
  <c r="AQ71" i="68"/>
  <c r="AS166" i="6"/>
  <c r="AQ73" i="68"/>
  <c r="AS184" i="6"/>
  <c r="AS209" i="6"/>
  <c r="AS163" i="6"/>
  <c r="AS165" i="6"/>
  <c r="AS172" i="6"/>
  <c r="AS174" i="6"/>
  <c r="AS199" i="6"/>
  <c r="AS201" i="6"/>
  <c r="AS190" i="6"/>
  <c r="AS191" i="6"/>
  <c r="AS192" i="6"/>
  <c r="AS181" i="6"/>
  <c r="AS182" i="6"/>
  <c r="AS183" i="6"/>
  <c r="AS208" i="6"/>
  <c r="AS210" i="6"/>
  <c r="AS219" i="6"/>
  <c r="AS220" i="6"/>
  <c r="AS221" i="6"/>
  <c r="AS223" i="6"/>
  <c r="AS25" i="6"/>
  <c r="AS222" i="6"/>
  <c r="AS224" i="6"/>
  <c r="AQ76" i="68"/>
  <c r="AS341" i="6"/>
  <c r="AQ86" i="68"/>
  <c r="AQ87" i="68"/>
  <c r="AQ89" i="68"/>
  <c r="AQ94" i="68"/>
  <c r="AS332" i="6"/>
  <c r="AQ93" i="68"/>
  <c r="AS323" i="6"/>
  <c r="AQ75" i="68"/>
  <c r="AS305" i="6"/>
  <c r="AS357" i="6"/>
  <c r="AS347" i="6"/>
  <c r="AS348" i="6"/>
  <c r="AS349" i="6"/>
  <c r="AS338" i="6"/>
  <c r="AS339" i="6"/>
  <c r="AS340" i="6"/>
  <c r="AS329" i="6"/>
  <c r="AS330" i="6"/>
  <c r="AS331" i="6"/>
  <c r="AS320" i="6"/>
  <c r="AS321" i="6"/>
  <c r="AS322" i="6"/>
  <c r="AS311" i="6"/>
  <c r="AS312" i="6"/>
  <c r="AS313" i="6"/>
  <c r="AS302" i="6"/>
  <c r="AS303" i="6"/>
  <c r="AS304" i="6"/>
  <c r="AS356" i="6"/>
  <c r="AS358" i="6"/>
  <c r="AS367" i="6"/>
  <c r="AS368" i="6"/>
  <c r="AS369" i="6"/>
  <c r="AS371" i="6"/>
  <c r="AS75" i="6"/>
  <c r="AS370" i="6"/>
  <c r="AS372" i="6"/>
  <c r="AQ80" i="68"/>
  <c r="AS496" i="6"/>
  <c r="AQ79" i="68"/>
  <c r="AS469" i="6"/>
  <c r="AQ78" i="68"/>
  <c r="AS442" i="6"/>
  <c r="AQ77" i="68"/>
  <c r="AS406" i="6"/>
  <c r="AS530" i="6"/>
  <c r="AS520" i="6"/>
  <c r="AS521" i="6"/>
  <c r="AS522" i="6"/>
  <c r="AS511" i="6"/>
  <c r="AS512" i="6"/>
  <c r="AS513" i="6"/>
  <c r="AS502" i="6"/>
  <c r="AS503" i="6"/>
  <c r="AS504" i="6"/>
  <c r="AS493" i="6"/>
  <c r="AS494" i="6"/>
  <c r="AS495" i="6"/>
  <c r="AS457" i="6"/>
  <c r="AS458" i="6"/>
  <c r="AS459" i="6"/>
  <c r="AS448" i="6"/>
  <c r="AS449" i="6"/>
  <c r="AS450" i="6"/>
  <c r="AS439" i="6"/>
  <c r="AS440" i="6"/>
  <c r="AS441" i="6"/>
  <c r="AS430" i="6"/>
  <c r="AS431" i="6"/>
  <c r="AS432" i="6"/>
  <c r="AS421" i="6"/>
  <c r="AS422" i="6"/>
  <c r="AS423" i="6"/>
  <c r="AS412" i="6"/>
  <c r="AS413" i="6"/>
  <c r="AS414" i="6"/>
  <c r="AS403" i="6"/>
  <c r="AS404" i="6"/>
  <c r="AS405" i="6"/>
  <c r="AS394" i="6"/>
  <c r="AS395" i="6"/>
  <c r="AS396" i="6"/>
  <c r="AS385" i="6"/>
  <c r="AS386" i="6"/>
  <c r="AS387" i="6"/>
  <c r="AS484" i="6"/>
  <c r="AS485" i="6"/>
  <c r="AS486" i="6"/>
  <c r="AS475" i="6"/>
  <c r="AS476" i="6"/>
  <c r="AS477" i="6"/>
  <c r="AS466" i="6"/>
  <c r="AS467" i="6"/>
  <c r="AS468" i="6"/>
  <c r="AS529" i="6"/>
  <c r="AS531" i="6"/>
  <c r="AS540" i="6"/>
  <c r="AS541" i="6"/>
  <c r="AS542" i="6"/>
  <c r="AS544" i="6"/>
  <c r="AS133" i="6"/>
  <c r="AS543" i="6"/>
  <c r="AS545" i="6"/>
  <c r="AS264" i="6"/>
  <c r="AS265" i="6"/>
  <c r="AS266" i="6"/>
  <c r="AS255" i="6"/>
  <c r="AS256" i="6"/>
  <c r="AS257" i="6"/>
  <c r="AS246" i="6"/>
  <c r="AS248" i="6"/>
  <c r="AS237" i="6"/>
  <c r="AS238" i="6"/>
  <c r="AS239" i="6"/>
  <c r="AS273" i="6"/>
  <c r="AS274" i="6"/>
  <c r="AS275" i="6"/>
  <c r="AS284" i="6"/>
  <c r="AS285" i="6"/>
  <c r="AS286" i="6"/>
  <c r="AS47" i="6"/>
  <c r="AS287" i="6"/>
  <c r="AS288" i="6"/>
  <c r="AS289" i="6"/>
  <c r="AP164" i="59"/>
  <c r="E46" i="47"/>
  <c r="AC6" i="48"/>
  <c r="AC7" i="48"/>
  <c r="AC9" i="48"/>
  <c r="AC8" i="48"/>
  <c r="AC13" i="48"/>
  <c r="AC14" i="48"/>
  <c r="AC15" i="48"/>
  <c r="AC17" i="48"/>
  <c r="AC21" i="48"/>
  <c r="AC22" i="48"/>
  <c r="AC23" i="48"/>
  <c r="AC24" i="48"/>
  <c r="AC26" i="48"/>
  <c r="AC28" i="48"/>
  <c r="AC33" i="48"/>
  <c r="AC35" i="48"/>
  <c r="AC34" i="48"/>
  <c r="AC38" i="48"/>
  <c r="AC39" i="48"/>
  <c r="AC40" i="48"/>
  <c r="E7" i="48"/>
  <c r="E33" i="48"/>
  <c r="E42" i="47"/>
  <c r="Q6" i="48"/>
  <c r="Q7" i="48"/>
  <c r="Q9" i="48"/>
  <c r="Q8" i="48"/>
  <c r="Q13" i="48"/>
  <c r="Q33" i="48"/>
  <c r="Q35" i="48"/>
  <c r="Q34" i="48"/>
  <c r="D19" i="49"/>
  <c r="AF19" i="49"/>
  <c r="D31" i="49"/>
  <c r="AF31" i="49"/>
  <c r="AF67" i="49"/>
  <c r="AC44" i="48"/>
  <c r="D92" i="49"/>
  <c r="AF92" i="49"/>
  <c r="D104" i="49"/>
  <c r="AF104" i="49"/>
  <c r="AF140" i="49"/>
  <c r="AC50" i="48"/>
  <c r="AC51" i="48"/>
  <c r="AC52" i="48"/>
  <c r="AC54" i="48"/>
  <c r="AC58" i="48"/>
  <c r="AC59" i="48"/>
  <c r="AC60" i="48"/>
  <c r="AC61" i="48"/>
  <c r="AC63" i="48"/>
  <c r="AC65" i="48"/>
  <c r="AC70" i="48"/>
  <c r="AC72" i="48"/>
  <c r="AC71" i="48"/>
  <c r="AC75" i="48"/>
  <c r="AC76" i="48"/>
  <c r="AC77" i="48"/>
  <c r="AC81" i="48"/>
  <c r="AF56" i="68"/>
  <c r="AF57" i="68"/>
  <c r="AF58" i="68"/>
  <c r="AF59" i="68"/>
  <c r="AF60" i="68"/>
  <c r="AF61" i="68"/>
  <c r="AF62" i="68"/>
  <c r="AF63" i="68"/>
  <c r="AF64" i="68"/>
  <c r="AF65" i="68"/>
  <c r="AF67" i="68"/>
  <c r="AH163" i="6"/>
  <c r="AH165" i="6"/>
  <c r="AH172" i="6"/>
  <c r="AH174" i="6"/>
  <c r="AH199" i="6"/>
  <c r="AH201" i="6"/>
  <c r="AH190" i="6"/>
  <c r="AH191" i="6"/>
  <c r="AH192" i="6"/>
  <c r="AH181" i="6"/>
  <c r="AH182" i="6"/>
  <c r="AH183" i="6"/>
  <c r="AH208" i="6"/>
  <c r="AS228" i="6"/>
  <c r="AF86" i="68"/>
  <c r="AF87" i="68"/>
  <c r="AF89" i="68"/>
  <c r="AH347" i="6"/>
  <c r="AH348" i="6"/>
  <c r="AH349" i="6"/>
  <c r="AH338" i="6"/>
  <c r="AH339" i="6"/>
  <c r="AH340" i="6"/>
  <c r="AH329" i="6"/>
  <c r="AH330" i="6"/>
  <c r="AH331" i="6"/>
  <c r="AH320" i="6"/>
  <c r="AH321" i="6"/>
  <c r="AH322" i="6"/>
  <c r="AH311" i="6"/>
  <c r="AH312" i="6"/>
  <c r="AH313" i="6"/>
  <c r="AH302" i="6"/>
  <c r="AH303" i="6"/>
  <c r="AH304" i="6"/>
  <c r="AH356" i="6"/>
  <c r="AS376" i="6"/>
  <c r="AH520" i="6"/>
  <c r="AH521" i="6"/>
  <c r="AH522" i="6"/>
  <c r="AH511" i="6"/>
  <c r="AH512" i="6"/>
  <c r="AH513" i="6"/>
  <c r="AH502" i="6"/>
  <c r="AH503" i="6"/>
  <c r="AH504" i="6"/>
  <c r="AH493" i="6"/>
  <c r="AH494" i="6"/>
  <c r="AH495" i="6"/>
  <c r="AH457" i="6"/>
  <c r="AH458" i="6"/>
  <c r="AH459" i="6"/>
  <c r="AH448" i="6"/>
  <c r="AH449" i="6"/>
  <c r="AH450" i="6"/>
  <c r="AH439" i="6"/>
  <c r="AH440" i="6"/>
  <c r="AH441" i="6"/>
  <c r="AH430" i="6"/>
  <c r="AH431" i="6"/>
  <c r="AH432" i="6"/>
  <c r="AH421" i="6"/>
  <c r="AH422" i="6"/>
  <c r="AH423" i="6"/>
  <c r="AH412" i="6"/>
  <c r="AH413" i="6"/>
  <c r="AH414" i="6"/>
  <c r="AH403" i="6"/>
  <c r="AH404" i="6"/>
  <c r="AH405" i="6"/>
  <c r="AH394" i="6"/>
  <c r="AH395" i="6"/>
  <c r="AH396" i="6"/>
  <c r="AH385" i="6"/>
  <c r="AH386" i="6"/>
  <c r="AH387" i="6"/>
  <c r="AH484" i="6"/>
  <c r="AH485" i="6"/>
  <c r="AH486" i="6"/>
  <c r="AH475" i="6"/>
  <c r="AH476" i="6"/>
  <c r="AH477" i="6"/>
  <c r="AH466" i="6"/>
  <c r="AH467" i="6"/>
  <c r="AH468" i="6"/>
  <c r="AH529" i="6"/>
  <c r="AS549" i="6"/>
  <c r="AH264" i="6"/>
  <c r="AH265" i="6"/>
  <c r="AH266" i="6"/>
  <c r="AH255" i="6"/>
  <c r="AH256" i="6"/>
  <c r="AH257" i="6"/>
  <c r="AH246" i="6"/>
  <c r="AH248" i="6"/>
  <c r="AH237" i="6"/>
  <c r="AH238" i="6"/>
  <c r="AH239" i="6"/>
  <c r="AH273" i="6"/>
  <c r="AH274" i="6"/>
  <c r="AH275" i="6"/>
  <c r="AS293" i="6"/>
  <c r="AP166" i="59"/>
  <c r="AS227" i="6"/>
  <c r="AS292" i="6"/>
  <c r="AS375" i="6"/>
  <c r="AS548" i="6"/>
  <c r="AP165" i="59"/>
  <c r="AP167" i="59"/>
  <c r="AP150" i="59"/>
  <c r="AP152" i="59"/>
  <c r="AP153" i="59"/>
  <c r="AP151" i="59"/>
  <c r="AP154" i="59"/>
  <c r="AS205" i="6"/>
  <c r="AS196" i="6"/>
  <c r="AS178" i="6"/>
  <c r="AS169" i="6"/>
  <c r="AS187" i="6"/>
  <c r="AS212" i="6"/>
  <c r="AP157" i="59"/>
  <c r="AS270" i="6"/>
  <c r="AS261" i="6"/>
  <c r="AS252" i="6"/>
  <c r="AS243" i="6"/>
  <c r="AS277" i="6"/>
  <c r="AP158" i="59"/>
  <c r="AS353" i="6"/>
  <c r="AS344" i="6"/>
  <c r="AS335" i="6"/>
  <c r="AS326" i="6"/>
  <c r="AS317" i="6"/>
  <c r="AS308" i="6"/>
  <c r="AS360" i="6"/>
  <c r="AP159" i="59"/>
  <c r="AS526" i="6"/>
  <c r="AS517" i="6"/>
  <c r="AS508" i="6"/>
  <c r="AS499" i="6"/>
  <c r="AS463" i="6"/>
  <c r="AS454" i="6"/>
  <c r="AS445" i="6"/>
  <c r="AS436" i="6"/>
  <c r="AS427" i="6"/>
  <c r="AS418" i="6"/>
  <c r="AS409" i="6"/>
  <c r="AS400" i="6"/>
  <c r="AS391" i="6"/>
  <c r="AS533" i="6"/>
  <c r="AP160" i="59"/>
  <c r="AP161" i="59"/>
  <c r="AP169" i="59"/>
  <c r="I13" i="30"/>
  <c r="I14" i="30"/>
  <c r="AF11" i="33"/>
  <c r="AG11" i="33"/>
  <c r="AH11" i="33"/>
  <c r="AI11" i="33"/>
  <c r="AJ11" i="33"/>
  <c r="AK11" i="33"/>
  <c r="AL11" i="33"/>
  <c r="AM11" i="33"/>
  <c r="AN11" i="33"/>
  <c r="AO11" i="33"/>
  <c r="AP11" i="33"/>
  <c r="AQ11" i="33"/>
  <c r="J13" i="30"/>
  <c r="J14" i="30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F19" i="33"/>
  <c r="AG19" i="33"/>
  <c r="AH19" i="33"/>
  <c r="AI19" i="33"/>
  <c r="AJ19" i="33"/>
  <c r="AK19" i="33"/>
  <c r="AL19" i="33"/>
  <c r="AM19" i="33"/>
  <c r="AN19" i="33"/>
  <c r="AO19" i="33"/>
  <c r="AP19" i="33"/>
  <c r="AQ19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F21" i="33"/>
  <c r="AG21" i="33"/>
  <c r="AH21" i="33"/>
  <c r="AI21" i="33"/>
  <c r="AJ21" i="33"/>
  <c r="AK21" i="33"/>
  <c r="AL21" i="33"/>
  <c r="AM21" i="33"/>
  <c r="AN21" i="33"/>
  <c r="AO21" i="33"/>
  <c r="AP21" i="33"/>
  <c r="AQ21" i="33"/>
  <c r="AF22" i="33"/>
  <c r="AG22" i="33"/>
  <c r="AH22" i="33"/>
  <c r="AI22" i="33"/>
  <c r="AJ22" i="33"/>
  <c r="AK22" i="33"/>
  <c r="AL22" i="33"/>
  <c r="AM22" i="33"/>
  <c r="AN22" i="33"/>
  <c r="AO22" i="33"/>
  <c r="AP22" i="33"/>
  <c r="AQ22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F24" i="33"/>
  <c r="AG24" i="33"/>
  <c r="AH24" i="33"/>
  <c r="AI24" i="33"/>
  <c r="AJ24" i="33"/>
  <c r="AK24" i="33"/>
  <c r="AL24" i="33"/>
  <c r="AM24" i="33"/>
  <c r="AN24" i="33"/>
  <c r="AO24" i="33"/>
  <c r="AP24" i="33"/>
  <c r="AQ24" i="33"/>
  <c r="AF25" i="33"/>
  <c r="AG25" i="33"/>
  <c r="AH25" i="33"/>
  <c r="AI25" i="33"/>
  <c r="AJ25" i="33"/>
  <c r="AK25" i="33"/>
  <c r="AL25" i="33"/>
  <c r="AM25" i="33"/>
  <c r="AN25" i="33"/>
  <c r="AO25" i="33"/>
  <c r="AP25" i="33"/>
  <c r="AQ25" i="33"/>
  <c r="AF26" i="33"/>
  <c r="AG26" i="33"/>
  <c r="AH26" i="33"/>
  <c r="AI26" i="33"/>
  <c r="AJ26" i="33"/>
  <c r="AK26" i="33"/>
  <c r="AL26" i="33"/>
  <c r="AM26" i="33"/>
  <c r="AN26" i="33"/>
  <c r="AO26" i="33"/>
  <c r="AP26" i="33"/>
  <c r="AQ26" i="33"/>
  <c r="AF27" i="33"/>
  <c r="AG27" i="33"/>
  <c r="AH27" i="33"/>
  <c r="AI27" i="33"/>
  <c r="AJ27" i="33"/>
  <c r="AK27" i="33"/>
  <c r="AL27" i="33"/>
  <c r="AM27" i="33"/>
  <c r="AN27" i="33"/>
  <c r="AO27" i="33"/>
  <c r="AP27" i="33"/>
  <c r="AQ27" i="33"/>
  <c r="AF28" i="33"/>
  <c r="AG28" i="33"/>
  <c r="AH28" i="33"/>
  <c r="AI28" i="33"/>
  <c r="AJ28" i="33"/>
  <c r="AK28" i="33"/>
  <c r="AL28" i="33"/>
  <c r="AM28" i="33"/>
  <c r="AN28" i="33"/>
  <c r="AO28" i="33"/>
  <c r="AP28" i="33"/>
  <c r="AQ28" i="33"/>
  <c r="AF29" i="33"/>
  <c r="AG29" i="33"/>
  <c r="AH29" i="33"/>
  <c r="AI29" i="33"/>
  <c r="AJ29" i="33"/>
  <c r="AK29" i="33"/>
  <c r="AL29" i="33"/>
  <c r="AM29" i="33"/>
  <c r="AN29" i="33"/>
  <c r="AO29" i="33"/>
  <c r="AP29" i="33"/>
  <c r="AQ29" i="33"/>
  <c r="AF30" i="33"/>
  <c r="AG30" i="33"/>
  <c r="AH30" i="33"/>
  <c r="AI30" i="33"/>
  <c r="AJ30" i="33"/>
  <c r="AK30" i="33"/>
  <c r="AL30" i="33"/>
  <c r="AM30" i="33"/>
  <c r="AN30" i="33"/>
  <c r="AO30" i="33"/>
  <c r="AP30" i="33"/>
  <c r="AQ30" i="33"/>
  <c r="AF31" i="33"/>
  <c r="AG31" i="33"/>
  <c r="AH31" i="33"/>
  <c r="AI31" i="33"/>
  <c r="AJ31" i="33"/>
  <c r="AK31" i="33"/>
  <c r="AL31" i="33"/>
  <c r="AM31" i="33"/>
  <c r="AN31" i="33"/>
  <c r="AO31" i="33"/>
  <c r="AP31" i="33"/>
  <c r="AQ31" i="33"/>
  <c r="AF32" i="33"/>
  <c r="AG32" i="33"/>
  <c r="AH32" i="33"/>
  <c r="AI32" i="33"/>
  <c r="AJ32" i="33"/>
  <c r="AK32" i="33"/>
  <c r="AL32" i="33"/>
  <c r="AM32" i="33"/>
  <c r="AN32" i="33"/>
  <c r="AO32" i="33"/>
  <c r="AP32" i="33"/>
  <c r="AQ32" i="33"/>
  <c r="AF33" i="33"/>
  <c r="AG33" i="33"/>
  <c r="AH33" i="33"/>
  <c r="AI33" i="33"/>
  <c r="AJ33" i="33"/>
  <c r="AK33" i="33"/>
  <c r="AL33" i="33"/>
  <c r="AM33" i="33"/>
  <c r="AN33" i="33"/>
  <c r="AO33" i="33"/>
  <c r="AP33" i="33"/>
  <c r="AQ33" i="33"/>
  <c r="AH31" i="6"/>
  <c r="AD23" i="29"/>
  <c r="AH53" i="6"/>
  <c r="AD24" i="29"/>
  <c r="AH81" i="6"/>
  <c r="AD25" i="29"/>
  <c r="AH139" i="6"/>
  <c r="AD26" i="29"/>
  <c r="AD27" i="29"/>
  <c r="AD28" i="29"/>
  <c r="AD47" i="29"/>
  <c r="AD48" i="29"/>
  <c r="AF7" i="30"/>
  <c r="AH30" i="6"/>
  <c r="AD14" i="29"/>
  <c r="AH52" i="6"/>
  <c r="AD15" i="29"/>
  <c r="AH80" i="6"/>
  <c r="AD16" i="29"/>
  <c r="AH138" i="6"/>
  <c r="AD17" i="29"/>
  <c r="AD18" i="29"/>
  <c r="AD19" i="29"/>
  <c r="AD38" i="29"/>
  <c r="AD39" i="29"/>
  <c r="AF8" i="30"/>
  <c r="AF9" i="30"/>
  <c r="AF50" i="30"/>
  <c r="D34" i="33"/>
  <c r="AF34" i="33"/>
  <c r="AG34" i="33"/>
  <c r="AH34" i="33"/>
  <c r="AI34" i="33"/>
  <c r="AJ34" i="33"/>
  <c r="AK34" i="33"/>
  <c r="AL34" i="33"/>
  <c r="AM34" i="33"/>
  <c r="AN34" i="33"/>
  <c r="AO34" i="33"/>
  <c r="AP34" i="33"/>
  <c r="AQ34" i="33"/>
  <c r="AI31" i="6"/>
  <c r="AE23" i="29"/>
  <c r="AI53" i="6"/>
  <c r="AE24" i="29"/>
  <c r="AI81" i="6"/>
  <c r="AE25" i="29"/>
  <c r="AI139" i="6"/>
  <c r="AE26" i="29"/>
  <c r="AE27" i="29"/>
  <c r="AE28" i="29"/>
  <c r="AE47" i="29"/>
  <c r="AE48" i="29"/>
  <c r="AG7" i="30"/>
  <c r="AI30" i="6"/>
  <c r="AE14" i="29"/>
  <c r="AI52" i="6"/>
  <c r="AE15" i="29"/>
  <c r="AI80" i="6"/>
  <c r="AE16" i="29"/>
  <c r="AI138" i="6"/>
  <c r="AE17" i="29"/>
  <c r="AE18" i="29"/>
  <c r="AE19" i="29"/>
  <c r="AE38" i="29"/>
  <c r="AE39" i="29"/>
  <c r="AG8" i="30"/>
  <c r="AG9" i="30"/>
  <c r="AG50" i="30"/>
  <c r="D35" i="33"/>
  <c r="AG35" i="33"/>
  <c r="AH35" i="33"/>
  <c r="AI35" i="33"/>
  <c r="AJ35" i="33"/>
  <c r="AK35" i="33"/>
  <c r="AL35" i="33"/>
  <c r="AM35" i="33"/>
  <c r="AN35" i="33"/>
  <c r="AO35" i="33"/>
  <c r="AP35" i="33"/>
  <c r="AQ35" i="33"/>
  <c r="AJ31" i="6"/>
  <c r="AF23" i="29"/>
  <c r="AJ53" i="6"/>
  <c r="AF24" i="29"/>
  <c r="AJ81" i="6"/>
  <c r="AF25" i="29"/>
  <c r="AJ139" i="6"/>
  <c r="AF26" i="29"/>
  <c r="AF27" i="29"/>
  <c r="AF28" i="29"/>
  <c r="AF47" i="29"/>
  <c r="AF48" i="29"/>
  <c r="AH7" i="30"/>
  <c r="AJ30" i="6"/>
  <c r="AF14" i="29"/>
  <c r="AJ52" i="6"/>
  <c r="AF15" i="29"/>
  <c r="AJ80" i="6"/>
  <c r="AF16" i="29"/>
  <c r="AJ138" i="6"/>
  <c r="AF17" i="29"/>
  <c r="AF18" i="29"/>
  <c r="AF19" i="29"/>
  <c r="AF38" i="29"/>
  <c r="AF39" i="29"/>
  <c r="AH8" i="30"/>
  <c r="AH9" i="30"/>
  <c r="AH50" i="30"/>
  <c r="D36" i="33"/>
  <c r="AH36" i="33"/>
  <c r="AI36" i="33"/>
  <c r="AJ36" i="33"/>
  <c r="AK36" i="33"/>
  <c r="AL36" i="33"/>
  <c r="AM36" i="33"/>
  <c r="AN36" i="33"/>
  <c r="AO36" i="33"/>
  <c r="AP36" i="33"/>
  <c r="AQ36" i="33"/>
  <c r="AK31" i="6"/>
  <c r="AG23" i="29"/>
  <c r="AK53" i="6"/>
  <c r="AG24" i="29"/>
  <c r="AK81" i="6"/>
  <c r="AG25" i="29"/>
  <c r="AK139" i="6"/>
  <c r="AG26" i="29"/>
  <c r="AG27" i="29"/>
  <c r="AG28" i="29"/>
  <c r="AG47" i="29"/>
  <c r="AG48" i="29"/>
  <c r="AI7" i="30"/>
  <c r="AK30" i="6"/>
  <c r="AG14" i="29"/>
  <c r="AK52" i="6"/>
  <c r="AG15" i="29"/>
  <c r="AK80" i="6"/>
  <c r="AG16" i="29"/>
  <c r="AK138" i="6"/>
  <c r="AG17" i="29"/>
  <c r="AG18" i="29"/>
  <c r="AG19" i="29"/>
  <c r="AG38" i="29"/>
  <c r="AG39" i="29"/>
  <c r="AI8" i="30"/>
  <c r="AI9" i="30"/>
  <c r="AI50" i="30"/>
  <c r="D37" i="33"/>
  <c r="AI37" i="33"/>
  <c r="AJ37" i="33"/>
  <c r="AK37" i="33"/>
  <c r="AL37" i="33"/>
  <c r="AM37" i="33"/>
  <c r="AN37" i="33"/>
  <c r="AO37" i="33"/>
  <c r="AP37" i="33"/>
  <c r="AQ37" i="33"/>
  <c r="AL31" i="6"/>
  <c r="AH23" i="29"/>
  <c r="AL53" i="6"/>
  <c r="AH24" i="29"/>
  <c r="AL81" i="6"/>
  <c r="AH25" i="29"/>
  <c r="AL139" i="6"/>
  <c r="AH26" i="29"/>
  <c r="AH27" i="29"/>
  <c r="AH28" i="29"/>
  <c r="AH47" i="29"/>
  <c r="AH48" i="29"/>
  <c r="AJ7" i="30"/>
  <c r="AL30" i="6"/>
  <c r="AH14" i="29"/>
  <c r="AL52" i="6"/>
  <c r="AH15" i="29"/>
  <c r="AL80" i="6"/>
  <c r="AH16" i="29"/>
  <c r="AL138" i="6"/>
  <c r="AH17" i="29"/>
  <c r="AH18" i="29"/>
  <c r="AH19" i="29"/>
  <c r="AH38" i="29"/>
  <c r="AH39" i="29"/>
  <c r="AJ8" i="30"/>
  <c r="AJ9" i="30"/>
  <c r="AJ50" i="30"/>
  <c r="D38" i="33"/>
  <c r="AJ38" i="33"/>
  <c r="AK38" i="33"/>
  <c r="AL38" i="33"/>
  <c r="AM38" i="33"/>
  <c r="AN38" i="33"/>
  <c r="AO38" i="33"/>
  <c r="AP38" i="33"/>
  <c r="AQ38" i="33"/>
  <c r="AM31" i="6"/>
  <c r="AI23" i="29"/>
  <c r="AM53" i="6"/>
  <c r="AI24" i="29"/>
  <c r="AM81" i="6"/>
  <c r="AI25" i="29"/>
  <c r="AM139" i="6"/>
  <c r="AI26" i="29"/>
  <c r="AI27" i="29"/>
  <c r="AI28" i="29"/>
  <c r="AI47" i="29"/>
  <c r="AI48" i="29"/>
  <c r="AK7" i="30"/>
  <c r="AM30" i="6"/>
  <c r="AI14" i="29"/>
  <c r="AM52" i="6"/>
  <c r="AI15" i="29"/>
  <c r="AM80" i="6"/>
  <c r="AI16" i="29"/>
  <c r="AM138" i="6"/>
  <c r="AI17" i="29"/>
  <c r="AI18" i="29"/>
  <c r="AI19" i="29"/>
  <c r="AI38" i="29"/>
  <c r="AI39" i="29"/>
  <c r="AK8" i="30"/>
  <c r="AK9" i="30"/>
  <c r="AK50" i="30"/>
  <c r="D39" i="33"/>
  <c r="AK39" i="33"/>
  <c r="AL39" i="33"/>
  <c r="AM39" i="33"/>
  <c r="AN39" i="33"/>
  <c r="AO39" i="33"/>
  <c r="AP39" i="33"/>
  <c r="AQ39" i="33"/>
  <c r="AN31" i="6"/>
  <c r="AJ23" i="29"/>
  <c r="AN53" i="6"/>
  <c r="AJ24" i="29"/>
  <c r="AN81" i="6"/>
  <c r="AJ25" i="29"/>
  <c r="AN139" i="6"/>
  <c r="AJ26" i="29"/>
  <c r="AJ27" i="29"/>
  <c r="AJ28" i="29"/>
  <c r="AJ47" i="29"/>
  <c r="AJ48" i="29"/>
  <c r="AL7" i="30"/>
  <c r="AN30" i="6"/>
  <c r="AJ14" i="29"/>
  <c r="AN52" i="6"/>
  <c r="AJ15" i="29"/>
  <c r="AN80" i="6"/>
  <c r="AJ16" i="29"/>
  <c r="AN138" i="6"/>
  <c r="AJ17" i="29"/>
  <c r="AJ18" i="29"/>
  <c r="AJ19" i="29"/>
  <c r="AJ38" i="29"/>
  <c r="AJ39" i="29"/>
  <c r="AL8" i="30"/>
  <c r="AL9" i="30"/>
  <c r="AL50" i="30"/>
  <c r="D40" i="33"/>
  <c r="AL40" i="33"/>
  <c r="AM40" i="33"/>
  <c r="AN40" i="33"/>
  <c r="AO40" i="33"/>
  <c r="AP40" i="33"/>
  <c r="AQ40" i="33"/>
  <c r="AO31" i="6"/>
  <c r="AK23" i="29"/>
  <c r="AO53" i="6"/>
  <c r="AK24" i="29"/>
  <c r="AO81" i="6"/>
  <c r="AK25" i="29"/>
  <c r="AO139" i="6"/>
  <c r="AK26" i="29"/>
  <c r="AK27" i="29"/>
  <c r="AK28" i="29"/>
  <c r="AK47" i="29"/>
  <c r="AK48" i="29"/>
  <c r="AM7" i="30"/>
  <c r="AO30" i="6"/>
  <c r="AK14" i="29"/>
  <c r="AO52" i="6"/>
  <c r="AK15" i="29"/>
  <c r="AO80" i="6"/>
  <c r="AK16" i="29"/>
  <c r="AO138" i="6"/>
  <c r="AK17" i="29"/>
  <c r="AK18" i="29"/>
  <c r="AK19" i="29"/>
  <c r="AK38" i="29"/>
  <c r="AK39" i="29"/>
  <c r="AM8" i="30"/>
  <c r="AM9" i="30"/>
  <c r="AM50" i="30"/>
  <c r="D41" i="33"/>
  <c r="AM41" i="33"/>
  <c r="AN41" i="33"/>
  <c r="AO41" i="33"/>
  <c r="AP41" i="33"/>
  <c r="AQ41" i="33"/>
  <c r="AP31" i="6"/>
  <c r="AL23" i="29"/>
  <c r="AP53" i="6"/>
  <c r="AL24" i="29"/>
  <c r="AP81" i="6"/>
  <c r="AL25" i="29"/>
  <c r="AP139" i="6"/>
  <c r="AL26" i="29"/>
  <c r="AL27" i="29"/>
  <c r="AL28" i="29"/>
  <c r="AL47" i="29"/>
  <c r="AL48" i="29"/>
  <c r="AN7" i="30"/>
  <c r="AP30" i="6"/>
  <c r="AL14" i="29"/>
  <c r="AP52" i="6"/>
  <c r="AL15" i="29"/>
  <c r="AP80" i="6"/>
  <c r="AL16" i="29"/>
  <c r="AP138" i="6"/>
  <c r="AL17" i="29"/>
  <c r="AL18" i="29"/>
  <c r="AL19" i="29"/>
  <c r="AL38" i="29"/>
  <c r="AL39" i="29"/>
  <c r="AN8" i="30"/>
  <c r="AN9" i="30"/>
  <c r="AN50" i="30"/>
  <c r="D42" i="33"/>
  <c r="AN42" i="33"/>
  <c r="AO42" i="33"/>
  <c r="AP42" i="33"/>
  <c r="AQ42" i="33"/>
  <c r="AQ31" i="6"/>
  <c r="AM23" i="29"/>
  <c r="AQ53" i="6"/>
  <c r="AM24" i="29"/>
  <c r="AQ81" i="6"/>
  <c r="AM25" i="29"/>
  <c r="AQ139" i="6"/>
  <c r="AM26" i="29"/>
  <c r="AM27" i="29"/>
  <c r="AM28" i="29"/>
  <c r="AM47" i="29"/>
  <c r="AM48" i="29"/>
  <c r="AO7" i="30"/>
  <c r="AQ30" i="6"/>
  <c r="AM14" i="29"/>
  <c r="AQ52" i="6"/>
  <c r="AM15" i="29"/>
  <c r="AQ80" i="6"/>
  <c r="AM16" i="29"/>
  <c r="AQ138" i="6"/>
  <c r="AM17" i="29"/>
  <c r="AM18" i="29"/>
  <c r="AM19" i="29"/>
  <c r="AM38" i="29"/>
  <c r="AM39" i="29"/>
  <c r="AO8" i="30"/>
  <c r="AO9" i="30"/>
  <c r="AO50" i="30"/>
  <c r="D43" i="33"/>
  <c r="AO43" i="33"/>
  <c r="AP43" i="33"/>
  <c r="AQ43" i="33"/>
  <c r="AR31" i="6"/>
  <c r="AN23" i="29"/>
  <c r="AR53" i="6"/>
  <c r="AN24" i="29"/>
  <c r="AR81" i="6"/>
  <c r="AN25" i="29"/>
  <c r="AR139" i="6"/>
  <c r="AN26" i="29"/>
  <c r="AN27" i="29"/>
  <c r="AN28" i="29"/>
  <c r="AN47" i="29"/>
  <c r="AN48" i="29"/>
  <c r="AP7" i="30"/>
  <c r="AR30" i="6"/>
  <c r="AN14" i="29"/>
  <c r="AR52" i="6"/>
  <c r="AN15" i="29"/>
  <c r="AR80" i="6"/>
  <c r="AN16" i="29"/>
  <c r="AR138" i="6"/>
  <c r="AN17" i="29"/>
  <c r="AN18" i="29"/>
  <c r="AN19" i="29"/>
  <c r="AN38" i="29"/>
  <c r="AN39" i="29"/>
  <c r="AP8" i="30"/>
  <c r="AP9" i="30"/>
  <c r="AP50" i="30"/>
  <c r="D44" i="33"/>
  <c r="AP44" i="33"/>
  <c r="AQ44" i="33"/>
  <c r="AS31" i="6"/>
  <c r="AO23" i="29"/>
  <c r="AS53" i="6"/>
  <c r="AO24" i="29"/>
  <c r="AS81" i="6"/>
  <c r="AO25" i="29"/>
  <c r="AS139" i="6"/>
  <c r="AO26" i="29"/>
  <c r="AO27" i="29"/>
  <c r="AO28" i="29"/>
  <c r="AO47" i="29"/>
  <c r="AO48" i="29"/>
  <c r="AQ7" i="30"/>
  <c r="AS30" i="6"/>
  <c r="AO14" i="29"/>
  <c r="AS52" i="6"/>
  <c r="AO15" i="29"/>
  <c r="AS80" i="6"/>
  <c r="AO16" i="29"/>
  <c r="AS138" i="6"/>
  <c r="AO17" i="29"/>
  <c r="AO18" i="29"/>
  <c r="AO19" i="29"/>
  <c r="AO38" i="29"/>
  <c r="AO39" i="29"/>
  <c r="AQ8" i="30"/>
  <c r="AQ9" i="30"/>
  <c r="AQ50" i="30"/>
  <c r="D45" i="33"/>
  <c r="AQ45" i="33"/>
  <c r="AF7" i="33"/>
  <c r="AG7" i="33"/>
  <c r="AH7" i="33"/>
  <c r="AI7" i="33"/>
  <c r="AJ7" i="33"/>
  <c r="AK7" i="33"/>
  <c r="AL7" i="33"/>
  <c r="AM7" i="33"/>
  <c r="AN7" i="33"/>
  <c r="AO7" i="33"/>
  <c r="AP7" i="33"/>
  <c r="AQ7" i="33"/>
  <c r="AF8" i="33"/>
  <c r="AG8" i="33"/>
  <c r="AH8" i="33"/>
  <c r="AI8" i="33"/>
  <c r="AJ8" i="33"/>
  <c r="AK8" i="33"/>
  <c r="AL8" i="33"/>
  <c r="AM8" i="33"/>
  <c r="AN8" i="33"/>
  <c r="AO8" i="33"/>
  <c r="AP8" i="33"/>
  <c r="AQ8" i="33"/>
  <c r="AF9" i="33"/>
  <c r="AG9" i="33"/>
  <c r="AH9" i="33"/>
  <c r="AI9" i="33"/>
  <c r="AJ9" i="33"/>
  <c r="AK9" i="33"/>
  <c r="AL9" i="33"/>
  <c r="AM9" i="33"/>
  <c r="AN9" i="33"/>
  <c r="AO9" i="33"/>
  <c r="AP9" i="33"/>
  <c r="AQ9" i="33"/>
  <c r="AF10" i="33"/>
  <c r="AG10" i="33"/>
  <c r="AH10" i="33"/>
  <c r="AI10" i="33"/>
  <c r="AJ10" i="33"/>
  <c r="AK10" i="33"/>
  <c r="AL10" i="33"/>
  <c r="AM10" i="33"/>
  <c r="AN10" i="33"/>
  <c r="AO10" i="33"/>
  <c r="AP10" i="33"/>
  <c r="AQ10" i="33"/>
  <c r="AQ69" i="33"/>
  <c r="AQ39" i="28"/>
  <c r="AP204" i="59"/>
  <c r="AS29" i="6"/>
  <c r="AO5" i="29"/>
  <c r="AS51" i="6"/>
  <c r="AO6" i="29"/>
  <c r="AS79" i="6"/>
  <c r="AO7" i="29"/>
  <c r="AS137" i="6"/>
  <c r="AO8" i="29"/>
  <c r="AO9" i="29"/>
  <c r="AR29" i="6"/>
  <c r="AN5" i="29"/>
  <c r="AR51" i="6"/>
  <c r="AN6" i="29"/>
  <c r="AR79" i="6"/>
  <c r="AN7" i="29"/>
  <c r="AR137" i="6"/>
  <c r="AN8" i="29"/>
  <c r="AN9" i="29"/>
  <c r="AO10" i="29"/>
  <c r="AO32" i="29"/>
  <c r="AO33" i="29"/>
  <c r="AO34" i="29"/>
  <c r="AO35" i="29"/>
  <c r="AQ12" i="28"/>
  <c r="AQ13" i="28"/>
  <c r="AP178" i="59"/>
  <c r="AO42" i="29"/>
  <c r="AO44" i="29"/>
  <c r="AQ6" i="28"/>
  <c r="AP172" i="59"/>
  <c r="AP206" i="59"/>
  <c r="AP208" i="59"/>
  <c r="AO35" i="64"/>
  <c r="AN90" i="48"/>
  <c r="AO14" i="67"/>
  <c r="AO17" i="67"/>
  <c r="AO18" i="67"/>
  <c r="AO20" i="67"/>
  <c r="AO39" i="64"/>
  <c r="AO38" i="50"/>
  <c r="AO34" i="50"/>
  <c r="E97" i="46"/>
  <c r="AO27" i="50"/>
  <c r="AO35" i="50"/>
  <c r="AO39" i="50"/>
  <c r="AO43" i="50"/>
  <c r="AO40" i="64"/>
  <c r="C7" i="48"/>
  <c r="D7" i="48"/>
  <c r="G7" i="48"/>
  <c r="H7" i="48"/>
  <c r="I7" i="48"/>
  <c r="J7" i="48"/>
  <c r="K7" i="48"/>
  <c r="L7" i="48"/>
  <c r="M7" i="48"/>
  <c r="C42" i="47"/>
  <c r="O6" i="48"/>
  <c r="O7" i="48"/>
  <c r="O9" i="48"/>
  <c r="O8" i="48"/>
  <c r="O13" i="48"/>
  <c r="P38" i="50"/>
  <c r="P34" i="50"/>
  <c r="D42" i="47"/>
  <c r="P6" i="48"/>
  <c r="P7" i="48"/>
  <c r="P9" i="48"/>
  <c r="P8" i="48"/>
  <c r="P13" i="48"/>
  <c r="Q38" i="50"/>
  <c r="Q34" i="50"/>
  <c r="R38" i="50"/>
  <c r="R34" i="50"/>
  <c r="F42" i="47"/>
  <c r="R6" i="48"/>
  <c r="R7" i="48"/>
  <c r="R9" i="48"/>
  <c r="R8" i="48"/>
  <c r="R13" i="48"/>
  <c r="S38" i="50"/>
  <c r="S34" i="50"/>
  <c r="G42" i="47"/>
  <c r="S6" i="48"/>
  <c r="S7" i="48"/>
  <c r="S9" i="48"/>
  <c r="S8" i="48"/>
  <c r="S13" i="48"/>
  <c r="T38" i="50"/>
  <c r="T34" i="50"/>
  <c r="H42" i="47"/>
  <c r="T6" i="48"/>
  <c r="T7" i="48"/>
  <c r="T9" i="48"/>
  <c r="T8" i="48"/>
  <c r="T13" i="48"/>
  <c r="U38" i="50"/>
  <c r="U34" i="50"/>
  <c r="I42" i="47"/>
  <c r="U6" i="48"/>
  <c r="U7" i="48"/>
  <c r="U9" i="48"/>
  <c r="U8" i="48"/>
  <c r="U13" i="48"/>
  <c r="V38" i="50"/>
  <c r="V34" i="50"/>
  <c r="J42" i="47"/>
  <c r="V6" i="48"/>
  <c r="V7" i="48"/>
  <c r="V9" i="48"/>
  <c r="V8" i="48"/>
  <c r="V13" i="48"/>
  <c r="W38" i="50"/>
  <c r="W34" i="50"/>
  <c r="K42" i="47"/>
  <c r="W6" i="48"/>
  <c r="W7" i="48"/>
  <c r="W9" i="48"/>
  <c r="W8" i="48"/>
  <c r="W13" i="48"/>
  <c r="X38" i="50"/>
  <c r="X34" i="50"/>
  <c r="L42" i="47"/>
  <c r="X6" i="48"/>
  <c r="X7" i="48"/>
  <c r="X9" i="48"/>
  <c r="X8" i="48"/>
  <c r="X13" i="48"/>
  <c r="Y38" i="50"/>
  <c r="Y34" i="50"/>
  <c r="M42" i="47"/>
  <c r="Y6" i="48"/>
  <c r="Y7" i="48"/>
  <c r="Y9" i="48"/>
  <c r="Y8" i="48"/>
  <c r="Y13" i="48"/>
  <c r="Z38" i="50"/>
  <c r="Z34" i="50"/>
  <c r="AA38" i="50"/>
  <c r="AA34" i="50"/>
  <c r="C46" i="47"/>
  <c r="AA6" i="48"/>
  <c r="AA7" i="48"/>
  <c r="AA9" i="48"/>
  <c r="AA8" i="48"/>
  <c r="AA13" i="48"/>
  <c r="AB38" i="50"/>
  <c r="AB34" i="50"/>
  <c r="E70" i="46"/>
  <c r="E71" i="46"/>
  <c r="E72" i="46"/>
  <c r="E74" i="46"/>
  <c r="D46" i="47"/>
  <c r="AB6" i="48"/>
  <c r="AB7" i="48"/>
  <c r="AB9" i="48"/>
  <c r="AB8" i="48"/>
  <c r="AB13" i="48"/>
  <c r="AC38" i="50"/>
  <c r="AC34" i="50"/>
  <c r="AD38" i="50"/>
  <c r="AD34" i="50"/>
  <c r="AD27" i="50"/>
  <c r="AD35" i="50"/>
  <c r="AD66" i="50"/>
  <c r="F46" i="47"/>
  <c r="AD6" i="48"/>
  <c r="AD7" i="48"/>
  <c r="AD9" i="48"/>
  <c r="AD8" i="48"/>
  <c r="AD13" i="48"/>
  <c r="AE38" i="50"/>
  <c r="AE34" i="50"/>
  <c r="AE27" i="50"/>
  <c r="AE35" i="50"/>
  <c r="AE66" i="50"/>
  <c r="G46" i="47"/>
  <c r="AE6" i="48"/>
  <c r="AE7" i="48"/>
  <c r="AE9" i="48"/>
  <c r="AE8" i="48"/>
  <c r="AE13" i="48"/>
  <c r="AF38" i="50"/>
  <c r="AF34" i="50"/>
  <c r="AF27" i="50"/>
  <c r="AF35" i="50"/>
  <c r="AF66" i="50"/>
  <c r="AG65" i="50"/>
  <c r="H46" i="47"/>
  <c r="AF6" i="48"/>
  <c r="AF7" i="48"/>
  <c r="AF9" i="48"/>
  <c r="AF8" i="48"/>
  <c r="AF13" i="48"/>
  <c r="AG38" i="50"/>
  <c r="AG34" i="50"/>
  <c r="AG27" i="50"/>
  <c r="AG35" i="50"/>
  <c r="AG66" i="50"/>
  <c r="AG67" i="50"/>
  <c r="AG68" i="50"/>
  <c r="AG69" i="50"/>
  <c r="AH65" i="50"/>
  <c r="I46" i="47"/>
  <c r="AG6" i="48"/>
  <c r="AG7" i="48"/>
  <c r="AG9" i="48"/>
  <c r="AG8" i="48"/>
  <c r="AG13" i="48"/>
  <c r="AH38" i="50"/>
  <c r="AH34" i="50"/>
  <c r="AH27" i="50"/>
  <c r="AH35" i="50"/>
  <c r="AH66" i="50"/>
  <c r="AH67" i="50"/>
  <c r="AH68" i="50"/>
  <c r="AH69" i="50"/>
  <c r="AI65" i="50"/>
  <c r="J46" i="47"/>
  <c r="AH6" i="48"/>
  <c r="AH7" i="48"/>
  <c r="AH9" i="48"/>
  <c r="AH8" i="48"/>
  <c r="AH13" i="48"/>
  <c r="AI38" i="50"/>
  <c r="AI34" i="50"/>
  <c r="AI27" i="50"/>
  <c r="AI35" i="50"/>
  <c r="AI66" i="50"/>
  <c r="AI67" i="50"/>
  <c r="AI68" i="50"/>
  <c r="AI69" i="50"/>
  <c r="AJ65" i="50"/>
  <c r="K46" i="47"/>
  <c r="AI6" i="48"/>
  <c r="AI7" i="48"/>
  <c r="AI9" i="48"/>
  <c r="AI8" i="48"/>
  <c r="AI13" i="48"/>
  <c r="AJ38" i="50"/>
  <c r="AJ34" i="50"/>
  <c r="AJ27" i="50"/>
  <c r="AJ35" i="50"/>
  <c r="AJ66" i="50"/>
  <c r="AJ67" i="50"/>
  <c r="AJ68" i="50"/>
  <c r="AJ69" i="50"/>
  <c r="AK65" i="50"/>
  <c r="L46" i="47"/>
  <c r="AJ6" i="48"/>
  <c r="AJ7" i="48"/>
  <c r="AJ9" i="48"/>
  <c r="AJ8" i="48"/>
  <c r="AJ13" i="48"/>
  <c r="AK38" i="50"/>
  <c r="AK34" i="50"/>
  <c r="AK27" i="50"/>
  <c r="AK35" i="50"/>
  <c r="AK66" i="50"/>
  <c r="AK67" i="50"/>
  <c r="AK68" i="50"/>
  <c r="AK69" i="50"/>
  <c r="AL65" i="50"/>
  <c r="M46" i="47"/>
  <c r="AK6" i="48"/>
  <c r="AK7" i="48"/>
  <c r="AK9" i="48"/>
  <c r="AK8" i="48"/>
  <c r="AK13" i="48"/>
  <c r="AL38" i="50"/>
  <c r="AL34" i="50"/>
  <c r="AL27" i="50"/>
  <c r="AL35" i="50"/>
  <c r="AL66" i="50"/>
  <c r="AL67" i="50"/>
  <c r="AL68" i="50"/>
  <c r="AL69" i="50"/>
  <c r="AM65" i="50"/>
  <c r="AM38" i="50"/>
  <c r="AM34" i="50"/>
  <c r="AM27" i="50"/>
  <c r="AM35" i="50"/>
  <c r="AM66" i="50"/>
  <c r="AM67" i="50"/>
  <c r="AM68" i="50"/>
  <c r="AM69" i="50"/>
  <c r="AN65" i="50"/>
  <c r="AM13" i="48"/>
  <c r="AN38" i="50"/>
  <c r="AN34" i="50"/>
  <c r="AN27" i="50"/>
  <c r="AN35" i="50"/>
  <c r="AN66" i="50"/>
  <c r="AN67" i="50"/>
  <c r="AN68" i="50"/>
  <c r="AN69" i="50"/>
  <c r="AO65" i="50"/>
  <c r="AO66" i="50"/>
  <c r="AO67" i="50"/>
  <c r="AO68" i="50"/>
  <c r="AO69" i="50"/>
  <c r="AO70" i="50"/>
  <c r="AO41" i="64"/>
  <c r="AO38" i="64"/>
  <c r="AO43" i="64"/>
  <c r="AO45" i="64"/>
  <c r="AO48" i="64"/>
  <c r="AO50" i="64"/>
  <c r="AO67" i="64"/>
  <c r="AO7" i="111"/>
  <c r="AO13" i="48"/>
  <c r="AO33" i="48"/>
  <c r="AO35" i="48"/>
  <c r="AO44" i="48"/>
  <c r="AO7" i="48"/>
  <c r="AO9" i="48"/>
  <c r="AO50" i="48"/>
  <c r="AO70" i="48"/>
  <c r="AO72" i="48"/>
  <c r="AO81" i="48"/>
  <c r="AQ125" i="59"/>
  <c r="AO45" i="48"/>
  <c r="AQ126" i="59"/>
  <c r="AQ127" i="59"/>
  <c r="AO34" i="48"/>
  <c r="AO38" i="48"/>
  <c r="AO39" i="48"/>
  <c r="AO40" i="48"/>
  <c r="AO71" i="48"/>
  <c r="AO75" i="48"/>
  <c r="AO76" i="48"/>
  <c r="AO77" i="48"/>
  <c r="AQ120" i="59"/>
  <c r="AO41" i="48"/>
  <c r="AQ121" i="59"/>
  <c r="AQ122" i="59"/>
  <c r="AO14" i="48"/>
  <c r="AO15" i="48"/>
  <c r="AO17" i="48"/>
  <c r="AO21" i="48"/>
  <c r="AO22" i="48"/>
  <c r="AO23" i="48"/>
  <c r="AO24" i="48"/>
  <c r="AO26" i="48"/>
  <c r="AO28" i="48"/>
  <c r="AO51" i="48"/>
  <c r="AO52" i="48"/>
  <c r="AO54" i="48"/>
  <c r="AO58" i="48"/>
  <c r="AO59" i="48"/>
  <c r="AO60" i="48"/>
  <c r="AO61" i="48"/>
  <c r="AO63" i="48"/>
  <c r="AO65" i="48"/>
  <c r="AQ116" i="59"/>
  <c r="AQ129" i="59"/>
  <c r="AO91" i="48"/>
  <c r="AR49" i="68"/>
  <c r="AR50" i="68"/>
  <c r="AR56" i="68"/>
  <c r="AR57" i="68"/>
  <c r="AR58" i="68"/>
  <c r="AR59" i="68"/>
  <c r="AR60" i="68"/>
  <c r="AR61" i="68"/>
  <c r="AR62" i="68"/>
  <c r="AR63" i="68"/>
  <c r="AR64" i="68"/>
  <c r="AR65" i="68"/>
  <c r="AR67" i="68"/>
  <c r="AR74" i="68"/>
  <c r="AT193" i="6"/>
  <c r="AR72" i="68"/>
  <c r="AT175" i="6"/>
  <c r="AR71" i="68"/>
  <c r="AT166" i="6"/>
  <c r="AR73" i="68"/>
  <c r="AT184" i="6"/>
  <c r="AT209" i="6"/>
  <c r="AT163" i="6"/>
  <c r="AT165" i="6"/>
  <c r="AT172" i="6"/>
  <c r="AT174" i="6"/>
  <c r="AT199" i="6"/>
  <c r="AT201" i="6"/>
  <c r="AT190" i="6"/>
  <c r="AT191" i="6"/>
  <c r="AT192" i="6"/>
  <c r="AT181" i="6"/>
  <c r="AT182" i="6"/>
  <c r="AT183" i="6"/>
  <c r="AT208" i="6"/>
  <c r="AT210" i="6"/>
  <c r="AT219" i="6"/>
  <c r="AT220" i="6"/>
  <c r="AT221" i="6"/>
  <c r="AT223" i="6"/>
  <c r="AT25" i="6"/>
  <c r="AT222" i="6"/>
  <c r="AT224" i="6"/>
  <c r="AR76" i="68"/>
  <c r="AT341" i="6"/>
  <c r="AR86" i="68"/>
  <c r="AR87" i="68"/>
  <c r="AR89" i="68"/>
  <c r="AR94" i="68"/>
  <c r="AT332" i="6"/>
  <c r="AR93" i="68"/>
  <c r="AT323" i="6"/>
  <c r="AR75" i="68"/>
  <c r="AT305" i="6"/>
  <c r="AT357" i="6"/>
  <c r="AT347" i="6"/>
  <c r="AT348" i="6"/>
  <c r="AT349" i="6"/>
  <c r="AT338" i="6"/>
  <c r="AT339" i="6"/>
  <c r="AT340" i="6"/>
  <c r="AT329" i="6"/>
  <c r="AT330" i="6"/>
  <c r="AT331" i="6"/>
  <c r="AT320" i="6"/>
  <c r="AT321" i="6"/>
  <c r="AT322" i="6"/>
  <c r="AT311" i="6"/>
  <c r="AT312" i="6"/>
  <c r="AT313" i="6"/>
  <c r="AT302" i="6"/>
  <c r="AT303" i="6"/>
  <c r="AT304" i="6"/>
  <c r="AT356" i="6"/>
  <c r="AT358" i="6"/>
  <c r="AT367" i="6"/>
  <c r="AT368" i="6"/>
  <c r="AT369" i="6"/>
  <c r="AT371" i="6"/>
  <c r="AT75" i="6"/>
  <c r="AT370" i="6"/>
  <c r="AT372" i="6"/>
  <c r="AR80" i="68"/>
  <c r="AT496" i="6"/>
  <c r="AR79" i="68"/>
  <c r="AT469" i="6"/>
  <c r="AR78" i="68"/>
  <c r="AT442" i="6"/>
  <c r="AR77" i="68"/>
  <c r="AT406" i="6"/>
  <c r="AT530" i="6"/>
  <c r="AT520" i="6"/>
  <c r="AT521" i="6"/>
  <c r="AT522" i="6"/>
  <c r="AT511" i="6"/>
  <c r="AT512" i="6"/>
  <c r="AT513" i="6"/>
  <c r="AT502" i="6"/>
  <c r="AT503" i="6"/>
  <c r="AT504" i="6"/>
  <c r="AT493" i="6"/>
  <c r="AT494" i="6"/>
  <c r="AT495" i="6"/>
  <c r="AT457" i="6"/>
  <c r="AT458" i="6"/>
  <c r="AT459" i="6"/>
  <c r="AT448" i="6"/>
  <c r="AT449" i="6"/>
  <c r="AT450" i="6"/>
  <c r="AT439" i="6"/>
  <c r="AT440" i="6"/>
  <c r="AT441" i="6"/>
  <c r="AT430" i="6"/>
  <c r="AT431" i="6"/>
  <c r="AT432" i="6"/>
  <c r="AT421" i="6"/>
  <c r="AT422" i="6"/>
  <c r="AT423" i="6"/>
  <c r="AT412" i="6"/>
  <c r="AT413" i="6"/>
  <c r="AT414" i="6"/>
  <c r="AT403" i="6"/>
  <c r="AT404" i="6"/>
  <c r="AT405" i="6"/>
  <c r="AT394" i="6"/>
  <c r="AT395" i="6"/>
  <c r="AT396" i="6"/>
  <c r="AT385" i="6"/>
  <c r="AT386" i="6"/>
  <c r="AT387" i="6"/>
  <c r="AT484" i="6"/>
  <c r="AT485" i="6"/>
  <c r="AT486" i="6"/>
  <c r="AT475" i="6"/>
  <c r="AT476" i="6"/>
  <c r="AT477" i="6"/>
  <c r="AT466" i="6"/>
  <c r="AT467" i="6"/>
  <c r="AT468" i="6"/>
  <c r="AT529" i="6"/>
  <c r="AT531" i="6"/>
  <c r="AT540" i="6"/>
  <c r="AT541" i="6"/>
  <c r="AT542" i="6"/>
  <c r="AT544" i="6"/>
  <c r="AT133" i="6"/>
  <c r="AT543" i="6"/>
  <c r="AT545" i="6"/>
  <c r="AT264" i="6"/>
  <c r="AT265" i="6"/>
  <c r="AT266" i="6"/>
  <c r="AT255" i="6"/>
  <c r="AT256" i="6"/>
  <c r="AT257" i="6"/>
  <c r="AT246" i="6"/>
  <c r="AT248" i="6"/>
  <c r="AT237" i="6"/>
  <c r="AT238" i="6"/>
  <c r="AT239" i="6"/>
  <c r="AT273" i="6"/>
  <c r="AT274" i="6"/>
  <c r="AT275" i="6"/>
  <c r="AT284" i="6"/>
  <c r="AT285" i="6"/>
  <c r="AT286" i="6"/>
  <c r="AT47" i="6"/>
  <c r="AT287" i="6"/>
  <c r="AT288" i="6"/>
  <c r="AT289" i="6"/>
  <c r="AQ164" i="59"/>
  <c r="AD14" i="48"/>
  <c r="AD15" i="48"/>
  <c r="AD17" i="48"/>
  <c r="AD21" i="48"/>
  <c r="AD22" i="48"/>
  <c r="AD23" i="48"/>
  <c r="AD24" i="48"/>
  <c r="AD26" i="48"/>
  <c r="AD28" i="48"/>
  <c r="AD33" i="48"/>
  <c r="AD35" i="48"/>
  <c r="AD34" i="48"/>
  <c r="AD38" i="48"/>
  <c r="AD39" i="48"/>
  <c r="AD40" i="48"/>
  <c r="R33" i="48"/>
  <c r="R35" i="48"/>
  <c r="R34" i="48"/>
  <c r="D20" i="49"/>
  <c r="AG20" i="49"/>
  <c r="D32" i="49"/>
  <c r="AG32" i="49"/>
  <c r="AG67" i="49"/>
  <c r="AD44" i="48"/>
  <c r="D93" i="49"/>
  <c r="AG93" i="49"/>
  <c r="D105" i="49"/>
  <c r="AG105" i="49"/>
  <c r="AG140" i="49"/>
  <c r="AD50" i="48"/>
  <c r="AD51" i="48"/>
  <c r="AD52" i="48"/>
  <c r="AD54" i="48"/>
  <c r="AD58" i="48"/>
  <c r="AD59" i="48"/>
  <c r="AD60" i="48"/>
  <c r="AD61" i="48"/>
  <c r="AD63" i="48"/>
  <c r="AD65" i="48"/>
  <c r="AD70" i="48"/>
  <c r="AD72" i="48"/>
  <c r="AD71" i="48"/>
  <c r="AD75" i="48"/>
  <c r="AD76" i="48"/>
  <c r="AD77" i="48"/>
  <c r="AD81" i="48"/>
  <c r="AG56" i="68"/>
  <c r="AG57" i="68"/>
  <c r="AG58" i="68"/>
  <c r="AG59" i="68"/>
  <c r="AG60" i="68"/>
  <c r="AG61" i="68"/>
  <c r="AG62" i="68"/>
  <c r="AG63" i="68"/>
  <c r="AG64" i="68"/>
  <c r="AG65" i="68"/>
  <c r="AG67" i="68"/>
  <c r="AI163" i="6"/>
  <c r="AI165" i="6"/>
  <c r="AI172" i="6"/>
  <c r="AI174" i="6"/>
  <c r="AI199" i="6"/>
  <c r="AI201" i="6"/>
  <c r="AI190" i="6"/>
  <c r="AI191" i="6"/>
  <c r="AI192" i="6"/>
  <c r="AI181" i="6"/>
  <c r="AI182" i="6"/>
  <c r="AI183" i="6"/>
  <c r="AI208" i="6"/>
  <c r="AT228" i="6"/>
  <c r="AG86" i="68"/>
  <c r="AG87" i="68"/>
  <c r="AG89" i="68"/>
  <c r="AI347" i="6"/>
  <c r="AI348" i="6"/>
  <c r="AI349" i="6"/>
  <c r="AI338" i="6"/>
  <c r="AI339" i="6"/>
  <c r="AI340" i="6"/>
  <c r="AI329" i="6"/>
  <c r="AI330" i="6"/>
  <c r="AI331" i="6"/>
  <c r="AI320" i="6"/>
  <c r="AI321" i="6"/>
  <c r="AI322" i="6"/>
  <c r="AI311" i="6"/>
  <c r="AI312" i="6"/>
  <c r="AI313" i="6"/>
  <c r="AI302" i="6"/>
  <c r="AI303" i="6"/>
  <c r="AI304" i="6"/>
  <c r="AI356" i="6"/>
  <c r="AT376" i="6"/>
  <c r="AI520" i="6"/>
  <c r="AI521" i="6"/>
  <c r="AI522" i="6"/>
  <c r="AI511" i="6"/>
  <c r="AI512" i="6"/>
  <c r="AI513" i="6"/>
  <c r="AI502" i="6"/>
  <c r="AI503" i="6"/>
  <c r="AI504" i="6"/>
  <c r="AI493" i="6"/>
  <c r="AI494" i="6"/>
  <c r="AI495" i="6"/>
  <c r="AI457" i="6"/>
  <c r="AI458" i="6"/>
  <c r="AI459" i="6"/>
  <c r="AI448" i="6"/>
  <c r="AI449" i="6"/>
  <c r="AI450" i="6"/>
  <c r="AI439" i="6"/>
  <c r="AI440" i="6"/>
  <c r="AI441" i="6"/>
  <c r="AI430" i="6"/>
  <c r="AI431" i="6"/>
  <c r="AI432" i="6"/>
  <c r="AI421" i="6"/>
  <c r="AI422" i="6"/>
  <c r="AI423" i="6"/>
  <c r="AI412" i="6"/>
  <c r="AI413" i="6"/>
  <c r="AI414" i="6"/>
  <c r="AI403" i="6"/>
  <c r="AI404" i="6"/>
  <c r="AI405" i="6"/>
  <c r="AI394" i="6"/>
  <c r="AI395" i="6"/>
  <c r="AI396" i="6"/>
  <c r="AI385" i="6"/>
  <c r="AI386" i="6"/>
  <c r="AI387" i="6"/>
  <c r="AI484" i="6"/>
  <c r="AI485" i="6"/>
  <c r="AI486" i="6"/>
  <c r="AI475" i="6"/>
  <c r="AI476" i="6"/>
  <c r="AI477" i="6"/>
  <c r="AI466" i="6"/>
  <c r="AI467" i="6"/>
  <c r="AI468" i="6"/>
  <c r="AI529" i="6"/>
  <c r="AT549" i="6"/>
  <c r="AI264" i="6"/>
  <c r="AI265" i="6"/>
  <c r="AI266" i="6"/>
  <c r="AI255" i="6"/>
  <c r="AI256" i="6"/>
  <c r="AI257" i="6"/>
  <c r="AI246" i="6"/>
  <c r="AI248" i="6"/>
  <c r="AI237" i="6"/>
  <c r="AI238" i="6"/>
  <c r="AI239" i="6"/>
  <c r="AI273" i="6"/>
  <c r="AI274" i="6"/>
  <c r="AI275" i="6"/>
  <c r="AT293" i="6"/>
  <c r="AQ166" i="59"/>
  <c r="AT227" i="6"/>
  <c r="AT292" i="6"/>
  <c r="AT375" i="6"/>
  <c r="AT548" i="6"/>
  <c r="AQ165" i="59"/>
  <c r="AQ167" i="59"/>
  <c r="AQ150" i="59"/>
  <c r="AQ152" i="59"/>
  <c r="AQ153" i="59"/>
  <c r="AQ151" i="59"/>
  <c r="AQ154" i="59"/>
  <c r="AT205" i="6"/>
  <c r="AT196" i="6"/>
  <c r="AT178" i="6"/>
  <c r="AT169" i="6"/>
  <c r="AT187" i="6"/>
  <c r="AT212" i="6"/>
  <c r="AQ157" i="59"/>
  <c r="AT270" i="6"/>
  <c r="AT261" i="6"/>
  <c r="AT252" i="6"/>
  <c r="AT243" i="6"/>
  <c r="AT277" i="6"/>
  <c r="AQ158" i="59"/>
  <c r="AT353" i="6"/>
  <c r="AT344" i="6"/>
  <c r="AT335" i="6"/>
  <c r="AT326" i="6"/>
  <c r="AT317" i="6"/>
  <c r="AT308" i="6"/>
  <c r="AT360" i="6"/>
  <c r="AQ159" i="59"/>
  <c r="AT526" i="6"/>
  <c r="AT517" i="6"/>
  <c r="AT508" i="6"/>
  <c r="AT499" i="6"/>
  <c r="AT463" i="6"/>
  <c r="AT454" i="6"/>
  <c r="AT445" i="6"/>
  <c r="AT436" i="6"/>
  <c r="AT427" i="6"/>
  <c r="AT418" i="6"/>
  <c r="AT409" i="6"/>
  <c r="AT400" i="6"/>
  <c r="AT391" i="6"/>
  <c r="AT533" i="6"/>
  <c r="AQ160" i="59"/>
  <c r="AQ161" i="59"/>
  <c r="AQ169" i="59"/>
  <c r="AR11" i="33"/>
  <c r="AR12" i="33"/>
  <c r="AR13" i="33"/>
  <c r="AR14" i="33"/>
  <c r="AR15" i="33"/>
  <c r="AR16" i="33"/>
  <c r="AR17" i="33"/>
  <c r="AR18" i="33"/>
  <c r="AR19" i="33"/>
  <c r="AR20" i="33"/>
  <c r="AR21" i="33"/>
  <c r="AR22" i="33"/>
  <c r="AR23" i="33"/>
  <c r="AR24" i="33"/>
  <c r="AR25" i="33"/>
  <c r="AR26" i="33"/>
  <c r="AR27" i="33"/>
  <c r="AR28" i="33"/>
  <c r="AR29" i="33"/>
  <c r="AR30" i="33"/>
  <c r="AR31" i="33"/>
  <c r="AR32" i="33"/>
  <c r="AR33" i="33"/>
  <c r="AR34" i="33"/>
  <c r="AR35" i="33"/>
  <c r="AR36" i="33"/>
  <c r="AR37" i="33"/>
  <c r="AR38" i="33"/>
  <c r="AR39" i="33"/>
  <c r="AR40" i="33"/>
  <c r="AR41" i="33"/>
  <c r="AR42" i="33"/>
  <c r="AR43" i="33"/>
  <c r="AR44" i="33"/>
  <c r="AR45" i="33"/>
  <c r="AT31" i="6"/>
  <c r="AP23" i="29"/>
  <c r="AT53" i="6"/>
  <c r="AP24" i="29"/>
  <c r="AT81" i="6"/>
  <c r="AP25" i="29"/>
  <c r="AT139" i="6"/>
  <c r="AP26" i="29"/>
  <c r="AP27" i="29"/>
  <c r="AP28" i="29"/>
  <c r="AP47" i="29"/>
  <c r="AP48" i="29"/>
  <c r="AR7" i="30"/>
  <c r="AT30" i="6"/>
  <c r="AP14" i="29"/>
  <c r="AT52" i="6"/>
  <c r="AP15" i="29"/>
  <c r="AT80" i="6"/>
  <c r="AP16" i="29"/>
  <c r="AT138" i="6"/>
  <c r="AP17" i="29"/>
  <c r="AP18" i="29"/>
  <c r="AP19" i="29"/>
  <c r="AP38" i="29"/>
  <c r="AP39" i="29"/>
  <c r="AR8" i="30"/>
  <c r="AR9" i="30"/>
  <c r="AR50" i="30"/>
  <c r="D46" i="33"/>
  <c r="AR46" i="33"/>
  <c r="AR7" i="33"/>
  <c r="AR8" i="33"/>
  <c r="AR9" i="33"/>
  <c r="AR10" i="33"/>
  <c r="AR69" i="33"/>
  <c r="AR39" i="28"/>
  <c r="AQ204" i="59"/>
  <c r="AT29" i="6"/>
  <c r="AP5" i="29"/>
  <c r="AT51" i="6"/>
  <c r="AP6" i="29"/>
  <c r="AT79" i="6"/>
  <c r="AP7" i="29"/>
  <c r="AT137" i="6"/>
  <c r="AP8" i="29"/>
  <c r="AP9" i="29"/>
  <c r="AP10" i="29"/>
  <c r="AP32" i="29"/>
  <c r="AP33" i="29"/>
  <c r="AP34" i="29"/>
  <c r="AP35" i="29"/>
  <c r="AR12" i="28"/>
  <c r="AR13" i="28"/>
  <c r="AQ178" i="59"/>
  <c r="AP42" i="29"/>
  <c r="AP44" i="29"/>
  <c r="AR6" i="28"/>
  <c r="AQ172" i="59"/>
  <c r="AQ206" i="59"/>
  <c r="AQ208" i="59"/>
  <c r="AP35" i="64"/>
  <c r="AO90" i="48"/>
  <c r="AP14" i="67"/>
  <c r="AP17" i="67"/>
  <c r="AP18" i="67"/>
  <c r="AP20" i="67"/>
  <c r="AP39" i="64"/>
  <c r="AP38" i="50"/>
  <c r="AP34" i="50"/>
  <c r="AP27" i="50"/>
  <c r="AP35" i="50"/>
  <c r="AP39" i="50"/>
  <c r="AP43" i="50"/>
  <c r="AP40" i="64"/>
  <c r="AP65" i="50"/>
  <c r="AP66" i="50"/>
  <c r="AP67" i="50"/>
  <c r="AP68" i="50"/>
  <c r="AP69" i="50"/>
  <c r="AP70" i="50"/>
  <c r="AP41" i="64"/>
  <c r="AP38" i="64"/>
  <c r="AP43" i="64"/>
  <c r="AP45" i="64"/>
  <c r="AP48" i="64"/>
  <c r="AP50" i="64"/>
  <c r="AP67" i="64"/>
  <c r="AP7" i="111"/>
  <c r="AP13" i="48"/>
  <c r="AP33" i="48"/>
  <c r="AP35" i="48"/>
  <c r="AP44" i="48"/>
  <c r="AP7" i="48"/>
  <c r="AP9" i="48"/>
  <c r="AP50" i="48"/>
  <c r="AP70" i="48"/>
  <c r="AP72" i="48"/>
  <c r="AP81" i="48"/>
  <c r="AR125" i="59"/>
  <c r="AP45" i="48"/>
  <c r="AR126" i="59"/>
  <c r="AR127" i="59"/>
  <c r="AP34" i="48"/>
  <c r="AP38" i="48"/>
  <c r="AP39" i="48"/>
  <c r="AP40" i="48"/>
  <c r="AP71" i="48"/>
  <c r="AP75" i="48"/>
  <c r="AP76" i="48"/>
  <c r="AP77" i="48"/>
  <c r="AR120" i="59"/>
  <c r="AP41" i="48"/>
  <c r="AR121" i="59"/>
  <c r="AR122" i="59"/>
  <c r="AP14" i="48"/>
  <c r="AP15" i="48"/>
  <c r="AP17" i="48"/>
  <c r="AP21" i="48"/>
  <c r="AP22" i="48"/>
  <c r="AP23" i="48"/>
  <c r="AP24" i="48"/>
  <c r="AP26" i="48"/>
  <c r="AP28" i="48"/>
  <c r="AP51" i="48"/>
  <c r="AP52" i="48"/>
  <c r="AP54" i="48"/>
  <c r="AP58" i="48"/>
  <c r="AP59" i="48"/>
  <c r="AP60" i="48"/>
  <c r="AP61" i="48"/>
  <c r="AP63" i="48"/>
  <c r="AP65" i="48"/>
  <c r="AR116" i="59"/>
  <c r="AR129" i="59"/>
  <c r="AP91" i="48"/>
  <c r="AS49" i="68"/>
  <c r="AS50" i="68"/>
  <c r="AS56" i="68"/>
  <c r="AS57" i="68"/>
  <c r="AS58" i="68"/>
  <c r="AS59" i="68"/>
  <c r="AS60" i="68"/>
  <c r="AS61" i="68"/>
  <c r="AS62" i="68"/>
  <c r="AS63" i="68"/>
  <c r="AS64" i="68"/>
  <c r="AS65" i="68"/>
  <c r="AS67" i="68"/>
  <c r="AS74" i="68"/>
  <c r="AU193" i="6"/>
  <c r="AS72" i="68"/>
  <c r="AU175" i="6"/>
  <c r="AS71" i="68"/>
  <c r="AU166" i="6"/>
  <c r="AS73" i="68"/>
  <c r="AU184" i="6"/>
  <c r="AU209" i="6"/>
  <c r="AU163" i="6"/>
  <c r="AU165" i="6"/>
  <c r="AU172" i="6"/>
  <c r="AU174" i="6"/>
  <c r="AU199" i="6"/>
  <c r="AU201" i="6"/>
  <c r="AU190" i="6"/>
  <c r="AU191" i="6"/>
  <c r="AU192" i="6"/>
  <c r="AU181" i="6"/>
  <c r="AU182" i="6"/>
  <c r="AU183" i="6"/>
  <c r="AU208" i="6"/>
  <c r="AU210" i="6"/>
  <c r="AU219" i="6"/>
  <c r="AU220" i="6"/>
  <c r="AU221" i="6"/>
  <c r="AU223" i="6"/>
  <c r="AU25" i="6"/>
  <c r="AU222" i="6"/>
  <c r="AU224" i="6"/>
  <c r="AS76" i="68"/>
  <c r="AU341" i="6"/>
  <c r="AS86" i="68"/>
  <c r="AS87" i="68"/>
  <c r="AS89" i="68"/>
  <c r="AS94" i="68"/>
  <c r="AU332" i="6"/>
  <c r="AS93" i="68"/>
  <c r="AU323" i="6"/>
  <c r="AS75" i="68"/>
  <c r="AU305" i="6"/>
  <c r="AU357" i="6"/>
  <c r="AU347" i="6"/>
  <c r="AU348" i="6"/>
  <c r="AU349" i="6"/>
  <c r="AU338" i="6"/>
  <c r="AU339" i="6"/>
  <c r="AU340" i="6"/>
  <c r="AU329" i="6"/>
  <c r="AU330" i="6"/>
  <c r="AU331" i="6"/>
  <c r="AU320" i="6"/>
  <c r="AU321" i="6"/>
  <c r="AU322" i="6"/>
  <c r="AU311" i="6"/>
  <c r="AU312" i="6"/>
  <c r="AU313" i="6"/>
  <c r="AU302" i="6"/>
  <c r="AU303" i="6"/>
  <c r="AU304" i="6"/>
  <c r="AU356" i="6"/>
  <c r="AU358" i="6"/>
  <c r="AU367" i="6"/>
  <c r="AU368" i="6"/>
  <c r="AU369" i="6"/>
  <c r="AU371" i="6"/>
  <c r="AU75" i="6"/>
  <c r="AU370" i="6"/>
  <c r="AU372" i="6"/>
  <c r="AS80" i="68"/>
  <c r="AU496" i="6"/>
  <c r="AS79" i="68"/>
  <c r="AU469" i="6"/>
  <c r="AS78" i="68"/>
  <c r="AU442" i="6"/>
  <c r="AS77" i="68"/>
  <c r="AU406" i="6"/>
  <c r="AU530" i="6"/>
  <c r="AU520" i="6"/>
  <c r="AU521" i="6"/>
  <c r="AU522" i="6"/>
  <c r="AU511" i="6"/>
  <c r="AU512" i="6"/>
  <c r="AU513" i="6"/>
  <c r="AU502" i="6"/>
  <c r="AU503" i="6"/>
  <c r="AU504" i="6"/>
  <c r="AU493" i="6"/>
  <c r="AU494" i="6"/>
  <c r="AU495" i="6"/>
  <c r="AU457" i="6"/>
  <c r="AU458" i="6"/>
  <c r="AU459" i="6"/>
  <c r="AU448" i="6"/>
  <c r="AU449" i="6"/>
  <c r="AU450" i="6"/>
  <c r="AU439" i="6"/>
  <c r="AU440" i="6"/>
  <c r="AU441" i="6"/>
  <c r="AU430" i="6"/>
  <c r="AU431" i="6"/>
  <c r="AU432" i="6"/>
  <c r="AU421" i="6"/>
  <c r="AU422" i="6"/>
  <c r="AU423" i="6"/>
  <c r="AU412" i="6"/>
  <c r="AU413" i="6"/>
  <c r="AU414" i="6"/>
  <c r="AU403" i="6"/>
  <c r="AU404" i="6"/>
  <c r="AU405" i="6"/>
  <c r="AU394" i="6"/>
  <c r="AU395" i="6"/>
  <c r="AU396" i="6"/>
  <c r="AU385" i="6"/>
  <c r="AU386" i="6"/>
  <c r="AU387" i="6"/>
  <c r="AU484" i="6"/>
  <c r="AU485" i="6"/>
  <c r="AU486" i="6"/>
  <c r="AU475" i="6"/>
  <c r="AU476" i="6"/>
  <c r="AU477" i="6"/>
  <c r="AU466" i="6"/>
  <c r="AU467" i="6"/>
  <c r="AU468" i="6"/>
  <c r="AU529" i="6"/>
  <c r="AU531" i="6"/>
  <c r="AU540" i="6"/>
  <c r="AU541" i="6"/>
  <c r="AU542" i="6"/>
  <c r="AU544" i="6"/>
  <c r="AU133" i="6"/>
  <c r="AU543" i="6"/>
  <c r="AU545" i="6"/>
  <c r="AU264" i="6"/>
  <c r="AU265" i="6"/>
  <c r="AU266" i="6"/>
  <c r="AU255" i="6"/>
  <c r="AU256" i="6"/>
  <c r="AU257" i="6"/>
  <c r="AU246" i="6"/>
  <c r="AU248" i="6"/>
  <c r="AU237" i="6"/>
  <c r="AU238" i="6"/>
  <c r="AU239" i="6"/>
  <c r="AU273" i="6"/>
  <c r="AU274" i="6"/>
  <c r="AU275" i="6"/>
  <c r="AU284" i="6"/>
  <c r="AU285" i="6"/>
  <c r="AU286" i="6"/>
  <c r="AU47" i="6"/>
  <c r="AU287" i="6"/>
  <c r="AU288" i="6"/>
  <c r="AU289" i="6"/>
  <c r="AR164" i="59"/>
  <c r="AE14" i="48"/>
  <c r="AE15" i="48"/>
  <c r="AE17" i="48"/>
  <c r="AE21" i="48"/>
  <c r="AE22" i="48"/>
  <c r="AE23" i="48"/>
  <c r="AE24" i="48"/>
  <c r="AE26" i="48"/>
  <c r="AE28" i="48"/>
  <c r="AE33" i="48"/>
  <c r="AE35" i="48"/>
  <c r="AE34" i="48"/>
  <c r="AE38" i="48"/>
  <c r="AE39" i="48"/>
  <c r="AE40" i="48"/>
  <c r="G33" i="48"/>
  <c r="S33" i="48"/>
  <c r="S35" i="48"/>
  <c r="S34" i="48"/>
  <c r="D21" i="49"/>
  <c r="AH21" i="49"/>
  <c r="D33" i="49"/>
  <c r="AH33" i="49"/>
  <c r="AH67" i="49"/>
  <c r="AE44" i="48"/>
  <c r="D94" i="49"/>
  <c r="AH94" i="49"/>
  <c r="D106" i="49"/>
  <c r="AH106" i="49"/>
  <c r="AH140" i="49"/>
  <c r="AE50" i="48"/>
  <c r="AE51" i="48"/>
  <c r="AE52" i="48"/>
  <c r="AE54" i="48"/>
  <c r="AE58" i="48"/>
  <c r="AE59" i="48"/>
  <c r="AE60" i="48"/>
  <c r="AE61" i="48"/>
  <c r="AE63" i="48"/>
  <c r="AE65" i="48"/>
  <c r="AE70" i="48"/>
  <c r="AE72" i="48"/>
  <c r="AE71" i="48"/>
  <c r="AE75" i="48"/>
  <c r="AE76" i="48"/>
  <c r="AE77" i="48"/>
  <c r="AE81" i="48"/>
  <c r="AH56" i="68"/>
  <c r="AH57" i="68"/>
  <c r="AH58" i="68"/>
  <c r="AH59" i="68"/>
  <c r="AH60" i="68"/>
  <c r="AH61" i="68"/>
  <c r="AH62" i="68"/>
  <c r="AH63" i="68"/>
  <c r="AH64" i="68"/>
  <c r="AH65" i="68"/>
  <c r="AH67" i="68"/>
  <c r="AJ163" i="6"/>
  <c r="AJ165" i="6"/>
  <c r="AJ172" i="6"/>
  <c r="AJ174" i="6"/>
  <c r="AJ199" i="6"/>
  <c r="AJ201" i="6"/>
  <c r="AJ190" i="6"/>
  <c r="AJ191" i="6"/>
  <c r="AJ192" i="6"/>
  <c r="AJ181" i="6"/>
  <c r="AJ182" i="6"/>
  <c r="AJ183" i="6"/>
  <c r="AJ208" i="6"/>
  <c r="AU228" i="6"/>
  <c r="AH86" i="68"/>
  <c r="AH87" i="68"/>
  <c r="AH89" i="68"/>
  <c r="AJ347" i="6"/>
  <c r="AJ348" i="6"/>
  <c r="AJ349" i="6"/>
  <c r="AJ338" i="6"/>
  <c r="AJ339" i="6"/>
  <c r="AJ340" i="6"/>
  <c r="AJ329" i="6"/>
  <c r="AJ330" i="6"/>
  <c r="AJ331" i="6"/>
  <c r="AJ320" i="6"/>
  <c r="AJ321" i="6"/>
  <c r="AJ322" i="6"/>
  <c r="AJ311" i="6"/>
  <c r="AJ312" i="6"/>
  <c r="AJ313" i="6"/>
  <c r="AJ302" i="6"/>
  <c r="AJ303" i="6"/>
  <c r="AJ304" i="6"/>
  <c r="AJ356" i="6"/>
  <c r="AU376" i="6"/>
  <c r="AJ520" i="6"/>
  <c r="AJ521" i="6"/>
  <c r="AJ522" i="6"/>
  <c r="AJ511" i="6"/>
  <c r="AJ512" i="6"/>
  <c r="AJ513" i="6"/>
  <c r="AJ502" i="6"/>
  <c r="AJ503" i="6"/>
  <c r="AJ504" i="6"/>
  <c r="AJ493" i="6"/>
  <c r="AJ494" i="6"/>
  <c r="AJ495" i="6"/>
  <c r="AJ457" i="6"/>
  <c r="AJ458" i="6"/>
  <c r="AJ459" i="6"/>
  <c r="AJ448" i="6"/>
  <c r="AJ449" i="6"/>
  <c r="AJ450" i="6"/>
  <c r="AJ439" i="6"/>
  <c r="AJ440" i="6"/>
  <c r="AJ441" i="6"/>
  <c r="AJ430" i="6"/>
  <c r="AJ431" i="6"/>
  <c r="AJ432" i="6"/>
  <c r="AJ421" i="6"/>
  <c r="AJ422" i="6"/>
  <c r="AJ423" i="6"/>
  <c r="AJ412" i="6"/>
  <c r="AJ413" i="6"/>
  <c r="AJ414" i="6"/>
  <c r="AJ403" i="6"/>
  <c r="AJ404" i="6"/>
  <c r="AJ405" i="6"/>
  <c r="AJ394" i="6"/>
  <c r="AJ395" i="6"/>
  <c r="AJ396" i="6"/>
  <c r="AJ385" i="6"/>
  <c r="AJ386" i="6"/>
  <c r="AJ387" i="6"/>
  <c r="AJ484" i="6"/>
  <c r="AJ485" i="6"/>
  <c r="AJ486" i="6"/>
  <c r="AJ475" i="6"/>
  <c r="AJ476" i="6"/>
  <c r="AJ477" i="6"/>
  <c r="AJ466" i="6"/>
  <c r="AJ467" i="6"/>
  <c r="AJ468" i="6"/>
  <c r="AJ529" i="6"/>
  <c r="AU549" i="6"/>
  <c r="AJ264" i="6"/>
  <c r="AJ265" i="6"/>
  <c r="AJ266" i="6"/>
  <c r="AJ255" i="6"/>
  <c r="AJ256" i="6"/>
  <c r="AJ257" i="6"/>
  <c r="AJ246" i="6"/>
  <c r="AJ248" i="6"/>
  <c r="AJ237" i="6"/>
  <c r="AJ238" i="6"/>
  <c r="AJ239" i="6"/>
  <c r="AJ273" i="6"/>
  <c r="AJ274" i="6"/>
  <c r="AJ275" i="6"/>
  <c r="AU293" i="6"/>
  <c r="AR166" i="59"/>
  <c r="AU227" i="6"/>
  <c r="AU292" i="6"/>
  <c r="AU375" i="6"/>
  <c r="AU548" i="6"/>
  <c r="AR165" i="59"/>
  <c r="AR167" i="59"/>
  <c r="AR150" i="59"/>
  <c r="AR152" i="59"/>
  <c r="AR153" i="59"/>
  <c r="AR151" i="59"/>
  <c r="AR154" i="59"/>
  <c r="AU205" i="6"/>
  <c r="AU196" i="6"/>
  <c r="AU178" i="6"/>
  <c r="AU169" i="6"/>
  <c r="AU187" i="6"/>
  <c r="AU212" i="6"/>
  <c r="AR157" i="59"/>
  <c r="AU270" i="6"/>
  <c r="AU261" i="6"/>
  <c r="AU252" i="6"/>
  <c r="AU243" i="6"/>
  <c r="AU277" i="6"/>
  <c r="AR158" i="59"/>
  <c r="AU353" i="6"/>
  <c r="AU344" i="6"/>
  <c r="AU335" i="6"/>
  <c r="AU326" i="6"/>
  <c r="AU317" i="6"/>
  <c r="AU308" i="6"/>
  <c r="AU360" i="6"/>
  <c r="AR159" i="59"/>
  <c r="AU526" i="6"/>
  <c r="AU517" i="6"/>
  <c r="AU508" i="6"/>
  <c r="AU499" i="6"/>
  <c r="AU463" i="6"/>
  <c r="AU454" i="6"/>
  <c r="AU445" i="6"/>
  <c r="AU436" i="6"/>
  <c r="AU427" i="6"/>
  <c r="AU418" i="6"/>
  <c r="AU409" i="6"/>
  <c r="AU400" i="6"/>
  <c r="AU391" i="6"/>
  <c r="AU533" i="6"/>
  <c r="AR160" i="59"/>
  <c r="AR161" i="59"/>
  <c r="AR169" i="59"/>
  <c r="AS11" i="33"/>
  <c r="AS12" i="33"/>
  <c r="AS13" i="33"/>
  <c r="AS14" i="33"/>
  <c r="AS15" i="33"/>
  <c r="AS16" i="33"/>
  <c r="AS17" i="33"/>
  <c r="AS18" i="33"/>
  <c r="AS19" i="33"/>
  <c r="AS20" i="33"/>
  <c r="AS21" i="33"/>
  <c r="AS22" i="33"/>
  <c r="AS23" i="33"/>
  <c r="AS24" i="33"/>
  <c r="AS25" i="33"/>
  <c r="AS26" i="33"/>
  <c r="AS27" i="33"/>
  <c r="AS28" i="33"/>
  <c r="AS29" i="33"/>
  <c r="AS30" i="33"/>
  <c r="AS31" i="33"/>
  <c r="AS32" i="33"/>
  <c r="AS33" i="33"/>
  <c r="AS34" i="33"/>
  <c r="AS35" i="33"/>
  <c r="AS36" i="33"/>
  <c r="AS37" i="33"/>
  <c r="AS38" i="33"/>
  <c r="AS39" i="33"/>
  <c r="AS40" i="33"/>
  <c r="AS41" i="33"/>
  <c r="AS42" i="33"/>
  <c r="AS43" i="33"/>
  <c r="AS44" i="33"/>
  <c r="AS45" i="33"/>
  <c r="AS46" i="33"/>
  <c r="AU31" i="6"/>
  <c r="AQ23" i="29"/>
  <c r="AU53" i="6"/>
  <c r="AQ24" i="29"/>
  <c r="AU81" i="6"/>
  <c r="AQ25" i="29"/>
  <c r="AU139" i="6"/>
  <c r="AQ26" i="29"/>
  <c r="AQ27" i="29"/>
  <c r="AQ28" i="29"/>
  <c r="AQ47" i="29"/>
  <c r="AQ48" i="29"/>
  <c r="AS7" i="30"/>
  <c r="AU30" i="6"/>
  <c r="AQ14" i="29"/>
  <c r="AU52" i="6"/>
  <c r="AQ15" i="29"/>
  <c r="AU80" i="6"/>
  <c r="AQ16" i="29"/>
  <c r="AU138" i="6"/>
  <c r="AQ17" i="29"/>
  <c r="AQ18" i="29"/>
  <c r="AQ19" i="29"/>
  <c r="AQ38" i="29"/>
  <c r="AQ39" i="29"/>
  <c r="AS8" i="30"/>
  <c r="AS9" i="30"/>
  <c r="AS50" i="30"/>
  <c r="D47" i="33"/>
  <c r="AS47" i="33"/>
  <c r="AS7" i="33"/>
  <c r="AS8" i="33"/>
  <c r="AS9" i="33"/>
  <c r="AS10" i="33"/>
  <c r="AS69" i="33"/>
  <c r="AS39" i="28"/>
  <c r="AR204" i="59"/>
  <c r="AU29" i="6"/>
  <c r="AQ5" i="29"/>
  <c r="AU51" i="6"/>
  <c r="AQ6" i="29"/>
  <c r="AU79" i="6"/>
  <c r="AQ7" i="29"/>
  <c r="AU137" i="6"/>
  <c r="AQ8" i="29"/>
  <c r="AQ9" i="29"/>
  <c r="AQ10" i="29"/>
  <c r="AQ32" i="29"/>
  <c r="AQ33" i="29"/>
  <c r="AQ34" i="29"/>
  <c r="AQ35" i="29"/>
  <c r="AS12" i="28"/>
  <c r="AS13" i="28"/>
  <c r="AR178" i="59"/>
  <c r="AQ42" i="29"/>
  <c r="AQ44" i="29"/>
  <c r="AS6" i="28"/>
  <c r="AR172" i="59"/>
  <c r="AR206" i="59"/>
  <c r="AR208" i="59"/>
  <c r="AQ35" i="64"/>
  <c r="AP90" i="48"/>
  <c r="AQ14" i="67"/>
  <c r="AQ17" i="67"/>
  <c r="AQ18" i="67"/>
  <c r="AQ20" i="67"/>
  <c r="AQ39" i="64"/>
  <c r="AQ38" i="50"/>
  <c r="AQ34" i="50"/>
  <c r="AQ27" i="50"/>
  <c r="AQ35" i="50"/>
  <c r="AQ39" i="50"/>
  <c r="AQ43" i="50"/>
  <c r="AQ40" i="64"/>
  <c r="AQ65" i="50"/>
  <c r="AQ66" i="50"/>
  <c r="AQ67" i="50"/>
  <c r="AQ68" i="50"/>
  <c r="AQ69" i="50"/>
  <c r="AQ70" i="50"/>
  <c r="AQ41" i="64"/>
  <c r="AQ38" i="64"/>
  <c r="AQ43" i="64"/>
  <c r="AQ45" i="64"/>
  <c r="AQ48" i="64"/>
  <c r="AQ50" i="64"/>
  <c r="AQ67" i="64"/>
  <c r="AQ7" i="111"/>
  <c r="AQ13" i="48"/>
  <c r="AQ33" i="48"/>
  <c r="AQ35" i="48"/>
  <c r="AQ44" i="48"/>
  <c r="AQ7" i="48"/>
  <c r="AQ9" i="48"/>
  <c r="AQ50" i="48"/>
  <c r="AQ70" i="48"/>
  <c r="AQ72" i="48"/>
  <c r="AQ81" i="48"/>
  <c r="AS125" i="59"/>
  <c r="AQ45" i="48"/>
  <c r="AS126" i="59"/>
  <c r="AS127" i="59"/>
  <c r="AQ34" i="48"/>
  <c r="AQ38" i="48"/>
  <c r="AQ39" i="48"/>
  <c r="AQ40" i="48"/>
  <c r="AQ71" i="48"/>
  <c r="AQ75" i="48"/>
  <c r="AQ76" i="48"/>
  <c r="AQ77" i="48"/>
  <c r="AS120" i="59"/>
  <c r="AQ41" i="48"/>
  <c r="AS121" i="59"/>
  <c r="AS122" i="59"/>
  <c r="AQ14" i="48"/>
  <c r="AQ15" i="48"/>
  <c r="AQ17" i="48"/>
  <c r="AQ21" i="48"/>
  <c r="AQ22" i="48"/>
  <c r="AQ23" i="48"/>
  <c r="AQ24" i="48"/>
  <c r="AQ26" i="48"/>
  <c r="AQ28" i="48"/>
  <c r="AQ51" i="48"/>
  <c r="AQ52" i="48"/>
  <c r="AQ54" i="48"/>
  <c r="AQ58" i="48"/>
  <c r="AQ59" i="48"/>
  <c r="AQ60" i="48"/>
  <c r="AQ61" i="48"/>
  <c r="AQ63" i="48"/>
  <c r="AQ65" i="48"/>
  <c r="AS116" i="59"/>
  <c r="AS129" i="59"/>
  <c r="AQ91" i="48"/>
  <c r="AT49" i="68"/>
  <c r="AT50" i="68"/>
  <c r="AT56" i="68"/>
  <c r="AT57" i="68"/>
  <c r="AT58" i="68"/>
  <c r="AT59" i="68"/>
  <c r="AT60" i="68"/>
  <c r="AT61" i="68"/>
  <c r="AT62" i="68"/>
  <c r="AT63" i="68"/>
  <c r="AT64" i="68"/>
  <c r="AT65" i="68"/>
  <c r="AT67" i="68"/>
  <c r="AT74" i="68"/>
  <c r="AV193" i="6"/>
  <c r="AT72" i="68"/>
  <c r="AV175" i="6"/>
  <c r="AT71" i="68"/>
  <c r="AV166" i="6"/>
  <c r="AT73" i="68"/>
  <c r="AV184" i="6"/>
  <c r="AV209" i="6"/>
  <c r="AV163" i="6"/>
  <c r="AV165" i="6"/>
  <c r="AV172" i="6"/>
  <c r="AV174" i="6"/>
  <c r="AV199" i="6"/>
  <c r="AV201" i="6"/>
  <c r="AV190" i="6"/>
  <c r="AV191" i="6"/>
  <c r="AV192" i="6"/>
  <c r="AV181" i="6"/>
  <c r="AV182" i="6"/>
  <c r="AV183" i="6"/>
  <c r="AV208" i="6"/>
  <c r="AV210" i="6"/>
  <c r="AV219" i="6"/>
  <c r="AV220" i="6"/>
  <c r="AV221" i="6"/>
  <c r="AV223" i="6"/>
  <c r="AV25" i="6"/>
  <c r="AV222" i="6"/>
  <c r="AV224" i="6"/>
  <c r="AT76" i="68"/>
  <c r="AV341" i="6"/>
  <c r="AT86" i="68"/>
  <c r="AT87" i="68"/>
  <c r="AT89" i="68"/>
  <c r="AT94" i="68"/>
  <c r="AV332" i="6"/>
  <c r="AT93" i="68"/>
  <c r="AV323" i="6"/>
  <c r="AT75" i="68"/>
  <c r="AV305" i="6"/>
  <c r="AV357" i="6"/>
  <c r="AV347" i="6"/>
  <c r="AV348" i="6"/>
  <c r="AV349" i="6"/>
  <c r="AV338" i="6"/>
  <c r="AV339" i="6"/>
  <c r="AV340" i="6"/>
  <c r="AV329" i="6"/>
  <c r="AV330" i="6"/>
  <c r="AV331" i="6"/>
  <c r="AV320" i="6"/>
  <c r="AV321" i="6"/>
  <c r="AV322" i="6"/>
  <c r="AV311" i="6"/>
  <c r="AV312" i="6"/>
  <c r="AV313" i="6"/>
  <c r="AV302" i="6"/>
  <c r="AV303" i="6"/>
  <c r="AV304" i="6"/>
  <c r="AV356" i="6"/>
  <c r="AV358" i="6"/>
  <c r="AV367" i="6"/>
  <c r="AV368" i="6"/>
  <c r="AV369" i="6"/>
  <c r="AV371" i="6"/>
  <c r="AV75" i="6"/>
  <c r="AV370" i="6"/>
  <c r="AV372" i="6"/>
  <c r="AT80" i="68"/>
  <c r="AV496" i="6"/>
  <c r="AT79" i="68"/>
  <c r="AV469" i="6"/>
  <c r="AT78" i="68"/>
  <c r="AV442" i="6"/>
  <c r="AT77" i="68"/>
  <c r="AV406" i="6"/>
  <c r="AV530" i="6"/>
  <c r="AV520" i="6"/>
  <c r="AV521" i="6"/>
  <c r="AV522" i="6"/>
  <c r="AV511" i="6"/>
  <c r="AV512" i="6"/>
  <c r="AV513" i="6"/>
  <c r="AV502" i="6"/>
  <c r="AV503" i="6"/>
  <c r="AV504" i="6"/>
  <c r="AV493" i="6"/>
  <c r="AV494" i="6"/>
  <c r="AV495" i="6"/>
  <c r="AV457" i="6"/>
  <c r="AV458" i="6"/>
  <c r="AV459" i="6"/>
  <c r="AV448" i="6"/>
  <c r="AV449" i="6"/>
  <c r="AV450" i="6"/>
  <c r="AV439" i="6"/>
  <c r="AV440" i="6"/>
  <c r="AV441" i="6"/>
  <c r="AV430" i="6"/>
  <c r="AV431" i="6"/>
  <c r="AV432" i="6"/>
  <c r="AV421" i="6"/>
  <c r="AV422" i="6"/>
  <c r="AV423" i="6"/>
  <c r="AV412" i="6"/>
  <c r="AV413" i="6"/>
  <c r="AV414" i="6"/>
  <c r="AV403" i="6"/>
  <c r="AV404" i="6"/>
  <c r="AV405" i="6"/>
  <c r="AV394" i="6"/>
  <c r="AV395" i="6"/>
  <c r="AV396" i="6"/>
  <c r="AV385" i="6"/>
  <c r="AV386" i="6"/>
  <c r="AV387" i="6"/>
  <c r="AV484" i="6"/>
  <c r="AV485" i="6"/>
  <c r="AV486" i="6"/>
  <c r="AV475" i="6"/>
  <c r="AV476" i="6"/>
  <c r="AV477" i="6"/>
  <c r="AV466" i="6"/>
  <c r="AV467" i="6"/>
  <c r="AV468" i="6"/>
  <c r="AV529" i="6"/>
  <c r="AV531" i="6"/>
  <c r="AV540" i="6"/>
  <c r="AV541" i="6"/>
  <c r="AV542" i="6"/>
  <c r="AV544" i="6"/>
  <c r="AV133" i="6"/>
  <c r="AV543" i="6"/>
  <c r="AV545" i="6"/>
  <c r="AV264" i="6"/>
  <c r="AV265" i="6"/>
  <c r="AV266" i="6"/>
  <c r="AV255" i="6"/>
  <c r="AV256" i="6"/>
  <c r="AV257" i="6"/>
  <c r="AV246" i="6"/>
  <c r="AV248" i="6"/>
  <c r="AV237" i="6"/>
  <c r="AV238" i="6"/>
  <c r="AV239" i="6"/>
  <c r="AV273" i="6"/>
  <c r="AV274" i="6"/>
  <c r="AV275" i="6"/>
  <c r="AV284" i="6"/>
  <c r="AV285" i="6"/>
  <c r="AV286" i="6"/>
  <c r="AV47" i="6"/>
  <c r="AV287" i="6"/>
  <c r="AV288" i="6"/>
  <c r="AV289" i="6"/>
  <c r="AS164" i="59"/>
  <c r="AF14" i="48"/>
  <c r="AF15" i="48"/>
  <c r="AF17" i="48"/>
  <c r="AF21" i="48"/>
  <c r="AF22" i="48"/>
  <c r="AF23" i="48"/>
  <c r="AF24" i="48"/>
  <c r="AF26" i="48"/>
  <c r="AF28" i="48"/>
  <c r="AF33" i="48"/>
  <c r="AF35" i="48"/>
  <c r="AF34" i="48"/>
  <c r="AF38" i="48"/>
  <c r="AF39" i="48"/>
  <c r="AF40" i="48"/>
  <c r="H33" i="48"/>
  <c r="AI10" i="49"/>
  <c r="T33" i="48"/>
  <c r="T35" i="48"/>
  <c r="T34" i="48"/>
  <c r="D22" i="49"/>
  <c r="AI22" i="49"/>
  <c r="D34" i="49"/>
  <c r="AI34" i="49"/>
  <c r="AI66" i="49"/>
  <c r="AI67" i="49"/>
  <c r="AI68" i="49"/>
  <c r="AF41" i="48"/>
  <c r="AF44" i="48"/>
  <c r="AI83" i="49"/>
  <c r="D95" i="49"/>
  <c r="AI95" i="49"/>
  <c r="D107" i="49"/>
  <c r="AI107" i="49"/>
  <c r="AI139" i="49"/>
  <c r="AI140" i="49"/>
  <c r="AI141" i="49"/>
  <c r="AF45" i="48"/>
  <c r="AF50" i="48"/>
  <c r="AF51" i="48"/>
  <c r="AF52" i="48"/>
  <c r="AF54" i="48"/>
  <c r="AF58" i="48"/>
  <c r="AF59" i="48"/>
  <c r="AF60" i="48"/>
  <c r="AF61" i="48"/>
  <c r="AF63" i="48"/>
  <c r="AF65" i="48"/>
  <c r="AF70" i="48"/>
  <c r="AF72" i="48"/>
  <c r="AF71" i="48"/>
  <c r="AF75" i="48"/>
  <c r="AF76" i="48"/>
  <c r="AF77" i="48"/>
  <c r="AF81" i="48"/>
  <c r="AF91" i="48"/>
  <c r="AI49" i="68"/>
  <c r="AI50" i="68"/>
  <c r="AI56" i="68"/>
  <c r="AI57" i="68"/>
  <c r="AI58" i="68"/>
  <c r="AI59" i="68"/>
  <c r="AI60" i="68"/>
  <c r="AI61" i="68"/>
  <c r="AI62" i="68"/>
  <c r="AI63" i="68"/>
  <c r="AI64" i="68"/>
  <c r="AI65" i="68"/>
  <c r="AI67" i="68"/>
  <c r="AI74" i="68"/>
  <c r="AK193" i="6"/>
  <c r="AI72" i="68"/>
  <c r="AK175" i="6"/>
  <c r="AI71" i="68"/>
  <c r="AK166" i="6"/>
  <c r="AI73" i="68"/>
  <c r="AK184" i="6"/>
  <c r="AK209" i="6"/>
  <c r="AK163" i="6"/>
  <c r="AK165" i="6"/>
  <c r="AK172" i="6"/>
  <c r="AK174" i="6"/>
  <c r="AK199" i="6"/>
  <c r="AK201" i="6"/>
  <c r="AK190" i="6"/>
  <c r="AK191" i="6"/>
  <c r="AK192" i="6"/>
  <c r="AK181" i="6"/>
  <c r="AK182" i="6"/>
  <c r="AK183" i="6"/>
  <c r="AK208" i="6"/>
  <c r="AK210" i="6"/>
  <c r="AV228" i="6"/>
  <c r="AI76" i="68"/>
  <c r="AK341" i="6"/>
  <c r="AI86" i="68"/>
  <c r="AI87" i="68"/>
  <c r="AI89" i="68"/>
  <c r="AI94" i="68"/>
  <c r="AK332" i="6"/>
  <c r="AI93" i="68"/>
  <c r="AK323" i="6"/>
  <c r="AI75" i="68"/>
  <c r="AK305" i="6"/>
  <c r="AK357" i="6"/>
  <c r="AK347" i="6"/>
  <c r="AK348" i="6"/>
  <c r="AK349" i="6"/>
  <c r="AK338" i="6"/>
  <c r="AK339" i="6"/>
  <c r="AK340" i="6"/>
  <c r="AK329" i="6"/>
  <c r="AK330" i="6"/>
  <c r="AK331" i="6"/>
  <c r="AK320" i="6"/>
  <c r="AK321" i="6"/>
  <c r="AK322" i="6"/>
  <c r="AK311" i="6"/>
  <c r="AK312" i="6"/>
  <c r="AK313" i="6"/>
  <c r="AK302" i="6"/>
  <c r="AK303" i="6"/>
  <c r="AK304" i="6"/>
  <c r="AK356" i="6"/>
  <c r="AK358" i="6"/>
  <c r="AV376" i="6"/>
  <c r="AI80" i="68"/>
  <c r="AK496" i="6"/>
  <c r="AI79" i="68"/>
  <c r="AK469" i="6"/>
  <c r="AI78" i="68"/>
  <c r="AK442" i="6"/>
  <c r="AI77" i="68"/>
  <c r="AK406" i="6"/>
  <c r="AK530" i="6"/>
  <c r="AK520" i="6"/>
  <c r="AK521" i="6"/>
  <c r="AK522" i="6"/>
  <c r="AK511" i="6"/>
  <c r="AK512" i="6"/>
  <c r="AK513" i="6"/>
  <c r="AK502" i="6"/>
  <c r="AK503" i="6"/>
  <c r="AK504" i="6"/>
  <c r="AK493" i="6"/>
  <c r="AK494" i="6"/>
  <c r="AK495" i="6"/>
  <c r="AK457" i="6"/>
  <c r="AK458" i="6"/>
  <c r="AK459" i="6"/>
  <c r="AK448" i="6"/>
  <c r="AK449" i="6"/>
  <c r="AK450" i="6"/>
  <c r="AK439" i="6"/>
  <c r="AK440" i="6"/>
  <c r="AK441" i="6"/>
  <c r="AK430" i="6"/>
  <c r="AK431" i="6"/>
  <c r="AK432" i="6"/>
  <c r="AK421" i="6"/>
  <c r="AK422" i="6"/>
  <c r="AK423" i="6"/>
  <c r="AK412" i="6"/>
  <c r="AK413" i="6"/>
  <c r="AK414" i="6"/>
  <c r="AK403" i="6"/>
  <c r="AK404" i="6"/>
  <c r="AK405" i="6"/>
  <c r="AK394" i="6"/>
  <c r="AK395" i="6"/>
  <c r="AK396" i="6"/>
  <c r="AK385" i="6"/>
  <c r="AK386" i="6"/>
  <c r="AK387" i="6"/>
  <c r="AK484" i="6"/>
  <c r="AK485" i="6"/>
  <c r="AK486" i="6"/>
  <c r="AK475" i="6"/>
  <c r="AK476" i="6"/>
  <c r="AK477" i="6"/>
  <c r="AK466" i="6"/>
  <c r="AK467" i="6"/>
  <c r="AK468" i="6"/>
  <c r="AK529" i="6"/>
  <c r="AK531" i="6"/>
  <c r="AV549" i="6"/>
  <c r="AK264" i="6"/>
  <c r="AK265" i="6"/>
  <c r="AK266" i="6"/>
  <c r="AK255" i="6"/>
  <c r="AK256" i="6"/>
  <c r="AK257" i="6"/>
  <c r="AK246" i="6"/>
  <c r="AK248" i="6"/>
  <c r="AK237" i="6"/>
  <c r="AK238" i="6"/>
  <c r="AK239" i="6"/>
  <c r="AK273" i="6"/>
  <c r="AK274" i="6"/>
  <c r="AK275" i="6"/>
  <c r="AV293" i="6"/>
  <c r="AS166" i="59"/>
  <c r="AV227" i="6"/>
  <c r="AV292" i="6"/>
  <c r="AV375" i="6"/>
  <c r="AV548" i="6"/>
  <c r="AS165" i="59"/>
  <c r="AS167" i="59"/>
  <c r="AS150" i="59"/>
  <c r="AS152" i="59"/>
  <c r="AS153" i="59"/>
  <c r="AS151" i="59"/>
  <c r="AS154" i="59"/>
  <c r="AV205" i="6"/>
  <c r="AV196" i="6"/>
  <c r="AV178" i="6"/>
  <c r="AV169" i="6"/>
  <c r="AV187" i="6"/>
  <c r="AV212" i="6"/>
  <c r="AS157" i="59"/>
  <c r="AV270" i="6"/>
  <c r="AV261" i="6"/>
  <c r="AV252" i="6"/>
  <c r="AV243" i="6"/>
  <c r="AV277" i="6"/>
  <c r="AS158" i="59"/>
  <c r="AV353" i="6"/>
  <c r="AV344" i="6"/>
  <c r="AV335" i="6"/>
  <c r="AV326" i="6"/>
  <c r="AV317" i="6"/>
  <c r="AV308" i="6"/>
  <c r="AV360" i="6"/>
  <c r="AS159" i="59"/>
  <c r="AV526" i="6"/>
  <c r="AV517" i="6"/>
  <c r="AV508" i="6"/>
  <c r="AV499" i="6"/>
  <c r="AV463" i="6"/>
  <c r="AV454" i="6"/>
  <c r="AV445" i="6"/>
  <c r="AV436" i="6"/>
  <c r="AV427" i="6"/>
  <c r="AV418" i="6"/>
  <c r="AV409" i="6"/>
  <c r="AV400" i="6"/>
  <c r="AV391" i="6"/>
  <c r="AV533" i="6"/>
  <c r="AS160" i="59"/>
  <c r="AS161" i="59"/>
  <c r="AS169" i="59"/>
  <c r="AT11" i="33"/>
  <c r="AT12" i="33"/>
  <c r="AT13" i="33"/>
  <c r="AT14" i="33"/>
  <c r="AT15" i="33"/>
  <c r="AT16" i="33"/>
  <c r="AT17" i="33"/>
  <c r="AT18" i="33"/>
  <c r="AT19" i="33"/>
  <c r="AT20" i="33"/>
  <c r="AT21" i="33"/>
  <c r="AT22" i="33"/>
  <c r="AT23" i="33"/>
  <c r="AT24" i="33"/>
  <c r="AT25" i="33"/>
  <c r="AT26" i="33"/>
  <c r="AT27" i="33"/>
  <c r="AT28" i="33"/>
  <c r="AT29" i="33"/>
  <c r="AT30" i="33"/>
  <c r="AT31" i="33"/>
  <c r="AT32" i="33"/>
  <c r="AT33" i="33"/>
  <c r="AT34" i="33"/>
  <c r="AT35" i="33"/>
  <c r="AT36" i="33"/>
  <c r="AT37" i="33"/>
  <c r="AT38" i="33"/>
  <c r="AT39" i="33"/>
  <c r="AT40" i="33"/>
  <c r="AT41" i="33"/>
  <c r="AT42" i="33"/>
  <c r="AT43" i="33"/>
  <c r="AT44" i="33"/>
  <c r="AT45" i="33"/>
  <c r="AT46" i="33"/>
  <c r="AT47" i="33"/>
  <c r="AV31" i="6"/>
  <c r="AR23" i="29"/>
  <c r="AV53" i="6"/>
  <c r="AR24" i="29"/>
  <c r="AV81" i="6"/>
  <c r="AR25" i="29"/>
  <c r="AV139" i="6"/>
  <c r="AR26" i="29"/>
  <c r="AR27" i="29"/>
  <c r="AR28" i="29"/>
  <c r="AR47" i="29"/>
  <c r="AR48" i="29"/>
  <c r="AT7" i="30"/>
  <c r="AV30" i="6"/>
  <c r="AR14" i="29"/>
  <c r="AV52" i="6"/>
  <c r="AR15" i="29"/>
  <c r="AV80" i="6"/>
  <c r="AR16" i="29"/>
  <c r="AV138" i="6"/>
  <c r="AR17" i="29"/>
  <c r="AR18" i="29"/>
  <c r="AR19" i="29"/>
  <c r="AR38" i="29"/>
  <c r="AR39" i="29"/>
  <c r="AT8" i="30"/>
  <c r="AT9" i="30"/>
  <c r="AT50" i="30"/>
  <c r="D48" i="33"/>
  <c r="AT48" i="33"/>
  <c r="AT7" i="33"/>
  <c r="AT8" i="33"/>
  <c r="AT9" i="33"/>
  <c r="AT10" i="33"/>
  <c r="AT69" i="33"/>
  <c r="AT39" i="28"/>
  <c r="AS204" i="59"/>
  <c r="AV29" i="6"/>
  <c r="AR5" i="29"/>
  <c r="AV51" i="6"/>
  <c r="AR6" i="29"/>
  <c r="AV79" i="6"/>
  <c r="AR7" i="29"/>
  <c r="AV137" i="6"/>
  <c r="AR8" i="29"/>
  <c r="AR9" i="29"/>
  <c r="AR10" i="29"/>
  <c r="AR32" i="29"/>
  <c r="AR33" i="29"/>
  <c r="AR34" i="29"/>
  <c r="AR35" i="29"/>
  <c r="AT12" i="28"/>
  <c r="AT13" i="28"/>
  <c r="AS178" i="59"/>
  <c r="AR42" i="29"/>
  <c r="AR44" i="29"/>
  <c r="AT6" i="28"/>
  <c r="AS172" i="59"/>
  <c r="AS206" i="59"/>
  <c r="AS208" i="59"/>
  <c r="AR35" i="64"/>
  <c r="AQ90" i="48"/>
  <c r="AR14" i="67"/>
  <c r="AR17" i="67"/>
  <c r="AR18" i="67"/>
  <c r="AR20" i="67"/>
  <c r="AR39" i="64"/>
  <c r="AR38" i="50"/>
  <c r="AR34" i="50"/>
  <c r="AR27" i="50"/>
  <c r="AR35" i="50"/>
  <c r="AR39" i="50"/>
  <c r="AR43" i="50"/>
  <c r="AR40" i="64"/>
  <c r="AR65" i="50"/>
  <c r="AR66" i="50"/>
  <c r="AR67" i="50"/>
  <c r="AR68" i="50"/>
  <c r="AR69" i="50"/>
  <c r="AR70" i="50"/>
  <c r="AR41" i="64"/>
  <c r="AR38" i="64"/>
  <c r="AR43" i="64"/>
  <c r="AR45" i="64"/>
  <c r="AR48" i="64"/>
  <c r="AR50" i="64"/>
  <c r="AR67" i="64"/>
  <c r="AR7" i="111"/>
  <c r="AR13" i="48"/>
  <c r="AR33" i="48"/>
  <c r="AR35" i="48"/>
  <c r="AR44" i="48"/>
  <c r="AR7" i="48"/>
  <c r="AR9" i="48"/>
  <c r="AR50" i="48"/>
  <c r="AR70" i="48"/>
  <c r="AR72" i="48"/>
  <c r="AR81" i="48"/>
  <c r="AT125" i="59"/>
  <c r="AR45" i="48"/>
  <c r="AT126" i="59"/>
  <c r="AT127" i="59"/>
  <c r="AR34" i="48"/>
  <c r="AR38" i="48"/>
  <c r="AR39" i="48"/>
  <c r="AR40" i="48"/>
  <c r="AR71" i="48"/>
  <c r="AR75" i="48"/>
  <c r="AR76" i="48"/>
  <c r="AR77" i="48"/>
  <c r="AT120" i="59"/>
  <c r="AR41" i="48"/>
  <c r="AT121" i="59"/>
  <c r="AT122" i="59"/>
  <c r="AR14" i="48"/>
  <c r="AR15" i="48"/>
  <c r="AR17" i="48"/>
  <c r="AR21" i="48"/>
  <c r="AR22" i="48"/>
  <c r="AR23" i="48"/>
  <c r="AR24" i="48"/>
  <c r="AR26" i="48"/>
  <c r="AR28" i="48"/>
  <c r="AR51" i="48"/>
  <c r="AR52" i="48"/>
  <c r="AR54" i="48"/>
  <c r="AR58" i="48"/>
  <c r="AR59" i="48"/>
  <c r="AR60" i="48"/>
  <c r="AR61" i="48"/>
  <c r="AR63" i="48"/>
  <c r="AR65" i="48"/>
  <c r="AT116" i="59"/>
  <c r="AT129" i="59"/>
  <c r="AR91" i="48"/>
  <c r="AU49" i="68"/>
  <c r="AU50" i="68"/>
  <c r="AU56" i="68"/>
  <c r="AU57" i="68"/>
  <c r="AU58" i="68"/>
  <c r="AU59" i="68"/>
  <c r="AU60" i="68"/>
  <c r="AU61" i="68"/>
  <c r="AU62" i="68"/>
  <c r="AU63" i="68"/>
  <c r="AU64" i="68"/>
  <c r="AU65" i="68"/>
  <c r="AU67" i="68"/>
  <c r="AU74" i="68"/>
  <c r="AW193" i="6"/>
  <c r="AU72" i="68"/>
  <c r="AW175" i="6"/>
  <c r="AU71" i="68"/>
  <c r="AW166" i="6"/>
  <c r="AU73" i="68"/>
  <c r="AW184" i="6"/>
  <c r="AW209" i="6"/>
  <c r="AW163" i="6"/>
  <c r="AW165" i="6"/>
  <c r="AW172" i="6"/>
  <c r="AW174" i="6"/>
  <c r="AW199" i="6"/>
  <c r="AW201" i="6"/>
  <c r="AW190" i="6"/>
  <c r="AW191" i="6"/>
  <c r="AW192" i="6"/>
  <c r="AW181" i="6"/>
  <c r="AW182" i="6"/>
  <c r="AW183" i="6"/>
  <c r="AW208" i="6"/>
  <c r="AW210" i="6"/>
  <c r="AW219" i="6"/>
  <c r="AW220" i="6"/>
  <c r="AW221" i="6"/>
  <c r="AW223" i="6"/>
  <c r="AW25" i="6"/>
  <c r="AW222" i="6"/>
  <c r="AW224" i="6"/>
  <c r="AU76" i="68"/>
  <c r="AW341" i="6"/>
  <c r="AU86" i="68"/>
  <c r="AU87" i="68"/>
  <c r="AU89" i="68"/>
  <c r="AU94" i="68"/>
  <c r="AW332" i="6"/>
  <c r="AU93" i="68"/>
  <c r="AW323" i="6"/>
  <c r="AU75" i="68"/>
  <c r="AW305" i="6"/>
  <c r="AW357" i="6"/>
  <c r="AW347" i="6"/>
  <c r="AW348" i="6"/>
  <c r="AW349" i="6"/>
  <c r="AW338" i="6"/>
  <c r="AW339" i="6"/>
  <c r="AW340" i="6"/>
  <c r="AW329" i="6"/>
  <c r="AW330" i="6"/>
  <c r="AW331" i="6"/>
  <c r="AW320" i="6"/>
  <c r="AW321" i="6"/>
  <c r="AW322" i="6"/>
  <c r="AW311" i="6"/>
  <c r="AW312" i="6"/>
  <c r="AW313" i="6"/>
  <c r="AW302" i="6"/>
  <c r="AW303" i="6"/>
  <c r="AW304" i="6"/>
  <c r="AW356" i="6"/>
  <c r="AW358" i="6"/>
  <c r="AW367" i="6"/>
  <c r="AW368" i="6"/>
  <c r="AW369" i="6"/>
  <c r="AW371" i="6"/>
  <c r="AW75" i="6"/>
  <c r="AW370" i="6"/>
  <c r="AW372" i="6"/>
  <c r="AU80" i="68"/>
  <c r="AW496" i="6"/>
  <c r="AU79" i="68"/>
  <c r="AW469" i="6"/>
  <c r="AU78" i="68"/>
  <c r="AW442" i="6"/>
  <c r="AU77" i="68"/>
  <c r="AW406" i="6"/>
  <c r="AW530" i="6"/>
  <c r="AW520" i="6"/>
  <c r="AW521" i="6"/>
  <c r="AW522" i="6"/>
  <c r="AW511" i="6"/>
  <c r="AW512" i="6"/>
  <c r="AW513" i="6"/>
  <c r="AW502" i="6"/>
  <c r="AW503" i="6"/>
  <c r="AW504" i="6"/>
  <c r="AW493" i="6"/>
  <c r="AW494" i="6"/>
  <c r="AW495" i="6"/>
  <c r="AW457" i="6"/>
  <c r="AW458" i="6"/>
  <c r="AW459" i="6"/>
  <c r="AW448" i="6"/>
  <c r="AW449" i="6"/>
  <c r="AW450" i="6"/>
  <c r="AW439" i="6"/>
  <c r="AW440" i="6"/>
  <c r="AW441" i="6"/>
  <c r="AW430" i="6"/>
  <c r="AW431" i="6"/>
  <c r="AW432" i="6"/>
  <c r="AW421" i="6"/>
  <c r="AW422" i="6"/>
  <c r="AW423" i="6"/>
  <c r="AW412" i="6"/>
  <c r="AW413" i="6"/>
  <c r="AW414" i="6"/>
  <c r="AW403" i="6"/>
  <c r="AW404" i="6"/>
  <c r="AW405" i="6"/>
  <c r="AW394" i="6"/>
  <c r="AW395" i="6"/>
  <c r="AW396" i="6"/>
  <c r="AW385" i="6"/>
  <c r="AW386" i="6"/>
  <c r="AW387" i="6"/>
  <c r="AW484" i="6"/>
  <c r="AW485" i="6"/>
  <c r="AW486" i="6"/>
  <c r="AW475" i="6"/>
  <c r="AW476" i="6"/>
  <c r="AW477" i="6"/>
  <c r="AW466" i="6"/>
  <c r="AW467" i="6"/>
  <c r="AW468" i="6"/>
  <c r="AW529" i="6"/>
  <c r="AW531" i="6"/>
  <c r="AW540" i="6"/>
  <c r="AW541" i="6"/>
  <c r="AW542" i="6"/>
  <c r="AW544" i="6"/>
  <c r="AW133" i="6"/>
  <c r="AW543" i="6"/>
  <c r="AW545" i="6"/>
  <c r="AW264" i="6"/>
  <c r="AW265" i="6"/>
  <c r="AW266" i="6"/>
  <c r="AW255" i="6"/>
  <c r="AW256" i="6"/>
  <c r="AW257" i="6"/>
  <c r="AW246" i="6"/>
  <c r="AW248" i="6"/>
  <c r="AW237" i="6"/>
  <c r="AW238" i="6"/>
  <c r="AW239" i="6"/>
  <c r="AW273" i="6"/>
  <c r="AW274" i="6"/>
  <c r="AW275" i="6"/>
  <c r="AW284" i="6"/>
  <c r="AW285" i="6"/>
  <c r="AW286" i="6"/>
  <c r="AW47" i="6"/>
  <c r="AW287" i="6"/>
  <c r="AW288" i="6"/>
  <c r="AW289" i="6"/>
  <c r="AT164" i="59"/>
  <c r="AG14" i="48"/>
  <c r="AG15" i="48"/>
  <c r="AG17" i="48"/>
  <c r="AG21" i="48"/>
  <c r="AG22" i="48"/>
  <c r="AG23" i="48"/>
  <c r="AG24" i="48"/>
  <c r="AG26" i="48"/>
  <c r="AG28" i="48"/>
  <c r="AG33" i="48"/>
  <c r="AG35" i="48"/>
  <c r="AG34" i="48"/>
  <c r="AG38" i="48"/>
  <c r="AG39" i="48"/>
  <c r="AG40" i="48"/>
  <c r="I33" i="48"/>
  <c r="AJ11" i="49"/>
  <c r="U33" i="48"/>
  <c r="U35" i="48"/>
  <c r="U34" i="48"/>
  <c r="D23" i="49"/>
  <c r="AJ23" i="49"/>
  <c r="D35" i="49"/>
  <c r="AJ35" i="49"/>
  <c r="AJ66" i="49"/>
  <c r="AJ67" i="49"/>
  <c r="AJ68" i="49"/>
  <c r="AG41" i="48"/>
  <c r="AG44" i="48"/>
  <c r="AJ84" i="49"/>
  <c r="D96" i="49"/>
  <c r="AJ96" i="49"/>
  <c r="D108" i="49"/>
  <c r="AJ108" i="49"/>
  <c r="AJ139" i="49"/>
  <c r="AJ140" i="49"/>
  <c r="AJ141" i="49"/>
  <c r="AG45" i="48"/>
  <c r="AG50" i="48"/>
  <c r="AG51" i="48"/>
  <c r="AG52" i="48"/>
  <c r="AG54" i="48"/>
  <c r="AG58" i="48"/>
  <c r="AG59" i="48"/>
  <c r="AG60" i="48"/>
  <c r="AG61" i="48"/>
  <c r="AG63" i="48"/>
  <c r="AG65" i="48"/>
  <c r="AG70" i="48"/>
  <c r="AG72" i="48"/>
  <c r="AG71" i="48"/>
  <c r="AG75" i="48"/>
  <c r="AG76" i="48"/>
  <c r="AG77" i="48"/>
  <c r="AG81" i="48"/>
  <c r="AG91" i="48"/>
  <c r="AJ49" i="68"/>
  <c r="AJ50" i="68"/>
  <c r="AJ56" i="68"/>
  <c r="AJ57" i="68"/>
  <c r="AJ58" i="68"/>
  <c r="AJ59" i="68"/>
  <c r="AJ60" i="68"/>
  <c r="AJ61" i="68"/>
  <c r="AJ62" i="68"/>
  <c r="AJ63" i="68"/>
  <c r="AJ64" i="68"/>
  <c r="AJ65" i="68"/>
  <c r="AJ67" i="68"/>
  <c r="AJ74" i="68"/>
  <c r="AL193" i="6"/>
  <c r="AJ72" i="68"/>
  <c r="AL175" i="6"/>
  <c r="AJ71" i="68"/>
  <c r="AL166" i="6"/>
  <c r="AJ73" i="68"/>
  <c r="AL184" i="6"/>
  <c r="AL209" i="6"/>
  <c r="AL163" i="6"/>
  <c r="AL165" i="6"/>
  <c r="AL172" i="6"/>
  <c r="AL174" i="6"/>
  <c r="AL199" i="6"/>
  <c r="AL201" i="6"/>
  <c r="AL190" i="6"/>
  <c r="AL191" i="6"/>
  <c r="AL192" i="6"/>
  <c r="AL181" i="6"/>
  <c r="AL182" i="6"/>
  <c r="AL183" i="6"/>
  <c r="AL208" i="6"/>
  <c r="AL210" i="6"/>
  <c r="AW228" i="6"/>
  <c r="AJ76" i="68"/>
  <c r="AL341" i="6"/>
  <c r="AJ86" i="68"/>
  <c r="AJ87" i="68"/>
  <c r="AJ89" i="68"/>
  <c r="AJ94" i="68"/>
  <c r="AL332" i="6"/>
  <c r="AJ93" i="68"/>
  <c r="AL323" i="6"/>
  <c r="AJ75" i="68"/>
  <c r="AL305" i="6"/>
  <c r="AL357" i="6"/>
  <c r="AL347" i="6"/>
  <c r="AL348" i="6"/>
  <c r="AL349" i="6"/>
  <c r="AL338" i="6"/>
  <c r="AL339" i="6"/>
  <c r="AL340" i="6"/>
  <c r="AL329" i="6"/>
  <c r="AL330" i="6"/>
  <c r="AL331" i="6"/>
  <c r="AL320" i="6"/>
  <c r="AL321" i="6"/>
  <c r="AL322" i="6"/>
  <c r="AL311" i="6"/>
  <c r="AL312" i="6"/>
  <c r="AL313" i="6"/>
  <c r="AL302" i="6"/>
  <c r="AL303" i="6"/>
  <c r="AL304" i="6"/>
  <c r="AL356" i="6"/>
  <c r="AL358" i="6"/>
  <c r="AW376" i="6"/>
  <c r="AJ80" i="68"/>
  <c r="AL496" i="6"/>
  <c r="AJ79" i="68"/>
  <c r="AL469" i="6"/>
  <c r="AJ78" i="68"/>
  <c r="AL442" i="6"/>
  <c r="AJ77" i="68"/>
  <c r="AL406" i="6"/>
  <c r="AL530" i="6"/>
  <c r="AL520" i="6"/>
  <c r="AL521" i="6"/>
  <c r="AL522" i="6"/>
  <c r="AL511" i="6"/>
  <c r="AL512" i="6"/>
  <c r="AL513" i="6"/>
  <c r="AL502" i="6"/>
  <c r="AL503" i="6"/>
  <c r="AL504" i="6"/>
  <c r="AL493" i="6"/>
  <c r="AL494" i="6"/>
  <c r="AL495" i="6"/>
  <c r="AL457" i="6"/>
  <c r="AL458" i="6"/>
  <c r="AL459" i="6"/>
  <c r="AL448" i="6"/>
  <c r="AL449" i="6"/>
  <c r="AL450" i="6"/>
  <c r="AL439" i="6"/>
  <c r="AL440" i="6"/>
  <c r="AL441" i="6"/>
  <c r="AL430" i="6"/>
  <c r="AL431" i="6"/>
  <c r="AL432" i="6"/>
  <c r="AL421" i="6"/>
  <c r="AL422" i="6"/>
  <c r="AL423" i="6"/>
  <c r="AL412" i="6"/>
  <c r="AL413" i="6"/>
  <c r="AL414" i="6"/>
  <c r="AL403" i="6"/>
  <c r="AL404" i="6"/>
  <c r="AL405" i="6"/>
  <c r="AL394" i="6"/>
  <c r="AL395" i="6"/>
  <c r="AL396" i="6"/>
  <c r="AL385" i="6"/>
  <c r="AL386" i="6"/>
  <c r="AL387" i="6"/>
  <c r="AL484" i="6"/>
  <c r="AL485" i="6"/>
  <c r="AL486" i="6"/>
  <c r="AL475" i="6"/>
  <c r="AL476" i="6"/>
  <c r="AL477" i="6"/>
  <c r="AL466" i="6"/>
  <c r="AL467" i="6"/>
  <c r="AL468" i="6"/>
  <c r="AL529" i="6"/>
  <c r="AL531" i="6"/>
  <c r="AW549" i="6"/>
  <c r="AL264" i="6"/>
  <c r="AL265" i="6"/>
  <c r="AL266" i="6"/>
  <c r="AL255" i="6"/>
  <c r="AL256" i="6"/>
  <c r="AL257" i="6"/>
  <c r="AL246" i="6"/>
  <c r="AL248" i="6"/>
  <c r="AL237" i="6"/>
  <c r="AL238" i="6"/>
  <c r="AL239" i="6"/>
  <c r="AL273" i="6"/>
  <c r="AL274" i="6"/>
  <c r="AL275" i="6"/>
  <c r="AW293" i="6"/>
  <c r="AT166" i="59"/>
  <c r="AW227" i="6"/>
  <c r="AW292" i="6"/>
  <c r="AW375" i="6"/>
  <c r="AW548" i="6"/>
  <c r="AT165" i="59"/>
  <c r="AT167" i="59"/>
  <c r="AT150" i="59"/>
  <c r="AT152" i="59"/>
  <c r="AT153" i="59"/>
  <c r="AT151" i="59"/>
  <c r="AT154" i="59"/>
  <c r="AW205" i="6"/>
  <c r="AW196" i="6"/>
  <c r="AW178" i="6"/>
  <c r="AW169" i="6"/>
  <c r="AW187" i="6"/>
  <c r="AW212" i="6"/>
  <c r="AT157" i="59"/>
  <c r="AW270" i="6"/>
  <c r="AW261" i="6"/>
  <c r="AW252" i="6"/>
  <c r="AW243" i="6"/>
  <c r="AW277" i="6"/>
  <c r="AT158" i="59"/>
  <c r="AW353" i="6"/>
  <c r="AW344" i="6"/>
  <c r="AW335" i="6"/>
  <c r="AW326" i="6"/>
  <c r="AW317" i="6"/>
  <c r="AW308" i="6"/>
  <c r="AW360" i="6"/>
  <c r="AT159" i="59"/>
  <c r="AW526" i="6"/>
  <c r="AW517" i="6"/>
  <c r="AW508" i="6"/>
  <c r="AW499" i="6"/>
  <c r="AW463" i="6"/>
  <c r="AW454" i="6"/>
  <c r="AW445" i="6"/>
  <c r="AW436" i="6"/>
  <c r="AW427" i="6"/>
  <c r="AW418" i="6"/>
  <c r="AW409" i="6"/>
  <c r="AW400" i="6"/>
  <c r="AW391" i="6"/>
  <c r="AW533" i="6"/>
  <c r="AT160" i="59"/>
  <c r="AT161" i="59"/>
  <c r="AT169" i="59"/>
  <c r="AU11" i="33"/>
  <c r="AU12" i="33"/>
  <c r="AU13" i="33"/>
  <c r="AU14" i="33"/>
  <c r="AU15" i="33"/>
  <c r="AU16" i="33"/>
  <c r="AU17" i="33"/>
  <c r="AU18" i="33"/>
  <c r="AU19" i="33"/>
  <c r="AU20" i="33"/>
  <c r="AU21" i="33"/>
  <c r="AU22" i="33"/>
  <c r="AU23" i="33"/>
  <c r="AU24" i="33"/>
  <c r="AU25" i="33"/>
  <c r="AU26" i="33"/>
  <c r="AU27" i="33"/>
  <c r="AU28" i="33"/>
  <c r="AU29" i="33"/>
  <c r="AU30" i="33"/>
  <c r="AU31" i="33"/>
  <c r="AU32" i="33"/>
  <c r="AU33" i="33"/>
  <c r="AU34" i="33"/>
  <c r="AU35" i="33"/>
  <c r="AU36" i="33"/>
  <c r="AU37" i="33"/>
  <c r="AU38" i="33"/>
  <c r="AU39" i="33"/>
  <c r="AU40" i="33"/>
  <c r="AU41" i="33"/>
  <c r="AU42" i="33"/>
  <c r="AU43" i="33"/>
  <c r="AU44" i="33"/>
  <c r="AU45" i="33"/>
  <c r="AU46" i="33"/>
  <c r="AU47" i="33"/>
  <c r="AU48" i="33"/>
  <c r="AW31" i="6"/>
  <c r="AS23" i="29"/>
  <c r="AW53" i="6"/>
  <c r="AS24" i="29"/>
  <c r="AW81" i="6"/>
  <c r="AS25" i="29"/>
  <c r="AW139" i="6"/>
  <c r="AS26" i="29"/>
  <c r="AS27" i="29"/>
  <c r="AS28" i="29"/>
  <c r="AS47" i="29"/>
  <c r="AS48" i="29"/>
  <c r="AU7" i="30"/>
  <c r="AW30" i="6"/>
  <c r="AS14" i="29"/>
  <c r="AW52" i="6"/>
  <c r="AS15" i="29"/>
  <c r="AW80" i="6"/>
  <c r="AS16" i="29"/>
  <c r="AW138" i="6"/>
  <c r="AS17" i="29"/>
  <c r="AS18" i="29"/>
  <c r="AS19" i="29"/>
  <c r="AS38" i="29"/>
  <c r="AS39" i="29"/>
  <c r="AU8" i="30"/>
  <c r="AU9" i="30"/>
  <c r="AU50" i="30"/>
  <c r="D49" i="33"/>
  <c r="AU49" i="33"/>
  <c r="AU7" i="33"/>
  <c r="AU8" i="33"/>
  <c r="AU9" i="33"/>
  <c r="AU10" i="33"/>
  <c r="AU69" i="33"/>
  <c r="AU39" i="28"/>
  <c r="AT204" i="59"/>
  <c r="AW29" i="6"/>
  <c r="AS5" i="29"/>
  <c r="AW51" i="6"/>
  <c r="AS6" i="29"/>
  <c r="AW79" i="6"/>
  <c r="AS7" i="29"/>
  <c r="AW137" i="6"/>
  <c r="AS8" i="29"/>
  <c r="AS9" i="29"/>
  <c r="AS10" i="29"/>
  <c r="AS32" i="29"/>
  <c r="AS33" i="29"/>
  <c r="AS34" i="29"/>
  <c r="AS35" i="29"/>
  <c r="AU12" i="28"/>
  <c r="AU13" i="28"/>
  <c r="AT178" i="59"/>
  <c r="AS42" i="29"/>
  <c r="AS44" i="29"/>
  <c r="AU6" i="28"/>
  <c r="AT172" i="59"/>
  <c r="AT206" i="59"/>
  <c r="AT208" i="59"/>
  <c r="AS35" i="64"/>
  <c r="AR90" i="48"/>
  <c r="AS14" i="67"/>
  <c r="AS17" i="67"/>
  <c r="AS18" i="67"/>
  <c r="AS20" i="67"/>
  <c r="AS39" i="64"/>
  <c r="AS38" i="50"/>
  <c r="AS34" i="50"/>
  <c r="AS27" i="50"/>
  <c r="AS35" i="50"/>
  <c r="AS39" i="50"/>
  <c r="AS43" i="50"/>
  <c r="AS40" i="64"/>
  <c r="AS65" i="50"/>
  <c r="AS66" i="50"/>
  <c r="AS67" i="50"/>
  <c r="AS68" i="50"/>
  <c r="AS69" i="50"/>
  <c r="AS70" i="50"/>
  <c r="AS41" i="64"/>
  <c r="AS38" i="64"/>
  <c r="AS43" i="64"/>
  <c r="AS45" i="64"/>
  <c r="AS48" i="64"/>
  <c r="AS50" i="64"/>
  <c r="AS67" i="64"/>
  <c r="AS7" i="111"/>
  <c r="AS13" i="48"/>
  <c r="AS33" i="48"/>
  <c r="AS35" i="48"/>
  <c r="AS44" i="48"/>
  <c r="AS7" i="48"/>
  <c r="AS9" i="48"/>
  <c r="AS50" i="48"/>
  <c r="AS70" i="48"/>
  <c r="AS72" i="48"/>
  <c r="AS81" i="48"/>
  <c r="AU125" i="59"/>
  <c r="AS45" i="48"/>
  <c r="AU126" i="59"/>
  <c r="AU127" i="59"/>
  <c r="AS34" i="48"/>
  <c r="AS38" i="48"/>
  <c r="AS39" i="48"/>
  <c r="AS40" i="48"/>
  <c r="AS71" i="48"/>
  <c r="AS75" i="48"/>
  <c r="AS76" i="48"/>
  <c r="AS77" i="48"/>
  <c r="AU120" i="59"/>
  <c r="AS41" i="48"/>
  <c r="AU121" i="59"/>
  <c r="AU122" i="59"/>
  <c r="AS14" i="48"/>
  <c r="AS15" i="48"/>
  <c r="AS17" i="48"/>
  <c r="AS21" i="48"/>
  <c r="AS22" i="48"/>
  <c r="AS23" i="48"/>
  <c r="AS24" i="48"/>
  <c r="AS26" i="48"/>
  <c r="AS28" i="48"/>
  <c r="AS51" i="48"/>
  <c r="AS52" i="48"/>
  <c r="AS54" i="48"/>
  <c r="AS58" i="48"/>
  <c r="AS59" i="48"/>
  <c r="AS60" i="48"/>
  <c r="AS61" i="48"/>
  <c r="AS63" i="48"/>
  <c r="AS65" i="48"/>
  <c r="AU116" i="59"/>
  <c r="AU129" i="59"/>
  <c r="AS91" i="48"/>
  <c r="AV49" i="68"/>
  <c r="AV50" i="68"/>
  <c r="AV56" i="68"/>
  <c r="AV57" i="68"/>
  <c r="AV58" i="68"/>
  <c r="AV59" i="68"/>
  <c r="AV60" i="68"/>
  <c r="AV61" i="68"/>
  <c r="AV62" i="68"/>
  <c r="AV63" i="68"/>
  <c r="AV64" i="68"/>
  <c r="AV65" i="68"/>
  <c r="AV67" i="68"/>
  <c r="AV74" i="68"/>
  <c r="AX193" i="6"/>
  <c r="AV72" i="68"/>
  <c r="AX175" i="6"/>
  <c r="AV71" i="68"/>
  <c r="AX166" i="6"/>
  <c r="AV73" i="68"/>
  <c r="AX184" i="6"/>
  <c r="AX209" i="6"/>
  <c r="AX163" i="6"/>
  <c r="AX165" i="6"/>
  <c r="AX172" i="6"/>
  <c r="AX174" i="6"/>
  <c r="AX199" i="6"/>
  <c r="AX201" i="6"/>
  <c r="AX190" i="6"/>
  <c r="AX191" i="6"/>
  <c r="AX192" i="6"/>
  <c r="AX181" i="6"/>
  <c r="AX182" i="6"/>
  <c r="AX183" i="6"/>
  <c r="AX208" i="6"/>
  <c r="AX210" i="6"/>
  <c r="AX219" i="6"/>
  <c r="AX220" i="6"/>
  <c r="AX221" i="6"/>
  <c r="AX223" i="6"/>
  <c r="AX25" i="6"/>
  <c r="AX222" i="6"/>
  <c r="AX224" i="6"/>
  <c r="AV76" i="68"/>
  <c r="AX341" i="6"/>
  <c r="AV86" i="68"/>
  <c r="AV87" i="68"/>
  <c r="AV89" i="68"/>
  <c r="AV94" i="68"/>
  <c r="AX332" i="6"/>
  <c r="AV93" i="68"/>
  <c r="AX323" i="6"/>
  <c r="AV75" i="68"/>
  <c r="AX305" i="6"/>
  <c r="AX357" i="6"/>
  <c r="AX347" i="6"/>
  <c r="AX348" i="6"/>
  <c r="AX349" i="6"/>
  <c r="AX338" i="6"/>
  <c r="AX339" i="6"/>
  <c r="AX340" i="6"/>
  <c r="AX329" i="6"/>
  <c r="AX330" i="6"/>
  <c r="AX331" i="6"/>
  <c r="AX320" i="6"/>
  <c r="AX321" i="6"/>
  <c r="AX322" i="6"/>
  <c r="AX311" i="6"/>
  <c r="AX312" i="6"/>
  <c r="AX313" i="6"/>
  <c r="AX302" i="6"/>
  <c r="AX303" i="6"/>
  <c r="AX304" i="6"/>
  <c r="AX356" i="6"/>
  <c r="AX358" i="6"/>
  <c r="AX367" i="6"/>
  <c r="AX368" i="6"/>
  <c r="AX369" i="6"/>
  <c r="AX371" i="6"/>
  <c r="AX75" i="6"/>
  <c r="AX370" i="6"/>
  <c r="AX372" i="6"/>
  <c r="AV80" i="68"/>
  <c r="AX496" i="6"/>
  <c r="AV79" i="68"/>
  <c r="AX469" i="6"/>
  <c r="AV78" i="68"/>
  <c r="AX442" i="6"/>
  <c r="AV77" i="68"/>
  <c r="AX406" i="6"/>
  <c r="AX530" i="6"/>
  <c r="AX520" i="6"/>
  <c r="AX521" i="6"/>
  <c r="AX522" i="6"/>
  <c r="AX511" i="6"/>
  <c r="AX512" i="6"/>
  <c r="AX513" i="6"/>
  <c r="AX502" i="6"/>
  <c r="AX503" i="6"/>
  <c r="AX504" i="6"/>
  <c r="AX493" i="6"/>
  <c r="AX494" i="6"/>
  <c r="AX495" i="6"/>
  <c r="AX457" i="6"/>
  <c r="AX458" i="6"/>
  <c r="AX459" i="6"/>
  <c r="AX448" i="6"/>
  <c r="AX449" i="6"/>
  <c r="AX450" i="6"/>
  <c r="AX439" i="6"/>
  <c r="AX440" i="6"/>
  <c r="AX441" i="6"/>
  <c r="AX430" i="6"/>
  <c r="AX431" i="6"/>
  <c r="AX432" i="6"/>
  <c r="AX421" i="6"/>
  <c r="AX422" i="6"/>
  <c r="AX423" i="6"/>
  <c r="AX412" i="6"/>
  <c r="AX413" i="6"/>
  <c r="AX414" i="6"/>
  <c r="AX403" i="6"/>
  <c r="AX404" i="6"/>
  <c r="AX405" i="6"/>
  <c r="AX394" i="6"/>
  <c r="AX395" i="6"/>
  <c r="AX396" i="6"/>
  <c r="AX385" i="6"/>
  <c r="AX386" i="6"/>
  <c r="AX387" i="6"/>
  <c r="AX484" i="6"/>
  <c r="AX485" i="6"/>
  <c r="AX486" i="6"/>
  <c r="AX475" i="6"/>
  <c r="AX476" i="6"/>
  <c r="AX477" i="6"/>
  <c r="AX466" i="6"/>
  <c r="AX467" i="6"/>
  <c r="AX468" i="6"/>
  <c r="AX529" i="6"/>
  <c r="AX531" i="6"/>
  <c r="AX540" i="6"/>
  <c r="AX541" i="6"/>
  <c r="AX542" i="6"/>
  <c r="AX544" i="6"/>
  <c r="AX133" i="6"/>
  <c r="AX543" i="6"/>
  <c r="AX545" i="6"/>
  <c r="AX264" i="6"/>
  <c r="AX265" i="6"/>
  <c r="AX266" i="6"/>
  <c r="AX255" i="6"/>
  <c r="AX256" i="6"/>
  <c r="AX257" i="6"/>
  <c r="AX246" i="6"/>
  <c r="AX248" i="6"/>
  <c r="AX237" i="6"/>
  <c r="AX238" i="6"/>
  <c r="AX239" i="6"/>
  <c r="AX273" i="6"/>
  <c r="AX274" i="6"/>
  <c r="AX275" i="6"/>
  <c r="AX284" i="6"/>
  <c r="AX285" i="6"/>
  <c r="AX286" i="6"/>
  <c r="AX47" i="6"/>
  <c r="AX287" i="6"/>
  <c r="AX288" i="6"/>
  <c r="AX289" i="6"/>
  <c r="AU164" i="59"/>
  <c r="AH14" i="48"/>
  <c r="AH15" i="48"/>
  <c r="AH17" i="48"/>
  <c r="AH21" i="48"/>
  <c r="AH22" i="48"/>
  <c r="AH23" i="48"/>
  <c r="AH24" i="48"/>
  <c r="AH26" i="48"/>
  <c r="AH28" i="48"/>
  <c r="AH33" i="48"/>
  <c r="AH35" i="48"/>
  <c r="AH34" i="48"/>
  <c r="AH38" i="48"/>
  <c r="AH39" i="48"/>
  <c r="AH40" i="48"/>
  <c r="J33" i="48"/>
  <c r="AK12" i="49"/>
  <c r="V33" i="48"/>
  <c r="V35" i="48"/>
  <c r="V34" i="48"/>
  <c r="D24" i="49"/>
  <c r="AK24" i="49"/>
  <c r="D36" i="49"/>
  <c r="AK36" i="49"/>
  <c r="AK66" i="49"/>
  <c r="AK67" i="49"/>
  <c r="AK68" i="49"/>
  <c r="AH41" i="48"/>
  <c r="AH44" i="48"/>
  <c r="AK85" i="49"/>
  <c r="D97" i="49"/>
  <c r="AK97" i="49"/>
  <c r="D109" i="49"/>
  <c r="AK109" i="49"/>
  <c r="AK139" i="49"/>
  <c r="AK140" i="49"/>
  <c r="AK141" i="49"/>
  <c r="AH45" i="48"/>
  <c r="AH50" i="48"/>
  <c r="AH51" i="48"/>
  <c r="AH52" i="48"/>
  <c r="AH54" i="48"/>
  <c r="AH58" i="48"/>
  <c r="AH59" i="48"/>
  <c r="AH60" i="48"/>
  <c r="AH61" i="48"/>
  <c r="AH63" i="48"/>
  <c r="AH65" i="48"/>
  <c r="AH70" i="48"/>
  <c r="AH72" i="48"/>
  <c r="AH71" i="48"/>
  <c r="AH75" i="48"/>
  <c r="AH76" i="48"/>
  <c r="AH77" i="48"/>
  <c r="AH81" i="48"/>
  <c r="AH91" i="48"/>
  <c r="AK49" i="68"/>
  <c r="AK50" i="68"/>
  <c r="AK56" i="68"/>
  <c r="AK57" i="68"/>
  <c r="AK58" i="68"/>
  <c r="AK59" i="68"/>
  <c r="AK60" i="68"/>
  <c r="AK61" i="68"/>
  <c r="AK62" i="68"/>
  <c r="AK63" i="68"/>
  <c r="AK64" i="68"/>
  <c r="AK65" i="68"/>
  <c r="AK67" i="68"/>
  <c r="AK74" i="68"/>
  <c r="AM193" i="6"/>
  <c r="AK72" i="68"/>
  <c r="AM175" i="6"/>
  <c r="AK71" i="68"/>
  <c r="AM166" i="6"/>
  <c r="AK73" i="68"/>
  <c r="AM184" i="6"/>
  <c r="AM209" i="6"/>
  <c r="AM163" i="6"/>
  <c r="AM165" i="6"/>
  <c r="AM172" i="6"/>
  <c r="AM174" i="6"/>
  <c r="AM199" i="6"/>
  <c r="AM201" i="6"/>
  <c r="AM190" i="6"/>
  <c r="AM191" i="6"/>
  <c r="AM192" i="6"/>
  <c r="AM181" i="6"/>
  <c r="AM182" i="6"/>
  <c r="AM183" i="6"/>
  <c r="AM208" i="6"/>
  <c r="AM210" i="6"/>
  <c r="AX228" i="6"/>
  <c r="AK76" i="68"/>
  <c r="AM341" i="6"/>
  <c r="AK86" i="68"/>
  <c r="AK87" i="68"/>
  <c r="AK89" i="68"/>
  <c r="AK94" i="68"/>
  <c r="AM332" i="6"/>
  <c r="AK93" i="68"/>
  <c r="AM323" i="6"/>
  <c r="AK75" i="68"/>
  <c r="AM305" i="6"/>
  <c r="AM357" i="6"/>
  <c r="AM347" i="6"/>
  <c r="AM348" i="6"/>
  <c r="AM349" i="6"/>
  <c r="AM338" i="6"/>
  <c r="AM339" i="6"/>
  <c r="AM340" i="6"/>
  <c r="AM329" i="6"/>
  <c r="AM330" i="6"/>
  <c r="AM331" i="6"/>
  <c r="AM320" i="6"/>
  <c r="AM321" i="6"/>
  <c r="AM322" i="6"/>
  <c r="AM311" i="6"/>
  <c r="AM312" i="6"/>
  <c r="AM313" i="6"/>
  <c r="AM302" i="6"/>
  <c r="AM303" i="6"/>
  <c r="AM304" i="6"/>
  <c r="AM356" i="6"/>
  <c r="AM358" i="6"/>
  <c r="AX376" i="6"/>
  <c r="AK80" i="68"/>
  <c r="AM496" i="6"/>
  <c r="AK79" i="68"/>
  <c r="AM469" i="6"/>
  <c r="AK78" i="68"/>
  <c r="AM442" i="6"/>
  <c r="AK77" i="68"/>
  <c r="AM406" i="6"/>
  <c r="AM530" i="6"/>
  <c r="AM520" i="6"/>
  <c r="AM521" i="6"/>
  <c r="AM522" i="6"/>
  <c r="AM511" i="6"/>
  <c r="AM512" i="6"/>
  <c r="AM513" i="6"/>
  <c r="AM502" i="6"/>
  <c r="AM503" i="6"/>
  <c r="AM504" i="6"/>
  <c r="AM493" i="6"/>
  <c r="AM494" i="6"/>
  <c r="AM495" i="6"/>
  <c r="AM457" i="6"/>
  <c r="AM458" i="6"/>
  <c r="AM459" i="6"/>
  <c r="AM448" i="6"/>
  <c r="AM449" i="6"/>
  <c r="AM450" i="6"/>
  <c r="AM439" i="6"/>
  <c r="AM440" i="6"/>
  <c r="AM441" i="6"/>
  <c r="AM430" i="6"/>
  <c r="AM431" i="6"/>
  <c r="AM432" i="6"/>
  <c r="AM421" i="6"/>
  <c r="AM422" i="6"/>
  <c r="AM423" i="6"/>
  <c r="AM412" i="6"/>
  <c r="AM413" i="6"/>
  <c r="AM414" i="6"/>
  <c r="AM403" i="6"/>
  <c r="AM404" i="6"/>
  <c r="AM405" i="6"/>
  <c r="AM394" i="6"/>
  <c r="AM395" i="6"/>
  <c r="AM396" i="6"/>
  <c r="AM385" i="6"/>
  <c r="AM386" i="6"/>
  <c r="AM387" i="6"/>
  <c r="AM484" i="6"/>
  <c r="AM485" i="6"/>
  <c r="AM486" i="6"/>
  <c r="AM475" i="6"/>
  <c r="AM476" i="6"/>
  <c r="AM477" i="6"/>
  <c r="AM466" i="6"/>
  <c r="AM467" i="6"/>
  <c r="AM468" i="6"/>
  <c r="AM529" i="6"/>
  <c r="AM531" i="6"/>
  <c r="AX549" i="6"/>
  <c r="AM264" i="6"/>
  <c r="AM265" i="6"/>
  <c r="AM266" i="6"/>
  <c r="AM255" i="6"/>
  <c r="AM256" i="6"/>
  <c r="AM257" i="6"/>
  <c r="AM246" i="6"/>
  <c r="AM248" i="6"/>
  <c r="AM237" i="6"/>
  <c r="AM238" i="6"/>
  <c r="AM239" i="6"/>
  <c r="AM273" i="6"/>
  <c r="AM274" i="6"/>
  <c r="AM275" i="6"/>
  <c r="AX293" i="6"/>
  <c r="AU166" i="59"/>
  <c r="AX227" i="6"/>
  <c r="AX292" i="6"/>
  <c r="AX375" i="6"/>
  <c r="AX548" i="6"/>
  <c r="AU165" i="59"/>
  <c r="AU167" i="59"/>
  <c r="AU150" i="59"/>
  <c r="AU152" i="59"/>
  <c r="AU153" i="59"/>
  <c r="AU151" i="59"/>
  <c r="AU154" i="59"/>
  <c r="AX205" i="6"/>
  <c r="AX196" i="6"/>
  <c r="AX178" i="6"/>
  <c r="AX169" i="6"/>
  <c r="AX187" i="6"/>
  <c r="AX212" i="6"/>
  <c r="AU157" i="59"/>
  <c r="AX270" i="6"/>
  <c r="AX261" i="6"/>
  <c r="AX252" i="6"/>
  <c r="AX243" i="6"/>
  <c r="AX277" i="6"/>
  <c r="AU158" i="59"/>
  <c r="AX353" i="6"/>
  <c r="AX344" i="6"/>
  <c r="AX335" i="6"/>
  <c r="AX326" i="6"/>
  <c r="AX317" i="6"/>
  <c r="AX308" i="6"/>
  <c r="AX360" i="6"/>
  <c r="AU159" i="59"/>
  <c r="AX526" i="6"/>
  <c r="AX517" i="6"/>
  <c r="AX508" i="6"/>
  <c r="AX499" i="6"/>
  <c r="AX463" i="6"/>
  <c r="AX454" i="6"/>
  <c r="AX445" i="6"/>
  <c r="AX436" i="6"/>
  <c r="AX427" i="6"/>
  <c r="AX418" i="6"/>
  <c r="AX409" i="6"/>
  <c r="AX400" i="6"/>
  <c r="AX391" i="6"/>
  <c r="AX533" i="6"/>
  <c r="AU160" i="59"/>
  <c r="AU161" i="59"/>
  <c r="AU169" i="59"/>
  <c r="AV11" i="33"/>
  <c r="AV12" i="33"/>
  <c r="AV13" i="33"/>
  <c r="AV14" i="33"/>
  <c r="AV15" i="33"/>
  <c r="AV16" i="33"/>
  <c r="AV17" i="33"/>
  <c r="AV18" i="33"/>
  <c r="AV19" i="33"/>
  <c r="AV20" i="33"/>
  <c r="AV21" i="33"/>
  <c r="AV22" i="33"/>
  <c r="AV23" i="33"/>
  <c r="AV24" i="33"/>
  <c r="AV25" i="33"/>
  <c r="AV26" i="33"/>
  <c r="AV27" i="33"/>
  <c r="AV28" i="33"/>
  <c r="AV29" i="33"/>
  <c r="AV30" i="33"/>
  <c r="AV31" i="33"/>
  <c r="AV32" i="33"/>
  <c r="AV33" i="33"/>
  <c r="AV34" i="33"/>
  <c r="AV35" i="33"/>
  <c r="AV36" i="33"/>
  <c r="AV37" i="33"/>
  <c r="AV38" i="33"/>
  <c r="AV39" i="33"/>
  <c r="AV40" i="33"/>
  <c r="AV41" i="33"/>
  <c r="AV42" i="33"/>
  <c r="AV43" i="33"/>
  <c r="AV44" i="33"/>
  <c r="AV45" i="33"/>
  <c r="AV46" i="33"/>
  <c r="AV47" i="33"/>
  <c r="AV48" i="33"/>
  <c r="AV49" i="33"/>
  <c r="AX31" i="6"/>
  <c r="AT23" i="29"/>
  <c r="AX53" i="6"/>
  <c r="AT24" i="29"/>
  <c r="AX81" i="6"/>
  <c r="AT25" i="29"/>
  <c r="AX139" i="6"/>
  <c r="AT26" i="29"/>
  <c r="AT27" i="29"/>
  <c r="AT28" i="29"/>
  <c r="AT47" i="29"/>
  <c r="AT48" i="29"/>
  <c r="AV7" i="30"/>
  <c r="AX30" i="6"/>
  <c r="AT14" i="29"/>
  <c r="AX52" i="6"/>
  <c r="AT15" i="29"/>
  <c r="AX80" i="6"/>
  <c r="AT16" i="29"/>
  <c r="AX138" i="6"/>
  <c r="AT17" i="29"/>
  <c r="AT18" i="29"/>
  <c r="AT19" i="29"/>
  <c r="AT38" i="29"/>
  <c r="AT39" i="29"/>
  <c r="AV8" i="30"/>
  <c r="AV9" i="30"/>
  <c r="AV50" i="30"/>
  <c r="D50" i="33"/>
  <c r="AV50" i="33"/>
  <c r="AV7" i="33"/>
  <c r="AV8" i="33"/>
  <c r="AV9" i="33"/>
  <c r="AV10" i="33"/>
  <c r="AV69" i="33"/>
  <c r="AV39" i="28"/>
  <c r="AU204" i="59"/>
  <c r="AX29" i="6"/>
  <c r="AT5" i="29"/>
  <c r="AX51" i="6"/>
  <c r="AT6" i="29"/>
  <c r="AX79" i="6"/>
  <c r="AT7" i="29"/>
  <c r="AX137" i="6"/>
  <c r="AT8" i="29"/>
  <c r="AT9" i="29"/>
  <c r="AT10" i="29"/>
  <c r="AT32" i="29"/>
  <c r="AT33" i="29"/>
  <c r="AT34" i="29"/>
  <c r="AT35" i="29"/>
  <c r="AV12" i="28"/>
  <c r="AV13" i="28"/>
  <c r="AU178" i="59"/>
  <c r="AT42" i="29"/>
  <c r="AT44" i="29"/>
  <c r="AV6" i="28"/>
  <c r="AU172" i="59"/>
  <c r="AU206" i="59"/>
  <c r="AU208" i="59"/>
  <c r="AT35" i="64"/>
  <c r="AS90" i="48"/>
  <c r="AT14" i="67"/>
  <c r="AT17" i="67"/>
  <c r="AT18" i="67"/>
  <c r="AT20" i="67"/>
  <c r="AT39" i="64"/>
  <c r="AT38" i="50"/>
  <c r="AT34" i="50"/>
  <c r="AT27" i="50"/>
  <c r="AT35" i="50"/>
  <c r="AT39" i="50"/>
  <c r="AT43" i="50"/>
  <c r="AT40" i="64"/>
  <c r="AT65" i="50"/>
  <c r="AT66" i="50"/>
  <c r="AT67" i="50"/>
  <c r="AT68" i="50"/>
  <c r="AT69" i="50"/>
  <c r="AT70" i="50"/>
  <c r="AT41" i="64"/>
  <c r="AT38" i="64"/>
  <c r="AT43" i="64"/>
  <c r="AT45" i="64"/>
  <c r="AT48" i="64"/>
  <c r="AT50" i="64"/>
  <c r="AT67" i="64"/>
  <c r="AT7" i="111"/>
  <c r="AT13" i="48"/>
  <c r="AT33" i="48"/>
  <c r="AT35" i="48"/>
  <c r="AT44" i="48"/>
  <c r="AT7" i="48"/>
  <c r="AT9" i="48"/>
  <c r="AT50" i="48"/>
  <c r="AT70" i="48"/>
  <c r="AT72" i="48"/>
  <c r="AT81" i="48"/>
  <c r="AV125" i="59"/>
  <c r="AT45" i="48"/>
  <c r="AV126" i="59"/>
  <c r="AV127" i="59"/>
  <c r="AT34" i="48"/>
  <c r="AT38" i="48"/>
  <c r="AT39" i="48"/>
  <c r="AT40" i="48"/>
  <c r="AT71" i="48"/>
  <c r="AT75" i="48"/>
  <c r="AT76" i="48"/>
  <c r="AT77" i="48"/>
  <c r="AV120" i="59"/>
  <c r="AT41" i="48"/>
  <c r="AV121" i="59"/>
  <c r="AV122" i="59"/>
  <c r="AT14" i="48"/>
  <c r="AT15" i="48"/>
  <c r="AT17" i="48"/>
  <c r="AT21" i="48"/>
  <c r="AT22" i="48"/>
  <c r="AT23" i="48"/>
  <c r="AT24" i="48"/>
  <c r="AT26" i="48"/>
  <c r="AT28" i="48"/>
  <c r="AT51" i="48"/>
  <c r="AT52" i="48"/>
  <c r="AT54" i="48"/>
  <c r="AT58" i="48"/>
  <c r="AT59" i="48"/>
  <c r="AT60" i="48"/>
  <c r="AT61" i="48"/>
  <c r="AT63" i="48"/>
  <c r="AT65" i="48"/>
  <c r="AV116" i="59"/>
  <c r="AV129" i="59"/>
  <c r="AT91" i="48"/>
  <c r="AW49" i="68"/>
  <c r="AW50" i="68"/>
  <c r="AW56" i="68"/>
  <c r="AW57" i="68"/>
  <c r="AW58" i="68"/>
  <c r="AW59" i="68"/>
  <c r="AW60" i="68"/>
  <c r="AW61" i="68"/>
  <c r="AW62" i="68"/>
  <c r="AW63" i="68"/>
  <c r="AW64" i="68"/>
  <c r="AW65" i="68"/>
  <c r="AW67" i="68"/>
  <c r="AW74" i="68"/>
  <c r="AY193" i="6"/>
  <c r="AW72" i="68"/>
  <c r="AY175" i="6"/>
  <c r="AW71" i="68"/>
  <c r="AY166" i="6"/>
  <c r="AW73" i="68"/>
  <c r="AY184" i="6"/>
  <c r="AY209" i="6"/>
  <c r="AY163" i="6"/>
  <c r="AY165" i="6"/>
  <c r="AY172" i="6"/>
  <c r="AY174" i="6"/>
  <c r="AY199" i="6"/>
  <c r="AY201" i="6"/>
  <c r="AY190" i="6"/>
  <c r="AY191" i="6"/>
  <c r="AY192" i="6"/>
  <c r="AY181" i="6"/>
  <c r="AY182" i="6"/>
  <c r="AY183" i="6"/>
  <c r="AY208" i="6"/>
  <c r="AY210" i="6"/>
  <c r="AY219" i="6"/>
  <c r="AY220" i="6"/>
  <c r="AY221" i="6"/>
  <c r="AY223" i="6"/>
  <c r="AY25" i="6"/>
  <c r="AY222" i="6"/>
  <c r="AY224" i="6"/>
  <c r="AW76" i="68"/>
  <c r="AY341" i="6"/>
  <c r="AW86" i="68"/>
  <c r="AW87" i="68"/>
  <c r="AW89" i="68"/>
  <c r="AW94" i="68"/>
  <c r="AY332" i="6"/>
  <c r="AW93" i="68"/>
  <c r="AY323" i="6"/>
  <c r="AW75" i="68"/>
  <c r="AY305" i="6"/>
  <c r="AY357" i="6"/>
  <c r="AY347" i="6"/>
  <c r="AY348" i="6"/>
  <c r="AY349" i="6"/>
  <c r="AY338" i="6"/>
  <c r="AY339" i="6"/>
  <c r="AY340" i="6"/>
  <c r="AY329" i="6"/>
  <c r="AY330" i="6"/>
  <c r="AY331" i="6"/>
  <c r="AY320" i="6"/>
  <c r="AY321" i="6"/>
  <c r="AY322" i="6"/>
  <c r="AY311" i="6"/>
  <c r="AY312" i="6"/>
  <c r="AY313" i="6"/>
  <c r="AY302" i="6"/>
  <c r="AY303" i="6"/>
  <c r="AY304" i="6"/>
  <c r="AY356" i="6"/>
  <c r="AY358" i="6"/>
  <c r="AY367" i="6"/>
  <c r="AY368" i="6"/>
  <c r="AY369" i="6"/>
  <c r="AY371" i="6"/>
  <c r="AY75" i="6"/>
  <c r="AY370" i="6"/>
  <c r="AY372" i="6"/>
  <c r="AW80" i="68"/>
  <c r="AY496" i="6"/>
  <c r="AW79" i="68"/>
  <c r="AY469" i="6"/>
  <c r="AW78" i="68"/>
  <c r="AY442" i="6"/>
  <c r="AW77" i="68"/>
  <c r="AY406" i="6"/>
  <c r="AY530" i="6"/>
  <c r="AY520" i="6"/>
  <c r="AY521" i="6"/>
  <c r="AY522" i="6"/>
  <c r="AY511" i="6"/>
  <c r="AY512" i="6"/>
  <c r="AY513" i="6"/>
  <c r="AY502" i="6"/>
  <c r="AY503" i="6"/>
  <c r="AY504" i="6"/>
  <c r="AY493" i="6"/>
  <c r="AY494" i="6"/>
  <c r="AY495" i="6"/>
  <c r="AY457" i="6"/>
  <c r="AY458" i="6"/>
  <c r="AY459" i="6"/>
  <c r="AY448" i="6"/>
  <c r="AY449" i="6"/>
  <c r="AY450" i="6"/>
  <c r="AY439" i="6"/>
  <c r="AY440" i="6"/>
  <c r="AY441" i="6"/>
  <c r="AY430" i="6"/>
  <c r="AY431" i="6"/>
  <c r="AY432" i="6"/>
  <c r="AY421" i="6"/>
  <c r="AY422" i="6"/>
  <c r="AY423" i="6"/>
  <c r="AY412" i="6"/>
  <c r="AY413" i="6"/>
  <c r="AY414" i="6"/>
  <c r="AY403" i="6"/>
  <c r="AY404" i="6"/>
  <c r="AY405" i="6"/>
  <c r="AY394" i="6"/>
  <c r="AY395" i="6"/>
  <c r="AY396" i="6"/>
  <c r="AY385" i="6"/>
  <c r="AY386" i="6"/>
  <c r="AY387" i="6"/>
  <c r="AY484" i="6"/>
  <c r="AY485" i="6"/>
  <c r="AY486" i="6"/>
  <c r="AY475" i="6"/>
  <c r="AY476" i="6"/>
  <c r="AY477" i="6"/>
  <c r="AY466" i="6"/>
  <c r="AY467" i="6"/>
  <c r="AY468" i="6"/>
  <c r="AY529" i="6"/>
  <c r="AY531" i="6"/>
  <c r="AY540" i="6"/>
  <c r="AY541" i="6"/>
  <c r="AY542" i="6"/>
  <c r="AY544" i="6"/>
  <c r="AY133" i="6"/>
  <c r="AY543" i="6"/>
  <c r="AY545" i="6"/>
  <c r="AY264" i="6"/>
  <c r="AY265" i="6"/>
  <c r="AY266" i="6"/>
  <c r="AY255" i="6"/>
  <c r="AY256" i="6"/>
  <c r="AY257" i="6"/>
  <c r="AY246" i="6"/>
  <c r="AY248" i="6"/>
  <c r="AY237" i="6"/>
  <c r="AY238" i="6"/>
  <c r="AY239" i="6"/>
  <c r="AY273" i="6"/>
  <c r="AY274" i="6"/>
  <c r="AY275" i="6"/>
  <c r="AY284" i="6"/>
  <c r="AY285" i="6"/>
  <c r="AY286" i="6"/>
  <c r="AY47" i="6"/>
  <c r="AY287" i="6"/>
  <c r="AY288" i="6"/>
  <c r="AY289" i="6"/>
  <c r="AV164" i="59"/>
  <c r="AI14" i="48"/>
  <c r="AI15" i="48"/>
  <c r="AI17" i="48"/>
  <c r="AI21" i="48"/>
  <c r="AI22" i="48"/>
  <c r="AI23" i="48"/>
  <c r="AI24" i="48"/>
  <c r="AI26" i="48"/>
  <c r="AI28" i="48"/>
  <c r="AI33" i="48"/>
  <c r="AI35" i="48"/>
  <c r="AI34" i="48"/>
  <c r="AI38" i="48"/>
  <c r="AI39" i="48"/>
  <c r="AI40" i="48"/>
  <c r="K33" i="48"/>
  <c r="AL13" i="49"/>
  <c r="W33" i="48"/>
  <c r="W35" i="48"/>
  <c r="W34" i="48"/>
  <c r="D25" i="49"/>
  <c r="AL25" i="49"/>
  <c r="D37" i="49"/>
  <c r="AL37" i="49"/>
  <c r="AL66" i="49"/>
  <c r="AL67" i="49"/>
  <c r="AL68" i="49"/>
  <c r="AI41" i="48"/>
  <c r="AI44" i="48"/>
  <c r="AL86" i="49"/>
  <c r="D98" i="49"/>
  <c r="AL98" i="49"/>
  <c r="D110" i="49"/>
  <c r="AL110" i="49"/>
  <c r="AL139" i="49"/>
  <c r="AL140" i="49"/>
  <c r="AL141" i="49"/>
  <c r="AI45" i="48"/>
  <c r="AI50" i="48"/>
  <c r="AI51" i="48"/>
  <c r="AI52" i="48"/>
  <c r="AI54" i="48"/>
  <c r="AI58" i="48"/>
  <c r="AI59" i="48"/>
  <c r="AI60" i="48"/>
  <c r="AI61" i="48"/>
  <c r="AI63" i="48"/>
  <c r="AI65" i="48"/>
  <c r="AI70" i="48"/>
  <c r="AI72" i="48"/>
  <c r="AI71" i="48"/>
  <c r="AI75" i="48"/>
  <c r="AI76" i="48"/>
  <c r="AI77" i="48"/>
  <c r="AI81" i="48"/>
  <c r="AI91" i="48"/>
  <c r="AL49" i="68"/>
  <c r="AL50" i="68"/>
  <c r="AL56" i="68"/>
  <c r="AL57" i="68"/>
  <c r="AL58" i="68"/>
  <c r="AL59" i="68"/>
  <c r="AL60" i="68"/>
  <c r="AL61" i="68"/>
  <c r="AL62" i="68"/>
  <c r="AL63" i="68"/>
  <c r="AL64" i="68"/>
  <c r="AL65" i="68"/>
  <c r="AL67" i="68"/>
  <c r="AL74" i="68"/>
  <c r="AN193" i="6"/>
  <c r="AL72" i="68"/>
  <c r="AN175" i="6"/>
  <c r="AL71" i="68"/>
  <c r="AN166" i="6"/>
  <c r="AL73" i="68"/>
  <c r="AN184" i="6"/>
  <c r="AN209" i="6"/>
  <c r="AN163" i="6"/>
  <c r="AN165" i="6"/>
  <c r="AN172" i="6"/>
  <c r="AN174" i="6"/>
  <c r="AN199" i="6"/>
  <c r="AN201" i="6"/>
  <c r="AN190" i="6"/>
  <c r="AN191" i="6"/>
  <c r="AN192" i="6"/>
  <c r="AN181" i="6"/>
  <c r="AN182" i="6"/>
  <c r="AN183" i="6"/>
  <c r="AN208" i="6"/>
  <c r="AN210" i="6"/>
  <c r="AY228" i="6"/>
  <c r="AL76" i="68"/>
  <c r="AN341" i="6"/>
  <c r="AL86" i="68"/>
  <c r="AL87" i="68"/>
  <c r="AL89" i="68"/>
  <c r="AL94" i="68"/>
  <c r="AN332" i="6"/>
  <c r="AL93" i="68"/>
  <c r="AN323" i="6"/>
  <c r="AL75" i="68"/>
  <c r="AN305" i="6"/>
  <c r="AN357" i="6"/>
  <c r="AN347" i="6"/>
  <c r="AN348" i="6"/>
  <c r="AN349" i="6"/>
  <c r="AN338" i="6"/>
  <c r="AN339" i="6"/>
  <c r="AN340" i="6"/>
  <c r="AN329" i="6"/>
  <c r="AN330" i="6"/>
  <c r="AN331" i="6"/>
  <c r="AN320" i="6"/>
  <c r="AN321" i="6"/>
  <c r="AN322" i="6"/>
  <c r="AN311" i="6"/>
  <c r="AN312" i="6"/>
  <c r="AN313" i="6"/>
  <c r="AN302" i="6"/>
  <c r="AN303" i="6"/>
  <c r="AN304" i="6"/>
  <c r="AN356" i="6"/>
  <c r="AN358" i="6"/>
  <c r="AY376" i="6"/>
  <c r="AL80" i="68"/>
  <c r="AN496" i="6"/>
  <c r="AL79" i="68"/>
  <c r="AN469" i="6"/>
  <c r="AL78" i="68"/>
  <c r="AN442" i="6"/>
  <c r="AL77" i="68"/>
  <c r="AN406" i="6"/>
  <c r="AN530" i="6"/>
  <c r="AN520" i="6"/>
  <c r="AN521" i="6"/>
  <c r="AN522" i="6"/>
  <c r="AN511" i="6"/>
  <c r="AN512" i="6"/>
  <c r="AN513" i="6"/>
  <c r="AN502" i="6"/>
  <c r="AN503" i="6"/>
  <c r="AN504" i="6"/>
  <c r="AN493" i="6"/>
  <c r="AN494" i="6"/>
  <c r="AN495" i="6"/>
  <c r="AN457" i="6"/>
  <c r="AN458" i="6"/>
  <c r="AN459" i="6"/>
  <c r="AN448" i="6"/>
  <c r="AN449" i="6"/>
  <c r="AN450" i="6"/>
  <c r="AN439" i="6"/>
  <c r="AN440" i="6"/>
  <c r="AN441" i="6"/>
  <c r="AN430" i="6"/>
  <c r="AN431" i="6"/>
  <c r="AN432" i="6"/>
  <c r="AN421" i="6"/>
  <c r="AN422" i="6"/>
  <c r="AN423" i="6"/>
  <c r="AN412" i="6"/>
  <c r="AN413" i="6"/>
  <c r="AN414" i="6"/>
  <c r="AN403" i="6"/>
  <c r="AN404" i="6"/>
  <c r="AN405" i="6"/>
  <c r="AN394" i="6"/>
  <c r="AN395" i="6"/>
  <c r="AN396" i="6"/>
  <c r="AN385" i="6"/>
  <c r="AN386" i="6"/>
  <c r="AN387" i="6"/>
  <c r="AN484" i="6"/>
  <c r="AN485" i="6"/>
  <c r="AN486" i="6"/>
  <c r="AN475" i="6"/>
  <c r="AN476" i="6"/>
  <c r="AN477" i="6"/>
  <c r="AN466" i="6"/>
  <c r="AN467" i="6"/>
  <c r="AN468" i="6"/>
  <c r="AN529" i="6"/>
  <c r="AN531" i="6"/>
  <c r="AY549" i="6"/>
  <c r="AN264" i="6"/>
  <c r="AN265" i="6"/>
  <c r="AN266" i="6"/>
  <c r="AN255" i="6"/>
  <c r="AN256" i="6"/>
  <c r="AN257" i="6"/>
  <c r="AN246" i="6"/>
  <c r="AN248" i="6"/>
  <c r="AN237" i="6"/>
  <c r="AN238" i="6"/>
  <c r="AN239" i="6"/>
  <c r="AN273" i="6"/>
  <c r="AN274" i="6"/>
  <c r="AN275" i="6"/>
  <c r="AY293" i="6"/>
  <c r="AV166" i="59"/>
  <c r="AY227" i="6"/>
  <c r="AY292" i="6"/>
  <c r="AY375" i="6"/>
  <c r="AY548" i="6"/>
  <c r="AV165" i="59"/>
  <c r="AV167" i="59"/>
  <c r="AV150" i="59"/>
  <c r="AV152" i="59"/>
  <c r="AV153" i="59"/>
  <c r="AV151" i="59"/>
  <c r="AV154" i="59"/>
  <c r="AY205" i="6"/>
  <c r="AY196" i="6"/>
  <c r="AY178" i="6"/>
  <c r="AY169" i="6"/>
  <c r="AY187" i="6"/>
  <c r="AY212" i="6"/>
  <c r="AV157" i="59"/>
  <c r="AY270" i="6"/>
  <c r="AY261" i="6"/>
  <c r="AY252" i="6"/>
  <c r="AY243" i="6"/>
  <c r="AY277" i="6"/>
  <c r="AV158" i="59"/>
  <c r="AY353" i="6"/>
  <c r="AY344" i="6"/>
  <c r="AY335" i="6"/>
  <c r="AY326" i="6"/>
  <c r="AY317" i="6"/>
  <c r="AY308" i="6"/>
  <c r="AY360" i="6"/>
  <c r="AV159" i="59"/>
  <c r="AY526" i="6"/>
  <c r="AY517" i="6"/>
  <c r="AY508" i="6"/>
  <c r="AY499" i="6"/>
  <c r="AY463" i="6"/>
  <c r="AY454" i="6"/>
  <c r="AY445" i="6"/>
  <c r="AY436" i="6"/>
  <c r="AY427" i="6"/>
  <c r="AY418" i="6"/>
  <c r="AY409" i="6"/>
  <c r="AY400" i="6"/>
  <c r="AY391" i="6"/>
  <c r="AY533" i="6"/>
  <c r="AV160" i="59"/>
  <c r="AV161" i="59"/>
  <c r="AV169" i="59"/>
  <c r="AW11" i="33"/>
  <c r="AW12" i="33"/>
  <c r="AW13" i="33"/>
  <c r="AW14" i="33"/>
  <c r="AW15" i="33"/>
  <c r="AW16" i="33"/>
  <c r="AW17" i="33"/>
  <c r="AW18" i="33"/>
  <c r="AW19" i="33"/>
  <c r="AW20" i="33"/>
  <c r="AW21" i="33"/>
  <c r="AW22" i="33"/>
  <c r="AW23" i="33"/>
  <c r="AW24" i="33"/>
  <c r="AW25" i="33"/>
  <c r="AW26" i="33"/>
  <c r="AW27" i="33"/>
  <c r="AW28" i="33"/>
  <c r="AW29" i="33"/>
  <c r="AW30" i="33"/>
  <c r="AW31" i="33"/>
  <c r="AW32" i="33"/>
  <c r="AW33" i="33"/>
  <c r="AW34" i="33"/>
  <c r="AW35" i="33"/>
  <c r="AW36" i="33"/>
  <c r="AW37" i="33"/>
  <c r="AW38" i="33"/>
  <c r="AW39" i="33"/>
  <c r="AW40" i="33"/>
  <c r="AW41" i="33"/>
  <c r="AW42" i="33"/>
  <c r="AW43" i="33"/>
  <c r="AW44" i="33"/>
  <c r="AW45" i="33"/>
  <c r="AW46" i="33"/>
  <c r="AW47" i="33"/>
  <c r="AW48" i="33"/>
  <c r="AW49" i="33"/>
  <c r="AW50" i="33"/>
  <c r="AY31" i="6"/>
  <c r="AU23" i="29"/>
  <c r="AY53" i="6"/>
  <c r="AU24" i="29"/>
  <c r="AY81" i="6"/>
  <c r="AU25" i="29"/>
  <c r="AY139" i="6"/>
  <c r="AU26" i="29"/>
  <c r="AU27" i="29"/>
  <c r="AU28" i="29"/>
  <c r="AU47" i="29"/>
  <c r="AU48" i="29"/>
  <c r="AW7" i="30"/>
  <c r="AY30" i="6"/>
  <c r="AU14" i="29"/>
  <c r="AY52" i="6"/>
  <c r="AU15" i="29"/>
  <c r="AY80" i="6"/>
  <c r="AU16" i="29"/>
  <c r="AY138" i="6"/>
  <c r="AU17" i="29"/>
  <c r="AU18" i="29"/>
  <c r="AU19" i="29"/>
  <c r="AU38" i="29"/>
  <c r="AU39" i="29"/>
  <c r="AW8" i="30"/>
  <c r="AW9" i="30"/>
  <c r="AW50" i="30"/>
  <c r="D51" i="33"/>
  <c r="AW51" i="33"/>
  <c r="AW7" i="33"/>
  <c r="AW8" i="33"/>
  <c r="AW9" i="33"/>
  <c r="AW10" i="33"/>
  <c r="AW69" i="33"/>
  <c r="AW39" i="28"/>
  <c r="AV204" i="59"/>
  <c r="AY29" i="6"/>
  <c r="AU5" i="29"/>
  <c r="AY51" i="6"/>
  <c r="AU6" i="29"/>
  <c r="AY79" i="6"/>
  <c r="AU7" i="29"/>
  <c r="AY137" i="6"/>
  <c r="AU8" i="29"/>
  <c r="AU9" i="29"/>
  <c r="AU10" i="29"/>
  <c r="AU32" i="29"/>
  <c r="AU33" i="29"/>
  <c r="AU34" i="29"/>
  <c r="AU35" i="29"/>
  <c r="AW12" i="28"/>
  <c r="AW13" i="28"/>
  <c r="AV178" i="59"/>
  <c r="AU42" i="29"/>
  <c r="AU44" i="29"/>
  <c r="AW6" i="28"/>
  <c r="AV172" i="59"/>
  <c r="AV206" i="59"/>
  <c r="AV208" i="59"/>
  <c r="AU35" i="64"/>
  <c r="AT90" i="48"/>
  <c r="AU14" i="67"/>
  <c r="AU17" i="67"/>
  <c r="AU18" i="67"/>
  <c r="AU20" i="67"/>
  <c r="AU39" i="64"/>
  <c r="AU38" i="50"/>
  <c r="AU34" i="50"/>
  <c r="AU27" i="50"/>
  <c r="AU35" i="50"/>
  <c r="AU39" i="50"/>
  <c r="AU43" i="50"/>
  <c r="AU40" i="64"/>
  <c r="AU65" i="50"/>
  <c r="AU66" i="50"/>
  <c r="AU67" i="50"/>
  <c r="AU68" i="50"/>
  <c r="AU69" i="50"/>
  <c r="AU70" i="50"/>
  <c r="AU41" i="64"/>
  <c r="AU38" i="64"/>
  <c r="AU43" i="64"/>
  <c r="AU45" i="64"/>
  <c r="AU48" i="64"/>
  <c r="AU50" i="64"/>
  <c r="AU67" i="64"/>
  <c r="AU7" i="111"/>
  <c r="AU13" i="48"/>
  <c r="AU33" i="48"/>
  <c r="AU35" i="48"/>
  <c r="AU44" i="48"/>
  <c r="AU7" i="48"/>
  <c r="AU9" i="48"/>
  <c r="AU50" i="48"/>
  <c r="AU70" i="48"/>
  <c r="AU72" i="48"/>
  <c r="AU81" i="48"/>
  <c r="AW125" i="59"/>
  <c r="AU45" i="48"/>
  <c r="AW126" i="59"/>
  <c r="AW127" i="59"/>
  <c r="AU34" i="48"/>
  <c r="AU38" i="48"/>
  <c r="AU39" i="48"/>
  <c r="AU40" i="48"/>
  <c r="AU71" i="48"/>
  <c r="AU75" i="48"/>
  <c r="AU76" i="48"/>
  <c r="AU77" i="48"/>
  <c r="AW120" i="59"/>
  <c r="AU41" i="48"/>
  <c r="AW121" i="59"/>
  <c r="AW122" i="59"/>
  <c r="AU14" i="48"/>
  <c r="AU15" i="48"/>
  <c r="AU17" i="48"/>
  <c r="AU21" i="48"/>
  <c r="AU22" i="48"/>
  <c r="AU23" i="48"/>
  <c r="AU24" i="48"/>
  <c r="AU26" i="48"/>
  <c r="AU28" i="48"/>
  <c r="AU51" i="48"/>
  <c r="AU52" i="48"/>
  <c r="AU54" i="48"/>
  <c r="AU58" i="48"/>
  <c r="AU59" i="48"/>
  <c r="AU60" i="48"/>
  <c r="AU61" i="48"/>
  <c r="AU63" i="48"/>
  <c r="AU65" i="48"/>
  <c r="AW116" i="59"/>
  <c r="AW129" i="59"/>
  <c r="AU91" i="48"/>
  <c r="AX49" i="68"/>
  <c r="AX50" i="68"/>
  <c r="AX56" i="68"/>
  <c r="AX57" i="68"/>
  <c r="AX58" i="68"/>
  <c r="AX59" i="68"/>
  <c r="AX60" i="68"/>
  <c r="AX61" i="68"/>
  <c r="AX62" i="68"/>
  <c r="AX63" i="68"/>
  <c r="AX64" i="68"/>
  <c r="AX65" i="68"/>
  <c r="AX67" i="68"/>
  <c r="AX74" i="68"/>
  <c r="AZ193" i="6"/>
  <c r="AX72" i="68"/>
  <c r="AZ175" i="6"/>
  <c r="AX71" i="68"/>
  <c r="AZ166" i="6"/>
  <c r="AX73" i="68"/>
  <c r="AZ184" i="6"/>
  <c r="AZ209" i="6"/>
  <c r="AZ163" i="6"/>
  <c r="AZ165" i="6"/>
  <c r="AZ172" i="6"/>
  <c r="AZ174" i="6"/>
  <c r="AZ199" i="6"/>
  <c r="AZ201" i="6"/>
  <c r="AZ190" i="6"/>
  <c r="AZ191" i="6"/>
  <c r="AZ192" i="6"/>
  <c r="AZ181" i="6"/>
  <c r="AZ182" i="6"/>
  <c r="AZ183" i="6"/>
  <c r="AZ208" i="6"/>
  <c r="AZ210" i="6"/>
  <c r="AZ219" i="6"/>
  <c r="AZ220" i="6"/>
  <c r="AZ221" i="6"/>
  <c r="AZ223" i="6"/>
  <c r="AZ25" i="6"/>
  <c r="AZ222" i="6"/>
  <c r="AZ224" i="6"/>
  <c r="AX76" i="68"/>
  <c r="AZ341" i="6"/>
  <c r="AX86" i="68"/>
  <c r="AX87" i="68"/>
  <c r="AX89" i="68"/>
  <c r="AX94" i="68"/>
  <c r="AZ332" i="6"/>
  <c r="AX93" i="68"/>
  <c r="AZ323" i="6"/>
  <c r="AX75" i="68"/>
  <c r="AZ305" i="6"/>
  <c r="AZ357" i="6"/>
  <c r="AZ347" i="6"/>
  <c r="AZ348" i="6"/>
  <c r="AZ349" i="6"/>
  <c r="AZ338" i="6"/>
  <c r="AZ339" i="6"/>
  <c r="AZ340" i="6"/>
  <c r="AZ329" i="6"/>
  <c r="AZ330" i="6"/>
  <c r="AZ331" i="6"/>
  <c r="AZ320" i="6"/>
  <c r="AZ321" i="6"/>
  <c r="AZ322" i="6"/>
  <c r="AZ311" i="6"/>
  <c r="AZ312" i="6"/>
  <c r="AZ313" i="6"/>
  <c r="AZ302" i="6"/>
  <c r="AZ303" i="6"/>
  <c r="AZ304" i="6"/>
  <c r="AZ356" i="6"/>
  <c r="AZ358" i="6"/>
  <c r="AZ367" i="6"/>
  <c r="AZ368" i="6"/>
  <c r="AZ369" i="6"/>
  <c r="AZ371" i="6"/>
  <c r="AZ75" i="6"/>
  <c r="AZ370" i="6"/>
  <c r="AZ372" i="6"/>
  <c r="AX80" i="68"/>
  <c r="AZ496" i="6"/>
  <c r="AX79" i="68"/>
  <c r="AZ469" i="6"/>
  <c r="AX78" i="68"/>
  <c r="AZ442" i="6"/>
  <c r="AX77" i="68"/>
  <c r="AZ406" i="6"/>
  <c r="AZ530" i="6"/>
  <c r="AZ520" i="6"/>
  <c r="AZ521" i="6"/>
  <c r="AZ522" i="6"/>
  <c r="AZ511" i="6"/>
  <c r="AZ512" i="6"/>
  <c r="AZ513" i="6"/>
  <c r="AZ502" i="6"/>
  <c r="AZ503" i="6"/>
  <c r="AZ504" i="6"/>
  <c r="AZ493" i="6"/>
  <c r="AZ494" i="6"/>
  <c r="AZ495" i="6"/>
  <c r="AZ457" i="6"/>
  <c r="AZ458" i="6"/>
  <c r="AZ459" i="6"/>
  <c r="AZ448" i="6"/>
  <c r="AZ449" i="6"/>
  <c r="AZ450" i="6"/>
  <c r="AZ439" i="6"/>
  <c r="AZ440" i="6"/>
  <c r="AZ441" i="6"/>
  <c r="AZ430" i="6"/>
  <c r="AZ431" i="6"/>
  <c r="AZ432" i="6"/>
  <c r="AZ421" i="6"/>
  <c r="AZ422" i="6"/>
  <c r="AZ423" i="6"/>
  <c r="AZ412" i="6"/>
  <c r="AZ413" i="6"/>
  <c r="AZ414" i="6"/>
  <c r="AZ403" i="6"/>
  <c r="AZ404" i="6"/>
  <c r="AZ405" i="6"/>
  <c r="AZ394" i="6"/>
  <c r="AZ395" i="6"/>
  <c r="AZ396" i="6"/>
  <c r="AZ385" i="6"/>
  <c r="AZ386" i="6"/>
  <c r="AZ387" i="6"/>
  <c r="AZ484" i="6"/>
  <c r="AZ485" i="6"/>
  <c r="AZ486" i="6"/>
  <c r="AZ475" i="6"/>
  <c r="AZ476" i="6"/>
  <c r="AZ477" i="6"/>
  <c r="AZ466" i="6"/>
  <c r="AZ467" i="6"/>
  <c r="AZ468" i="6"/>
  <c r="AZ529" i="6"/>
  <c r="AZ531" i="6"/>
  <c r="AZ540" i="6"/>
  <c r="AZ541" i="6"/>
  <c r="AZ542" i="6"/>
  <c r="AZ544" i="6"/>
  <c r="AZ133" i="6"/>
  <c r="AZ543" i="6"/>
  <c r="AZ545" i="6"/>
  <c r="AZ264" i="6"/>
  <c r="AZ265" i="6"/>
  <c r="AZ266" i="6"/>
  <c r="AZ255" i="6"/>
  <c r="AZ256" i="6"/>
  <c r="AZ257" i="6"/>
  <c r="AZ246" i="6"/>
  <c r="AZ248" i="6"/>
  <c r="AZ237" i="6"/>
  <c r="AZ238" i="6"/>
  <c r="AZ239" i="6"/>
  <c r="AZ273" i="6"/>
  <c r="AZ274" i="6"/>
  <c r="AZ275" i="6"/>
  <c r="AZ284" i="6"/>
  <c r="AZ285" i="6"/>
  <c r="AZ286" i="6"/>
  <c r="AZ47" i="6"/>
  <c r="AZ287" i="6"/>
  <c r="AZ288" i="6"/>
  <c r="AZ289" i="6"/>
  <c r="AW164" i="59"/>
  <c r="AJ14" i="48"/>
  <c r="AJ15" i="48"/>
  <c r="AJ17" i="48"/>
  <c r="AJ21" i="48"/>
  <c r="AJ22" i="48"/>
  <c r="AJ23" i="48"/>
  <c r="AJ24" i="48"/>
  <c r="AJ26" i="48"/>
  <c r="AJ28" i="48"/>
  <c r="AJ33" i="48"/>
  <c r="AJ35" i="48"/>
  <c r="AJ34" i="48"/>
  <c r="AJ38" i="48"/>
  <c r="AJ39" i="48"/>
  <c r="AJ40" i="48"/>
  <c r="L33" i="48"/>
  <c r="AM14" i="49"/>
  <c r="X33" i="48"/>
  <c r="X35" i="48"/>
  <c r="X34" i="48"/>
  <c r="D26" i="49"/>
  <c r="AM26" i="49"/>
  <c r="D38" i="49"/>
  <c r="AM38" i="49"/>
  <c r="AM66" i="49"/>
  <c r="AM67" i="49"/>
  <c r="AM68" i="49"/>
  <c r="AJ41" i="48"/>
  <c r="AJ44" i="48"/>
  <c r="AM87" i="49"/>
  <c r="D99" i="49"/>
  <c r="AM99" i="49"/>
  <c r="D111" i="49"/>
  <c r="AM111" i="49"/>
  <c r="AM139" i="49"/>
  <c r="AM140" i="49"/>
  <c r="AM141" i="49"/>
  <c r="AJ45" i="48"/>
  <c r="AJ50" i="48"/>
  <c r="AJ51" i="48"/>
  <c r="AJ52" i="48"/>
  <c r="AJ54" i="48"/>
  <c r="AJ58" i="48"/>
  <c r="AJ59" i="48"/>
  <c r="AJ60" i="48"/>
  <c r="AJ61" i="48"/>
  <c r="AJ63" i="48"/>
  <c r="AJ65" i="48"/>
  <c r="AJ70" i="48"/>
  <c r="AJ72" i="48"/>
  <c r="AJ71" i="48"/>
  <c r="AJ75" i="48"/>
  <c r="AJ76" i="48"/>
  <c r="AJ77" i="48"/>
  <c r="AJ81" i="48"/>
  <c r="AJ91" i="48"/>
  <c r="AM49" i="68"/>
  <c r="AM50" i="68"/>
  <c r="AM56" i="68"/>
  <c r="AM57" i="68"/>
  <c r="AM58" i="68"/>
  <c r="AM59" i="68"/>
  <c r="AM60" i="68"/>
  <c r="AM61" i="68"/>
  <c r="AM62" i="68"/>
  <c r="AM63" i="68"/>
  <c r="AM64" i="68"/>
  <c r="AM65" i="68"/>
  <c r="AM67" i="68"/>
  <c r="AM74" i="68"/>
  <c r="AO193" i="6"/>
  <c r="AM72" i="68"/>
  <c r="AO175" i="6"/>
  <c r="AM71" i="68"/>
  <c r="AO166" i="6"/>
  <c r="AM73" i="68"/>
  <c r="AO184" i="6"/>
  <c r="AO209" i="6"/>
  <c r="AO163" i="6"/>
  <c r="AO165" i="6"/>
  <c r="AO172" i="6"/>
  <c r="AO174" i="6"/>
  <c r="AO199" i="6"/>
  <c r="AO201" i="6"/>
  <c r="AO190" i="6"/>
  <c r="AO191" i="6"/>
  <c r="AO192" i="6"/>
  <c r="AO181" i="6"/>
  <c r="AO182" i="6"/>
  <c r="AO183" i="6"/>
  <c r="AO208" i="6"/>
  <c r="AO210" i="6"/>
  <c r="AZ228" i="6"/>
  <c r="AM76" i="68"/>
  <c r="AO341" i="6"/>
  <c r="AM86" i="68"/>
  <c r="AM87" i="68"/>
  <c r="AM89" i="68"/>
  <c r="AM94" i="68"/>
  <c r="AO332" i="6"/>
  <c r="AM93" i="68"/>
  <c r="AO323" i="6"/>
  <c r="AM75" i="68"/>
  <c r="AO305" i="6"/>
  <c r="AO357" i="6"/>
  <c r="AO347" i="6"/>
  <c r="AO348" i="6"/>
  <c r="AO349" i="6"/>
  <c r="AO338" i="6"/>
  <c r="AO339" i="6"/>
  <c r="AO340" i="6"/>
  <c r="AO329" i="6"/>
  <c r="AO330" i="6"/>
  <c r="AO331" i="6"/>
  <c r="AO320" i="6"/>
  <c r="AO321" i="6"/>
  <c r="AO322" i="6"/>
  <c r="AO311" i="6"/>
  <c r="AO312" i="6"/>
  <c r="AO313" i="6"/>
  <c r="AO302" i="6"/>
  <c r="AO303" i="6"/>
  <c r="AO304" i="6"/>
  <c r="AO356" i="6"/>
  <c r="AO358" i="6"/>
  <c r="AZ376" i="6"/>
  <c r="AM80" i="68"/>
  <c r="AO496" i="6"/>
  <c r="AM79" i="68"/>
  <c r="AO469" i="6"/>
  <c r="AM78" i="68"/>
  <c r="AO442" i="6"/>
  <c r="AM77" i="68"/>
  <c r="AO406" i="6"/>
  <c r="AO530" i="6"/>
  <c r="AO520" i="6"/>
  <c r="AO521" i="6"/>
  <c r="AO522" i="6"/>
  <c r="AO511" i="6"/>
  <c r="AO512" i="6"/>
  <c r="AO513" i="6"/>
  <c r="AO502" i="6"/>
  <c r="AO503" i="6"/>
  <c r="AO504" i="6"/>
  <c r="AO493" i="6"/>
  <c r="AO494" i="6"/>
  <c r="AO495" i="6"/>
  <c r="AO457" i="6"/>
  <c r="AO458" i="6"/>
  <c r="AO459" i="6"/>
  <c r="AO448" i="6"/>
  <c r="AO449" i="6"/>
  <c r="AO450" i="6"/>
  <c r="AO439" i="6"/>
  <c r="AO440" i="6"/>
  <c r="AO441" i="6"/>
  <c r="AO430" i="6"/>
  <c r="AO431" i="6"/>
  <c r="AO432" i="6"/>
  <c r="AO421" i="6"/>
  <c r="AO422" i="6"/>
  <c r="AO423" i="6"/>
  <c r="AO412" i="6"/>
  <c r="AO413" i="6"/>
  <c r="AO414" i="6"/>
  <c r="AO403" i="6"/>
  <c r="AO404" i="6"/>
  <c r="AO405" i="6"/>
  <c r="AO394" i="6"/>
  <c r="AO395" i="6"/>
  <c r="AO396" i="6"/>
  <c r="AO385" i="6"/>
  <c r="AO386" i="6"/>
  <c r="AO387" i="6"/>
  <c r="AO484" i="6"/>
  <c r="AO485" i="6"/>
  <c r="AO486" i="6"/>
  <c r="AO475" i="6"/>
  <c r="AO476" i="6"/>
  <c r="AO477" i="6"/>
  <c r="AO466" i="6"/>
  <c r="AO467" i="6"/>
  <c r="AO468" i="6"/>
  <c r="AO529" i="6"/>
  <c r="AO531" i="6"/>
  <c r="AZ549" i="6"/>
  <c r="AO264" i="6"/>
  <c r="AO265" i="6"/>
  <c r="AO266" i="6"/>
  <c r="AO255" i="6"/>
  <c r="AO256" i="6"/>
  <c r="AO257" i="6"/>
  <c r="AO246" i="6"/>
  <c r="AO248" i="6"/>
  <c r="AO237" i="6"/>
  <c r="AO238" i="6"/>
  <c r="AO239" i="6"/>
  <c r="AO273" i="6"/>
  <c r="AO274" i="6"/>
  <c r="AO275" i="6"/>
  <c r="AZ293" i="6"/>
  <c r="AW166" i="59"/>
  <c r="AZ227" i="6"/>
  <c r="AZ292" i="6"/>
  <c r="AZ375" i="6"/>
  <c r="AZ548" i="6"/>
  <c r="AW165" i="59"/>
  <c r="AW167" i="59"/>
  <c r="AW150" i="59"/>
  <c r="AW152" i="59"/>
  <c r="AW153" i="59"/>
  <c r="AW151" i="59"/>
  <c r="AW154" i="59"/>
  <c r="AZ205" i="6"/>
  <c r="AZ196" i="6"/>
  <c r="AZ178" i="6"/>
  <c r="AZ169" i="6"/>
  <c r="AZ187" i="6"/>
  <c r="AZ212" i="6"/>
  <c r="AW157" i="59"/>
  <c r="AZ270" i="6"/>
  <c r="AZ261" i="6"/>
  <c r="AZ252" i="6"/>
  <c r="AZ243" i="6"/>
  <c r="AZ277" i="6"/>
  <c r="AW158" i="59"/>
  <c r="AZ353" i="6"/>
  <c r="AZ344" i="6"/>
  <c r="AZ335" i="6"/>
  <c r="AZ326" i="6"/>
  <c r="AZ317" i="6"/>
  <c r="AZ308" i="6"/>
  <c r="AZ360" i="6"/>
  <c r="AW159" i="59"/>
  <c r="AZ526" i="6"/>
  <c r="AZ517" i="6"/>
  <c r="AZ508" i="6"/>
  <c r="AZ499" i="6"/>
  <c r="AZ463" i="6"/>
  <c r="AZ454" i="6"/>
  <c r="AZ445" i="6"/>
  <c r="AZ436" i="6"/>
  <c r="AZ427" i="6"/>
  <c r="AZ418" i="6"/>
  <c r="AZ409" i="6"/>
  <c r="AZ400" i="6"/>
  <c r="AZ391" i="6"/>
  <c r="AZ533" i="6"/>
  <c r="AW160" i="59"/>
  <c r="AW161" i="59"/>
  <c r="AW169" i="59"/>
  <c r="AX11" i="33"/>
  <c r="AX12" i="33"/>
  <c r="AX13" i="33"/>
  <c r="AX14" i="33"/>
  <c r="AX15" i="33"/>
  <c r="AX16" i="33"/>
  <c r="AX17" i="33"/>
  <c r="AX18" i="33"/>
  <c r="AX19" i="33"/>
  <c r="AX20" i="33"/>
  <c r="AX21" i="33"/>
  <c r="AX22" i="33"/>
  <c r="AX23" i="33"/>
  <c r="AX24" i="33"/>
  <c r="AX25" i="33"/>
  <c r="AX26" i="33"/>
  <c r="AX27" i="33"/>
  <c r="AX28" i="33"/>
  <c r="AX29" i="33"/>
  <c r="AX30" i="33"/>
  <c r="AX31" i="33"/>
  <c r="AX32" i="33"/>
  <c r="AX33" i="33"/>
  <c r="AX34" i="33"/>
  <c r="AX35" i="33"/>
  <c r="AX36" i="33"/>
  <c r="AX37" i="33"/>
  <c r="AX38" i="33"/>
  <c r="AX39" i="33"/>
  <c r="AX40" i="33"/>
  <c r="AX41" i="33"/>
  <c r="AX42" i="33"/>
  <c r="AX43" i="33"/>
  <c r="AX44" i="33"/>
  <c r="AX45" i="33"/>
  <c r="AX46" i="33"/>
  <c r="AX47" i="33"/>
  <c r="AX48" i="33"/>
  <c r="AX49" i="33"/>
  <c r="AX50" i="33"/>
  <c r="AX51" i="33"/>
  <c r="AZ31" i="6"/>
  <c r="AV23" i="29"/>
  <c r="AZ53" i="6"/>
  <c r="AV24" i="29"/>
  <c r="AZ81" i="6"/>
  <c r="AV25" i="29"/>
  <c r="AZ139" i="6"/>
  <c r="AV26" i="29"/>
  <c r="AV27" i="29"/>
  <c r="AV28" i="29"/>
  <c r="AV47" i="29"/>
  <c r="AV48" i="29"/>
  <c r="AX7" i="30"/>
  <c r="AZ30" i="6"/>
  <c r="AV14" i="29"/>
  <c r="AZ52" i="6"/>
  <c r="AV15" i="29"/>
  <c r="AZ80" i="6"/>
  <c r="AV16" i="29"/>
  <c r="AZ138" i="6"/>
  <c r="AV17" i="29"/>
  <c r="AV18" i="29"/>
  <c r="AV19" i="29"/>
  <c r="AV38" i="29"/>
  <c r="AV39" i="29"/>
  <c r="AX8" i="30"/>
  <c r="AX9" i="30"/>
  <c r="AX50" i="30"/>
  <c r="D52" i="33"/>
  <c r="AX52" i="33"/>
  <c r="AX7" i="33"/>
  <c r="AX8" i="33"/>
  <c r="AX9" i="33"/>
  <c r="AX10" i="33"/>
  <c r="AX69" i="33"/>
  <c r="AX39" i="28"/>
  <c r="AW204" i="59"/>
  <c r="AZ29" i="6"/>
  <c r="AV5" i="29"/>
  <c r="AZ51" i="6"/>
  <c r="AV6" i="29"/>
  <c r="AZ79" i="6"/>
  <c r="AV7" i="29"/>
  <c r="AZ137" i="6"/>
  <c r="AV8" i="29"/>
  <c r="AV9" i="29"/>
  <c r="AV10" i="29"/>
  <c r="AV32" i="29"/>
  <c r="AV33" i="29"/>
  <c r="AV34" i="29"/>
  <c r="AV35" i="29"/>
  <c r="AX12" i="28"/>
  <c r="AX13" i="28"/>
  <c r="AW178" i="59"/>
  <c r="AV42" i="29"/>
  <c r="AV44" i="29"/>
  <c r="AX6" i="28"/>
  <c r="AW172" i="59"/>
  <c r="AW206" i="59"/>
  <c r="AW208" i="59"/>
  <c r="AV35" i="64"/>
  <c r="AU90" i="48"/>
  <c r="AV14" i="67"/>
  <c r="AV17" i="67"/>
  <c r="AV18" i="67"/>
  <c r="AV20" i="67"/>
  <c r="AV39" i="64"/>
  <c r="AV38" i="50"/>
  <c r="AV34" i="50"/>
  <c r="AV27" i="50"/>
  <c r="AV35" i="50"/>
  <c r="AV39" i="50"/>
  <c r="AV43" i="50"/>
  <c r="AV40" i="64"/>
  <c r="AV65" i="50"/>
  <c r="AV66" i="50"/>
  <c r="AV67" i="50"/>
  <c r="AV68" i="50"/>
  <c r="AV69" i="50"/>
  <c r="AV70" i="50"/>
  <c r="AV41" i="64"/>
  <c r="AV38" i="64"/>
  <c r="AV43" i="64"/>
  <c r="AV45" i="64"/>
  <c r="AV48" i="64"/>
  <c r="AV50" i="64"/>
  <c r="AV67" i="64"/>
  <c r="AV7" i="111"/>
  <c r="AV13" i="48"/>
  <c r="AV33" i="48"/>
  <c r="AV35" i="48"/>
  <c r="AV44" i="48"/>
  <c r="AV7" i="48"/>
  <c r="AV9" i="48"/>
  <c r="AV50" i="48"/>
  <c r="AV70" i="48"/>
  <c r="AV72" i="48"/>
  <c r="AV81" i="48"/>
  <c r="AX125" i="59"/>
  <c r="AV45" i="48"/>
  <c r="AX126" i="59"/>
  <c r="AX127" i="59"/>
  <c r="AV34" i="48"/>
  <c r="AV38" i="48"/>
  <c r="AV39" i="48"/>
  <c r="AV40" i="48"/>
  <c r="AV71" i="48"/>
  <c r="AV75" i="48"/>
  <c r="AV76" i="48"/>
  <c r="AV77" i="48"/>
  <c r="AX120" i="59"/>
  <c r="AV41" i="48"/>
  <c r="AX121" i="59"/>
  <c r="AX122" i="59"/>
  <c r="AV14" i="48"/>
  <c r="AV15" i="48"/>
  <c r="AV17" i="48"/>
  <c r="AV21" i="48"/>
  <c r="AV22" i="48"/>
  <c r="AV23" i="48"/>
  <c r="AV24" i="48"/>
  <c r="AV26" i="48"/>
  <c r="AV28" i="48"/>
  <c r="AV51" i="48"/>
  <c r="AV52" i="48"/>
  <c r="AV54" i="48"/>
  <c r="AV58" i="48"/>
  <c r="AV59" i="48"/>
  <c r="AV60" i="48"/>
  <c r="AV61" i="48"/>
  <c r="AV63" i="48"/>
  <c r="AV65" i="48"/>
  <c r="AX116" i="59"/>
  <c r="AX129" i="59"/>
  <c r="AV91" i="48"/>
  <c r="AY49" i="68"/>
  <c r="AY50" i="68"/>
  <c r="AY56" i="68"/>
  <c r="AY57" i="68"/>
  <c r="AY58" i="68"/>
  <c r="AY59" i="68"/>
  <c r="AY60" i="68"/>
  <c r="AY61" i="68"/>
  <c r="AY62" i="68"/>
  <c r="AY63" i="68"/>
  <c r="AY64" i="68"/>
  <c r="AY65" i="68"/>
  <c r="AY67" i="68"/>
  <c r="AY74" i="68"/>
  <c r="BA193" i="6"/>
  <c r="AY72" i="68"/>
  <c r="BA175" i="6"/>
  <c r="AY71" i="68"/>
  <c r="BA166" i="6"/>
  <c r="AY73" i="68"/>
  <c r="BA184" i="6"/>
  <c r="BA209" i="6"/>
  <c r="BA163" i="6"/>
  <c r="BA165" i="6"/>
  <c r="BA172" i="6"/>
  <c r="BA174" i="6"/>
  <c r="BA199" i="6"/>
  <c r="BA201" i="6"/>
  <c r="BA190" i="6"/>
  <c r="BA191" i="6"/>
  <c r="BA192" i="6"/>
  <c r="BA181" i="6"/>
  <c r="BA182" i="6"/>
  <c r="BA183" i="6"/>
  <c r="BA208" i="6"/>
  <c r="BA210" i="6"/>
  <c r="BA219" i="6"/>
  <c r="BA220" i="6"/>
  <c r="BA221" i="6"/>
  <c r="BA223" i="6"/>
  <c r="BA25" i="6"/>
  <c r="BA222" i="6"/>
  <c r="BA224" i="6"/>
  <c r="AY76" i="68"/>
  <c r="BA341" i="6"/>
  <c r="AY86" i="68"/>
  <c r="AY87" i="68"/>
  <c r="AY89" i="68"/>
  <c r="AY94" i="68"/>
  <c r="BA332" i="6"/>
  <c r="AY93" i="68"/>
  <c r="BA323" i="6"/>
  <c r="AY75" i="68"/>
  <c r="BA305" i="6"/>
  <c r="BA357" i="6"/>
  <c r="BA347" i="6"/>
  <c r="BA348" i="6"/>
  <c r="BA349" i="6"/>
  <c r="BA338" i="6"/>
  <c r="BA339" i="6"/>
  <c r="BA340" i="6"/>
  <c r="BA329" i="6"/>
  <c r="BA330" i="6"/>
  <c r="BA331" i="6"/>
  <c r="BA320" i="6"/>
  <c r="BA321" i="6"/>
  <c r="BA322" i="6"/>
  <c r="BA311" i="6"/>
  <c r="BA312" i="6"/>
  <c r="BA313" i="6"/>
  <c r="BA302" i="6"/>
  <c r="BA303" i="6"/>
  <c r="BA304" i="6"/>
  <c r="BA356" i="6"/>
  <c r="BA358" i="6"/>
  <c r="BA367" i="6"/>
  <c r="BA368" i="6"/>
  <c r="BA369" i="6"/>
  <c r="BA371" i="6"/>
  <c r="BA75" i="6"/>
  <c r="BA370" i="6"/>
  <c r="BA372" i="6"/>
  <c r="AY80" i="68"/>
  <c r="BA496" i="6"/>
  <c r="AY79" i="68"/>
  <c r="BA469" i="6"/>
  <c r="AY78" i="68"/>
  <c r="BA442" i="6"/>
  <c r="AY77" i="68"/>
  <c r="BA406" i="6"/>
  <c r="BA530" i="6"/>
  <c r="BA520" i="6"/>
  <c r="BA521" i="6"/>
  <c r="BA522" i="6"/>
  <c r="BA511" i="6"/>
  <c r="BA512" i="6"/>
  <c r="BA513" i="6"/>
  <c r="BA502" i="6"/>
  <c r="BA503" i="6"/>
  <c r="BA504" i="6"/>
  <c r="BA493" i="6"/>
  <c r="BA494" i="6"/>
  <c r="BA495" i="6"/>
  <c r="BA457" i="6"/>
  <c r="BA458" i="6"/>
  <c r="BA459" i="6"/>
  <c r="BA448" i="6"/>
  <c r="BA449" i="6"/>
  <c r="BA450" i="6"/>
  <c r="BA439" i="6"/>
  <c r="BA440" i="6"/>
  <c r="BA441" i="6"/>
  <c r="BA430" i="6"/>
  <c r="BA431" i="6"/>
  <c r="BA432" i="6"/>
  <c r="BA421" i="6"/>
  <c r="BA422" i="6"/>
  <c r="BA423" i="6"/>
  <c r="BA412" i="6"/>
  <c r="BA413" i="6"/>
  <c r="BA414" i="6"/>
  <c r="BA403" i="6"/>
  <c r="BA404" i="6"/>
  <c r="BA405" i="6"/>
  <c r="BA394" i="6"/>
  <c r="BA395" i="6"/>
  <c r="BA396" i="6"/>
  <c r="BA385" i="6"/>
  <c r="BA386" i="6"/>
  <c r="BA387" i="6"/>
  <c r="BA484" i="6"/>
  <c r="BA485" i="6"/>
  <c r="BA486" i="6"/>
  <c r="BA475" i="6"/>
  <c r="BA476" i="6"/>
  <c r="BA477" i="6"/>
  <c r="BA466" i="6"/>
  <c r="BA467" i="6"/>
  <c r="BA468" i="6"/>
  <c r="BA529" i="6"/>
  <c r="BA531" i="6"/>
  <c r="BA540" i="6"/>
  <c r="BA541" i="6"/>
  <c r="BA542" i="6"/>
  <c r="BA544" i="6"/>
  <c r="BA133" i="6"/>
  <c r="BA543" i="6"/>
  <c r="BA545" i="6"/>
  <c r="BA264" i="6"/>
  <c r="BA265" i="6"/>
  <c r="BA266" i="6"/>
  <c r="BA255" i="6"/>
  <c r="BA256" i="6"/>
  <c r="BA257" i="6"/>
  <c r="BA246" i="6"/>
  <c r="BA248" i="6"/>
  <c r="BA237" i="6"/>
  <c r="BA238" i="6"/>
  <c r="BA239" i="6"/>
  <c r="BA273" i="6"/>
  <c r="BA274" i="6"/>
  <c r="BA275" i="6"/>
  <c r="BA284" i="6"/>
  <c r="BA285" i="6"/>
  <c r="BA286" i="6"/>
  <c r="BA47" i="6"/>
  <c r="BA287" i="6"/>
  <c r="BA288" i="6"/>
  <c r="BA289" i="6"/>
  <c r="AX164" i="59"/>
  <c r="AK14" i="48"/>
  <c r="AK15" i="48"/>
  <c r="AK17" i="48"/>
  <c r="AK21" i="48"/>
  <c r="AK22" i="48"/>
  <c r="AK23" i="48"/>
  <c r="AK24" i="48"/>
  <c r="AK26" i="48"/>
  <c r="AK28" i="48"/>
  <c r="AK33" i="48"/>
  <c r="AK35" i="48"/>
  <c r="AK34" i="48"/>
  <c r="AK38" i="48"/>
  <c r="AK39" i="48"/>
  <c r="AK40" i="48"/>
  <c r="M33" i="48"/>
  <c r="AN15" i="49"/>
  <c r="Y33" i="48"/>
  <c r="Y35" i="48"/>
  <c r="Y34" i="48"/>
  <c r="D27" i="49"/>
  <c r="AN27" i="49"/>
  <c r="D39" i="49"/>
  <c r="AN39" i="49"/>
  <c r="AN66" i="49"/>
  <c r="AN67" i="49"/>
  <c r="AN68" i="49"/>
  <c r="AK41" i="48"/>
  <c r="AK44" i="48"/>
  <c r="AN88" i="49"/>
  <c r="D100" i="49"/>
  <c r="AN100" i="49"/>
  <c r="D112" i="49"/>
  <c r="AN112" i="49"/>
  <c r="AN139" i="49"/>
  <c r="AN140" i="49"/>
  <c r="AN141" i="49"/>
  <c r="AK45" i="48"/>
  <c r="AK50" i="48"/>
  <c r="AK51" i="48"/>
  <c r="AK52" i="48"/>
  <c r="AK54" i="48"/>
  <c r="AK58" i="48"/>
  <c r="AK59" i="48"/>
  <c r="AK60" i="48"/>
  <c r="AK61" i="48"/>
  <c r="AK63" i="48"/>
  <c r="AK65" i="48"/>
  <c r="AK70" i="48"/>
  <c r="AK72" i="48"/>
  <c r="AK71" i="48"/>
  <c r="AK75" i="48"/>
  <c r="AK76" i="48"/>
  <c r="AK77" i="48"/>
  <c r="AK81" i="48"/>
  <c r="AK91" i="48"/>
  <c r="AN49" i="68"/>
  <c r="AN50" i="68"/>
  <c r="AN56" i="68"/>
  <c r="AN57" i="68"/>
  <c r="AN58" i="68"/>
  <c r="AN59" i="68"/>
  <c r="AN60" i="68"/>
  <c r="AN61" i="68"/>
  <c r="AN62" i="68"/>
  <c r="AN63" i="68"/>
  <c r="AN64" i="68"/>
  <c r="AN65" i="68"/>
  <c r="AN67" i="68"/>
  <c r="AN74" i="68"/>
  <c r="AP193" i="6"/>
  <c r="AN72" i="68"/>
  <c r="AP175" i="6"/>
  <c r="AN71" i="68"/>
  <c r="AP166" i="6"/>
  <c r="AN73" i="68"/>
  <c r="AP184" i="6"/>
  <c r="AP209" i="6"/>
  <c r="AP163" i="6"/>
  <c r="AP165" i="6"/>
  <c r="AP172" i="6"/>
  <c r="AP174" i="6"/>
  <c r="AP199" i="6"/>
  <c r="AP201" i="6"/>
  <c r="AP190" i="6"/>
  <c r="AP191" i="6"/>
  <c r="AP192" i="6"/>
  <c r="AP181" i="6"/>
  <c r="AP182" i="6"/>
  <c r="AP183" i="6"/>
  <c r="AP208" i="6"/>
  <c r="AP210" i="6"/>
  <c r="BA228" i="6"/>
  <c r="AN76" i="68"/>
  <c r="AP341" i="6"/>
  <c r="AN86" i="68"/>
  <c r="AN87" i="68"/>
  <c r="AN89" i="68"/>
  <c r="AN94" i="68"/>
  <c r="AP332" i="6"/>
  <c r="AN93" i="68"/>
  <c r="AP323" i="6"/>
  <c r="AN75" i="68"/>
  <c r="AP305" i="6"/>
  <c r="AP357" i="6"/>
  <c r="AP347" i="6"/>
  <c r="AP348" i="6"/>
  <c r="AP349" i="6"/>
  <c r="AP338" i="6"/>
  <c r="AP339" i="6"/>
  <c r="AP340" i="6"/>
  <c r="AP329" i="6"/>
  <c r="AP330" i="6"/>
  <c r="AP331" i="6"/>
  <c r="AP320" i="6"/>
  <c r="AP321" i="6"/>
  <c r="AP322" i="6"/>
  <c r="AP311" i="6"/>
  <c r="AP312" i="6"/>
  <c r="AP313" i="6"/>
  <c r="AP302" i="6"/>
  <c r="AP303" i="6"/>
  <c r="AP304" i="6"/>
  <c r="AP356" i="6"/>
  <c r="AP358" i="6"/>
  <c r="BA376" i="6"/>
  <c r="AN80" i="68"/>
  <c r="AP496" i="6"/>
  <c r="AN79" i="68"/>
  <c r="AP469" i="6"/>
  <c r="AN78" i="68"/>
  <c r="AP442" i="6"/>
  <c r="AN77" i="68"/>
  <c r="AP406" i="6"/>
  <c r="AP530" i="6"/>
  <c r="AP520" i="6"/>
  <c r="AP521" i="6"/>
  <c r="AP522" i="6"/>
  <c r="AP511" i="6"/>
  <c r="AP512" i="6"/>
  <c r="AP513" i="6"/>
  <c r="AP502" i="6"/>
  <c r="AP503" i="6"/>
  <c r="AP504" i="6"/>
  <c r="AP493" i="6"/>
  <c r="AP494" i="6"/>
  <c r="AP495" i="6"/>
  <c r="AP457" i="6"/>
  <c r="AP458" i="6"/>
  <c r="AP459" i="6"/>
  <c r="AP448" i="6"/>
  <c r="AP449" i="6"/>
  <c r="AP450" i="6"/>
  <c r="AP439" i="6"/>
  <c r="AP440" i="6"/>
  <c r="AP441" i="6"/>
  <c r="AP430" i="6"/>
  <c r="AP431" i="6"/>
  <c r="AP432" i="6"/>
  <c r="AP421" i="6"/>
  <c r="AP422" i="6"/>
  <c r="AP423" i="6"/>
  <c r="AP412" i="6"/>
  <c r="AP413" i="6"/>
  <c r="AP414" i="6"/>
  <c r="AP403" i="6"/>
  <c r="AP404" i="6"/>
  <c r="AP405" i="6"/>
  <c r="AP394" i="6"/>
  <c r="AP395" i="6"/>
  <c r="AP396" i="6"/>
  <c r="AP385" i="6"/>
  <c r="AP386" i="6"/>
  <c r="AP387" i="6"/>
  <c r="AP484" i="6"/>
  <c r="AP485" i="6"/>
  <c r="AP486" i="6"/>
  <c r="AP475" i="6"/>
  <c r="AP476" i="6"/>
  <c r="AP477" i="6"/>
  <c r="AP466" i="6"/>
  <c r="AP467" i="6"/>
  <c r="AP468" i="6"/>
  <c r="AP529" i="6"/>
  <c r="AP531" i="6"/>
  <c r="BA549" i="6"/>
  <c r="AP264" i="6"/>
  <c r="AP265" i="6"/>
  <c r="AP266" i="6"/>
  <c r="AP255" i="6"/>
  <c r="AP256" i="6"/>
  <c r="AP257" i="6"/>
  <c r="AP246" i="6"/>
  <c r="AP248" i="6"/>
  <c r="AP237" i="6"/>
  <c r="AP238" i="6"/>
  <c r="AP239" i="6"/>
  <c r="AP273" i="6"/>
  <c r="AP274" i="6"/>
  <c r="AP275" i="6"/>
  <c r="BA293" i="6"/>
  <c r="AX166" i="59"/>
  <c r="BA227" i="6"/>
  <c r="BA292" i="6"/>
  <c r="BA375" i="6"/>
  <c r="BA548" i="6"/>
  <c r="AX165" i="59"/>
  <c r="AX167" i="59"/>
  <c r="AX150" i="59"/>
  <c r="AX152" i="59"/>
  <c r="AX153" i="59"/>
  <c r="AX151" i="59"/>
  <c r="AX154" i="59"/>
  <c r="BA205" i="6"/>
  <c r="BA196" i="6"/>
  <c r="BA178" i="6"/>
  <c r="BA169" i="6"/>
  <c r="BA187" i="6"/>
  <c r="BA212" i="6"/>
  <c r="AX157" i="59"/>
  <c r="BA270" i="6"/>
  <c r="BA261" i="6"/>
  <c r="BA252" i="6"/>
  <c r="BA243" i="6"/>
  <c r="BA277" i="6"/>
  <c r="AX158" i="59"/>
  <c r="BA353" i="6"/>
  <c r="BA344" i="6"/>
  <c r="BA335" i="6"/>
  <c r="BA326" i="6"/>
  <c r="BA317" i="6"/>
  <c r="BA308" i="6"/>
  <c r="BA360" i="6"/>
  <c r="AX159" i="59"/>
  <c r="BA526" i="6"/>
  <c r="BA517" i="6"/>
  <c r="BA508" i="6"/>
  <c r="BA499" i="6"/>
  <c r="BA463" i="6"/>
  <c r="BA454" i="6"/>
  <c r="BA445" i="6"/>
  <c r="BA436" i="6"/>
  <c r="BA427" i="6"/>
  <c r="BA418" i="6"/>
  <c r="BA409" i="6"/>
  <c r="BA400" i="6"/>
  <c r="BA391" i="6"/>
  <c r="BA533" i="6"/>
  <c r="AX160" i="59"/>
  <c r="AX161" i="59"/>
  <c r="AX169" i="59"/>
  <c r="AY11" i="33"/>
  <c r="AY12" i="33"/>
  <c r="AY13" i="33"/>
  <c r="AY14" i="33"/>
  <c r="AY15" i="33"/>
  <c r="AY16" i="33"/>
  <c r="AY17" i="33"/>
  <c r="AY18" i="33"/>
  <c r="AY19" i="33"/>
  <c r="AY20" i="33"/>
  <c r="AY21" i="33"/>
  <c r="AY22" i="33"/>
  <c r="AY23" i="33"/>
  <c r="AY24" i="33"/>
  <c r="AY25" i="33"/>
  <c r="AY26" i="33"/>
  <c r="AY27" i="33"/>
  <c r="AY28" i="33"/>
  <c r="AY29" i="33"/>
  <c r="AY30" i="33"/>
  <c r="AY31" i="33"/>
  <c r="AY32" i="33"/>
  <c r="AY33" i="33"/>
  <c r="AY34" i="33"/>
  <c r="AY35" i="33"/>
  <c r="AY36" i="33"/>
  <c r="AY37" i="33"/>
  <c r="AY38" i="33"/>
  <c r="AY39" i="33"/>
  <c r="AY40" i="33"/>
  <c r="AY41" i="33"/>
  <c r="AY42" i="33"/>
  <c r="AY43" i="33"/>
  <c r="AY44" i="33"/>
  <c r="AY45" i="33"/>
  <c r="AY46" i="33"/>
  <c r="AY47" i="33"/>
  <c r="AY48" i="33"/>
  <c r="AY49" i="33"/>
  <c r="AY50" i="33"/>
  <c r="AY51" i="33"/>
  <c r="AY52" i="33"/>
  <c r="BA31" i="6"/>
  <c r="AW23" i="29"/>
  <c r="BA53" i="6"/>
  <c r="AW24" i="29"/>
  <c r="BA81" i="6"/>
  <c r="AW25" i="29"/>
  <c r="BA139" i="6"/>
  <c r="AW26" i="29"/>
  <c r="AW27" i="29"/>
  <c r="AW28" i="29"/>
  <c r="AW47" i="29"/>
  <c r="AW48" i="29"/>
  <c r="AY7" i="30"/>
  <c r="BA30" i="6"/>
  <c r="AW14" i="29"/>
  <c r="BA52" i="6"/>
  <c r="AW15" i="29"/>
  <c r="BA80" i="6"/>
  <c r="AW16" i="29"/>
  <c r="BA138" i="6"/>
  <c r="AW17" i="29"/>
  <c r="AW18" i="29"/>
  <c r="AW19" i="29"/>
  <c r="AW38" i="29"/>
  <c r="AW39" i="29"/>
  <c r="AY8" i="30"/>
  <c r="AY9" i="30"/>
  <c r="AY50" i="30"/>
  <c r="D53" i="33"/>
  <c r="AY53" i="33"/>
  <c r="AY7" i="33"/>
  <c r="AY8" i="33"/>
  <c r="AY9" i="33"/>
  <c r="AY10" i="33"/>
  <c r="AY69" i="33"/>
  <c r="AY39" i="28"/>
  <c r="AX204" i="59"/>
  <c r="BA29" i="6"/>
  <c r="AW5" i="29"/>
  <c r="BA51" i="6"/>
  <c r="AW6" i="29"/>
  <c r="BA79" i="6"/>
  <c r="AW7" i="29"/>
  <c r="BA137" i="6"/>
  <c r="AW8" i="29"/>
  <c r="AW9" i="29"/>
  <c r="AW10" i="29"/>
  <c r="AW32" i="29"/>
  <c r="AW33" i="29"/>
  <c r="AW34" i="29"/>
  <c r="AW35" i="29"/>
  <c r="AY12" i="28"/>
  <c r="AY13" i="28"/>
  <c r="AX178" i="59"/>
  <c r="AW42" i="29"/>
  <c r="AW44" i="29"/>
  <c r="AY6" i="28"/>
  <c r="AX172" i="59"/>
  <c r="AX206" i="59"/>
  <c r="AX208" i="59"/>
  <c r="AW35" i="64"/>
  <c r="AV90" i="48"/>
  <c r="AW14" i="67"/>
  <c r="AW17" i="67"/>
  <c r="AW18" i="67"/>
  <c r="AW20" i="67"/>
  <c r="AW39" i="64"/>
  <c r="AW38" i="50"/>
  <c r="AW34" i="50"/>
  <c r="AW27" i="50"/>
  <c r="AW35" i="50"/>
  <c r="AW39" i="50"/>
  <c r="AW43" i="50"/>
  <c r="AW40" i="64"/>
  <c r="AW65" i="50"/>
  <c r="AW66" i="50"/>
  <c r="AW67" i="50"/>
  <c r="AW68" i="50"/>
  <c r="AW69" i="50"/>
  <c r="AW70" i="50"/>
  <c r="AW41" i="64"/>
  <c r="AW38" i="64"/>
  <c r="AW43" i="64"/>
  <c r="AW45" i="64"/>
  <c r="AW48" i="64"/>
  <c r="AW50" i="64"/>
  <c r="AW67" i="64"/>
  <c r="AW7" i="111"/>
  <c r="AW13" i="48"/>
  <c r="AW33" i="48"/>
  <c r="AW35" i="48"/>
  <c r="AW44" i="48"/>
  <c r="AW7" i="48"/>
  <c r="AW9" i="48"/>
  <c r="AW50" i="48"/>
  <c r="AW70" i="48"/>
  <c r="AW72" i="48"/>
  <c r="AW81" i="48"/>
  <c r="AY125" i="59"/>
  <c r="AW45" i="48"/>
  <c r="AY126" i="59"/>
  <c r="AY127" i="59"/>
  <c r="AW34" i="48"/>
  <c r="AW38" i="48"/>
  <c r="AW39" i="48"/>
  <c r="AW40" i="48"/>
  <c r="AW71" i="48"/>
  <c r="AW75" i="48"/>
  <c r="AW76" i="48"/>
  <c r="AW77" i="48"/>
  <c r="AY120" i="59"/>
  <c r="AW41" i="48"/>
  <c r="AY121" i="59"/>
  <c r="AY122" i="59"/>
  <c r="AW14" i="48"/>
  <c r="AW15" i="48"/>
  <c r="AW17" i="48"/>
  <c r="AW21" i="48"/>
  <c r="AW22" i="48"/>
  <c r="AW23" i="48"/>
  <c r="AW24" i="48"/>
  <c r="AW26" i="48"/>
  <c r="AW28" i="48"/>
  <c r="AW51" i="48"/>
  <c r="AW52" i="48"/>
  <c r="AW54" i="48"/>
  <c r="AW58" i="48"/>
  <c r="AW59" i="48"/>
  <c r="AW60" i="48"/>
  <c r="AW61" i="48"/>
  <c r="AW63" i="48"/>
  <c r="AW65" i="48"/>
  <c r="AY116" i="59"/>
  <c r="AY129" i="59"/>
  <c r="AW91" i="48"/>
  <c r="AZ49" i="68"/>
  <c r="AZ50" i="68"/>
  <c r="AZ56" i="68"/>
  <c r="AZ57" i="68"/>
  <c r="AZ58" i="68"/>
  <c r="AZ59" i="68"/>
  <c r="AZ60" i="68"/>
  <c r="AZ61" i="68"/>
  <c r="AZ62" i="68"/>
  <c r="AZ63" i="68"/>
  <c r="AZ64" i="68"/>
  <c r="AZ65" i="68"/>
  <c r="AZ67" i="68"/>
  <c r="AZ74" i="68"/>
  <c r="BB193" i="6"/>
  <c r="AZ72" i="68"/>
  <c r="BB175" i="6"/>
  <c r="AZ71" i="68"/>
  <c r="BB166" i="6"/>
  <c r="AZ73" i="68"/>
  <c r="BB184" i="6"/>
  <c r="BB209" i="6"/>
  <c r="BB163" i="6"/>
  <c r="BB165" i="6"/>
  <c r="BB172" i="6"/>
  <c r="BB174" i="6"/>
  <c r="BB199" i="6"/>
  <c r="BB201" i="6"/>
  <c r="BB190" i="6"/>
  <c r="BB191" i="6"/>
  <c r="BB192" i="6"/>
  <c r="BB181" i="6"/>
  <c r="BB182" i="6"/>
  <c r="BB183" i="6"/>
  <c r="BB208" i="6"/>
  <c r="BB210" i="6"/>
  <c r="BB219" i="6"/>
  <c r="BB220" i="6"/>
  <c r="BB221" i="6"/>
  <c r="BB223" i="6"/>
  <c r="BB25" i="6"/>
  <c r="BB222" i="6"/>
  <c r="BB224" i="6"/>
  <c r="AZ76" i="68"/>
  <c r="BB341" i="6"/>
  <c r="AZ86" i="68"/>
  <c r="AZ87" i="68"/>
  <c r="AZ89" i="68"/>
  <c r="AZ94" i="68"/>
  <c r="BB332" i="6"/>
  <c r="AZ93" i="68"/>
  <c r="BB323" i="6"/>
  <c r="AZ75" i="68"/>
  <c r="BB305" i="6"/>
  <c r="BB357" i="6"/>
  <c r="BB347" i="6"/>
  <c r="BB348" i="6"/>
  <c r="BB349" i="6"/>
  <c r="BB338" i="6"/>
  <c r="BB339" i="6"/>
  <c r="BB340" i="6"/>
  <c r="BB329" i="6"/>
  <c r="BB330" i="6"/>
  <c r="BB331" i="6"/>
  <c r="BB320" i="6"/>
  <c r="BB321" i="6"/>
  <c r="BB322" i="6"/>
  <c r="BB311" i="6"/>
  <c r="BB312" i="6"/>
  <c r="BB313" i="6"/>
  <c r="BB302" i="6"/>
  <c r="BB303" i="6"/>
  <c r="BB304" i="6"/>
  <c r="BB356" i="6"/>
  <c r="BB358" i="6"/>
  <c r="BB367" i="6"/>
  <c r="BB368" i="6"/>
  <c r="BB369" i="6"/>
  <c r="BB371" i="6"/>
  <c r="BB75" i="6"/>
  <c r="BB370" i="6"/>
  <c r="BB372" i="6"/>
  <c r="AZ80" i="68"/>
  <c r="BB496" i="6"/>
  <c r="AZ79" i="68"/>
  <c r="BB469" i="6"/>
  <c r="AZ78" i="68"/>
  <c r="BB442" i="6"/>
  <c r="AZ77" i="68"/>
  <c r="BB406" i="6"/>
  <c r="BB530" i="6"/>
  <c r="BB520" i="6"/>
  <c r="BB521" i="6"/>
  <c r="BB522" i="6"/>
  <c r="BB511" i="6"/>
  <c r="BB512" i="6"/>
  <c r="BB513" i="6"/>
  <c r="BB502" i="6"/>
  <c r="BB503" i="6"/>
  <c r="BB504" i="6"/>
  <c r="BB493" i="6"/>
  <c r="BB494" i="6"/>
  <c r="BB495" i="6"/>
  <c r="BB457" i="6"/>
  <c r="BB458" i="6"/>
  <c r="BB459" i="6"/>
  <c r="BB448" i="6"/>
  <c r="BB449" i="6"/>
  <c r="BB450" i="6"/>
  <c r="BB439" i="6"/>
  <c r="BB440" i="6"/>
  <c r="BB441" i="6"/>
  <c r="BB430" i="6"/>
  <c r="BB431" i="6"/>
  <c r="BB432" i="6"/>
  <c r="BB421" i="6"/>
  <c r="BB422" i="6"/>
  <c r="BB423" i="6"/>
  <c r="BB412" i="6"/>
  <c r="BB413" i="6"/>
  <c r="BB414" i="6"/>
  <c r="BB403" i="6"/>
  <c r="BB404" i="6"/>
  <c r="BB405" i="6"/>
  <c r="BB394" i="6"/>
  <c r="BB395" i="6"/>
  <c r="BB396" i="6"/>
  <c r="BB385" i="6"/>
  <c r="BB386" i="6"/>
  <c r="BB387" i="6"/>
  <c r="BB484" i="6"/>
  <c r="BB485" i="6"/>
  <c r="BB486" i="6"/>
  <c r="BB475" i="6"/>
  <c r="BB476" i="6"/>
  <c r="BB477" i="6"/>
  <c r="BB466" i="6"/>
  <c r="BB467" i="6"/>
  <c r="BB468" i="6"/>
  <c r="BB529" i="6"/>
  <c r="BB531" i="6"/>
  <c r="BB540" i="6"/>
  <c r="BB541" i="6"/>
  <c r="BB542" i="6"/>
  <c r="BB544" i="6"/>
  <c r="BB133" i="6"/>
  <c r="BB543" i="6"/>
  <c r="BB545" i="6"/>
  <c r="BB264" i="6"/>
  <c r="BB265" i="6"/>
  <c r="BB266" i="6"/>
  <c r="BB255" i="6"/>
  <c r="BB256" i="6"/>
  <c r="BB257" i="6"/>
  <c r="BB246" i="6"/>
  <c r="BB248" i="6"/>
  <c r="BB237" i="6"/>
  <c r="BB238" i="6"/>
  <c r="BB239" i="6"/>
  <c r="BB273" i="6"/>
  <c r="BB274" i="6"/>
  <c r="BB275" i="6"/>
  <c r="BB284" i="6"/>
  <c r="BB285" i="6"/>
  <c r="BB286" i="6"/>
  <c r="BB47" i="6"/>
  <c r="BB287" i="6"/>
  <c r="BB288" i="6"/>
  <c r="BB289" i="6"/>
  <c r="AY164" i="59"/>
  <c r="AL14" i="48"/>
  <c r="AL15" i="48"/>
  <c r="AL17" i="48"/>
  <c r="AL21" i="48"/>
  <c r="AL22" i="48"/>
  <c r="AL23" i="48"/>
  <c r="AL24" i="48"/>
  <c r="AL26" i="48"/>
  <c r="AL28" i="48"/>
  <c r="AL38" i="48"/>
  <c r="AL39" i="48"/>
  <c r="AL40" i="48"/>
  <c r="AL41" i="48"/>
  <c r="AL44" i="48"/>
  <c r="AL45" i="48"/>
  <c r="AL50" i="48"/>
  <c r="AL51" i="48"/>
  <c r="AL52" i="48"/>
  <c r="AL54" i="48"/>
  <c r="AL58" i="48"/>
  <c r="AL59" i="48"/>
  <c r="AL60" i="48"/>
  <c r="AL61" i="48"/>
  <c r="AL63" i="48"/>
  <c r="AL65" i="48"/>
  <c r="AL70" i="48"/>
  <c r="AL72" i="48"/>
  <c r="AL71" i="48"/>
  <c r="AL75" i="48"/>
  <c r="AL76" i="48"/>
  <c r="AL77" i="48"/>
  <c r="AL81" i="48"/>
  <c r="AL91" i="48"/>
  <c r="AO49" i="68"/>
  <c r="AO50" i="68"/>
  <c r="AO56" i="68"/>
  <c r="AO57" i="68"/>
  <c r="AO58" i="68"/>
  <c r="AO59" i="68"/>
  <c r="AO60" i="68"/>
  <c r="AO61" i="68"/>
  <c r="AO62" i="68"/>
  <c r="AO63" i="68"/>
  <c r="AO64" i="68"/>
  <c r="AO65" i="68"/>
  <c r="AO67" i="68"/>
  <c r="AO74" i="68"/>
  <c r="AQ193" i="6"/>
  <c r="AO72" i="68"/>
  <c r="AQ175" i="6"/>
  <c r="AO71" i="68"/>
  <c r="AQ166" i="6"/>
  <c r="AO73" i="68"/>
  <c r="AQ184" i="6"/>
  <c r="AQ209" i="6"/>
  <c r="AQ163" i="6"/>
  <c r="AQ165" i="6"/>
  <c r="AQ172" i="6"/>
  <c r="AQ174" i="6"/>
  <c r="AQ199" i="6"/>
  <c r="AQ201" i="6"/>
  <c r="AQ190" i="6"/>
  <c r="AQ191" i="6"/>
  <c r="AQ192" i="6"/>
  <c r="AQ181" i="6"/>
  <c r="AQ182" i="6"/>
  <c r="AQ183" i="6"/>
  <c r="AQ208" i="6"/>
  <c r="AQ210" i="6"/>
  <c r="BB228" i="6"/>
  <c r="AO76" i="68"/>
  <c r="AQ341" i="6"/>
  <c r="AO86" i="68"/>
  <c r="AO87" i="68"/>
  <c r="AO89" i="68"/>
  <c r="AO94" i="68"/>
  <c r="AQ332" i="6"/>
  <c r="AO93" i="68"/>
  <c r="AQ323" i="6"/>
  <c r="AO75" i="68"/>
  <c r="AQ305" i="6"/>
  <c r="AQ357" i="6"/>
  <c r="AQ347" i="6"/>
  <c r="AQ348" i="6"/>
  <c r="AQ349" i="6"/>
  <c r="AQ338" i="6"/>
  <c r="AQ339" i="6"/>
  <c r="AQ340" i="6"/>
  <c r="AQ329" i="6"/>
  <c r="AQ330" i="6"/>
  <c r="AQ331" i="6"/>
  <c r="AQ320" i="6"/>
  <c r="AQ321" i="6"/>
  <c r="AQ322" i="6"/>
  <c r="AQ311" i="6"/>
  <c r="AQ312" i="6"/>
  <c r="AQ313" i="6"/>
  <c r="AQ302" i="6"/>
  <c r="AQ303" i="6"/>
  <c r="AQ304" i="6"/>
  <c r="AQ356" i="6"/>
  <c r="AQ358" i="6"/>
  <c r="BB376" i="6"/>
  <c r="AO80" i="68"/>
  <c r="AQ496" i="6"/>
  <c r="AO79" i="68"/>
  <c r="AQ469" i="6"/>
  <c r="AO78" i="68"/>
  <c r="AQ442" i="6"/>
  <c r="AO77" i="68"/>
  <c r="AQ406" i="6"/>
  <c r="AQ530" i="6"/>
  <c r="AQ520" i="6"/>
  <c r="AQ521" i="6"/>
  <c r="AQ522" i="6"/>
  <c r="AQ511" i="6"/>
  <c r="AQ512" i="6"/>
  <c r="AQ513" i="6"/>
  <c r="AQ502" i="6"/>
  <c r="AQ503" i="6"/>
  <c r="AQ504" i="6"/>
  <c r="AQ493" i="6"/>
  <c r="AQ494" i="6"/>
  <c r="AQ495" i="6"/>
  <c r="AQ457" i="6"/>
  <c r="AQ458" i="6"/>
  <c r="AQ459" i="6"/>
  <c r="AQ448" i="6"/>
  <c r="AQ449" i="6"/>
  <c r="AQ450" i="6"/>
  <c r="AQ439" i="6"/>
  <c r="AQ440" i="6"/>
  <c r="AQ441" i="6"/>
  <c r="AQ430" i="6"/>
  <c r="AQ431" i="6"/>
  <c r="AQ432" i="6"/>
  <c r="AQ421" i="6"/>
  <c r="AQ422" i="6"/>
  <c r="AQ423" i="6"/>
  <c r="AQ412" i="6"/>
  <c r="AQ413" i="6"/>
  <c r="AQ414" i="6"/>
  <c r="AQ403" i="6"/>
  <c r="AQ404" i="6"/>
  <c r="AQ405" i="6"/>
  <c r="AQ394" i="6"/>
  <c r="AQ395" i="6"/>
  <c r="AQ396" i="6"/>
  <c r="AQ385" i="6"/>
  <c r="AQ386" i="6"/>
  <c r="AQ387" i="6"/>
  <c r="AQ484" i="6"/>
  <c r="AQ485" i="6"/>
  <c r="AQ486" i="6"/>
  <c r="AQ475" i="6"/>
  <c r="AQ476" i="6"/>
  <c r="AQ477" i="6"/>
  <c r="AQ466" i="6"/>
  <c r="AQ467" i="6"/>
  <c r="AQ468" i="6"/>
  <c r="AQ529" i="6"/>
  <c r="AQ531" i="6"/>
  <c r="BB549" i="6"/>
  <c r="AQ264" i="6"/>
  <c r="AQ265" i="6"/>
  <c r="AQ266" i="6"/>
  <c r="AQ255" i="6"/>
  <c r="AQ256" i="6"/>
  <c r="AQ257" i="6"/>
  <c r="AQ246" i="6"/>
  <c r="AQ248" i="6"/>
  <c r="AQ237" i="6"/>
  <c r="AQ238" i="6"/>
  <c r="AQ239" i="6"/>
  <c r="AQ273" i="6"/>
  <c r="AQ274" i="6"/>
  <c r="AQ275" i="6"/>
  <c r="BB293" i="6"/>
  <c r="AY166" i="59"/>
  <c r="BB227" i="6"/>
  <c r="BB292" i="6"/>
  <c r="BB375" i="6"/>
  <c r="BB548" i="6"/>
  <c r="AY165" i="59"/>
  <c r="AY167" i="59"/>
  <c r="AY150" i="59"/>
  <c r="AY152" i="59"/>
  <c r="AY153" i="59"/>
  <c r="AY151" i="59"/>
  <c r="AY154" i="59"/>
  <c r="BB205" i="6"/>
  <c r="BB196" i="6"/>
  <c r="BB178" i="6"/>
  <c r="BB169" i="6"/>
  <c r="BB187" i="6"/>
  <c r="BB212" i="6"/>
  <c r="AY157" i="59"/>
  <c r="BB270" i="6"/>
  <c r="BB261" i="6"/>
  <c r="BB252" i="6"/>
  <c r="BB243" i="6"/>
  <c r="BB277" i="6"/>
  <c r="AY158" i="59"/>
  <c r="BB353" i="6"/>
  <c r="BB344" i="6"/>
  <c r="BB335" i="6"/>
  <c r="BB326" i="6"/>
  <c r="BB317" i="6"/>
  <c r="BB308" i="6"/>
  <c r="BB360" i="6"/>
  <c r="AY159" i="59"/>
  <c r="BB526" i="6"/>
  <c r="BB517" i="6"/>
  <c r="BB508" i="6"/>
  <c r="BB499" i="6"/>
  <c r="BB463" i="6"/>
  <c r="BB454" i="6"/>
  <c r="BB445" i="6"/>
  <c r="BB436" i="6"/>
  <c r="BB427" i="6"/>
  <c r="BB418" i="6"/>
  <c r="BB409" i="6"/>
  <c r="BB400" i="6"/>
  <c r="BB391" i="6"/>
  <c r="BB533" i="6"/>
  <c r="AY160" i="59"/>
  <c r="AY161" i="59"/>
  <c r="AY169" i="59"/>
  <c r="AZ11" i="33"/>
  <c r="AZ12" i="33"/>
  <c r="AZ13" i="33"/>
  <c r="AZ14" i="33"/>
  <c r="AZ15" i="33"/>
  <c r="AZ16" i="33"/>
  <c r="AZ17" i="33"/>
  <c r="AZ18" i="33"/>
  <c r="AZ19" i="33"/>
  <c r="AZ20" i="33"/>
  <c r="AZ21" i="33"/>
  <c r="AZ22" i="33"/>
  <c r="AZ23" i="33"/>
  <c r="AZ24" i="33"/>
  <c r="AZ25" i="33"/>
  <c r="AZ26" i="33"/>
  <c r="AZ27" i="33"/>
  <c r="AZ28" i="33"/>
  <c r="AZ29" i="33"/>
  <c r="AZ30" i="33"/>
  <c r="AZ31" i="33"/>
  <c r="AZ32" i="33"/>
  <c r="AZ33" i="33"/>
  <c r="AZ34" i="33"/>
  <c r="AZ35" i="33"/>
  <c r="AZ36" i="33"/>
  <c r="AZ37" i="33"/>
  <c r="AZ38" i="33"/>
  <c r="AZ39" i="33"/>
  <c r="AZ40" i="33"/>
  <c r="AZ41" i="33"/>
  <c r="AZ42" i="33"/>
  <c r="AZ43" i="33"/>
  <c r="AZ44" i="33"/>
  <c r="AZ45" i="33"/>
  <c r="AZ46" i="33"/>
  <c r="AZ47" i="33"/>
  <c r="AZ48" i="33"/>
  <c r="AZ49" i="33"/>
  <c r="AZ50" i="33"/>
  <c r="AZ51" i="33"/>
  <c r="AZ52" i="33"/>
  <c r="AZ53" i="33"/>
  <c r="BB31" i="6"/>
  <c r="AX23" i="29"/>
  <c r="BB53" i="6"/>
  <c r="AX24" i="29"/>
  <c r="BB81" i="6"/>
  <c r="AX25" i="29"/>
  <c r="BB139" i="6"/>
  <c r="AX26" i="29"/>
  <c r="AX27" i="29"/>
  <c r="AX28" i="29"/>
  <c r="AX47" i="29"/>
  <c r="AX48" i="29"/>
  <c r="AZ7" i="30"/>
  <c r="BB30" i="6"/>
  <c r="AX14" i="29"/>
  <c r="BB52" i="6"/>
  <c r="AX15" i="29"/>
  <c r="BB80" i="6"/>
  <c r="AX16" i="29"/>
  <c r="BB138" i="6"/>
  <c r="AX17" i="29"/>
  <c r="AX18" i="29"/>
  <c r="AX19" i="29"/>
  <c r="AX38" i="29"/>
  <c r="AX39" i="29"/>
  <c r="AZ8" i="30"/>
  <c r="AZ9" i="30"/>
  <c r="AZ50" i="30"/>
  <c r="D54" i="33"/>
  <c r="AZ54" i="33"/>
  <c r="AZ7" i="33"/>
  <c r="AZ8" i="33"/>
  <c r="AZ9" i="33"/>
  <c r="AZ10" i="33"/>
  <c r="AZ69" i="33"/>
  <c r="AZ39" i="28"/>
  <c r="AY204" i="59"/>
  <c r="BB29" i="6"/>
  <c r="AX5" i="29"/>
  <c r="BB51" i="6"/>
  <c r="AX6" i="29"/>
  <c r="BB79" i="6"/>
  <c r="AX7" i="29"/>
  <c r="BB137" i="6"/>
  <c r="AX8" i="29"/>
  <c r="AX9" i="29"/>
  <c r="AX10" i="29"/>
  <c r="AX32" i="29"/>
  <c r="AX33" i="29"/>
  <c r="AX34" i="29"/>
  <c r="AX35" i="29"/>
  <c r="AZ12" i="28"/>
  <c r="AZ13" i="28"/>
  <c r="AY178" i="59"/>
  <c r="AX42" i="29"/>
  <c r="AX44" i="29"/>
  <c r="AZ6" i="28"/>
  <c r="AY172" i="59"/>
  <c r="AY206" i="59"/>
  <c r="AY208" i="59"/>
  <c r="AX35" i="64"/>
  <c r="AW90" i="48"/>
  <c r="AX14" i="67"/>
  <c r="AX17" i="67"/>
  <c r="AX18" i="67"/>
  <c r="AX20" i="67"/>
  <c r="AX39" i="64"/>
  <c r="AX38" i="50"/>
  <c r="AX34" i="50"/>
  <c r="AX27" i="50"/>
  <c r="AX35" i="50"/>
  <c r="AX39" i="50"/>
  <c r="AX43" i="50"/>
  <c r="AX40" i="64"/>
  <c r="AX65" i="50"/>
  <c r="AX66" i="50"/>
  <c r="AX67" i="50"/>
  <c r="AX68" i="50"/>
  <c r="AX69" i="50"/>
  <c r="AX70" i="50"/>
  <c r="AX41" i="64"/>
  <c r="AX38" i="64"/>
  <c r="AX43" i="64"/>
  <c r="AX45" i="64"/>
  <c r="AX48" i="64"/>
  <c r="AX50" i="64"/>
  <c r="AX67" i="64"/>
  <c r="AX7" i="111"/>
  <c r="AX13" i="48"/>
  <c r="AX33" i="48"/>
  <c r="AX35" i="48"/>
  <c r="AX44" i="48"/>
  <c r="AX7" i="48"/>
  <c r="AX9" i="48"/>
  <c r="AX50" i="48"/>
  <c r="AX70" i="48"/>
  <c r="AX72" i="48"/>
  <c r="AX81" i="48"/>
  <c r="AZ125" i="59"/>
  <c r="AX45" i="48"/>
  <c r="AZ126" i="59"/>
  <c r="AZ127" i="59"/>
  <c r="AX34" i="48"/>
  <c r="AX38" i="48"/>
  <c r="AX39" i="48"/>
  <c r="AX40" i="48"/>
  <c r="AX71" i="48"/>
  <c r="AX75" i="48"/>
  <c r="AX76" i="48"/>
  <c r="AX77" i="48"/>
  <c r="AZ120" i="59"/>
  <c r="AX41" i="48"/>
  <c r="AZ121" i="59"/>
  <c r="AZ122" i="59"/>
  <c r="AX14" i="48"/>
  <c r="AX15" i="48"/>
  <c r="AX17" i="48"/>
  <c r="AX21" i="48"/>
  <c r="AX22" i="48"/>
  <c r="AX23" i="48"/>
  <c r="AX24" i="48"/>
  <c r="AX26" i="48"/>
  <c r="AX28" i="48"/>
  <c r="AX51" i="48"/>
  <c r="AX52" i="48"/>
  <c r="AX54" i="48"/>
  <c r="AX58" i="48"/>
  <c r="AX59" i="48"/>
  <c r="AX60" i="48"/>
  <c r="AX61" i="48"/>
  <c r="AX63" i="48"/>
  <c r="AX65" i="48"/>
  <c r="AZ116" i="59"/>
  <c r="AZ129" i="59"/>
  <c r="AX91" i="48"/>
  <c r="BA49" i="68"/>
  <c r="BA50" i="68"/>
  <c r="BA56" i="68"/>
  <c r="BA57" i="68"/>
  <c r="BA58" i="68"/>
  <c r="BA59" i="68"/>
  <c r="BA60" i="68"/>
  <c r="BA61" i="68"/>
  <c r="BA62" i="68"/>
  <c r="BA63" i="68"/>
  <c r="BA64" i="68"/>
  <c r="BA65" i="68"/>
  <c r="BA67" i="68"/>
  <c r="BA74" i="68"/>
  <c r="BC193" i="6"/>
  <c r="BA72" i="68"/>
  <c r="BC175" i="6"/>
  <c r="BA71" i="68"/>
  <c r="BC166" i="6"/>
  <c r="BA73" i="68"/>
  <c r="BC184" i="6"/>
  <c r="BC209" i="6"/>
  <c r="BC163" i="6"/>
  <c r="BC165" i="6"/>
  <c r="BC172" i="6"/>
  <c r="BC174" i="6"/>
  <c r="BC199" i="6"/>
  <c r="BC201" i="6"/>
  <c r="BC190" i="6"/>
  <c r="BC191" i="6"/>
  <c r="BC192" i="6"/>
  <c r="BC181" i="6"/>
  <c r="BC182" i="6"/>
  <c r="BC183" i="6"/>
  <c r="BC208" i="6"/>
  <c r="BC210" i="6"/>
  <c r="BC219" i="6"/>
  <c r="BC220" i="6"/>
  <c r="BC221" i="6"/>
  <c r="BC223" i="6"/>
  <c r="BC25" i="6"/>
  <c r="BC222" i="6"/>
  <c r="BC224" i="6"/>
  <c r="BA76" i="68"/>
  <c r="BC341" i="6"/>
  <c r="BA86" i="68"/>
  <c r="BA87" i="68"/>
  <c r="BA89" i="68"/>
  <c r="BA94" i="68"/>
  <c r="BC332" i="6"/>
  <c r="BA93" i="68"/>
  <c r="BC323" i="6"/>
  <c r="BA75" i="68"/>
  <c r="BC305" i="6"/>
  <c r="BC357" i="6"/>
  <c r="BC347" i="6"/>
  <c r="BC348" i="6"/>
  <c r="BC349" i="6"/>
  <c r="BC338" i="6"/>
  <c r="BC339" i="6"/>
  <c r="BC340" i="6"/>
  <c r="BC329" i="6"/>
  <c r="BC330" i="6"/>
  <c r="BC331" i="6"/>
  <c r="BC320" i="6"/>
  <c r="BC321" i="6"/>
  <c r="BC322" i="6"/>
  <c r="BC311" i="6"/>
  <c r="BC312" i="6"/>
  <c r="BC313" i="6"/>
  <c r="BC302" i="6"/>
  <c r="BC303" i="6"/>
  <c r="BC304" i="6"/>
  <c r="BC356" i="6"/>
  <c r="BC358" i="6"/>
  <c r="BC367" i="6"/>
  <c r="BC368" i="6"/>
  <c r="BC369" i="6"/>
  <c r="BC371" i="6"/>
  <c r="BC75" i="6"/>
  <c r="BC370" i="6"/>
  <c r="BC372" i="6"/>
  <c r="BA80" i="68"/>
  <c r="BC496" i="6"/>
  <c r="BA79" i="68"/>
  <c r="BC469" i="6"/>
  <c r="BA78" i="68"/>
  <c r="BC442" i="6"/>
  <c r="BA77" i="68"/>
  <c r="BC406" i="6"/>
  <c r="BC530" i="6"/>
  <c r="BC520" i="6"/>
  <c r="BC521" i="6"/>
  <c r="BC522" i="6"/>
  <c r="BC511" i="6"/>
  <c r="BC512" i="6"/>
  <c r="BC513" i="6"/>
  <c r="BC502" i="6"/>
  <c r="BC503" i="6"/>
  <c r="BC504" i="6"/>
  <c r="BC493" i="6"/>
  <c r="BC494" i="6"/>
  <c r="BC495" i="6"/>
  <c r="BC457" i="6"/>
  <c r="BC458" i="6"/>
  <c r="BC459" i="6"/>
  <c r="BC448" i="6"/>
  <c r="BC449" i="6"/>
  <c r="BC450" i="6"/>
  <c r="BC439" i="6"/>
  <c r="BC440" i="6"/>
  <c r="BC441" i="6"/>
  <c r="BC430" i="6"/>
  <c r="BC431" i="6"/>
  <c r="BC432" i="6"/>
  <c r="BC421" i="6"/>
  <c r="BC422" i="6"/>
  <c r="BC423" i="6"/>
  <c r="BC412" i="6"/>
  <c r="BC413" i="6"/>
  <c r="BC414" i="6"/>
  <c r="BC403" i="6"/>
  <c r="BC404" i="6"/>
  <c r="BC405" i="6"/>
  <c r="BC394" i="6"/>
  <c r="BC395" i="6"/>
  <c r="BC396" i="6"/>
  <c r="BC385" i="6"/>
  <c r="BC386" i="6"/>
  <c r="BC387" i="6"/>
  <c r="BC484" i="6"/>
  <c r="BC485" i="6"/>
  <c r="BC486" i="6"/>
  <c r="BC475" i="6"/>
  <c r="BC476" i="6"/>
  <c r="BC477" i="6"/>
  <c r="BC466" i="6"/>
  <c r="BC467" i="6"/>
  <c r="BC468" i="6"/>
  <c r="BC529" i="6"/>
  <c r="BC531" i="6"/>
  <c r="BC540" i="6"/>
  <c r="BC541" i="6"/>
  <c r="BC542" i="6"/>
  <c r="BC544" i="6"/>
  <c r="BC133" i="6"/>
  <c r="BC543" i="6"/>
  <c r="BC545" i="6"/>
  <c r="BC264" i="6"/>
  <c r="BC265" i="6"/>
  <c r="BC266" i="6"/>
  <c r="BC255" i="6"/>
  <c r="BC256" i="6"/>
  <c r="BC257" i="6"/>
  <c r="BC246" i="6"/>
  <c r="BC248" i="6"/>
  <c r="BC237" i="6"/>
  <c r="BC238" i="6"/>
  <c r="BC239" i="6"/>
  <c r="BC273" i="6"/>
  <c r="BC274" i="6"/>
  <c r="BC275" i="6"/>
  <c r="BC284" i="6"/>
  <c r="BC285" i="6"/>
  <c r="BC286" i="6"/>
  <c r="BC47" i="6"/>
  <c r="BC287" i="6"/>
  <c r="BC288" i="6"/>
  <c r="BC289" i="6"/>
  <c r="AZ164" i="59"/>
  <c r="AM14" i="48"/>
  <c r="AM15" i="48"/>
  <c r="AM17" i="48"/>
  <c r="AM21" i="48"/>
  <c r="AM22" i="48"/>
  <c r="AM23" i="48"/>
  <c r="AM24" i="48"/>
  <c r="AM26" i="48"/>
  <c r="AM28" i="48"/>
  <c r="AM33" i="48"/>
  <c r="AM35" i="48"/>
  <c r="AM34" i="48"/>
  <c r="AM38" i="48"/>
  <c r="AM39" i="48"/>
  <c r="AM40" i="48"/>
  <c r="AM41" i="48"/>
  <c r="AM44" i="48"/>
  <c r="AM45" i="48"/>
  <c r="AM6" i="48"/>
  <c r="AM7" i="48"/>
  <c r="AM9" i="48"/>
  <c r="AM50" i="48"/>
  <c r="AM51" i="48"/>
  <c r="AM52" i="48"/>
  <c r="AM54" i="48"/>
  <c r="AM58" i="48"/>
  <c r="AM59" i="48"/>
  <c r="AM60" i="48"/>
  <c r="AM61" i="48"/>
  <c r="AM63" i="48"/>
  <c r="AM65" i="48"/>
  <c r="AM70" i="48"/>
  <c r="AM72" i="48"/>
  <c r="AM71" i="48"/>
  <c r="AM75" i="48"/>
  <c r="AM76" i="48"/>
  <c r="AM77" i="48"/>
  <c r="AM81" i="48"/>
  <c r="AM91" i="48"/>
  <c r="AP49" i="68"/>
  <c r="AP50" i="68"/>
  <c r="AP56" i="68"/>
  <c r="AP57" i="68"/>
  <c r="AP58" i="68"/>
  <c r="AP59" i="68"/>
  <c r="AP60" i="68"/>
  <c r="AP61" i="68"/>
  <c r="AP62" i="68"/>
  <c r="AP63" i="68"/>
  <c r="AP64" i="68"/>
  <c r="AP65" i="68"/>
  <c r="AP67" i="68"/>
  <c r="AP74" i="68"/>
  <c r="AR193" i="6"/>
  <c r="AP72" i="68"/>
  <c r="AR175" i="6"/>
  <c r="AP71" i="68"/>
  <c r="AR166" i="6"/>
  <c r="AP73" i="68"/>
  <c r="AR184" i="6"/>
  <c r="AR209" i="6"/>
  <c r="AR163" i="6"/>
  <c r="AR165" i="6"/>
  <c r="AR172" i="6"/>
  <c r="AR174" i="6"/>
  <c r="AR199" i="6"/>
  <c r="AR201" i="6"/>
  <c r="AR190" i="6"/>
  <c r="AR191" i="6"/>
  <c r="AR192" i="6"/>
  <c r="AR181" i="6"/>
  <c r="AR182" i="6"/>
  <c r="AR183" i="6"/>
  <c r="AR208" i="6"/>
  <c r="AR210" i="6"/>
  <c r="BC228" i="6"/>
  <c r="AP76" i="68"/>
  <c r="AR341" i="6"/>
  <c r="AP86" i="68"/>
  <c r="AP87" i="68"/>
  <c r="AP89" i="68"/>
  <c r="AP94" i="68"/>
  <c r="AR332" i="6"/>
  <c r="AP93" i="68"/>
  <c r="AR323" i="6"/>
  <c r="AP75" i="68"/>
  <c r="AR305" i="6"/>
  <c r="AR357" i="6"/>
  <c r="AR347" i="6"/>
  <c r="AR348" i="6"/>
  <c r="AR349" i="6"/>
  <c r="AR338" i="6"/>
  <c r="AR339" i="6"/>
  <c r="AR340" i="6"/>
  <c r="AR329" i="6"/>
  <c r="AR330" i="6"/>
  <c r="AR331" i="6"/>
  <c r="AR320" i="6"/>
  <c r="AR321" i="6"/>
  <c r="AR322" i="6"/>
  <c r="AR311" i="6"/>
  <c r="AR312" i="6"/>
  <c r="AR313" i="6"/>
  <c r="AR302" i="6"/>
  <c r="AR303" i="6"/>
  <c r="AR304" i="6"/>
  <c r="AR356" i="6"/>
  <c r="AR358" i="6"/>
  <c r="BC376" i="6"/>
  <c r="AP80" i="68"/>
  <c r="AR496" i="6"/>
  <c r="AP79" i="68"/>
  <c r="AR469" i="6"/>
  <c r="AP78" i="68"/>
  <c r="AR442" i="6"/>
  <c r="AP77" i="68"/>
  <c r="AR406" i="6"/>
  <c r="AR530" i="6"/>
  <c r="AR520" i="6"/>
  <c r="AR521" i="6"/>
  <c r="AR522" i="6"/>
  <c r="AR511" i="6"/>
  <c r="AR512" i="6"/>
  <c r="AR513" i="6"/>
  <c r="AR502" i="6"/>
  <c r="AR503" i="6"/>
  <c r="AR504" i="6"/>
  <c r="AR493" i="6"/>
  <c r="AR494" i="6"/>
  <c r="AR495" i="6"/>
  <c r="AR457" i="6"/>
  <c r="AR458" i="6"/>
  <c r="AR459" i="6"/>
  <c r="AR448" i="6"/>
  <c r="AR449" i="6"/>
  <c r="AR450" i="6"/>
  <c r="AR439" i="6"/>
  <c r="AR440" i="6"/>
  <c r="AR441" i="6"/>
  <c r="AR430" i="6"/>
  <c r="AR431" i="6"/>
  <c r="AR432" i="6"/>
  <c r="AR421" i="6"/>
  <c r="AR422" i="6"/>
  <c r="AR423" i="6"/>
  <c r="AR412" i="6"/>
  <c r="AR413" i="6"/>
  <c r="AR414" i="6"/>
  <c r="AR403" i="6"/>
  <c r="AR404" i="6"/>
  <c r="AR405" i="6"/>
  <c r="AR394" i="6"/>
  <c r="AR395" i="6"/>
  <c r="AR396" i="6"/>
  <c r="AR385" i="6"/>
  <c r="AR386" i="6"/>
  <c r="AR387" i="6"/>
  <c r="AR484" i="6"/>
  <c r="AR485" i="6"/>
  <c r="AR486" i="6"/>
  <c r="AR475" i="6"/>
  <c r="AR476" i="6"/>
  <c r="AR477" i="6"/>
  <c r="AR466" i="6"/>
  <c r="AR467" i="6"/>
  <c r="AR468" i="6"/>
  <c r="AR529" i="6"/>
  <c r="AR531" i="6"/>
  <c r="BC549" i="6"/>
  <c r="AR264" i="6"/>
  <c r="AR265" i="6"/>
  <c r="AR266" i="6"/>
  <c r="AR255" i="6"/>
  <c r="AR256" i="6"/>
  <c r="AR257" i="6"/>
  <c r="AR246" i="6"/>
  <c r="AR248" i="6"/>
  <c r="AR237" i="6"/>
  <c r="AR238" i="6"/>
  <c r="AR239" i="6"/>
  <c r="AR273" i="6"/>
  <c r="AR274" i="6"/>
  <c r="AR275" i="6"/>
  <c r="BC293" i="6"/>
  <c r="AZ166" i="59"/>
  <c r="BC227" i="6"/>
  <c r="BC292" i="6"/>
  <c r="BC375" i="6"/>
  <c r="BC548" i="6"/>
  <c r="AZ165" i="59"/>
  <c r="AZ167" i="59"/>
  <c r="AZ150" i="59"/>
  <c r="AZ152" i="59"/>
  <c r="AZ153" i="59"/>
  <c r="AZ151" i="59"/>
  <c r="AZ154" i="59"/>
  <c r="BC205" i="6"/>
  <c r="BC196" i="6"/>
  <c r="BC178" i="6"/>
  <c r="BC169" i="6"/>
  <c r="BC187" i="6"/>
  <c r="BC212" i="6"/>
  <c r="AZ157" i="59"/>
  <c r="BC270" i="6"/>
  <c r="BC261" i="6"/>
  <c r="BC252" i="6"/>
  <c r="BC243" i="6"/>
  <c r="BC277" i="6"/>
  <c r="AZ158" i="59"/>
  <c r="BC353" i="6"/>
  <c r="BC344" i="6"/>
  <c r="BC335" i="6"/>
  <c r="BC326" i="6"/>
  <c r="BC317" i="6"/>
  <c r="BC308" i="6"/>
  <c r="BC360" i="6"/>
  <c r="AZ159" i="59"/>
  <c r="BC526" i="6"/>
  <c r="BC517" i="6"/>
  <c r="BC508" i="6"/>
  <c r="BC499" i="6"/>
  <c r="BC463" i="6"/>
  <c r="BC454" i="6"/>
  <c r="BC445" i="6"/>
  <c r="BC436" i="6"/>
  <c r="BC427" i="6"/>
  <c r="BC418" i="6"/>
  <c r="BC409" i="6"/>
  <c r="BC400" i="6"/>
  <c r="BC391" i="6"/>
  <c r="BC533" i="6"/>
  <c r="AZ160" i="59"/>
  <c r="AZ161" i="59"/>
  <c r="AZ169" i="59"/>
  <c r="BA11" i="33"/>
  <c r="BA12" i="33"/>
  <c r="BA13" i="33"/>
  <c r="BA14" i="33"/>
  <c r="BA15" i="33"/>
  <c r="BA16" i="33"/>
  <c r="BA17" i="33"/>
  <c r="BA18" i="33"/>
  <c r="BA19" i="33"/>
  <c r="BA20" i="33"/>
  <c r="BA21" i="33"/>
  <c r="BA22" i="33"/>
  <c r="BA23" i="33"/>
  <c r="BA24" i="33"/>
  <c r="BA25" i="33"/>
  <c r="BA26" i="33"/>
  <c r="BA27" i="33"/>
  <c r="BA28" i="33"/>
  <c r="BA29" i="33"/>
  <c r="BA30" i="33"/>
  <c r="BA31" i="33"/>
  <c r="BA32" i="33"/>
  <c r="BA33" i="33"/>
  <c r="BA34" i="33"/>
  <c r="BA35" i="33"/>
  <c r="BA36" i="33"/>
  <c r="BA37" i="33"/>
  <c r="BA38" i="33"/>
  <c r="BA39" i="33"/>
  <c r="BA40" i="33"/>
  <c r="BA41" i="33"/>
  <c r="BA42" i="33"/>
  <c r="BA43" i="33"/>
  <c r="BA44" i="33"/>
  <c r="BA45" i="33"/>
  <c r="BA46" i="33"/>
  <c r="BA47" i="33"/>
  <c r="BA48" i="33"/>
  <c r="BA49" i="33"/>
  <c r="BA50" i="33"/>
  <c r="BA51" i="33"/>
  <c r="BA52" i="33"/>
  <c r="BA53" i="33"/>
  <c r="BA54" i="33"/>
  <c r="BC31" i="6"/>
  <c r="AY23" i="29"/>
  <c r="BC53" i="6"/>
  <c r="AY24" i="29"/>
  <c r="BC81" i="6"/>
  <c r="AY25" i="29"/>
  <c r="BC139" i="6"/>
  <c r="AY26" i="29"/>
  <c r="AY27" i="29"/>
  <c r="AY28" i="29"/>
  <c r="AY47" i="29"/>
  <c r="AY48" i="29"/>
  <c r="BA7" i="30"/>
  <c r="BC30" i="6"/>
  <c r="AY14" i="29"/>
  <c r="BC52" i="6"/>
  <c r="AY15" i="29"/>
  <c r="BC80" i="6"/>
  <c r="AY16" i="29"/>
  <c r="BC138" i="6"/>
  <c r="AY17" i="29"/>
  <c r="AY18" i="29"/>
  <c r="AY19" i="29"/>
  <c r="AY38" i="29"/>
  <c r="AY39" i="29"/>
  <c r="BA8" i="30"/>
  <c r="BA9" i="30"/>
  <c r="BA50" i="30"/>
  <c r="D55" i="33"/>
  <c r="BA55" i="33"/>
  <c r="BA7" i="33"/>
  <c r="BA8" i="33"/>
  <c r="BA9" i="33"/>
  <c r="BA10" i="33"/>
  <c r="BA69" i="33"/>
  <c r="BA39" i="28"/>
  <c r="AZ204" i="59"/>
  <c r="BC29" i="6"/>
  <c r="AY5" i="29"/>
  <c r="BC51" i="6"/>
  <c r="AY6" i="29"/>
  <c r="BC79" i="6"/>
  <c r="AY7" i="29"/>
  <c r="BC137" i="6"/>
  <c r="AY8" i="29"/>
  <c r="AY9" i="29"/>
  <c r="AY10" i="29"/>
  <c r="AY32" i="29"/>
  <c r="AY33" i="29"/>
  <c r="AY34" i="29"/>
  <c r="AY35" i="29"/>
  <c r="BA12" i="28"/>
  <c r="BA13" i="28"/>
  <c r="AZ178" i="59"/>
  <c r="AY42" i="29"/>
  <c r="AY44" i="29"/>
  <c r="BA6" i="28"/>
  <c r="AZ172" i="59"/>
  <c r="AZ206" i="59"/>
  <c r="AZ208" i="59"/>
  <c r="AY35" i="64"/>
  <c r="AX90" i="48"/>
  <c r="AY14" i="67"/>
  <c r="AY17" i="67"/>
  <c r="AY18" i="67"/>
  <c r="AY20" i="67"/>
  <c r="AY39" i="64"/>
  <c r="AY38" i="50"/>
  <c r="AY34" i="50"/>
  <c r="AY27" i="50"/>
  <c r="AY35" i="50"/>
  <c r="AY39" i="50"/>
  <c r="AY43" i="50"/>
  <c r="AY40" i="64"/>
  <c r="AY65" i="50"/>
  <c r="AY66" i="50"/>
  <c r="AY67" i="50"/>
  <c r="AY68" i="50"/>
  <c r="AY69" i="50"/>
  <c r="AY70" i="50"/>
  <c r="AY41" i="64"/>
  <c r="AY38" i="64"/>
  <c r="AY43" i="64"/>
  <c r="AY45" i="64"/>
  <c r="AY48" i="64"/>
  <c r="AY50" i="64"/>
  <c r="AY67" i="64"/>
  <c r="AY7" i="111"/>
  <c r="F6" i="47"/>
  <c r="F8" i="47"/>
  <c r="F10" i="47"/>
  <c r="C54" i="47"/>
  <c r="AY13" i="48"/>
  <c r="AY33" i="48"/>
  <c r="AY35" i="48"/>
  <c r="B220" i="46"/>
  <c r="AY44" i="48"/>
  <c r="D54" i="47"/>
  <c r="E54" i="47"/>
  <c r="F54" i="47"/>
  <c r="G54" i="47"/>
  <c r="H54" i="47"/>
  <c r="I54" i="47"/>
  <c r="J54" i="47"/>
  <c r="K54" i="47"/>
  <c r="L54" i="47"/>
  <c r="M54" i="47"/>
  <c r="N54" i="47"/>
  <c r="AY6" i="48" a="1"/>
  <c r="AY6" i="48"/>
  <c r="AY7" i="48"/>
  <c r="AY9" i="48"/>
  <c r="AY50" i="48"/>
  <c r="AY70" i="48"/>
  <c r="AY72" i="48"/>
  <c r="B245" i="46"/>
  <c r="AY81" i="48"/>
  <c r="BA125" i="59"/>
  <c r="AY45" i="48"/>
  <c r="BA126" i="59"/>
  <c r="BA127" i="59"/>
  <c r="AY34" i="48"/>
  <c r="AY38" i="48"/>
  <c r="AY39" i="48"/>
  <c r="AY40" i="48"/>
  <c r="AY71" i="48"/>
  <c r="AY75" i="48"/>
  <c r="AY76" i="48"/>
  <c r="AY77" i="48"/>
  <c r="BA120" i="59"/>
  <c r="AY41" i="48"/>
  <c r="BA121" i="59"/>
  <c r="BA122" i="59"/>
  <c r="B205" i="46"/>
  <c r="AY14" i="48"/>
  <c r="AY15" i="48"/>
  <c r="AY17" i="48"/>
  <c r="E205" i="46"/>
  <c r="AY21" i="48"/>
  <c r="E206" i="46"/>
  <c r="AY22" i="48"/>
  <c r="E207" i="46"/>
  <c r="AY23" i="48"/>
  <c r="E208" i="46"/>
  <c r="AY24" i="48"/>
  <c r="AY26" i="48"/>
  <c r="AY28" i="48"/>
  <c r="AY51" i="48"/>
  <c r="AY52" i="48"/>
  <c r="AY54" i="48"/>
  <c r="E179" i="46"/>
  <c r="AY58" i="48"/>
  <c r="E180" i="46"/>
  <c r="AY59" i="48"/>
  <c r="E181" i="46"/>
  <c r="AY60" i="48"/>
  <c r="E182" i="46"/>
  <c r="AY61" i="48"/>
  <c r="AY63" i="48"/>
  <c r="AY65" i="48"/>
  <c r="BA116" i="59"/>
  <c r="BA129" i="59"/>
  <c r="AY91" i="48"/>
  <c r="BB49" i="68"/>
  <c r="BB50" i="68"/>
  <c r="BB56" i="68"/>
  <c r="BB57" i="68"/>
  <c r="BB58" i="68"/>
  <c r="BB59" i="68"/>
  <c r="BB60" i="68"/>
  <c r="BB61" i="68"/>
  <c r="BB62" i="68"/>
  <c r="BB63" i="68"/>
  <c r="BB64" i="68"/>
  <c r="BB65" i="68"/>
  <c r="BB67" i="68"/>
  <c r="BB74" i="68"/>
  <c r="BD193" i="6"/>
  <c r="BB72" i="68"/>
  <c r="BD175" i="6"/>
  <c r="BB71" i="68"/>
  <c r="BD166" i="6"/>
  <c r="BB73" i="68"/>
  <c r="BD184" i="6"/>
  <c r="BD209" i="6"/>
  <c r="BD163" i="6"/>
  <c r="BD165" i="6"/>
  <c r="BD172" i="6"/>
  <c r="BD174" i="6"/>
  <c r="BD199" i="6"/>
  <c r="BD201" i="6"/>
  <c r="BD190" i="6"/>
  <c r="BD191" i="6"/>
  <c r="BD192" i="6"/>
  <c r="BD181" i="6"/>
  <c r="BD182" i="6"/>
  <c r="BD183" i="6"/>
  <c r="BD208" i="6"/>
  <c r="BD210" i="6"/>
  <c r="BD219" i="6"/>
  <c r="BD220" i="6"/>
  <c r="BD221" i="6"/>
  <c r="BD223" i="6"/>
  <c r="BD25" i="6"/>
  <c r="BD222" i="6"/>
  <c r="BD224" i="6"/>
  <c r="BB76" i="68"/>
  <c r="BD341" i="6"/>
  <c r="BB86" i="68"/>
  <c r="BB87" i="68"/>
  <c r="BB89" i="68"/>
  <c r="BB94" i="68"/>
  <c r="BD332" i="6"/>
  <c r="BB93" i="68"/>
  <c r="BD323" i="6"/>
  <c r="BB75" i="68"/>
  <c r="BD305" i="6"/>
  <c r="BD357" i="6"/>
  <c r="BD347" i="6"/>
  <c r="BD348" i="6"/>
  <c r="BD349" i="6"/>
  <c r="BD338" i="6"/>
  <c r="BD339" i="6"/>
  <c r="BD340" i="6"/>
  <c r="BD329" i="6"/>
  <c r="BD330" i="6"/>
  <c r="BD331" i="6"/>
  <c r="BD320" i="6"/>
  <c r="BD321" i="6"/>
  <c r="BD322" i="6"/>
  <c r="BD311" i="6"/>
  <c r="BD312" i="6"/>
  <c r="BD313" i="6"/>
  <c r="BD302" i="6"/>
  <c r="BD303" i="6"/>
  <c r="BD304" i="6"/>
  <c r="BD356" i="6"/>
  <c r="BD358" i="6"/>
  <c r="BD367" i="6"/>
  <c r="BD368" i="6"/>
  <c r="BD369" i="6"/>
  <c r="BD371" i="6"/>
  <c r="BD75" i="6"/>
  <c r="BD370" i="6"/>
  <c r="BD372" i="6"/>
  <c r="BB80" i="68"/>
  <c r="BD496" i="6"/>
  <c r="BB79" i="68"/>
  <c r="BD469" i="6"/>
  <c r="BB78" i="68"/>
  <c r="BD442" i="6"/>
  <c r="BB77" i="68"/>
  <c r="BD406" i="6"/>
  <c r="BD530" i="6"/>
  <c r="BD520" i="6"/>
  <c r="BD521" i="6"/>
  <c r="BD522" i="6"/>
  <c r="BD511" i="6"/>
  <c r="BD512" i="6"/>
  <c r="BD513" i="6"/>
  <c r="BD502" i="6"/>
  <c r="BD503" i="6"/>
  <c r="BD504" i="6"/>
  <c r="BD493" i="6"/>
  <c r="BD494" i="6"/>
  <c r="BD495" i="6"/>
  <c r="BD457" i="6"/>
  <c r="BD458" i="6"/>
  <c r="BD459" i="6"/>
  <c r="BD448" i="6"/>
  <c r="BD449" i="6"/>
  <c r="BD450" i="6"/>
  <c r="BD439" i="6"/>
  <c r="BD440" i="6"/>
  <c r="BD441" i="6"/>
  <c r="BD430" i="6"/>
  <c r="BD431" i="6"/>
  <c r="BD432" i="6"/>
  <c r="BD421" i="6"/>
  <c r="BD422" i="6"/>
  <c r="BD423" i="6"/>
  <c r="BD412" i="6"/>
  <c r="BD413" i="6"/>
  <c r="BD414" i="6"/>
  <c r="BD403" i="6"/>
  <c r="BD404" i="6"/>
  <c r="BD405" i="6"/>
  <c r="BD394" i="6"/>
  <c r="BD395" i="6"/>
  <c r="BD396" i="6"/>
  <c r="BD385" i="6"/>
  <c r="BD386" i="6"/>
  <c r="BD387" i="6"/>
  <c r="BD484" i="6"/>
  <c r="BD485" i="6"/>
  <c r="BD486" i="6"/>
  <c r="BD475" i="6"/>
  <c r="BD476" i="6"/>
  <c r="BD477" i="6"/>
  <c r="BD466" i="6"/>
  <c r="BD467" i="6"/>
  <c r="BD468" i="6"/>
  <c r="BD529" i="6"/>
  <c r="BD531" i="6"/>
  <c r="BD540" i="6"/>
  <c r="BD541" i="6"/>
  <c r="BD542" i="6"/>
  <c r="BD544" i="6"/>
  <c r="BD133" i="6"/>
  <c r="BD543" i="6"/>
  <c r="BD545" i="6"/>
  <c r="BD264" i="6"/>
  <c r="BD265" i="6"/>
  <c r="BD266" i="6"/>
  <c r="BD255" i="6"/>
  <c r="BD256" i="6"/>
  <c r="BD257" i="6"/>
  <c r="BD246" i="6"/>
  <c r="BD248" i="6"/>
  <c r="BD237" i="6"/>
  <c r="BD238" i="6"/>
  <c r="BD239" i="6"/>
  <c r="BD273" i="6"/>
  <c r="BD274" i="6"/>
  <c r="BD275" i="6"/>
  <c r="BD284" i="6"/>
  <c r="BD285" i="6"/>
  <c r="BD286" i="6"/>
  <c r="BD47" i="6"/>
  <c r="BD287" i="6"/>
  <c r="BD288" i="6"/>
  <c r="BD289" i="6"/>
  <c r="BA164" i="59"/>
  <c r="BD228" i="6"/>
  <c r="BD376" i="6"/>
  <c r="BD549" i="6"/>
  <c r="BD293" i="6"/>
  <c r="BA166" i="59"/>
  <c r="BD227" i="6"/>
  <c r="BD292" i="6"/>
  <c r="BD375" i="6"/>
  <c r="BD548" i="6"/>
  <c r="BA165" i="59"/>
  <c r="BA167" i="59"/>
  <c r="BA150" i="59"/>
  <c r="BA152" i="59"/>
  <c r="BA153" i="59"/>
  <c r="BA151" i="59"/>
  <c r="BA154" i="59"/>
  <c r="BD205" i="6"/>
  <c r="BD196" i="6"/>
  <c r="BD178" i="6"/>
  <c r="BD169" i="6"/>
  <c r="BD187" i="6"/>
  <c r="BD212" i="6"/>
  <c r="BA157" i="59"/>
  <c r="BD270" i="6"/>
  <c r="BD261" i="6"/>
  <c r="BD252" i="6"/>
  <c r="BD243" i="6"/>
  <c r="BD277" i="6"/>
  <c r="BA158" i="59"/>
  <c r="BD353" i="6"/>
  <c r="BD344" i="6"/>
  <c r="BD335" i="6"/>
  <c r="BD326" i="6"/>
  <c r="BD317" i="6"/>
  <c r="BD308" i="6"/>
  <c r="BD360" i="6"/>
  <c r="BA159" i="59"/>
  <c r="BD526" i="6"/>
  <c r="BD517" i="6"/>
  <c r="BD508" i="6"/>
  <c r="BD499" i="6"/>
  <c r="BD463" i="6"/>
  <c r="BD454" i="6"/>
  <c r="BD445" i="6"/>
  <c r="BD436" i="6"/>
  <c r="BD427" i="6"/>
  <c r="BD418" i="6"/>
  <c r="BD409" i="6"/>
  <c r="BD400" i="6"/>
  <c r="BD391" i="6"/>
  <c r="BD533" i="6"/>
  <c r="BA160" i="59"/>
  <c r="BA161" i="59"/>
  <c r="BA169" i="59"/>
  <c r="BB11" i="33"/>
  <c r="BB12" i="33"/>
  <c r="BB13" i="33"/>
  <c r="BB14" i="33"/>
  <c r="BB15" i="33"/>
  <c r="BB16" i="33"/>
  <c r="BB17" i="33"/>
  <c r="BB18" i="33"/>
  <c r="BB19" i="33"/>
  <c r="BB20" i="33"/>
  <c r="BB21" i="33"/>
  <c r="BB22" i="33"/>
  <c r="BB23" i="33"/>
  <c r="BB24" i="33"/>
  <c r="BB25" i="33"/>
  <c r="BB26" i="33"/>
  <c r="BB27" i="33"/>
  <c r="BB28" i="33"/>
  <c r="BB29" i="33"/>
  <c r="BB30" i="33"/>
  <c r="BB31" i="33"/>
  <c r="BB32" i="33"/>
  <c r="BB33" i="33"/>
  <c r="BB34" i="33"/>
  <c r="BB35" i="33"/>
  <c r="BB36" i="33"/>
  <c r="BB37" i="33"/>
  <c r="BB38" i="33"/>
  <c r="BB39" i="33"/>
  <c r="BB40" i="33"/>
  <c r="BB41" i="33"/>
  <c r="BB42" i="33"/>
  <c r="BB43" i="33"/>
  <c r="BB44" i="33"/>
  <c r="BB45" i="33"/>
  <c r="BB46" i="33"/>
  <c r="BB47" i="33"/>
  <c r="BB48" i="33"/>
  <c r="BB49" i="33"/>
  <c r="BB50" i="33"/>
  <c r="BB51" i="33"/>
  <c r="BB52" i="33"/>
  <c r="BB53" i="33"/>
  <c r="BB54" i="33"/>
  <c r="BB55" i="33"/>
  <c r="BD31" i="6"/>
  <c r="AZ23" i="29"/>
  <c r="BD53" i="6"/>
  <c r="AZ24" i="29"/>
  <c r="BD81" i="6"/>
  <c r="AZ25" i="29"/>
  <c r="BD139" i="6"/>
  <c r="AZ26" i="29"/>
  <c r="AZ27" i="29"/>
  <c r="AZ28" i="29"/>
  <c r="AZ47" i="29"/>
  <c r="AZ48" i="29"/>
  <c r="BB7" i="30"/>
  <c r="BD30" i="6"/>
  <c r="AZ14" i="29"/>
  <c r="BD52" i="6"/>
  <c r="AZ15" i="29"/>
  <c r="BD80" i="6"/>
  <c r="AZ16" i="29"/>
  <c r="BD138" i="6"/>
  <c r="AZ17" i="29"/>
  <c r="AZ18" i="29"/>
  <c r="AZ19" i="29"/>
  <c r="AZ38" i="29"/>
  <c r="AZ39" i="29"/>
  <c r="BB8" i="30"/>
  <c r="BB9" i="30"/>
  <c r="BB50" i="30"/>
  <c r="D56" i="33"/>
  <c r="BB56" i="33"/>
  <c r="BB7" i="33"/>
  <c r="BB8" i="33"/>
  <c r="BB9" i="33"/>
  <c r="BB10" i="33"/>
  <c r="BB69" i="33"/>
  <c r="BB39" i="28"/>
  <c r="BA204" i="59"/>
  <c r="BD29" i="6"/>
  <c r="AZ5" i="29"/>
  <c r="BD51" i="6"/>
  <c r="AZ6" i="29"/>
  <c r="BD79" i="6"/>
  <c r="AZ7" i="29"/>
  <c r="BD137" i="6"/>
  <c r="AZ8" i="29"/>
  <c r="AZ9" i="29"/>
  <c r="AZ10" i="29"/>
  <c r="AZ32" i="29"/>
  <c r="AZ33" i="29"/>
  <c r="AZ34" i="29"/>
  <c r="AZ35" i="29"/>
  <c r="BB12" i="28"/>
  <c r="BB13" i="28"/>
  <c r="BA178" i="59"/>
  <c r="AZ42" i="29"/>
  <c r="AZ44" i="29"/>
  <c r="BB6" i="28"/>
  <c r="BA172" i="59"/>
  <c r="BA206" i="59"/>
  <c r="BA208" i="59"/>
  <c r="AZ35" i="64"/>
  <c r="AY90" i="48"/>
  <c r="AZ14" i="67"/>
  <c r="AZ17" i="67"/>
  <c r="AZ18" i="67"/>
  <c r="AZ20" i="67"/>
  <c r="AZ39" i="64"/>
  <c r="AZ38" i="50"/>
  <c r="AZ34" i="50"/>
  <c r="AZ27" i="50"/>
  <c r="AZ35" i="50"/>
  <c r="AZ39" i="50"/>
  <c r="AZ43" i="50"/>
  <c r="AZ40" i="64"/>
  <c r="AZ65" i="50"/>
  <c r="AZ66" i="50"/>
  <c r="AZ67" i="50"/>
  <c r="AZ68" i="50"/>
  <c r="AZ69" i="50"/>
  <c r="AZ70" i="50"/>
  <c r="AZ41" i="64"/>
  <c r="AZ38" i="64"/>
  <c r="AZ43" i="64"/>
  <c r="AZ45" i="64"/>
  <c r="AZ48" i="64"/>
  <c r="AZ50" i="64"/>
  <c r="AZ67" i="64"/>
  <c r="AZ7" i="111"/>
  <c r="AZ13" i="48"/>
  <c r="AZ33" i="48"/>
  <c r="AZ35" i="48"/>
  <c r="AZ44" i="48"/>
  <c r="AZ7" i="48"/>
  <c r="AZ9" i="48"/>
  <c r="AZ50" i="48"/>
  <c r="AZ70" i="48"/>
  <c r="AZ72" i="48"/>
  <c r="AZ81" i="48"/>
  <c r="BB125" i="59"/>
  <c r="AZ45" i="48"/>
  <c r="BB126" i="59"/>
  <c r="BB127" i="59"/>
  <c r="AZ34" i="48"/>
  <c r="AZ38" i="48"/>
  <c r="AZ39" i="48"/>
  <c r="AZ40" i="48"/>
  <c r="AZ71" i="48"/>
  <c r="AZ75" i="48"/>
  <c r="AZ76" i="48"/>
  <c r="AZ77" i="48"/>
  <c r="BB120" i="59"/>
  <c r="AZ41" i="48"/>
  <c r="BB121" i="59"/>
  <c r="BB122" i="59"/>
  <c r="AZ14" i="48"/>
  <c r="AZ15" i="48"/>
  <c r="AZ17" i="48"/>
  <c r="AZ21" i="48"/>
  <c r="AZ22" i="48"/>
  <c r="AZ23" i="48"/>
  <c r="AZ24" i="48"/>
  <c r="AZ26" i="48"/>
  <c r="AZ28" i="48"/>
  <c r="AZ51" i="48"/>
  <c r="AZ52" i="48"/>
  <c r="AZ54" i="48"/>
  <c r="AZ58" i="48"/>
  <c r="AZ59" i="48"/>
  <c r="AZ60" i="48"/>
  <c r="AZ61" i="48"/>
  <c r="AZ63" i="48"/>
  <c r="AZ65" i="48"/>
  <c r="BB116" i="59"/>
  <c r="BB129" i="59"/>
  <c r="AZ91" i="48"/>
  <c r="BC49" i="68"/>
  <c r="BC50" i="68"/>
  <c r="BC56" i="68"/>
  <c r="BC57" i="68"/>
  <c r="BC58" i="68"/>
  <c r="BC59" i="68"/>
  <c r="BC60" i="68"/>
  <c r="BC61" i="68"/>
  <c r="BC62" i="68"/>
  <c r="BC63" i="68"/>
  <c r="BC64" i="68"/>
  <c r="BC65" i="68"/>
  <c r="BC67" i="68"/>
  <c r="BC74" i="68"/>
  <c r="BE193" i="6"/>
  <c r="BC72" i="68"/>
  <c r="BE175" i="6"/>
  <c r="BC71" i="68"/>
  <c r="BE166" i="6"/>
  <c r="BC73" i="68"/>
  <c r="BE184" i="6"/>
  <c r="BE209" i="6"/>
  <c r="BE163" i="6"/>
  <c r="BE165" i="6"/>
  <c r="BE172" i="6"/>
  <c r="BE174" i="6"/>
  <c r="BE199" i="6"/>
  <c r="BE201" i="6"/>
  <c r="BE190" i="6"/>
  <c r="BE191" i="6"/>
  <c r="BE192" i="6"/>
  <c r="BE181" i="6"/>
  <c r="BE182" i="6"/>
  <c r="BE183" i="6"/>
  <c r="BE208" i="6"/>
  <c r="BE210" i="6"/>
  <c r="BE219" i="6"/>
  <c r="BE220" i="6"/>
  <c r="BE221" i="6"/>
  <c r="BE223" i="6"/>
  <c r="BE25" i="6"/>
  <c r="BE222" i="6"/>
  <c r="BE224" i="6"/>
  <c r="BC76" i="68"/>
  <c r="BE341" i="6"/>
  <c r="BC86" i="68"/>
  <c r="BC87" i="68"/>
  <c r="BC89" i="68"/>
  <c r="BC94" i="68"/>
  <c r="BE332" i="6"/>
  <c r="BC93" i="68"/>
  <c r="BE323" i="6"/>
  <c r="BC75" i="68"/>
  <c r="BE305" i="6"/>
  <c r="BE357" i="6"/>
  <c r="BE347" i="6"/>
  <c r="BE348" i="6"/>
  <c r="BE349" i="6"/>
  <c r="BE338" i="6"/>
  <c r="BE339" i="6"/>
  <c r="BE340" i="6"/>
  <c r="BE329" i="6"/>
  <c r="BE330" i="6"/>
  <c r="BE331" i="6"/>
  <c r="BE320" i="6"/>
  <c r="BE321" i="6"/>
  <c r="BE322" i="6"/>
  <c r="BE311" i="6"/>
  <c r="BE312" i="6"/>
  <c r="BE313" i="6"/>
  <c r="BE302" i="6"/>
  <c r="BE303" i="6"/>
  <c r="BE304" i="6"/>
  <c r="BE356" i="6"/>
  <c r="BE358" i="6"/>
  <c r="BE367" i="6"/>
  <c r="BE368" i="6"/>
  <c r="BE369" i="6"/>
  <c r="BE371" i="6"/>
  <c r="BE75" i="6"/>
  <c r="BE370" i="6"/>
  <c r="BE372" i="6"/>
  <c r="BC80" i="68"/>
  <c r="BE496" i="6"/>
  <c r="BC79" i="68"/>
  <c r="BE469" i="6"/>
  <c r="BC78" i="68"/>
  <c r="BE442" i="6"/>
  <c r="BC77" i="68"/>
  <c r="BE406" i="6"/>
  <c r="BE530" i="6"/>
  <c r="BE520" i="6"/>
  <c r="BE521" i="6"/>
  <c r="BE522" i="6"/>
  <c r="BE511" i="6"/>
  <c r="BE512" i="6"/>
  <c r="BE513" i="6"/>
  <c r="BE502" i="6"/>
  <c r="BE503" i="6"/>
  <c r="BE504" i="6"/>
  <c r="BE493" i="6"/>
  <c r="BE494" i="6"/>
  <c r="BE495" i="6"/>
  <c r="BE457" i="6"/>
  <c r="BE458" i="6"/>
  <c r="BE459" i="6"/>
  <c r="BE448" i="6"/>
  <c r="BE449" i="6"/>
  <c r="BE450" i="6"/>
  <c r="BE439" i="6"/>
  <c r="BE440" i="6"/>
  <c r="BE441" i="6"/>
  <c r="BE430" i="6"/>
  <c r="BE431" i="6"/>
  <c r="BE432" i="6"/>
  <c r="BE421" i="6"/>
  <c r="BE422" i="6"/>
  <c r="BE423" i="6"/>
  <c r="BE412" i="6"/>
  <c r="BE413" i="6"/>
  <c r="BE414" i="6"/>
  <c r="BE403" i="6"/>
  <c r="BE404" i="6"/>
  <c r="BE405" i="6"/>
  <c r="BE394" i="6"/>
  <c r="BE395" i="6"/>
  <c r="BE396" i="6"/>
  <c r="BE385" i="6"/>
  <c r="BE386" i="6"/>
  <c r="BE387" i="6"/>
  <c r="BE484" i="6"/>
  <c r="BE485" i="6"/>
  <c r="BE486" i="6"/>
  <c r="BE475" i="6"/>
  <c r="BE476" i="6"/>
  <c r="BE477" i="6"/>
  <c r="BE466" i="6"/>
  <c r="BE467" i="6"/>
  <c r="BE468" i="6"/>
  <c r="BE529" i="6"/>
  <c r="BE531" i="6"/>
  <c r="BE540" i="6"/>
  <c r="BE541" i="6"/>
  <c r="BE542" i="6"/>
  <c r="BE544" i="6"/>
  <c r="BE133" i="6"/>
  <c r="BE543" i="6"/>
  <c r="BE545" i="6"/>
  <c r="BE264" i="6"/>
  <c r="BE265" i="6"/>
  <c r="BE266" i="6"/>
  <c r="BE255" i="6"/>
  <c r="BE256" i="6"/>
  <c r="BE257" i="6"/>
  <c r="BE246" i="6"/>
  <c r="BE248" i="6"/>
  <c r="BE237" i="6"/>
  <c r="BE238" i="6"/>
  <c r="BE239" i="6"/>
  <c r="BE273" i="6"/>
  <c r="BE274" i="6"/>
  <c r="BE275" i="6"/>
  <c r="BE284" i="6"/>
  <c r="BE285" i="6"/>
  <c r="BE286" i="6"/>
  <c r="BE47" i="6"/>
  <c r="BE287" i="6"/>
  <c r="BE288" i="6"/>
  <c r="BE289" i="6"/>
  <c r="BB164" i="59"/>
  <c r="BE228" i="6"/>
  <c r="BE376" i="6"/>
  <c r="BE549" i="6"/>
  <c r="BE293" i="6"/>
  <c r="BB166" i="59"/>
  <c r="BE227" i="6"/>
  <c r="BE292" i="6"/>
  <c r="BE375" i="6"/>
  <c r="BE548" i="6"/>
  <c r="BB165" i="59"/>
  <c r="BB167" i="59"/>
  <c r="BB150" i="59"/>
  <c r="BB152" i="59"/>
  <c r="BB153" i="59"/>
  <c r="BB151" i="59"/>
  <c r="BB154" i="59"/>
  <c r="BE205" i="6"/>
  <c r="BE196" i="6"/>
  <c r="BE178" i="6"/>
  <c r="BE169" i="6"/>
  <c r="BE187" i="6"/>
  <c r="BE212" i="6"/>
  <c r="BB157" i="59"/>
  <c r="BE270" i="6"/>
  <c r="BE261" i="6"/>
  <c r="BE252" i="6"/>
  <c r="BE243" i="6"/>
  <c r="BE277" i="6"/>
  <c r="BB158" i="59"/>
  <c r="BE353" i="6"/>
  <c r="BE344" i="6"/>
  <c r="BE335" i="6"/>
  <c r="BE326" i="6"/>
  <c r="BE317" i="6"/>
  <c r="BE308" i="6"/>
  <c r="BE360" i="6"/>
  <c r="BB159" i="59"/>
  <c r="BE526" i="6"/>
  <c r="BE517" i="6"/>
  <c r="BE508" i="6"/>
  <c r="BE499" i="6"/>
  <c r="BE463" i="6"/>
  <c r="BE454" i="6"/>
  <c r="BE445" i="6"/>
  <c r="BE436" i="6"/>
  <c r="BE427" i="6"/>
  <c r="BE418" i="6"/>
  <c r="BE409" i="6"/>
  <c r="BE400" i="6"/>
  <c r="BE391" i="6"/>
  <c r="BE533" i="6"/>
  <c r="BB160" i="59"/>
  <c r="BB161" i="59"/>
  <c r="BB169" i="59"/>
  <c r="BC11" i="33"/>
  <c r="BC12" i="33"/>
  <c r="BC13" i="33"/>
  <c r="BC14" i="33"/>
  <c r="BC15" i="33"/>
  <c r="BC16" i="33"/>
  <c r="BC17" i="33"/>
  <c r="BC18" i="33"/>
  <c r="BC19" i="33"/>
  <c r="BC20" i="33"/>
  <c r="BC21" i="33"/>
  <c r="BC22" i="33"/>
  <c r="BC23" i="33"/>
  <c r="BC24" i="33"/>
  <c r="BC25" i="33"/>
  <c r="BC26" i="33"/>
  <c r="BC27" i="33"/>
  <c r="BC28" i="33"/>
  <c r="BC29" i="33"/>
  <c r="BC30" i="33"/>
  <c r="BC31" i="33"/>
  <c r="BC32" i="33"/>
  <c r="BC33" i="33"/>
  <c r="BC34" i="33"/>
  <c r="BC35" i="33"/>
  <c r="BC36" i="33"/>
  <c r="BC37" i="33"/>
  <c r="BC38" i="33"/>
  <c r="BC39" i="33"/>
  <c r="BC40" i="33"/>
  <c r="BC41" i="33"/>
  <c r="BC42" i="33"/>
  <c r="BC43" i="33"/>
  <c r="BC44" i="33"/>
  <c r="BC45" i="33"/>
  <c r="BC46" i="33"/>
  <c r="BC47" i="33"/>
  <c r="BC48" i="33"/>
  <c r="BC49" i="33"/>
  <c r="BC50" i="33"/>
  <c r="BC51" i="33"/>
  <c r="BC52" i="33"/>
  <c r="BC53" i="33"/>
  <c r="BC54" i="33"/>
  <c r="BC55" i="33"/>
  <c r="BC56" i="33"/>
  <c r="BE31" i="6"/>
  <c r="BA23" i="29"/>
  <c r="BE53" i="6"/>
  <c r="BA24" i="29"/>
  <c r="BE81" i="6"/>
  <c r="BA25" i="29"/>
  <c r="BE139" i="6"/>
  <c r="BA26" i="29"/>
  <c r="BA27" i="29"/>
  <c r="BA28" i="29"/>
  <c r="BA47" i="29"/>
  <c r="BA48" i="29"/>
  <c r="BC7" i="30"/>
  <c r="BE30" i="6"/>
  <c r="BA14" i="29"/>
  <c r="BE52" i="6"/>
  <c r="BA15" i="29"/>
  <c r="BE80" i="6"/>
  <c r="BA16" i="29"/>
  <c r="BE138" i="6"/>
  <c r="BA17" i="29"/>
  <c r="BA18" i="29"/>
  <c r="BA19" i="29"/>
  <c r="BA38" i="29"/>
  <c r="BA39" i="29"/>
  <c r="BC8" i="30"/>
  <c r="BC9" i="30"/>
  <c r="BC50" i="30"/>
  <c r="D57" i="33"/>
  <c r="BC57" i="33"/>
  <c r="BC7" i="33"/>
  <c r="BC8" i="33"/>
  <c r="BC9" i="33"/>
  <c r="BC10" i="33"/>
  <c r="BC69" i="33"/>
  <c r="BC39" i="28"/>
  <c r="BB204" i="59"/>
  <c r="BE29" i="6"/>
  <c r="BA5" i="29"/>
  <c r="BE51" i="6"/>
  <c r="BA6" i="29"/>
  <c r="BE79" i="6"/>
  <c r="BA7" i="29"/>
  <c r="BE137" i="6"/>
  <c r="BA8" i="29"/>
  <c r="BA9" i="29"/>
  <c r="BA10" i="29"/>
  <c r="BA32" i="29"/>
  <c r="BA33" i="29"/>
  <c r="BA34" i="29"/>
  <c r="BA35" i="29"/>
  <c r="BC12" i="28"/>
  <c r="BC13" i="28"/>
  <c r="BB178" i="59"/>
  <c r="BA42" i="29"/>
  <c r="BA44" i="29"/>
  <c r="BC6" i="28"/>
  <c r="BB172" i="59"/>
  <c r="BB206" i="59"/>
  <c r="BB208" i="59"/>
  <c r="BA35" i="64"/>
  <c r="AZ90" i="48"/>
  <c r="BA14" i="67"/>
  <c r="BA17" i="67"/>
  <c r="BA18" i="67"/>
  <c r="BA20" i="67"/>
  <c r="BA39" i="64"/>
  <c r="BA38" i="50"/>
  <c r="BA34" i="50"/>
  <c r="BA27" i="50"/>
  <c r="BA35" i="50"/>
  <c r="BA39" i="50"/>
  <c r="BA43" i="50"/>
  <c r="BA40" i="64"/>
  <c r="BA65" i="50"/>
  <c r="BA66" i="50"/>
  <c r="BA67" i="50"/>
  <c r="BA68" i="50"/>
  <c r="BA69" i="50"/>
  <c r="BA70" i="50"/>
  <c r="BA41" i="64"/>
  <c r="BA38" i="64"/>
  <c r="BA43" i="64"/>
  <c r="BA45" i="64"/>
  <c r="BA48" i="64"/>
  <c r="BA50" i="64"/>
  <c r="BA67" i="64"/>
  <c r="BA7" i="111"/>
  <c r="BA13" i="48"/>
  <c r="BA33" i="48"/>
  <c r="BA35" i="48"/>
  <c r="BA44" i="48"/>
  <c r="BA7" i="48"/>
  <c r="BA9" i="48"/>
  <c r="BA50" i="48"/>
  <c r="BA70" i="48"/>
  <c r="BA72" i="48"/>
  <c r="BA81" i="48"/>
  <c r="BC125" i="59"/>
  <c r="BA45" i="48"/>
  <c r="BC126" i="59"/>
  <c r="BC127" i="59"/>
  <c r="BA34" i="48"/>
  <c r="BA38" i="48"/>
  <c r="BA39" i="48"/>
  <c r="BA40" i="48"/>
  <c r="BA71" i="48"/>
  <c r="BA75" i="48"/>
  <c r="BA76" i="48"/>
  <c r="BA77" i="48"/>
  <c r="BC120" i="59"/>
  <c r="BA41" i="48"/>
  <c r="BD104" i="49"/>
  <c r="BC121" i="59"/>
  <c r="BC122" i="59"/>
  <c r="BA14" i="48"/>
  <c r="BA15" i="48"/>
  <c r="BA17" i="48"/>
  <c r="BA21" i="48"/>
  <c r="BA22" i="48"/>
  <c r="BA23" i="48"/>
  <c r="BA24" i="48"/>
  <c r="BA26" i="48"/>
  <c r="BA28" i="48"/>
  <c r="BA51" i="48"/>
  <c r="BA52" i="48"/>
  <c r="BA54" i="48"/>
  <c r="BA58" i="48"/>
  <c r="BA59" i="48"/>
  <c r="BA60" i="48"/>
  <c r="BA61" i="48"/>
  <c r="BA63" i="48"/>
  <c r="BA65" i="48"/>
  <c r="BC116" i="59"/>
  <c r="BC129" i="59"/>
  <c r="BA91" i="48"/>
  <c r="BD49" i="68"/>
  <c r="BD50" i="68"/>
  <c r="BD56" i="68"/>
  <c r="BD57" i="68"/>
  <c r="BD58" i="68"/>
  <c r="BD59" i="68"/>
  <c r="BD60" i="68"/>
  <c r="BD61" i="68"/>
  <c r="BD62" i="68"/>
  <c r="BD63" i="68"/>
  <c r="BD64" i="68"/>
  <c r="BD65" i="68"/>
  <c r="BD67" i="68"/>
  <c r="BD74" i="68"/>
  <c r="BF193" i="6"/>
  <c r="BD72" i="68"/>
  <c r="BF175" i="6"/>
  <c r="BD71" i="68"/>
  <c r="BF166" i="6"/>
  <c r="BD73" i="68"/>
  <c r="BF184" i="6"/>
  <c r="BF209" i="6"/>
  <c r="BF163" i="6"/>
  <c r="BF165" i="6"/>
  <c r="BF172" i="6"/>
  <c r="BF174" i="6"/>
  <c r="BF199" i="6"/>
  <c r="BF201" i="6"/>
  <c r="BF190" i="6"/>
  <c r="BF191" i="6"/>
  <c r="BF192" i="6"/>
  <c r="BF181" i="6"/>
  <c r="BF182" i="6"/>
  <c r="BF183" i="6"/>
  <c r="BF208" i="6"/>
  <c r="BF210" i="6"/>
  <c r="BF219" i="6"/>
  <c r="BF220" i="6"/>
  <c r="BF221" i="6"/>
  <c r="BF223" i="6"/>
  <c r="BF25" i="6"/>
  <c r="BF222" i="6"/>
  <c r="BF224" i="6"/>
  <c r="BD76" i="68"/>
  <c r="BF341" i="6"/>
  <c r="BD86" i="68"/>
  <c r="BD87" i="68"/>
  <c r="BD89" i="68"/>
  <c r="BD94" i="68"/>
  <c r="BF332" i="6"/>
  <c r="BD93" i="68"/>
  <c r="BF323" i="6"/>
  <c r="BD75" i="68"/>
  <c r="BF305" i="6"/>
  <c r="BF357" i="6"/>
  <c r="BF347" i="6"/>
  <c r="BF348" i="6"/>
  <c r="BF349" i="6"/>
  <c r="BF338" i="6"/>
  <c r="BF339" i="6"/>
  <c r="BF340" i="6"/>
  <c r="BF329" i="6"/>
  <c r="BF330" i="6"/>
  <c r="BF331" i="6"/>
  <c r="BF320" i="6"/>
  <c r="BF321" i="6"/>
  <c r="BF322" i="6"/>
  <c r="BF311" i="6"/>
  <c r="BF312" i="6"/>
  <c r="BF313" i="6"/>
  <c r="BF302" i="6"/>
  <c r="BF303" i="6"/>
  <c r="BF304" i="6"/>
  <c r="BF356" i="6"/>
  <c r="BF358" i="6"/>
  <c r="BF367" i="6"/>
  <c r="BF368" i="6"/>
  <c r="BF369" i="6"/>
  <c r="BF371" i="6"/>
  <c r="BF75" i="6"/>
  <c r="BF370" i="6"/>
  <c r="BF372" i="6"/>
  <c r="BD80" i="68"/>
  <c r="BF496" i="6"/>
  <c r="BD79" i="68"/>
  <c r="BF469" i="6"/>
  <c r="BD78" i="68"/>
  <c r="BF442" i="6"/>
  <c r="BD77" i="68"/>
  <c r="BF406" i="6"/>
  <c r="BF530" i="6"/>
  <c r="BF520" i="6"/>
  <c r="BF521" i="6"/>
  <c r="BF522" i="6"/>
  <c r="BF511" i="6"/>
  <c r="BF512" i="6"/>
  <c r="BF513" i="6"/>
  <c r="BF502" i="6"/>
  <c r="BF503" i="6"/>
  <c r="BF504" i="6"/>
  <c r="BF493" i="6"/>
  <c r="BF494" i="6"/>
  <c r="BF495" i="6"/>
  <c r="BF457" i="6"/>
  <c r="BF458" i="6"/>
  <c r="BF459" i="6"/>
  <c r="BF448" i="6"/>
  <c r="BF449" i="6"/>
  <c r="BF450" i="6"/>
  <c r="BF439" i="6"/>
  <c r="BF440" i="6"/>
  <c r="BF441" i="6"/>
  <c r="BF430" i="6"/>
  <c r="BF431" i="6"/>
  <c r="BF432" i="6"/>
  <c r="BF421" i="6"/>
  <c r="BF422" i="6"/>
  <c r="BF423" i="6"/>
  <c r="BF412" i="6"/>
  <c r="BF413" i="6"/>
  <c r="BF414" i="6"/>
  <c r="BF403" i="6"/>
  <c r="BF404" i="6"/>
  <c r="BF405" i="6"/>
  <c r="BF394" i="6"/>
  <c r="BF395" i="6"/>
  <c r="BF396" i="6"/>
  <c r="BF385" i="6"/>
  <c r="BF386" i="6"/>
  <c r="BF387" i="6"/>
  <c r="BF484" i="6"/>
  <c r="BF485" i="6"/>
  <c r="BF486" i="6"/>
  <c r="BF475" i="6"/>
  <c r="BF476" i="6"/>
  <c r="BF477" i="6"/>
  <c r="BF466" i="6"/>
  <c r="BF467" i="6"/>
  <c r="BF468" i="6"/>
  <c r="BF529" i="6"/>
  <c r="BF531" i="6"/>
  <c r="BF540" i="6"/>
  <c r="BF541" i="6"/>
  <c r="BF542" i="6"/>
  <c r="BF544" i="6"/>
  <c r="BF133" i="6"/>
  <c r="BF543" i="6"/>
  <c r="BF545" i="6"/>
  <c r="BF264" i="6"/>
  <c r="BF265" i="6"/>
  <c r="BF266" i="6"/>
  <c r="BF255" i="6"/>
  <c r="BF256" i="6"/>
  <c r="BF257" i="6"/>
  <c r="BF246" i="6"/>
  <c r="BF248" i="6"/>
  <c r="BF237" i="6"/>
  <c r="BF238" i="6"/>
  <c r="BF239" i="6"/>
  <c r="BF273" i="6"/>
  <c r="BF274" i="6"/>
  <c r="BF275" i="6"/>
  <c r="BF284" i="6"/>
  <c r="BF285" i="6"/>
  <c r="BF286" i="6"/>
  <c r="BF47" i="6"/>
  <c r="BF287" i="6"/>
  <c r="BF288" i="6"/>
  <c r="BF289" i="6"/>
  <c r="BC164" i="59"/>
  <c r="BF228" i="6"/>
  <c r="BF376" i="6"/>
  <c r="BF549" i="6"/>
  <c r="BF293" i="6"/>
  <c r="BC166" i="59"/>
  <c r="BF227" i="6"/>
  <c r="BF292" i="6"/>
  <c r="BF375" i="6"/>
  <c r="BF548" i="6"/>
  <c r="BC165" i="59"/>
  <c r="BC167" i="59"/>
  <c r="BC150" i="59"/>
  <c r="BC152" i="59"/>
  <c r="BC153" i="59"/>
  <c r="BC151" i="59"/>
  <c r="BC154" i="59"/>
  <c r="BF205" i="6"/>
  <c r="BF196" i="6"/>
  <c r="BF178" i="6"/>
  <c r="BF169" i="6"/>
  <c r="BF187" i="6"/>
  <c r="BF212" i="6"/>
  <c r="BC157" i="59"/>
  <c r="BF270" i="6"/>
  <c r="BF261" i="6"/>
  <c r="BF252" i="6"/>
  <c r="BF243" i="6"/>
  <c r="BF277" i="6"/>
  <c r="BC158" i="59"/>
  <c r="BF353" i="6"/>
  <c r="BF344" i="6"/>
  <c r="BF335" i="6"/>
  <c r="BF326" i="6"/>
  <c r="BF317" i="6"/>
  <c r="BF308" i="6"/>
  <c r="BF360" i="6"/>
  <c r="BC159" i="59"/>
  <c r="BF526" i="6"/>
  <c r="BF517" i="6"/>
  <c r="BF508" i="6"/>
  <c r="BF499" i="6"/>
  <c r="BF463" i="6"/>
  <c r="BF454" i="6"/>
  <c r="BF445" i="6"/>
  <c r="BF436" i="6"/>
  <c r="BF427" i="6"/>
  <c r="BF418" i="6"/>
  <c r="BF409" i="6"/>
  <c r="BF400" i="6"/>
  <c r="BF391" i="6"/>
  <c r="BF533" i="6"/>
  <c r="BC160" i="59"/>
  <c r="BC161" i="59"/>
  <c r="BC169" i="59"/>
  <c r="BD11" i="33"/>
  <c r="BD12" i="33"/>
  <c r="BD13" i="33"/>
  <c r="BD14" i="33"/>
  <c r="BD15" i="33"/>
  <c r="BD16" i="33"/>
  <c r="BD17" i="33"/>
  <c r="BD18" i="33"/>
  <c r="BD19" i="33"/>
  <c r="BD20" i="33"/>
  <c r="BD21" i="33"/>
  <c r="BD22" i="33"/>
  <c r="BD23" i="33"/>
  <c r="BD24" i="33"/>
  <c r="BD25" i="33"/>
  <c r="BD26" i="33"/>
  <c r="BD27" i="33"/>
  <c r="BD28" i="33"/>
  <c r="BD29" i="33"/>
  <c r="BD30" i="33"/>
  <c r="BD31" i="33"/>
  <c r="BD32" i="33"/>
  <c r="BD33" i="33"/>
  <c r="BD34" i="33"/>
  <c r="BD35" i="33"/>
  <c r="BD36" i="33"/>
  <c r="BD37" i="33"/>
  <c r="BD38" i="33"/>
  <c r="BD39" i="33"/>
  <c r="BD40" i="33"/>
  <c r="BD41" i="33"/>
  <c r="BD42" i="33"/>
  <c r="BD43" i="33"/>
  <c r="BD44" i="33"/>
  <c r="BD45" i="33"/>
  <c r="BD46" i="33"/>
  <c r="BD47" i="33"/>
  <c r="BD48" i="33"/>
  <c r="BD49" i="33"/>
  <c r="BD50" i="33"/>
  <c r="BD51" i="33"/>
  <c r="BD52" i="33"/>
  <c r="BD53" i="33"/>
  <c r="BD54" i="33"/>
  <c r="BD55" i="33"/>
  <c r="BD56" i="33"/>
  <c r="BD57" i="33"/>
  <c r="BF31" i="6"/>
  <c r="BB23" i="29"/>
  <c r="BF53" i="6"/>
  <c r="BB24" i="29"/>
  <c r="BF81" i="6"/>
  <c r="BB25" i="29"/>
  <c r="BF139" i="6"/>
  <c r="BB26" i="29"/>
  <c r="BB27" i="29"/>
  <c r="BB28" i="29"/>
  <c r="BB47" i="29"/>
  <c r="BB48" i="29"/>
  <c r="BD7" i="30"/>
  <c r="BF30" i="6"/>
  <c r="BB14" i="29"/>
  <c r="BF52" i="6"/>
  <c r="BB15" i="29"/>
  <c r="BF80" i="6"/>
  <c r="BB16" i="29"/>
  <c r="BF138" i="6"/>
  <c r="BB17" i="29"/>
  <c r="BB18" i="29"/>
  <c r="BB19" i="29"/>
  <c r="BB38" i="29"/>
  <c r="BB39" i="29"/>
  <c r="BD8" i="30"/>
  <c r="BD9" i="30"/>
  <c r="BD50" i="30"/>
  <c r="D58" i="33"/>
  <c r="BD58" i="33"/>
  <c r="BD7" i="33"/>
  <c r="BD8" i="33"/>
  <c r="BD9" i="33"/>
  <c r="BD10" i="33"/>
  <c r="BD69" i="33"/>
  <c r="BD39" i="28"/>
  <c r="BC204" i="59"/>
  <c r="BF29" i="6"/>
  <c r="BB5" i="29"/>
  <c r="BF51" i="6"/>
  <c r="BB6" i="29"/>
  <c r="BF79" i="6"/>
  <c r="BB7" i="29"/>
  <c r="BF137" i="6"/>
  <c r="BB8" i="29"/>
  <c r="BB9" i="29"/>
  <c r="BB10" i="29"/>
  <c r="BB32" i="29"/>
  <c r="BB33" i="29"/>
  <c r="BB34" i="29"/>
  <c r="BB35" i="29"/>
  <c r="BD12" i="28"/>
  <c r="BD13" i="28"/>
  <c r="BC178" i="59"/>
  <c r="BB42" i="29"/>
  <c r="BB44" i="29"/>
  <c r="BD6" i="28"/>
  <c r="BC172" i="59"/>
  <c r="BC206" i="59"/>
  <c r="BC208" i="59"/>
  <c r="BB35" i="64"/>
  <c r="BA90" i="48"/>
  <c r="BB14" i="67"/>
  <c r="BB17" i="67"/>
  <c r="BB18" i="67"/>
  <c r="BB20" i="67"/>
  <c r="BB39" i="64"/>
  <c r="BB38" i="50"/>
  <c r="BB34" i="50"/>
  <c r="BB27" i="50"/>
  <c r="BB35" i="50"/>
  <c r="BB39" i="50"/>
  <c r="BB43" i="50"/>
  <c r="BB40" i="64"/>
  <c r="BB65" i="50"/>
  <c r="BB66" i="50"/>
  <c r="BB67" i="50"/>
  <c r="BB68" i="50"/>
  <c r="BB69" i="50"/>
  <c r="BB70" i="50"/>
  <c r="BB41" i="64"/>
  <c r="BB38" i="64"/>
  <c r="BB43" i="64"/>
  <c r="BB45" i="64"/>
  <c r="BB48" i="64"/>
  <c r="BB50" i="64"/>
  <c r="BB67" i="64"/>
  <c r="BB7" i="111"/>
  <c r="BB13" i="48"/>
  <c r="BB33" i="48"/>
  <c r="BB35" i="48"/>
  <c r="BB44" i="48"/>
  <c r="BB7" i="48"/>
  <c r="BB9" i="48"/>
  <c r="BB50" i="48"/>
  <c r="BB70" i="48"/>
  <c r="BB72" i="48"/>
  <c r="BB81" i="48"/>
  <c r="BD125" i="59"/>
  <c r="BB45" i="48"/>
  <c r="BD126" i="59"/>
  <c r="BD127" i="59"/>
  <c r="BB34" i="48"/>
  <c r="BB38" i="48"/>
  <c r="BB39" i="48"/>
  <c r="BB40" i="48"/>
  <c r="BB71" i="48"/>
  <c r="BB75" i="48"/>
  <c r="BB76" i="48"/>
  <c r="BB77" i="48"/>
  <c r="BD120" i="59"/>
  <c r="BB41" i="48"/>
  <c r="BD121" i="59"/>
  <c r="BD122" i="59"/>
  <c r="BB14" i="48"/>
  <c r="BB15" i="48"/>
  <c r="BB17" i="48"/>
  <c r="BB21" i="48"/>
  <c r="BB22" i="48"/>
  <c r="BB23" i="48"/>
  <c r="BB24" i="48"/>
  <c r="BB26" i="48"/>
  <c r="BB28" i="48"/>
  <c r="BB51" i="48"/>
  <c r="BB52" i="48"/>
  <c r="BB54" i="48"/>
  <c r="BB58" i="48"/>
  <c r="BB59" i="48"/>
  <c r="BB60" i="48"/>
  <c r="BB61" i="48"/>
  <c r="BB63" i="48"/>
  <c r="BB65" i="48"/>
  <c r="BD116" i="59"/>
  <c r="BD129" i="59"/>
  <c r="BB91" i="48"/>
  <c r="BE49" i="68"/>
  <c r="BE50" i="68"/>
  <c r="BE56" i="68"/>
  <c r="BE57" i="68"/>
  <c r="BE58" i="68"/>
  <c r="BE59" i="68"/>
  <c r="BE60" i="68"/>
  <c r="BE61" i="68"/>
  <c r="BE62" i="68"/>
  <c r="BE63" i="68"/>
  <c r="BE64" i="68"/>
  <c r="BE65" i="68"/>
  <c r="BE67" i="68"/>
  <c r="BE74" i="68"/>
  <c r="BG193" i="6"/>
  <c r="BE72" i="68"/>
  <c r="BG175" i="6"/>
  <c r="BE71" i="68"/>
  <c r="BG166" i="6"/>
  <c r="BE73" i="68"/>
  <c r="BG184" i="6"/>
  <c r="BG209" i="6"/>
  <c r="BG163" i="6"/>
  <c r="BG165" i="6"/>
  <c r="BG172" i="6"/>
  <c r="BG174" i="6"/>
  <c r="BG199" i="6"/>
  <c r="BG201" i="6"/>
  <c r="BG190" i="6"/>
  <c r="BG191" i="6"/>
  <c r="BG192" i="6"/>
  <c r="BG181" i="6"/>
  <c r="BG182" i="6"/>
  <c r="BG183" i="6"/>
  <c r="BG208" i="6"/>
  <c r="BG210" i="6"/>
  <c r="BG219" i="6"/>
  <c r="BG220" i="6"/>
  <c r="BG221" i="6"/>
  <c r="BG223" i="6"/>
  <c r="BG25" i="6"/>
  <c r="BG222" i="6"/>
  <c r="BG224" i="6"/>
  <c r="BE76" i="68"/>
  <c r="BG341" i="6"/>
  <c r="BE86" i="68"/>
  <c r="BE87" i="68"/>
  <c r="BE89" i="68"/>
  <c r="BE94" i="68"/>
  <c r="BG332" i="6"/>
  <c r="BE93" i="68"/>
  <c r="BG323" i="6"/>
  <c r="BE75" i="68"/>
  <c r="BG305" i="6"/>
  <c r="BG357" i="6"/>
  <c r="BG347" i="6"/>
  <c r="BG348" i="6"/>
  <c r="BG349" i="6"/>
  <c r="BG338" i="6"/>
  <c r="BG339" i="6"/>
  <c r="BG340" i="6"/>
  <c r="BG329" i="6"/>
  <c r="BG330" i="6"/>
  <c r="BG331" i="6"/>
  <c r="BG320" i="6"/>
  <c r="BG321" i="6"/>
  <c r="BG322" i="6"/>
  <c r="BG311" i="6"/>
  <c r="BG312" i="6"/>
  <c r="BG313" i="6"/>
  <c r="BG302" i="6"/>
  <c r="BG303" i="6"/>
  <c r="BG304" i="6"/>
  <c r="BG356" i="6"/>
  <c r="BG358" i="6"/>
  <c r="BG367" i="6"/>
  <c r="BG368" i="6"/>
  <c r="BG369" i="6"/>
  <c r="BG371" i="6"/>
  <c r="BG75" i="6"/>
  <c r="BG370" i="6"/>
  <c r="BG372" i="6"/>
  <c r="BE80" i="68"/>
  <c r="BG496" i="6"/>
  <c r="BE79" i="68"/>
  <c r="BG469" i="6"/>
  <c r="BE78" i="68"/>
  <c r="BG442" i="6"/>
  <c r="BE77" i="68"/>
  <c r="BG406" i="6"/>
  <c r="BG530" i="6"/>
  <c r="BG520" i="6"/>
  <c r="BG521" i="6"/>
  <c r="BG522" i="6"/>
  <c r="BG511" i="6"/>
  <c r="BG512" i="6"/>
  <c r="BG513" i="6"/>
  <c r="BG502" i="6"/>
  <c r="BG503" i="6"/>
  <c r="BG504" i="6"/>
  <c r="BG493" i="6"/>
  <c r="BG494" i="6"/>
  <c r="BG495" i="6"/>
  <c r="BG457" i="6"/>
  <c r="BG458" i="6"/>
  <c r="BG459" i="6"/>
  <c r="BG448" i="6"/>
  <c r="BG449" i="6"/>
  <c r="BG450" i="6"/>
  <c r="BG439" i="6"/>
  <c r="BG440" i="6"/>
  <c r="BG441" i="6"/>
  <c r="BG430" i="6"/>
  <c r="BG431" i="6"/>
  <c r="BG432" i="6"/>
  <c r="BG421" i="6"/>
  <c r="BG422" i="6"/>
  <c r="BG423" i="6"/>
  <c r="BG412" i="6"/>
  <c r="BG413" i="6"/>
  <c r="BG414" i="6"/>
  <c r="BG403" i="6"/>
  <c r="BG404" i="6"/>
  <c r="BG405" i="6"/>
  <c r="BG394" i="6"/>
  <c r="BG395" i="6"/>
  <c r="BG396" i="6"/>
  <c r="BG385" i="6"/>
  <c r="BG386" i="6"/>
  <c r="BG387" i="6"/>
  <c r="BG484" i="6"/>
  <c r="BG485" i="6"/>
  <c r="BG486" i="6"/>
  <c r="BG475" i="6"/>
  <c r="BG476" i="6"/>
  <c r="BG477" i="6"/>
  <c r="BG466" i="6"/>
  <c r="BG467" i="6"/>
  <c r="BG468" i="6"/>
  <c r="BG529" i="6"/>
  <c r="BG531" i="6"/>
  <c r="BG540" i="6"/>
  <c r="BG541" i="6"/>
  <c r="BG542" i="6"/>
  <c r="BG544" i="6"/>
  <c r="BG133" i="6"/>
  <c r="BG543" i="6"/>
  <c r="BG545" i="6"/>
  <c r="BG264" i="6"/>
  <c r="BG265" i="6"/>
  <c r="BG266" i="6"/>
  <c r="BG255" i="6"/>
  <c r="BG256" i="6"/>
  <c r="BG257" i="6"/>
  <c r="BG246" i="6"/>
  <c r="BG248" i="6"/>
  <c r="BG237" i="6"/>
  <c r="BG238" i="6"/>
  <c r="BG239" i="6"/>
  <c r="BG273" i="6"/>
  <c r="BG274" i="6"/>
  <c r="BG275" i="6"/>
  <c r="BG284" i="6"/>
  <c r="BG285" i="6"/>
  <c r="BG286" i="6"/>
  <c r="BG47" i="6"/>
  <c r="BG287" i="6"/>
  <c r="BG288" i="6"/>
  <c r="BG289" i="6"/>
  <c r="BD164" i="59"/>
  <c r="BG228" i="6"/>
  <c r="BG376" i="6"/>
  <c r="BG549" i="6"/>
  <c r="BG293" i="6"/>
  <c r="BD166" i="59"/>
  <c r="BG227" i="6"/>
  <c r="BG292" i="6"/>
  <c r="BG375" i="6"/>
  <c r="BG548" i="6"/>
  <c r="BD165" i="59"/>
  <c r="BD167" i="59"/>
  <c r="BD150" i="59"/>
  <c r="BD152" i="59"/>
  <c r="BD153" i="59"/>
  <c r="BD151" i="59"/>
  <c r="BD154" i="59"/>
  <c r="BG205" i="6"/>
  <c r="BG196" i="6"/>
  <c r="BG178" i="6"/>
  <c r="BG169" i="6"/>
  <c r="BG187" i="6"/>
  <c r="BG212" i="6"/>
  <c r="BD157" i="59"/>
  <c r="BG270" i="6"/>
  <c r="BG261" i="6"/>
  <c r="BG252" i="6"/>
  <c r="BG243" i="6"/>
  <c r="BG277" i="6"/>
  <c r="BD158" i="59"/>
  <c r="BG353" i="6"/>
  <c r="BG344" i="6"/>
  <c r="BG335" i="6"/>
  <c r="BG326" i="6"/>
  <c r="BG317" i="6"/>
  <c r="BG308" i="6"/>
  <c r="BG360" i="6"/>
  <c r="BD159" i="59"/>
  <c r="BG526" i="6"/>
  <c r="BG517" i="6"/>
  <c r="BG508" i="6"/>
  <c r="BG499" i="6"/>
  <c r="BG463" i="6"/>
  <c r="BG454" i="6"/>
  <c r="BG445" i="6"/>
  <c r="BG436" i="6"/>
  <c r="BG427" i="6"/>
  <c r="BG418" i="6"/>
  <c r="BG409" i="6"/>
  <c r="BG400" i="6"/>
  <c r="BG391" i="6"/>
  <c r="BG533" i="6"/>
  <c r="BD160" i="59"/>
  <c r="BD161" i="59"/>
  <c r="BD169" i="59"/>
  <c r="BE11" i="33"/>
  <c r="BE12" i="33"/>
  <c r="BE13" i="33"/>
  <c r="BE14" i="33"/>
  <c r="BE15" i="33"/>
  <c r="BE16" i="33"/>
  <c r="BE17" i="33"/>
  <c r="BE18" i="33"/>
  <c r="BE19" i="33"/>
  <c r="BE20" i="33"/>
  <c r="BE21" i="33"/>
  <c r="BE22" i="33"/>
  <c r="BE23" i="33"/>
  <c r="BE24" i="33"/>
  <c r="BE25" i="33"/>
  <c r="BE26" i="33"/>
  <c r="BE27" i="33"/>
  <c r="BE28" i="33"/>
  <c r="BE29" i="33"/>
  <c r="BE30" i="33"/>
  <c r="BE31" i="33"/>
  <c r="BE32" i="33"/>
  <c r="BE33" i="33"/>
  <c r="BE34" i="33"/>
  <c r="BE35" i="33"/>
  <c r="BE36" i="33"/>
  <c r="BE37" i="33"/>
  <c r="BE38" i="33"/>
  <c r="BE39" i="33"/>
  <c r="BE40" i="33"/>
  <c r="BE41" i="33"/>
  <c r="BE42" i="33"/>
  <c r="BE43" i="33"/>
  <c r="BE44" i="33"/>
  <c r="BE45" i="33"/>
  <c r="BE46" i="33"/>
  <c r="BE47" i="33"/>
  <c r="BE48" i="33"/>
  <c r="BE49" i="33"/>
  <c r="BE50" i="33"/>
  <c r="BE51" i="33"/>
  <c r="BE52" i="33"/>
  <c r="BE53" i="33"/>
  <c r="BE54" i="33"/>
  <c r="BE55" i="33"/>
  <c r="BE56" i="33"/>
  <c r="BE57" i="33"/>
  <c r="BE58" i="33"/>
  <c r="BG31" i="6"/>
  <c r="BC23" i="29"/>
  <c r="BG53" i="6"/>
  <c r="BC24" i="29"/>
  <c r="BG81" i="6"/>
  <c r="BC25" i="29"/>
  <c r="BG139" i="6"/>
  <c r="BC26" i="29"/>
  <c r="BC27" i="29"/>
  <c r="BC28" i="29"/>
  <c r="BC47" i="29"/>
  <c r="BC48" i="29"/>
  <c r="BE7" i="30"/>
  <c r="BG30" i="6"/>
  <c r="BC14" i="29"/>
  <c r="BG52" i="6"/>
  <c r="BC15" i="29"/>
  <c r="BG80" i="6"/>
  <c r="BC16" i="29"/>
  <c r="BG138" i="6"/>
  <c r="BC17" i="29"/>
  <c r="BC18" i="29"/>
  <c r="BC19" i="29"/>
  <c r="BC38" i="29"/>
  <c r="BC39" i="29"/>
  <c r="BE8" i="30"/>
  <c r="BE9" i="30"/>
  <c r="BE50" i="30"/>
  <c r="D59" i="33"/>
  <c r="BE59" i="33"/>
  <c r="BE7" i="33"/>
  <c r="BE8" i="33"/>
  <c r="BE9" i="33"/>
  <c r="BE10" i="33"/>
  <c r="BE69" i="33"/>
  <c r="BE39" i="28"/>
  <c r="BD204" i="59"/>
  <c r="BG29" i="6"/>
  <c r="BC5" i="29"/>
  <c r="BG51" i="6"/>
  <c r="BC6" i="29"/>
  <c r="BG79" i="6"/>
  <c r="BC7" i="29"/>
  <c r="BG137" i="6"/>
  <c r="BC8" i="29"/>
  <c r="BC9" i="29"/>
  <c r="BC10" i="29"/>
  <c r="BC32" i="29"/>
  <c r="BC33" i="29"/>
  <c r="BC34" i="29"/>
  <c r="BC35" i="29"/>
  <c r="BE12" i="28"/>
  <c r="BE13" i="28"/>
  <c r="BD178" i="59"/>
  <c r="BC42" i="29"/>
  <c r="BC44" i="29"/>
  <c r="BE6" i="28"/>
  <c r="BD172" i="59"/>
  <c r="BD206" i="59"/>
  <c r="BD208" i="59"/>
  <c r="BC35" i="64"/>
  <c r="BB90" i="48"/>
  <c r="BC14" i="67"/>
  <c r="BC17" i="67"/>
  <c r="BC18" i="67"/>
  <c r="BC20" i="67"/>
  <c r="BC39" i="64"/>
  <c r="BC38" i="50"/>
  <c r="BC34" i="50"/>
  <c r="BC27" i="50"/>
  <c r="BC35" i="50"/>
  <c r="BC39" i="50"/>
  <c r="BC43" i="50"/>
  <c r="BC40" i="64"/>
  <c r="BC65" i="50"/>
  <c r="BC66" i="50"/>
  <c r="BC67" i="50"/>
  <c r="BC68" i="50"/>
  <c r="BC69" i="50"/>
  <c r="BC70" i="50"/>
  <c r="BC41" i="64"/>
  <c r="BC38" i="64"/>
  <c r="BC43" i="64"/>
  <c r="BC45" i="64"/>
  <c r="BC48" i="64"/>
  <c r="BC50" i="64"/>
  <c r="BC67" i="64"/>
  <c r="BC7" i="111"/>
  <c r="BC13" i="48"/>
  <c r="BC33" i="48"/>
  <c r="BC35" i="48"/>
  <c r="BC44" i="48"/>
  <c r="BC7" i="48"/>
  <c r="BC9" i="48"/>
  <c r="BC50" i="48"/>
  <c r="BC70" i="48"/>
  <c r="BC72" i="48"/>
  <c r="BC81" i="48"/>
  <c r="BE125" i="59"/>
  <c r="BC45" i="48"/>
  <c r="BE126" i="59"/>
  <c r="BE127" i="59"/>
  <c r="BC34" i="48"/>
  <c r="BC38" i="48"/>
  <c r="BC39" i="48"/>
  <c r="BC40" i="48"/>
  <c r="BC71" i="48"/>
  <c r="BC75" i="48"/>
  <c r="BC76" i="48"/>
  <c r="BC77" i="48"/>
  <c r="BE120" i="59"/>
  <c r="BC41" i="48"/>
  <c r="BE121" i="59"/>
  <c r="BE122" i="59"/>
  <c r="BC14" i="48"/>
  <c r="BC15" i="48"/>
  <c r="BC17" i="48"/>
  <c r="BC21" i="48"/>
  <c r="BC22" i="48"/>
  <c r="BC23" i="48"/>
  <c r="BC24" i="48"/>
  <c r="BC26" i="48"/>
  <c r="BC28" i="48"/>
  <c r="BC51" i="48"/>
  <c r="BC52" i="48"/>
  <c r="BC54" i="48"/>
  <c r="BC58" i="48"/>
  <c r="BC59" i="48"/>
  <c r="BC60" i="48"/>
  <c r="BC61" i="48"/>
  <c r="BC63" i="48"/>
  <c r="BC65" i="48"/>
  <c r="BE116" i="59"/>
  <c r="BE129" i="59"/>
  <c r="BC91" i="48"/>
  <c r="BF49" i="68"/>
  <c r="BF50" i="68"/>
  <c r="BF56" i="68"/>
  <c r="BF57" i="68"/>
  <c r="BF58" i="68"/>
  <c r="BF59" i="68"/>
  <c r="BF60" i="68"/>
  <c r="BF61" i="68"/>
  <c r="BF62" i="68"/>
  <c r="BF63" i="68"/>
  <c r="BF64" i="68"/>
  <c r="BF65" i="68"/>
  <c r="BF67" i="68"/>
  <c r="BF74" i="68"/>
  <c r="BH193" i="6"/>
  <c r="BF72" i="68"/>
  <c r="BH175" i="6"/>
  <c r="BF71" i="68"/>
  <c r="BH166" i="6"/>
  <c r="BF73" i="68"/>
  <c r="BH184" i="6"/>
  <c r="BH209" i="6"/>
  <c r="BH163" i="6"/>
  <c r="BH165" i="6"/>
  <c r="BH172" i="6"/>
  <c r="BH174" i="6"/>
  <c r="BH199" i="6"/>
  <c r="BH201" i="6"/>
  <c r="BH190" i="6"/>
  <c r="BH191" i="6"/>
  <c r="BH192" i="6"/>
  <c r="BH181" i="6"/>
  <c r="BH182" i="6"/>
  <c r="BH183" i="6"/>
  <c r="BH208" i="6"/>
  <c r="BH210" i="6"/>
  <c r="BH219" i="6"/>
  <c r="BH220" i="6"/>
  <c r="BH221" i="6"/>
  <c r="BH223" i="6"/>
  <c r="BH25" i="6"/>
  <c r="BH222" i="6"/>
  <c r="BH224" i="6"/>
  <c r="BF76" i="68"/>
  <c r="BH341" i="6"/>
  <c r="BF86" i="68"/>
  <c r="BF87" i="68"/>
  <c r="BF89" i="68"/>
  <c r="BF94" i="68"/>
  <c r="BH332" i="6"/>
  <c r="BF93" i="68"/>
  <c r="BH323" i="6"/>
  <c r="BF75" i="68"/>
  <c r="BH305" i="6"/>
  <c r="BH357" i="6"/>
  <c r="BH347" i="6"/>
  <c r="BH348" i="6"/>
  <c r="BH349" i="6"/>
  <c r="BH338" i="6"/>
  <c r="BH339" i="6"/>
  <c r="BH340" i="6"/>
  <c r="BH329" i="6"/>
  <c r="BH330" i="6"/>
  <c r="BH331" i="6"/>
  <c r="BH320" i="6"/>
  <c r="BH321" i="6"/>
  <c r="BH322" i="6"/>
  <c r="BH311" i="6"/>
  <c r="BH312" i="6"/>
  <c r="BH313" i="6"/>
  <c r="BH302" i="6"/>
  <c r="BH303" i="6"/>
  <c r="BH304" i="6"/>
  <c r="BH356" i="6"/>
  <c r="BH358" i="6"/>
  <c r="BH367" i="6"/>
  <c r="BH368" i="6"/>
  <c r="BH369" i="6"/>
  <c r="BH371" i="6"/>
  <c r="BH75" i="6"/>
  <c r="BH370" i="6"/>
  <c r="BH372" i="6"/>
  <c r="BF80" i="68"/>
  <c r="BH496" i="6"/>
  <c r="BF79" i="68"/>
  <c r="BH469" i="6"/>
  <c r="BF78" i="68"/>
  <c r="BH442" i="6"/>
  <c r="BF77" i="68"/>
  <c r="BH406" i="6"/>
  <c r="BH530" i="6"/>
  <c r="BH520" i="6"/>
  <c r="BH521" i="6"/>
  <c r="BH522" i="6"/>
  <c r="BH511" i="6"/>
  <c r="BH512" i="6"/>
  <c r="BH513" i="6"/>
  <c r="BH502" i="6"/>
  <c r="BH503" i="6"/>
  <c r="BH504" i="6"/>
  <c r="BH493" i="6"/>
  <c r="BH494" i="6"/>
  <c r="BH495" i="6"/>
  <c r="BH457" i="6"/>
  <c r="BH458" i="6"/>
  <c r="BH459" i="6"/>
  <c r="BH448" i="6"/>
  <c r="BH449" i="6"/>
  <c r="BH450" i="6"/>
  <c r="BH439" i="6"/>
  <c r="BH440" i="6"/>
  <c r="BH441" i="6"/>
  <c r="BH430" i="6"/>
  <c r="BH431" i="6"/>
  <c r="BH432" i="6"/>
  <c r="BH421" i="6"/>
  <c r="BH422" i="6"/>
  <c r="BH423" i="6"/>
  <c r="BH412" i="6"/>
  <c r="BH413" i="6"/>
  <c r="BH414" i="6"/>
  <c r="BH403" i="6"/>
  <c r="BH404" i="6"/>
  <c r="BH405" i="6"/>
  <c r="BH394" i="6"/>
  <c r="BH395" i="6"/>
  <c r="BH396" i="6"/>
  <c r="BH385" i="6"/>
  <c r="BH386" i="6"/>
  <c r="BH387" i="6"/>
  <c r="BH484" i="6"/>
  <c r="BH485" i="6"/>
  <c r="BH486" i="6"/>
  <c r="BH475" i="6"/>
  <c r="BH476" i="6"/>
  <c r="BH477" i="6"/>
  <c r="BH466" i="6"/>
  <c r="BH467" i="6"/>
  <c r="BH468" i="6"/>
  <c r="BH529" i="6"/>
  <c r="BH531" i="6"/>
  <c r="BH540" i="6"/>
  <c r="BH541" i="6"/>
  <c r="BH542" i="6"/>
  <c r="BH544" i="6"/>
  <c r="BH133" i="6"/>
  <c r="BH543" i="6"/>
  <c r="BH545" i="6"/>
  <c r="BH264" i="6"/>
  <c r="BH265" i="6"/>
  <c r="BH266" i="6"/>
  <c r="BH255" i="6"/>
  <c r="BH256" i="6"/>
  <c r="BH257" i="6"/>
  <c r="BH246" i="6"/>
  <c r="BH248" i="6"/>
  <c r="BH237" i="6"/>
  <c r="BH238" i="6"/>
  <c r="BH239" i="6"/>
  <c r="BH273" i="6"/>
  <c r="BH274" i="6"/>
  <c r="BH275" i="6"/>
  <c r="BH284" i="6"/>
  <c r="BH285" i="6"/>
  <c r="BH286" i="6"/>
  <c r="BH47" i="6"/>
  <c r="BH287" i="6"/>
  <c r="BH288" i="6"/>
  <c r="BH289" i="6"/>
  <c r="BE164" i="59"/>
  <c r="BH228" i="6"/>
  <c r="BH376" i="6"/>
  <c r="BH549" i="6"/>
  <c r="BH293" i="6"/>
  <c r="BE166" i="59"/>
  <c r="BH227" i="6"/>
  <c r="BH292" i="6"/>
  <c r="BH375" i="6"/>
  <c r="BH548" i="6"/>
  <c r="BE165" i="59"/>
  <c r="BE167" i="59"/>
  <c r="BE150" i="59"/>
  <c r="BE152" i="59"/>
  <c r="BE153" i="59"/>
  <c r="BE151" i="59"/>
  <c r="BE154" i="59"/>
  <c r="BH205" i="6"/>
  <c r="BH196" i="6"/>
  <c r="BH178" i="6"/>
  <c r="BH169" i="6"/>
  <c r="BH187" i="6"/>
  <c r="BH212" i="6"/>
  <c r="BE157" i="59"/>
  <c r="BH270" i="6"/>
  <c r="BH261" i="6"/>
  <c r="BH252" i="6"/>
  <c r="BH243" i="6"/>
  <c r="BH277" i="6"/>
  <c r="BE158" i="59"/>
  <c r="BH353" i="6"/>
  <c r="BH344" i="6"/>
  <c r="BH335" i="6"/>
  <c r="BH326" i="6"/>
  <c r="BH317" i="6"/>
  <c r="BH308" i="6"/>
  <c r="BH360" i="6"/>
  <c r="BE159" i="59"/>
  <c r="BH526" i="6"/>
  <c r="BH517" i="6"/>
  <c r="BH508" i="6"/>
  <c r="BH499" i="6"/>
  <c r="BH463" i="6"/>
  <c r="BH454" i="6"/>
  <c r="BH445" i="6"/>
  <c r="BH436" i="6"/>
  <c r="BH427" i="6"/>
  <c r="BH418" i="6"/>
  <c r="BH409" i="6"/>
  <c r="BH400" i="6"/>
  <c r="BH391" i="6"/>
  <c r="BH533" i="6"/>
  <c r="BE160" i="59"/>
  <c r="BE161" i="59"/>
  <c r="BE169" i="59"/>
  <c r="BF11" i="33"/>
  <c r="BF12" i="33"/>
  <c r="BF13" i="33"/>
  <c r="BF14" i="33"/>
  <c r="BF15" i="33"/>
  <c r="BF16" i="33"/>
  <c r="BF17" i="33"/>
  <c r="BF18" i="33"/>
  <c r="BF19" i="33"/>
  <c r="BF20" i="33"/>
  <c r="BF21" i="33"/>
  <c r="BF22" i="33"/>
  <c r="BF23" i="33"/>
  <c r="BF24" i="33"/>
  <c r="BF25" i="33"/>
  <c r="BF26" i="33"/>
  <c r="BF27" i="33"/>
  <c r="BF28" i="33"/>
  <c r="BF29" i="33"/>
  <c r="BF30" i="33"/>
  <c r="BF31" i="33"/>
  <c r="BF32" i="33"/>
  <c r="BF33" i="33"/>
  <c r="BF34" i="33"/>
  <c r="BF35" i="33"/>
  <c r="BF36" i="33"/>
  <c r="BF37" i="33"/>
  <c r="BF38" i="33"/>
  <c r="BF39" i="33"/>
  <c r="BF40" i="33"/>
  <c r="BF41" i="33"/>
  <c r="BF42" i="33"/>
  <c r="BF43" i="33"/>
  <c r="BF44" i="33"/>
  <c r="BF45" i="33"/>
  <c r="BF46" i="33"/>
  <c r="BF47" i="33"/>
  <c r="BF48" i="33"/>
  <c r="BF49" i="33"/>
  <c r="BF50" i="33"/>
  <c r="BF51" i="33"/>
  <c r="BF52" i="33"/>
  <c r="BF53" i="33"/>
  <c r="BF54" i="33"/>
  <c r="BF55" i="33"/>
  <c r="BF56" i="33"/>
  <c r="BF57" i="33"/>
  <c r="BF58" i="33"/>
  <c r="BF59" i="33"/>
  <c r="BH31" i="6"/>
  <c r="BD23" i="29"/>
  <c r="BH53" i="6"/>
  <c r="BD24" i="29"/>
  <c r="BH81" i="6"/>
  <c r="BD25" i="29"/>
  <c r="BH139" i="6"/>
  <c r="BD26" i="29"/>
  <c r="BD27" i="29"/>
  <c r="BD28" i="29"/>
  <c r="BD47" i="29"/>
  <c r="BD48" i="29"/>
  <c r="BF7" i="30"/>
  <c r="BH30" i="6"/>
  <c r="BD14" i="29"/>
  <c r="BH52" i="6"/>
  <c r="BD15" i="29"/>
  <c r="BH80" i="6"/>
  <c r="BD16" i="29"/>
  <c r="BH138" i="6"/>
  <c r="BD17" i="29"/>
  <c r="BD18" i="29"/>
  <c r="BD19" i="29"/>
  <c r="BD38" i="29"/>
  <c r="BD39" i="29"/>
  <c r="BF8" i="30"/>
  <c r="BF9" i="30"/>
  <c r="BF50" i="30"/>
  <c r="D60" i="33"/>
  <c r="BF60" i="33"/>
  <c r="BF7" i="33"/>
  <c r="BF8" i="33"/>
  <c r="BF9" i="33"/>
  <c r="BF10" i="33"/>
  <c r="BF69" i="33"/>
  <c r="BF39" i="28"/>
  <c r="BE204" i="59"/>
  <c r="BH29" i="6"/>
  <c r="BD5" i="29"/>
  <c r="BH51" i="6"/>
  <c r="BD6" i="29"/>
  <c r="BH79" i="6"/>
  <c r="BD7" i="29"/>
  <c r="BH137" i="6"/>
  <c r="BD8" i="29"/>
  <c r="BD9" i="29"/>
  <c r="BD10" i="29"/>
  <c r="BD32" i="29"/>
  <c r="BD33" i="29"/>
  <c r="BD34" i="29"/>
  <c r="BD35" i="29"/>
  <c r="BF12" i="28"/>
  <c r="BF13" i="28"/>
  <c r="BE178" i="59"/>
  <c r="BD42" i="29"/>
  <c r="BD44" i="29"/>
  <c r="BF6" i="28"/>
  <c r="BE172" i="59"/>
  <c r="BE206" i="59"/>
  <c r="BE208" i="59"/>
  <c r="BD35" i="64"/>
  <c r="BC90" i="48"/>
  <c r="BD14" i="67"/>
  <c r="BD17" i="67"/>
  <c r="BD18" i="67"/>
  <c r="BD20" i="67"/>
  <c r="BD39" i="64"/>
  <c r="BD38" i="50"/>
  <c r="BD34" i="50"/>
  <c r="BD27" i="50"/>
  <c r="BD35" i="50"/>
  <c r="BD39" i="50"/>
  <c r="BD43" i="50"/>
  <c r="BD40" i="64"/>
  <c r="BD65" i="50"/>
  <c r="BD66" i="50"/>
  <c r="BD67" i="50"/>
  <c r="BD68" i="50"/>
  <c r="BD69" i="50"/>
  <c r="BD70" i="50"/>
  <c r="BD41" i="64"/>
  <c r="BD38" i="64"/>
  <c r="BD43" i="64"/>
  <c r="BD45" i="64"/>
  <c r="BD48" i="64"/>
  <c r="BD50" i="64"/>
  <c r="BD67" i="64"/>
  <c r="BD7" i="111"/>
  <c r="BD13" i="48"/>
  <c r="BD33" i="48"/>
  <c r="BD35" i="48"/>
  <c r="BD44" i="48"/>
  <c r="BD7" i="48"/>
  <c r="BD9" i="48"/>
  <c r="BD50" i="48"/>
  <c r="BD70" i="48"/>
  <c r="BD72" i="48"/>
  <c r="BD81" i="48"/>
  <c r="BF125" i="59"/>
  <c r="BD45" i="48"/>
  <c r="BF126" i="59"/>
  <c r="BF127" i="59"/>
  <c r="BD34" i="48"/>
  <c r="BD38" i="48"/>
  <c r="BD39" i="48"/>
  <c r="BD40" i="48"/>
  <c r="BD71" i="48"/>
  <c r="BD75" i="48"/>
  <c r="BD76" i="48"/>
  <c r="BD77" i="48"/>
  <c r="BF120" i="59"/>
  <c r="BD41" i="48"/>
  <c r="BF121" i="59"/>
  <c r="BF122" i="59"/>
  <c r="BD14" i="48"/>
  <c r="BD15" i="48"/>
  <c r="BD17" i="48"/>
  <c r="BD21" i="48"/>
  <c r="BD22" i="48"/>
  <c r="BD23" i="48"/>
  <c r="BD24" i="48"/>
  <c r="BD26" i="48"/>
  <c r="BD28" i="48"/>
  <c r="BD51" i="48"/>
  <c r="BD52" i="48"/>
  <c r="BD54" i="48"/>
  <c r="BD58" i="48"/>
  <c r="BD59" i="48"/>
  <c r="BD60" i="48"/>
  <c r="BD61" i="48"/>
  <c r="BD63" i="48"/>
  <c r="BD65" i="48"/>
  <c r="BF116" i="59"/>
  <c r="BF129" i="59"/>
  <c r="BD91" i="48"/>
  <c r="BG49" i="68"/>
  <c r="BG50" i="68"/>
  <c r="BG56" i="68"/>
  <c r="BG57" i="68"/>
  <c r="BG58" i="68"/>
  <c r="BG59" i="68"/>
  <c r="BG60" i="68"/>
  <c r="BG61" i="68"/>
  <c r="BG62" i="68"/>
  <c r="BG63" i="68"/>
  <c r="BG64" i="68"/>
  <c r="BG65" i="68"/>
  <c r="BG67" i="68"/>
  <c r="BG74" i="68"/>
  <c r="BI193" i="6"/>
  <c r="BG72" i="68"/>
  <c r="BI175" i="6"/>
  <c r="BG71" i="68"/>
  <c r="BI166" i="6"/>
  <c r="BG73" i="68"/>
  <c r="BI184" i="6"/>
  <c r="BI209" i="6"/>
  <c r="BI163" i="6"/>
  <c r="BI165" i="6"/>
  <c r="BI172" i="6"/>
  <c r="BI174" i="6"/>
  <c r="BI199" i="6"/>
  <c r="BI201" i="6"/>
  <c r="BI190" i="6"/>
  <c r="BI191" i="6"/>
  <c r="BI192" i="6"/>
  <c r="BI181" i="6"/>
  <c r="BI182" i="6"/>
  <c r="BI183" i="6"/>
  <c r="BI208" i="6"/>
  <c r="BI210" i="6"/>
  <c r="BI219" i="6"/>
  <c r="BI220" i="6"/>
  <c r="BI221" i="6"/>
  <c r="BI223" i="6"/>
  <c r="BI25" i="6"/>
  <c r="BI222" i="6"/>
  <c r="BI224" i="6"/>
  <c r="BG76" i="68"/>
  <c r="BI341" i="6"/>
  <c r="BG86" i="68"/>
  <c r="BG87" i="68"/>
  <c r="BG89" i="68"/>
  <c r="BG94" i="68"/>
  <c r="BI332" i="6"/>
  <c r="BG93" i="68"/>
  <c r="BI323" i="6"/>
  <c r="BG75" i="68"/>
  <c r="BI305" i="6"/>
  <c r="BI357" i="6"/>
  <c r="BI347" i="6"/>
  <c r="BI348" i="6"/>
  <c r="BI349" i="6"/>
  <c r="BI338" i="6"/>
  <c r="BI339" i="6"/>
  <c r="BI340" i="6"/>
  <c r="BI329" i="6"/>
  <c r="BI330" i="6"/>
  <c r="BI331" i="6"/>
  <c r="BI320" i="6"/>
  <c r="BI321" i="6"/>
  <c r="BI322" i="6"/>
  <c r="BI311" i="6"/>
  <c r="BI312" i="6"/>
  <c r="BI313" i="6"/>
  <c r="BI302" i="6"/>
  <c r="BI303" i="6"/>
  <c r="BI304" i="6"/>
  <c r="BI356" i="6"/>
  <c r="BI358" i="6"/>
  <c r="BI367" i="6"/>
  <c r="BI368" i="6"/>
  <c r="BI369" i="6"/>
  <c r="BI371" i="6"/>
  <c r="BI75" i="6"/>
  <c r="BI370" i="6"/>
  <c r="BI372" i="6"/>
  <c r="BG80" i="68"/>
  <c r="BI496" i="6"/>
  <c r="BG79" i="68"/>
  <c r="BI469" i="6"/>
  <c r="BG78" i="68"/>
  <c r="BI442" i="6"/>
  <c r="BG77" i="68"/>
  <c r="BI406" i="6"/>
  <c r="BI530" i="6"/>
  <c r="BI520" i="6"/>
  <c r="BI521" i="6"/>
  <c r="BI522" i="6"/>
  <c r="BI511" i="6"/>
  <c r="BI512" i="6"/>
  <c r="BI513" i="6"/>
  <c r="BI502" i="6"/>
  <c r="BI503" i="6"/>
  <c r="BI504" i="6"/>
  <c r="BI493" i="6"/>
  <c r="BI494" i="6"/>
  <c r="BI495" i="6"/>
  <c r="BI457" i="6"/>
  <c r="BI458" i="6"/>
  <c r="BI459" i="6"/>
  <c r="BI448" i="6"/>
  <c r="BI449" i="6"/>
  <c r="BI450" i="6"/>
  <c r="BI439" i="6"/>
  <c r="BI440" i="6"/>
  <c r="BI441" i="6"/>
  <c r="BI430" i="6"/>
  <c r="BI431" i="6"/>
  <c r="BI432" i="6"/>
  <c r="BI421" i="6"/>
  <c r="BI422" i="6"/>
  <c r="BI423" i="6"/>
  <c r="BI412" i="6"/>
  <c r="BI413" i="6"/>
  <c r="BI414" i="6"/>
  <c r="BI403" i="6"/>
  <c r="BI404" i="6"/>
  <c r="BI405" i="6"/>
  <c r="BI394" i="6"/>
  <c r="BI395" i="6"/>
  <c r="BI396" i="6"/>
  <c r="BI385" i="6"/>
  <c r="BI386" i="6"/>
  <c r="BI387" i="6"/>
  <c r="BI484" i="6"/>
  <c r="BI485" i="6"/>
  <c r="BI486" i="6"/>
  <c r="BI475" i="6"/>
  <c r="BI476" i="6"/>
  <c r="BI477" i="6"/>
  <c r="BI466" i="6"/>
  <c r="BI467" i="6"/>
  <c r="BI468" i="6"/>
  <c r="BI529" i="6"/>
  <c r="BI531" i="6"/>
  <c r="BI540" i="6"/>
  <c r="BI541" i="6"/>
  <c r="BI542" i="6"/>
  <c r="BI544" i="6"/>
  <c r="BI133" i="6"/>
  <c r="BI543" i="6"/>
  <c r="BI545" i="6"/>
  <c r="BI264" i="6"/>
  <c r="BI265" i="6"/>
  <c r="BI266" i="6"/>
  <c r="BI255" i="6"/>
  <c r="BI256" i="6"/>
  <c r="BI257" i="6"/>
  <c r="BI246" i="6"/>
  <c r="BI248" i="6"/>
  <c r="BI237" i="6"/>
  <c r="BI238" i="6"/>
  <c r="BI239" i="6"/>
  <c r="BI273" i="6"/>
  <c r="BI274" i="6"/>
  <c r="BI275" i="6"/>
  <c r="BI284" i="6"/>
  <c r="BI285" i="6"/>
  <c r="BI286" i="6"/>
  <c r="BI47" i="6"/>
  <c r="BI287" i="6"/>
  <c r="BI288" i="6"/>
  <c r="BI289" i="6"/>
  <c r="BF164" i="59"/>
  <c r="BI228" i="6"/>
  <c r="BI376" i="6"/>
  <c r="BI549" i="6"/>
  <c r="BI293" i="6"/>
  <c r="BF166" i="59"/>
  <c r="BI227" i="6"/>
  <c r="BI292" i="6"/>
  <c r="BI375" i="6"/>
  <c r="BI548" i="6"/>
  <c r="BF165" i="59"/>
  <c r="BF167" i="59"/>
  <c r="BF150" i="59"/>
  <c r="BF152" i="59"/>
  <c r="BF153" i="59"/>
  <c r="BF151" i="59"/>
  <c r="BF154" i="59"/>
  <c r="BI205" i="6"/>
  <c r="BI196" i="6"/>
  <c r="BI178" i="6"/>
  <c r="BI169" i="6"/>
  <c r="BI187" i="6"/>
  <c r="BI212" i="6"/>
  <c r="BF157" i="59"/>
  <c r="BI270" i="6"/>
  <c r="BI261" i="6"/>
  <c r="BI252" i="6"/>
  <c r="BI243" i="6"/>
  <c r="BI277" i="6"/>
  <c r="BF158" i="59"/>
  <c r="BI353" i="6"/>
  <c r="BI344" i="6"/>
  <c r="BI335" i="6"/>
  <c r="BI326" i="6"/>
  <c r="BI317" i="6"/>
  <c r="BI308" i="6"/>
  <c r="BI360" i="6"/>
  <c r="BF159" i="59"/>
  <c r="BI526" i="6"/>
  <c r="BI517" i="6"/>
  <c r="BI508" i="6"/>
  <c r="BI499" i="6"/>
  <c r="BI463" i="6"/>
  <c r="BI454" i="6"/>
  <c r="BI445" i="6"/>
  <c r="BI436" i="6"/>
  <c r="BI427" i="6"/>
  <c r="BI418" i="6"/>
  <c r="BI409" i="6"/>
  <c r="BI400" i="6"/>
  <c r="BI391" i="6"/>
  <c r="BI533" i="6"/>
  <c r="BF160" i="59"/>
  <c r="BF161" i="59"/>
  <c r="BF169" i="59"/>
  <c r="BG11" i="33"/>
  <c r="BG12" i="33"/>
  <c r="BG13" i="33"/>
  <c r="BG14" i="33"/>
  <c r="BG15" i="33"/>
  <c r="BG16" i="33"/>
  <c r="BG17" i="33"/>
  <c r="BG18" i="33"/>
  <c r="BG19" i="33"/>
  <c r="BG20" i="33"/>
  <c r="BG21" i="33"/>
  <c r="BG22" i="33"/>
  <c r="BG23" i="33"/>
  <c r="BG24" i="33"/>
  <c r="BG25" i="33"/>
  <c r="BG26" i="33"/>
  <c r="BG27" i="33"/>
  <c r="BG28" i="33"/>
  <c r="BG29" i="33"/>
  <c r="BG30" i="33"/>
  <c r="BG31" i="33"/>
  <c r="BG32" i="33"/>
  <c r="BG33" i="33"/>
  <c r="BG34" i="33"/>
  <c r="BG35" i="33"/>
  <c r="BG36" i="33"/>
  <c r="BG37" i="33"/>
  <c r="BG38" i="33"/>
  <c r="BG39" i="33"/>
  <c r="BG40" i="33"/>
  <c r="BG41" i="33"/>
  <c r="BG42" i="33"/>
  <c r="BG43" i="33"/>
  <c r="BG44" i="33"/>
  <c r="BG45" i="33"/>
  <c r="BG46" i="33"/>
  <c r="BG47" i="33"/>
  <c r="BG48" i="33"/>
  <c r="BG49" i="33"/>
  <c r="BG50" i="33"/>
  <c r="BG51" i="33"/>
  <c r="BG52" i="33"/>
  <c r="BG53" i="33"/>
  <c r="BG54" i="33"/>
  <c r="BG55" i="33"/>
  <c r="BG56" i="33"/>
  <c r="BG57" i="33"/>
  <c r="BG58" i="33"/>
  <c r="BG59" i="33"/>
  <c r="BG60" i="33"/>
  <c r="BI31" i="6"/>
  <c r="BE23" i="29"/>
  <c r="BI53" i="6"/>
  <c r="BE24" i="29"/>
  <c r="BI81" i="6"/>
  <c r="BE25" i="29"/>
  <c r="BI139" i="6"/>
  <c r="BE26" i="29"/>
  <c r="BE27" i="29"/>
  <c r="BE28" i="29"/>
  <c r="BE47" i="29"/>
  <c r="BE48" i="29"/>
  <c r="BG7" i="30"/>
  <c r="BI30" i="6"/>
  <c r="BE14" i="29"/>
  <c r="BI52" i="6"/>
  <c r="BE15" i="29"/>
  <c r="BI80" i="6"/>
  <c r="BE16" i="29"/>
  <c r="BI138" i="6"/>
  <c r="BE17" i="29"/>
  <c r="BE18" i="29"/>
  <c r="BE19" i="29"/>
  <c r="BE38" i="29"/>
  <c r="BE39" i="29"/>
  <c r="BG8" i="30"/>
  <c r="BG9" i="30"/>
  <c r="BG50" i="30"/>
  <c r="D61" i="33"/>
  <c r="BG61" i="33"/>
  <c r="BG7" i="33"/>
  <c r="BG8" i="33"/>
  <c r="BG9" i="33"/>
  <c r="BG10" i="33"/>
  <c r="BG69" i="33"/>
  <c r="BG39" i="28"/>
  <c r="BF204" i="59"/>
  <c r="BI29" i="6"/>
  <c r="BE5" i="29"/>
  <c r="BI51" i="6"/>
  <c r="BE6" i="29"/>
  <c r="BI79" i="6"/>
  <c r="BE7" i="29"/>
  <c r="BI137" i="6"/>
  <c r="BE8" i="29"/>
  <c r="BE9" i="29"/>
  <c r="BE10" i="29"/>
  <c r="BE32" i="29"/>
  <c r="BE33" i="29"/>
  <c r="BE34" i="29"/>
  <c r="BE35" i="29"/>
  <c r="BG12" i="28"/>
  <c r="BG13" i="28"/>
  <c r="BF178" i="59"/>
  <c r="BE42" i="29"/>
  <c r="BE44" i="29"/>
  <c r="BG6" i="28"/>
  <c r="BF172" i="59"/>
  <c r="BF206" i="59"/>
  <c r="BF208" i="59"/>
  <c r="BE35" i="64"/>
  <c r="BD90" i="48"/>
  <c r="BE14" i="67"/>
  <c r="BE17" i="67"/>
  <c r="BE18" i="67"/>
  <c r="BE20" i="67"/>
  <c r="BE39" i="64"/>
  <c r="BE38" i="50"/>
  <c r="BE34" i="50"/>
  <c r="BE27" i="50"/>
  <c r="BE35" i="50"/>
  <c r="BE39" i="50"/>
  <c r="BE43" i="50"/>
  <c r="BE40" i="64"/>
  <c r="BE65" i="50"/>
  <c r="BE66" i="50"/>
  <c r="BE67" i="50"/>
  <c r="BE68" i="50"/>
  <c r="BE69" i="50"/>
  <c r="BE70" i="50"/>
  <c r="BE41" i="64"/>
  <c r="BE38" i="64"/>
  <c r="BE43" i="64"/>
  <c r="BE45" i="64"/>
  <c r="BE48" i="64"/>
  <c r="BE50" i="64"/>
  <c r="BE67" i="64"/>
  <c r="BE7" i="111"/>
  <c r="BE13" i="48"/>
  <c r="BE33" i="48"/>
  <c r="BE35" i="48"/>
  <c r="BE44" i="48"/>
  <c r="BE7" i="48"/>
  <c r="BE9" i="48"/>
  <c r="BE50" i="48"/>
  <c r="BE70" i="48"/>
  <c r="BE72" i="48"/>
  <c r="BE81" i="48"/>
  <c r="BG125" i="59"/>
  <c r="BE45" i="48"/>
  <c r="BG126" i="59"/>
  <c r="BG127" i="59"/>
  <c r="BE34" i="48"/>
  <c r="BE38" i="48"/>
  <c r="BE39" i="48"/>
  <c r="BE40" i="48"/>
  <c r="BE71" i="48"/>
  <c r="BE75" i="48"/>
  <c r="BE76" i="48"/>
  <c r="BE77" i="48"/>
  <c r="BG120" i="59"/>
  <c r="BE41" i="48"/>
  <c r="BG121" i="59"/>
  <c r="BG122" i="59"/>
  <c r="BE14" i="48"/>
  <c r="BE15" i="48"/>
  <c r="BE17" i="48"/>
  <c r="BE21" i="48"/>
  <c r="BE22" i="48"/>
  <c r="BE23" i="48"/>
  <c r="BE24" i="48"/>
  <c r="BE26" i="48"/>
  <c r="BE28" i="48"/>
  <c r="BE51" i="48"/>
  <c r="BE52" i="48"/>
  <c r="BE54" i="48"/>
  <c r="BE58" i="48"/>
  <c r="BE59" i="48"/>
  <c r="BE60" i="48"/>
  <c r="BE61" i="48"/>
  <c r="BE63" i="48"/>
  <c r="BE65" i="48"/>
  <c r="BG116" i="59"/>
  <c r="BG129" i="59"/>
  <c r="BE91" i="48"/>
  <c r="BH49" i="68"/>
  <c r="BH50" i="68"/>
  <c r="BH56" i="68"/>
  <c r="BH57" i="68"/>
  <c r="BH58" i="68"/>
  <c r="BH59" i="68"/>
  <c r="BH60" i="68"/>
  <c r="BH61" i="68"/>
  <c r="BH62" i="68"/>
  <c r="BH63" i="68"/>
  <c r="BH64" i="68"/>
  <c r="BH65" i="68"/>
  <c r="BH67" i="68"/>
  <c r="BH74" i="68"/>
  <c r="BJ193" i="6"/>
  <c r="BH72" i="68"/>
  <c r="BJ175" i="6"/>
  <c r="BH71" i="68"/>
  <c r="BJ166" i="6"/>
  <c r="BH73" i="68"/>
  <c r="BJ184" i="6"/>
  <c r="BJ209" i="6"/>
  <c r="BJ163" i="6"/>
  <c r="BJ165" i="6"/>
  <c r="BJ172" i="6"/>
  <c r="BJ174" i="6"/>
  <c r="BJ199" i="6"/>
  <c r="BJ201" i="6"/>
  <c r="BJ190" i="6"/>
  <c r="BJ191" i="6"/>
  <c r="BJ192" i="6"/>
  <c r="BJ181" i="6"/>
  <c r="BJ182" i="6"/>
  <c r="BJ183" i="6"/>
  <c r="BJ208" i="6"/>
  <c r="BJ210" i="6"/>
  <c r="BJ219" i="6"/>
  <c r="BJ220" i="6"/>
  <c r="BJ221" i="6"/>
  <c r="BJ223" i="6"/>
  <c r="BJ25" i="6"/>
  <c r="BJ222" i="6"/>
  <c r="BJ224" i="6"/>
  <c r="BH76" i="68"/>
  <c r="BJ341" i="6"/>
  <c r="BH86" i="68"/>
  <c r="BH87" i="68"/>
  <c r="BH89" i="68"/>
  <c r="BH94" i="68"/>
  <c r="BJ332" i="6"/>
  <c r="BH93" i="68"/>
  <c r="BJ323" i="6"/>
  <c r="BH75" i="68"/>
  <c r="BJ305" i="6"/>
  <c r="BJ357" i="6"/>
  <c r="BJ347" i="6"/>
  <c r="BJ348" i="6"/>
  <c r="BJ349" i="6"/>
  <c r="BJ338" i="6"/>
  <c r="BJ339" i="6"/>
  <c r="BJ340" i="6"/>
  <c r="BJ329" i="6"/>
  <c r="BJ330" i="6"/>
  <c r="BJ331" i="6"/>
  <c r="BJ320" i="6"/>
  <c r="BJ321" i="6"/>
  <c r="BJ322" i="6"/>
  <c r="BJ311" i="6"/>
  <c r="BJ312" i="6"/>
  <c r="BJ313" i="6"/>
  <c r="BJ302" i="6"/>
  <c r="BJ303" i="6"/>
  <c r="BJ304" i="6"/>
  <c r="BJ356" i="6"/>
  <c r="BJ358" i="6"/>
  <c r="BJ367" i="6"/>
  <c r="BJ368" i="6"/>
  <c r="BJ369" i="6"/>
  <c r="BJ371" i="6"/>
  <c r="BJ75" i="6"/>
  <c r="BJ370" i="6"/>
  <c r="BJ372" i="6"/>
  <c r="BH80" i="68"/>
  <c r="BJ496" i="6"/>
  <c r="BH79" i="68"/>
  <c r="BJ469" i="6"/>
  <c r="BH78" i="68"/>
  <c r="BJ442" i="6"/>
  <c r="BH77" i="68"/>
  <c r="BJ406" i="6"/>
  <c r="BJ530" i="6"/>
  <c r="BJ520" i="6"/>
  <c r="BJ521" i="6"/>
  <c r="BJ522" i="6"/>
  <c r="BJ511" i="6"/>
  <c r="BJ512" i="6"/>
  <c r="BJ513" i="6"/>
  <c r="BJ502" i="6"/>
  <c r="BJ503" i="6"/>
  <c r="BJ504" i="6"/>
  <c r="BJ493" i="6"/>
  <c r="BJ494" i="6"/>
  <c r="BJ495" i="6"/>
  <c r="BJ457" i="6"/>
  <c r="BJ458" i="6"/>
  <c r="BJ459" i="6"/>
  <c r="BJ448" i="6"/>
  <c r="BJ449" i="6"/>
  <c r="BJ450" i="6"/>
  <c r="BJ439" i="6"/>
  <c r="BJ440" i="6"/>
  <c r="BJ441" i="6"/>
  <c r="BJ430" i="6"/>
  <c r="BJ431" i="6"/>
  <c r="BJ432" i="6"/>
  <c r="BJ421" i="6"/>
  <c r="BJ422" i="6"/>
  <c r="BJ423" i="6"/>
  <c r="BJ412" i="6"/>
  <c r="BJ413" i="6"/>
  <c r="BJ414" i="6"/>
  <c r="BJ403" i="6"/>
  <c r="BJ404" i="6"/>
  <c r="BJ405" i="6"/>
  <c r="BJ394" i="6"/>
  <c r="BJ395" i="6"/>
  <c r="BJ396" i="6"/>
  <c r="BJ385" i="6"/>
  <c r="BJ386" i="6"/>
  <c r="BJ387" i="6"/>
  <c r="BJ484" i="6"/>
  <c r="BJ485" i="6"/>
  <c r="BJ486" i="6"/>
  <c r="BJ475" i="6"/>
  <c r="BJ476" i="6"/>
  <c r="BJ477" i="6"/>
  <c r="BJ466" i="6"/>
  <c r="BJ467" i="6"/>
  <c r="BJ468" i="6"/>
  <c r="BJ529" i="6"/>
  <c r="BJ531" i="6"/>
  <c r="BJ540" i="6"/>
  <c r="BJ541" i="6"/>
  <c r="BJ542" i="6"/>
  <c r="BJ544" i="6"/>
  <c r="BJ133" i="6"/>
  <c r="BJ543" i="6"/>
  <c r="BJ545" i="6"/>
  <c r="BJ264" i="6"/>
  <c r="BJ265" i="6"/>
  <c r="BJ266" i="6"/>
  <c r="BJ255" i="6"/>
  <c r="BJ256" i="6"/>
  <c r="BJ257" i="6"/>
  <c r="BJ246" i="6"/>
  <c r="BJ248" i="6"/>
  <c r="BJ237" i="6"/>
  <c r="BJ238" i="6"/>
  <c r="BJ239" i="6"/>
  <c r="BJ273" i="6"/>
  <c r="BJ274" i="6"/>
  <c r="BJ275" i="6"/>
  <c r="BJ284" i="6"/>
  <c r="BJ285" i="6"/>
  <c r="BJ286" i="6"/>
  <c r="BJ47" i="6"/>
  <c r="BJ287" i="6"/>
  <c r="BJ288" i="6"/>
  <c r="BJ289" i="6"/>
  <c r="BG164" i="59"/>
  <c r="BJ228" i="6"/>
  <c r="BJ376" i="6"/>
  <c r="BJ549" i="6"/>
  <c r="BJ293" i="6"/>
  <c r="BG166" i="59"/>
  <c r="BJ227" i="6"/>
  <c r="BJ292" i="6"/>
  <c r="BJ375" i="6"/>
  <c r="BJ548" i="6"/>
  <c r="BG165" i="59"/>
  <c r="BG167" i="59"/>
  <c r="BG150" i="59"/>
  <c r="BG152" i="59"/>
  <c r="BG153" i="59"/>
  <c r="BG151" i="59"/>
  <c r="BG154" i="59"/>
  <c r="BJ205" i="6"/>
  <c r="BJ196" i="6"/>
  <c r="BJ178" i="6"/>
  <c r="BJ169" i="6"/>
  <c r="BJ187" i="6"/>
  <c r="BJ212" i="6"/>
  <c r="BG157" i="59"/>
  <c r="BJ270" i="6"/>
  <c r="BJ261" i="6"/>
  <c r="BJ252" i="6"/>
  <c r="BJ243" i="6"/>
  <c r="BJ277" i="6"/>
  <c r="BG158" i="59"/>
  <c r="BJ353" i="6"/>
  <c r="BJ344" i="6"/>
  <c r="BJ335" i="6"/>
  <c r="BJ326" i="6"/>
  <c r="BJ317" i="6"/>
  <c r="BJ308" i="6"/>
  <c r="BJ360" i="6"/>
  <c r="BG159" i="59"/>
  <c r="BJ526" i="6"/>
  <c r="BJ517" i="6"/>
  <c r="BJ508" i="6"/>
  <c r="BJ499" i="6"/>
  <c r="BJ463" i="6"/>
  <c r="BJ454" i="6"/>
  <c r="BJ445" i="6"/>
  <c r="BJ436" i="6"/>
  <c r="BJ427" i="6"/>
  <c r="BJ418" i="6"/>
  <c r="BJ409" i="6"/>
  <c r="BJ400" i="6"/>
  <c r="BJ391" i="6"/>
  <c r="BJ533" i="6"/>
  <c r="BG160" i="59"/>
  <c r="BG161" i="59"/>
  <c r="BG169" i="59"/>
  <c r="BH11" i="33"/>
  <c r="BH12" i="33"/>
  <c r="BH13" i="33"/>
  <c r="BH14" i="33"/>
  <c r="BH15" i="33"/>
  <c r="BH16" i="33"/>
  <c r="BH17" i="33"/>
  <c r="BH18" i="33"/>
  <c r="BH19" i="33"/>
  <c r="BH20" i="33"/>
  <c r="BH21" i="33"/>
  <c r="BH22" i="33"/>
  <c r="BH23" i="33"/>
  <c r="BH24" i="33"/>
  <c r="BH25" i="33"/>
  <c r="BH26" i="33"/>
  <c r="BH27" i="33"/>
  <c r="BH28" i="33"/>
  <c r="BH29" i="33"/>
  <c r="BH30" i="33"/>
  <c r="BH31" i="33"/>
  <c r="BH32" i="33"/>
  <c r="BH33" i="33"/>
  <c r="BH34" i="33"/>
  <c r="BH35" i="33"/>
  <c r="BH36" i="33"/>
  <c r="BH37" i="33"/>
  <c r="BH38" i="33"/>
  <c r="BH39" i="33"/>
  <c r="BH40" i="33"/>
  <c r="BH41" i="33"/>
  <c r="BH42" i="33"/>
  <c r="BH43" i="33"/>
  <c r="BH44" i="33"/>
  <c r="BH45" i="33"/>
  <c r="BH46" i="33"/>
  <c r="BH47" i="33"/>
  <c r="BH48" i="33"/>
  <c r="BH49" i="33"/>
  <c r="BH50" i="33"/>
  <c r="BH51" i="33"/>
  <c r="BH52" i="33"/>
  <c r="BH53" i="33"/>
  <c r="BH54" i="33"/>
  <c r="BH55" i="33"/>
  <c r="BH56" i="33"/>
  <c r="BH57" i="33"/>
  <c r="BH58" i="33"/>
  <c r="BH59" i="33"/>
  <c r="BH60" i="33"/>
  <c r="BH61" i="33"/>
  <c r="BJ31" i="6"/>
  <c r="BF23" i="29"/>
  <c r="BJ53" i="6"/>
  <c r="BF24" i="29"/>
  <c r="BJ81" i="6"/>
  <c r="BF25" i="29"/>
  <c r="BJ139" i="6"/>
  <c r="BF26" i="29"/>
  <c r="BF27" i="29"/>
  <c r="BF28" i="29"/>
  <c r="BF47" i="29"/>
  <c r="BF48" i="29"/>
  <c r="BH7" i="30"/>
  <c r="BJ30" i="6"/>
  <c r="BF14" i="29"/>
  <c r="BJ52" i="6"/>
  <c r="BF15" i="29"/>
  <c r="BJ80" i="6"/>
  <c r="BF16" i="29"/>
  <c r="BJ138" i="6"/>
  <c r="BF17" i="29"/>
  <c r="BF18" i="29"/>
  <c r="BF19" i="29"/>
  <c r="BF38" i="29"/>
  <c r="BF39" i="29"/>
  <c r="BH8" i="30"/>
  <c r="BH9" i="30"/>
  <c r="BH50" i="30"/>
  <c r="D62" i="33"/>
  <c r="BH62" i="33"/>
  <c r="BH7" i="33"/>
  <c r="BH8" i="33"/>
  <c r="BH9" i="33"/>
  <c r="BH10" i="33"/>
  <c r="BH69" i="33"/>
  <c r="BH39" i="28"/>
  <c r="BG204" i="59"/>
  <c r="BJ29" i="6"/>
  <c r="BF5" i="29"/>
  <c r="BJ51" i="6"/>
  <c r="BF6" i="29"/>
  <c r="BJ79" i="6"/>
  <c r="BF7" i="29"/>
  <c r="BJ137" i="6"/>
  <c r="BF8" i="29"/>
  <c r="BF9" i="29"/>
  <c r="BF10" i="29"/>
  <c r="BF32" i="29"/>
  <c r="BF33" i="29"/>
  <c r="BF34" i="29"/>
  <c r="BF35" i="29"/>
  <c r="BH12" i="28"/>
  <c r="BH13" i="28"/>
  <c r="BG178" i="59"/>
  <c r="BF42" i="29"/>
  <c r="BF44" i="29"/>
  <c r="BH6" i="28"/>
  <c r="BG172" i="59"/>
  <c r="BG206" i="59"/>
  <c r="BG208" i="59"/>
  <c r="BF35" i="64"/>
  <c r="BE90" i="48"/>
  <c r="BF14" i="67"/>
  <c r="BF17" i="67"/>
  <c r="BF18" i="67"/>
  <c r="BF20" i="67"/>
  <c r="BF39" i="64"/>
  <c r="BF38" i="50"/>
  <c r="BF34" i="50"/>
  <c r="BF27" i="50"/>
  <c r="BF35" i="50"/>
  <c r="BF39" i="50"/>
  <c r="BF43" i="50"/>
  <c r="BF40" i="64"/>
  <c r="BF65" i="50"/>
  <c r="BF66" i="50"/>
  <c r="BF67" i="50"/>
  <c r="BF68" i="50"/>
  <c r="BF69" i="50"/>
  <c r="BF70" i="50"/>
  <c r="BF41" i="64"/>
  <c r="BF38" i="64"/>
  <c r="BF43" i="64"/>
  <c r="BF45" i="64"/>
  <c r="BF48" i="64"/>
  <c r="BF50" i="64"/>
  <c r="BF67" i="64"/>
  <c r="BF7" i="111"/>
  <c r="BF13" i="48"/>
  <c r="BF33" i="48"/>
  <c r="BF35" i="48"/>
  <c r="BF44" i="48"/>
  <c r="BF7" i="48"/>
  <c r="BF9" i="48"/>
  <c r="BF50" i="48"/>
  <c r="BF70" i="48"/>
  <c r="BF72" i="48"/>
  <c r="BF81" i="48"/>
  <c r="BH125" i="59"/>
  <c r="BF45" i="48"/>
  <c r="BH126" i="59"/>
  <c r="BH127" i="59"/>
  <c r="BF34" i="48"/>
  <c r="BF38" i="48"/>
  <c r="BF39" i="48"/>
  <c r="BF40" i="48"/>
  <c r="BF71" i="48"/>
  <c r="BF75" i="48"/>
  <c r="BF76" i="48"/>
  <c r="BF77" i="48"/>
  <c r="BH120" i="59"/>
  <c r="BF41" i="48"/>
  <c r="BH121" i="59"/>
  <c r="BH122" i="59"/>
  <c r="BF14" i="48"/>
  <c r="BF15" i="48"/>
  <c r="BF17" i="48"/>
  <c r="BF21" i="48"/>
  <c r="BF22" i="48"/>
  <c r="BF23" i="48"/>
  <c r="BF24" i="48"/>
  <c r="BF26" i="48"/>
  <c r="BF28" i="48"/>
  <c r="BF51" i="48"/>
  <c r="BF52" i="48"/>
  <c r="BF54" i="48"/>
  <c r="BF58" i="48"/>
  <c r="BF59" i="48"/>
  <c r="BF60" i="48"/>
  <c r="BF61" i="48"/>
  <c r="BF63" i="48"/>
  <c r="BF65" i="48"/>
  <c r="BH116" i="59"/>
  <c r="BH129" i="59"/>
  <c r="BF91" i="48"/>
  <c r="BI49" i="68"/>
  <c r="BI50" i="68"/>
  <c r="BI56" i="68"/>
  <c r="BI57" i="68"/>
  <c r="BI58" i="68"/>
  <c r="BI59" i="68"/>
  <c r="BI60" i="68"/>
  <c r="BI61" i="68"/>
  <c r="BI62" i="68"/>
  <c r="BI63" i="68"/>
  <c r="BI64" i="68"/>
  <c r="BI65" i="68"/>
  <c r="BI67" i="68"/>
  <c r="BI74" i="68"/>
  <c r="BK193" i="6"/>
  <c r="BI72" i="68"/>
  <c r="BK175" i="6"/>
  <c r="BI71" i="68"/>
  <c r="BK166" i="6"/>
  <c r="BI73" i="68"/>
  <c r="BK184" i="6"/>
  <c r="BK209" i="6"/>
  <c r="BK163" i="6"/>
  <c r="BK165" i="6"/>
  <c r="BK172" i="6"/>
  <c r="BK174" i="6"/>
  <c r="BK199" i="6"/>
  <c r="BK201" i="6"/>
  <c r="BK190" i="6"/>
  <c r="BK191" i="6"/>
  <c r="BK192" i="6"/>
  <c r="BK181" i="6"/>
  <c r="BK182" i="6"/>
  <c r="BK183" i="6"/>
  <c r="BK208" i="6"/>
  <c r="BK210" i="6"/>
  <c r="BK219" i="6"/>
  <c r="BK220" i="6"/>
  <c r="BK221" i="6"/>
  <c r="BK223" i="6"/>
  <c r="BK25" i="6"/>
  <c r="BK222" i="6"/>
  <c r="BK224" i="6"/>
  <c r="BI76" i="68"/>
  <c r="BK341" i="6"/>
  <c r="BI86" i="68"/>
  <c r="BI87" i="68"/>
  <c r="BI89" i="68"/>
  <c r="BI94" i="68"/>
  <c r="BK332" i="6"/>
  <c r="BI93" i="68"/>
  <c r="BK323" i="6"/>
  <c r="BI75" i="68"/>
  <c r="BK305" i="6"/>
  <c r="BK357" i="6"/>
  <c r="BK347" i="6"/>
  <c r="BK348" i="6"/>
  <c r="BK349" i="6"/>
  <c r="BK338" i="6"/>
  <c r="BK339" i="6"/>
  <c r="BK340" i="6"/>
  <c r="BK329" i="6"/>
  <c r="BK330" i="6"/>
  <c r="BK331" i="6"/>
  <c r="BK320" i="6"/>
  <c r="BK321" i="6"/>
  <c r="BK322" i="6"/>
  <c r="BK311" i="6"/>
  <c r="BK312" i="6"/>
  <c r="BK313" i="6"/>
  <c r="BK302" i="6"/>
  <c r="BK303" i="6"/>
  <c r="BK304" i="6"/>
  <c r="BK356" i="6"/>
  <c r="BK358" i="6"/>
  <c r="BK367" i="6"/>
  <c r="BK368" i="6"/>
  <c r="BK369" i="6"/>
  <c r="BK371" i="6"/>
  <c r="BK75" i="6"/>
  <c r="BK370" i="6"/>
  <c r="BK372" i="6"/>
  <c r="BI80" i="68"/>
  <c r="BK496" i="6"/>
  <c r="BI79" i="68"/>
  <c r="BK469" i="6"/>
  <c r="BI78" i="68"/>
  <c r="BK442" i="6"/>
  <c r="BI77" i="68"/>
  <c r="BK406" i="6"/>
  <c r="BK530" i="6"/>
  <c r="BK520" i="6"/>
  <c r="BK521" i="6"/>
  <c r="BK522" i="6"/>
  <c r="BK511" i="6"/>
  <c r="BK512" i="6"/>
  <c r="BK513" i="6"/>
  <c r="BK502" i="6"/>
  <c r="BK503" i="6"/>
  <c r="BK504" i="6"/>
  <c r="BK493" i="6"/>
  <c r="BK494" i="6"/>
  <c r="BK495" i="6"/>
  <c r="BK457" i="6"/>
  <c r="BK458" i="6"/>
  <c r="BK459" i="6"/>
  <c r="BK448" i="6"/>
  <c r="BK449" i="6"/>
  <c r="BK450" i="6"/>
  <c r="BK439" i="6"/>
  <c r="BK440" i="6"/>
  <c r="BK441" i="6"/>
  <c r="BK430" i="6"/>
  <c r="BK431" i="6"/>
  <c r="BK432" i="6"/>
  <c r="BK421" i="6"/>
  <c r="BK422" i="6"/>
  <c r="BK423" i="6"/>
  <c r="BK412" i="6"/>
  <c r="BK413" i="6"/>
  <c r="BK414" i="6"/>
  <c r="BK403" i="6"/>
  <c r="BK404" i="6"/>
  <c r="BK405" i="6"/>
  <c r="BK394" i="6"/>
  <c r="BK395" i="6"/>
  <c r="BK396" i="6"/>
  <c r="BK385" i="6"/>
  <c r="BK386" i="6"/>
  <c r="BK387" i="6"/>
  <c r="BK484" i="6"/>
  <c r="BK485" i="6"/>
  <c r="BK486" i="6"/>
  <c r="BK475" i="6"/>
  <c r="BK476" i="6"/>
  <c r="BK477" i="6"/>
  <c r="BK466" i="6"/>
  <c r="BK467" i="6"/>
  <c r="BK468" i="6"/>
  <c r="BK529" i="6"/>
  <c r="BK531" i="6"/>
  <c r="BK540" i="6"/>
  <c r="BK541" i="6"/>
  <c r="BK542" i="6"/>
  <c r="BK544" i="6"/>
  <c r="BK133" i="6"/>
  <c r="BK543" i="6"/>
  <c r="BK545" i="6"/>
  <c r="BK264" i="6"/>
  <c r="BK265" i="6"/>
  <c r="BK266" i="6"/>
  <c r="BK255" i="6"/>
  <c r="BK256" i="6"/>
  <c r="BK257" i="6"/>
  <c r="BK246" i="6"/>
  <c r="BK248" i="6"/>
  <c r="BK237" i="6"/>
  <c r="BK238" i="6"/>
  <c r="BK239" i="6"/>
  <c r="BK273" i="6"/>
  <c r="BK274" i="6"/>
  <c r="BK275" i="6"/>
  <c r="BK284" i="6"/>
  <c r="BK285" i="6"/>
  <c r="BK286" i="6"/>
  <c r="BK47" i="6"/>
  <c r="BK287" i="6"/>
  <c r="BK288" i="6"/>
  <c r="BK289" i="6"/>
  <c r="BH164" i="59"/>
  <c r="BK228" i="6"/>
  <c r="BK376" i="6"/>
  <c r="BK549" i="6"/>
  <c r="BK293" i="6"/>
  <c r="BH166" i="59"/>
  <c r="BK227" i="6"/>
  <c r="BK292" i="6"/>
  <c r="BK375" i="6"/>
  <c r="BK548" i="6"/>
  <c r="BH165" i="59"/>
  <c r="BH167" i="59"/>
  <c r="BH150" i="59"/>
  <c r="BH152" i="59"/>
  <c r="BH153" i="59"/>
  <c r="BH151" i="59"/>
  <c r="BH154" i="59"/>
  <c r="BK205" i="6"/>
  <c r="BK196" i="6"/>
  <c r="BK178" i="6"/>
  <c r="BK169" i="6"/>
  <c r="BK187" i="6"/>
  <c r="BK212" i="6"/>
  <c r="BH157" i="59"/>
  <c r="BK270" i="6"/>
  <c r="BK261" i="6"/>
  <c r="BK252" i="6"/>
  <c r="BK243" i="6"/>
  <c r="BK277" i="6"/>
  <c r="BH158" i="59"/>
  <c r="BK353" i="6"/>
  <c r="BK344" i="6"/>
  <c r="BK335" i="6"/>
  <c r="BK326" i="6"/>
  <c r="BK317" i="6"/>
  <c r="BK308" i="6"/>
  <c r="BK360" i="6"/>
  <c r="BH159" i="59"/>
  <c r="BK526" i="6"/>
  <c r="BK517" i="6"/>
  <c r="BK508" i="6"/>
  <c r="BK499" i="6"/>
  <c r="BK463" i="6"/>
  <c r="BK454" i="6"/>
  <c r="BK445" i="6"/>
  <c r="BK436" i="6"/>
  <c r="BK427" i="6"/>
  <c r="BK418" i="6"/>
  <c r="BK409" i="6"/>
  <c r="BK400" i="6"/>
  <c r="BK391" i="6"/>
  <c r="BK533" i="6"/>
  <c r="BH160" i="59"/>
  <c r="BH161" i="59"/>
  <c r="BH169" i="59"/>
  <c r="BI11" i="33"/>
  <c r="BI12" i="33"/>
  <c r="BI13" i="33"/>
  <c r="BI14" i="33"/>
  <c r="BI15" i="33"/>
  <c r="BI16" i="33"/>
  <c r="BI17" i="33"/>
  <c r="BI18" i="33"/>
  <c r="BI19" i="33"/>
  <c r="BI20" i="33"/>
  <c r="BI21" i="33"/>
  <c r="BI22" i="33"/>
  <c r="BI23" i="33"/>
  <c r="BI24" i="33"/>
  <c r="BI25" i="33"/>
  <c r="BI26" i="33"/>
  <c r="BI27" i="33"/>
  <c r="BI28" i="33"/>
  <c r="BI29" i="33"/>
  <c r="BI30" i="33"/>
  <c r="BI31" i="33"/>
  <c r="BI32" i="33"/>
  <c r="BI33" i="33"/>
  <c r="BI34" i="33"/>
  <c r="BI35" i="33"/>
  <c r="BI36" i="33"/>
  <c r="BI37" i="33"/>
  <c r="BI38" i="33"/>
  <c r="BI39" i="33"/>
  <c r="BI40" i="33"/>
  <c r="BI41" i="33"/>
  <c r="BI42" i="33"/>
  <c r="BI43" i="33"/>
  <c r="BI44" i="33"/>
  <c r="BI45" i="33"/>
  <c r="BI46" i="33"/>
  <c r="BI47" i="33"/>
  <c r="BI48" i="33"/>
  <c r="BI49" i="33"/>
  <c r="BI50" i="33"/>
  <c r="BI51" i="33"/>
  <c r="BI52" i="33"/>
  <c r="BI53" i="33"/>
  <c r="BI54" i="33"/>
  <c r="BI55" i="33"/>
  <c r="BI56" i="33"/>
  <c r="BI57" i="33"/>
  <c r="BI58" i="33"/>
  <c r="BI59" i="33"/>
  <c r="BI60" i="33"/>
  <c r="BI61" i="33"/>
  <c r="BI62" i="33"/>
  <c r="BK31" i="6"/>
  <c r="BG23" i="29"/>
  <c r="BK53" i="6"/>
  <c r="BG24" i="29"/>
  <c r="BK81" i="6"/>
  <c r="BG25" i="29"/>
  <c r="BK139" i="6"/>
  <c r="BG26" i="29"/>
  <c r="BG27" i="29"/>
  <c r="BG28" i="29"/>
  <c r="BG47" i="29"/>
  <c r="BG48" i="29"/>
  <c r="BI7" i="30"/>
  <c r="BK30" i="6"/>
  <c r="BG14" i="29"/>
  <c r="BK52" i="6"/>
  <c r="BG15" i="29"/>
  <c r="BK80" i="6"/>
  <c r="BG16" i="29"/>
  <c r="BK138" i="6"/>
  <c r="BG17" i="29"/>
  <c r="BG18" i="29"/>
  <c r="BG19" i="29"/>
  <c r="BG38" i="29"/>
  <c r="BG39" i="29"/>
  <c r="BI8" i="30"/>
  <c r="BI9" i="30"/>
  <c r="BI50" i="30"/>
  <c r="D63" i="33"/>
  <c r="BI63" i="33"/>
  <c r="BI7" i="33"/>
  <c r="BI8" i="33"/>
  <c r="BI9" i="33"/>
  <c r="BI10" i="33"/>
  <c r="BI69" i="33"/>
  <c r="BI39" i="28"/>
  <c r="BH204" i="59"/>
  <c r="BK29" i="6"/>
  <c r="BG5" i="29"/>
  <c r="BK51" i="6"/>
  <c r="BG6" i="29"/>
  <c r="BK79" i="6"/>
  <c r="BG7" i="29"/>
  <c r="BK137" i="6"/>
  <c r="BG8" i="29"/>
  <c r="BG9" i="29"/>
  <c r="BG10" i="29"/>
  <c r="BG32" i="29"/>
  <c r="BG33" i="29"/>
  <c r="BG34" i="29"/>
  <c r="BG35" i="29"/>
  <c r="BI12" i="28"/>
  <c r="BI13" i="28"/>
  <c r="BH178" i="59"/>
  <c r="BG42" i="29"/>
  <c r="BG44" i="29"/>
  <c r="BI6" i="28"/>
  <c r="BH172" i="59"/>
  <c r="BH206" i="59"/>
  <c r="BH208" i="59"/>
  <c r="BG35" i="64"/>
  <c r="BF90" i="48"/>
  <c r="BG14" i="67"/>
  <c r="BG17" i="67"/>
  <c r="BG18" i="67"/>
  <c r="BG20" i="67"/>
  <c r="BG39" i="64"/>
  <c r="BG38" i="50"/>
  <c r="BG34" i="50"/>
  <c r="BG27" i="50"/>
  <c r="BG35" i="50"/>
  <c r="BG39" i="50"/>
  <c r="BG43" i="50"/>
  <c r="BG40" i="64"/>
  <c r="BG65" i="50"/>
  <c r="BG66" i="50"/>
  <c r="BG67" i="50"/>
  <c r="BG68" i="50"/>
  <c r="BG69" i="50"/>
  <c r="BG70" i="50"/>
  <c r="BG41" i="64"/>
  <c r="BG38" i="64"/>
  <c r="BG43" i="64"/>
  <c r="BG45" i="64"/>
  <c r="BG48" i="64"/>
  <c r="BG50" i="64"/>
  <c r="BG67" i="64"/>
  <c r="BG7" i="111"/>
  <c r="BG13" i="48"/>
  <c r="BG33" i="48"/>
  <c r="BG35" i="48"/>
  <c r="BG44" i="48"/>
  <c r="BG7" i="48"/>
  <c r="BG9" i="48"/>
  <c r="BG50" i="48"/>
  <c r="BG70" i="48"/>
  <c r="BG72" i="48"/>
  <c r="BG81" i="48"/>
  <c r="BI125" i="59"/>
  <c r="BG45" i="48"/>
  <c r="BI126" i="59"/>
  <c r="BI127" i="59"/>
  <c r="BG34" i="48"/>
  <c r="BG38" i="48"/>
  <c r="BG39" i="48"/>
  <c r="BG40" i="48"/>
  <c r="BG71" i="48"/>
  <c r="BG75" i="48"/>
  <c r="BG76" i="48"/>
  <c r="BG77" i="48"/>
  <c r="BI120" i="59"/>
  <c r="BG41" i="48"/>
  <c r="BI121" i="59"/>
  <c r="BI122" i="59"/>
  <c r="BG14" i="48"/>
  <c r="BG15" i="48"/>
  <c r="BG17" i="48"/>
  <c r="BG21" i="48"/>
  <c r="BG22" i="48"/>
  <c r="BG23" i="48"/>
  <c r="BG24" i="48"/>
  <c r="BG26" i="48"/>
  <c r="BG28" i="48"/>
  <c r="BG51" i="48"/>
  <c r="BG52" i="48"/>
  <c r="BG54" i="48"/>
  <c r="BG58" i="48"/>
  <c r="BG59" i="48"/>
  <c r="BG60" i="48"/>
  <c r="BG61" i="48"/>
  <c r="BG63" i="48"/>
  <c r="BG65" i="48"/>
  <c r="BI116" i="59"/>
  <c r="BI129" i="59"/>
  <c r="BG91" i="48"/>
  <c r="BJ49" i="68"/>
  <c r="BJ50" i="68"/>
  <c r="BJ56" i="68"/>
  <c r="BJ57" i="68"/>
  <c r="BJ58" i="68"/>
  <c r="BJ59" i="68"/>
  <c r="BJ60" i="68"/>
  <c r="BJ61" i="68"/>
  <c r="BJ62" i="68"/>
  <c r="BJ63" i="68"/>
  <c r="BJ64" i="68"/>
  <c r="BJ65" i="68"/>
  <c r="BJ67" i="68"/>
  <c r="BJ74" i="68"/>
  <c r="BL193" i="6"/>
  <c r="BJ72" i="68"/>
  <c r="BL175" i="6"/>
  <c r="BJ71" i="68"/>
  <c r="BL166" i="6"/>
  <c r="BJ73" i="68"/>
  <c r="BL184" i="6"/>
  <c r="BL209" i="6"/>
  <c r="BL163" i="6"/>
  <c r="BL165" i="6"/>
  <c r="BL172" i="6"/>
  <c r="BL174" i="6"/>
  <c r="BL199" i="6"/>
  <c r="BL201" i="6"/>
  <c r="BL190" i="6"/>
  <c r="BL191" i="6"/>
  <c r="BL192" i="6"/>
  <c r="BL181" i="6"/>
  <c r="BL182" i="6"/>
  <c r="BL183" i="6"/>
  <c r="BL208" i="6"/>
  <c r="BL210" i="6"/>
  <c r="BL219" i="6"/>
  <c r="BL220" i="6"/>
  <c r="BL221" i="6"/>
  <c r="BL223" i="6"/>
  <c r="BL25" i="6"/>
  <c r="BL222" i="6"/>
  <c r="BL224" i="6"/>
  <c r="BJ76" i="68"/>
  <c r="BL341" i="6"/>
  <c r="BJ86" i="68"/>
  <c r="BJ87" i="68"/>
  <c r="BJ89" i="68"/>
  <c r="BJ94" i="68"/>
  <c r="BL332" i="6"/>
  <c r="BJ93" i="68"/>
  <c r="BL323" i="6"/>
  <c r="BJ75" i="68"/>
  <c r="BL305" i="6"/>
  <c r="BL357" i="6"/>
  <c r="BL347" i="6"/>
  <c r="BL348" i="6"/>
  <c r="BL349" i="6"/>
  <c r="BL338" i="6"/>
  <c r="BL339" i="6"/>
  <c r="BL340" i="6"/>
  <c r="BL329" i="6"/>
  <c r="BL330" i="6"/>
  <c r="BL331" i="6"/>
  <c r="BL320" i="6"/>
  <c r="BL321" i="6"/>
  <c r="BL322" i="6"/>
  <c r="BL311" i="6"/>
  <c r="BL312" i="6"/>
  <c r="BL313" i="6"/>
  <c r="BL302" i="6"/>
  <c r="BL303" i="6"/>
  <c r="BL304" i="6"/>
  <c r="BL356" i="6"/>
  <c r="BL358" i="6"/>
  <c r="BL367" i="6"/>
  <c r="BL368" i="6"/>
  <c r="BL369" i="6"/>
  <c r="BL371" i="6"/>
  <c r="BL75" i="6"/>
  <c r="BL370" i="6"/>
  <c r="BL372" i="6"/>
  <c r="BJ80" i="68"/>
  <c r="BL496" i="6"/>
  <c r="BJ79" i="68"/>
  <c r="BL469" i="6"/>
  <c r="BJ78" i="68"/>
  <c r="BL442" i="6"/>
  <c r="BJ77" i="68"/>
  <c r="BL406" i="6"/>
  <c r="BL530" i="6"/>
  <c r="BL520" i="6"/>
  <c r="BL521" i="6"/>
  <c r="BL522" i="6"/>
  <c r="BL511" i="6"/>
  <c r="BL512" i="6"/>
  <c r="BL513" i="6"/>
  <c r="BL502" i="6"/>
  <c r="BL503" i="6"/>
  <c r="BL504" i="6"/>
  <c r="BL493" i="6"/>
  <c r="BL494" i="6"/>
  <c r="BL495" i="6"/>
  <c r="BL457" i="6"/>
  <c r="BL458" i="6"/>
  <c r="BL459" i="6"/>
  <c r="BL448" i="6"/>
  <c r="BL449" i="6"/>
  <c r="BL450" i="6"/>
  <c r="BL439" i="6"/>
  <c r="BL440" i="6"/>
  <c r="BL441" i="6"/>
  <c r="BL430" i="6"/>
  <c r="BL431" i="6"/>
  <c r="BL432" i="6"/>
  <c r="BL421" i="6"/>
  <c r="BL422" i="6"/>
  <c r="BL423" i="6"/>
  <c r="BL412" i="6"/>
  <c r="BL413" i="6"/>
  <c r="BL414" i="6"/>
  <c r="BL403" i="6"/>
  <c r="BL404" i="6"/>
  <c r="BL405" i="6"/>
  <c r="BL394" i="6"/>
  <c r="BL395" i="6"/>
  <c r="BL396" i="6"/>
  <c r="BL385" i="6"/>
  <c r="BL386" i="6"/>
  <c r="BL387" i="6"/>
  <c r="BL484" i="6"/>
  <c r="BL485" i="6"/>
  <c r="BL486" i="6"/>
  <c r="BL475" i="6"/>
  <c r="BL476" i="6"/>
  <c r="BL477" i="6"/>
  <c r="BL466" i="6"/>
  <c r="BL467" i="6"/>
  <c r="BL468" i="6"/>
  <c r="BL529" i="6"/>
  <c r="BL531" i="6"/>
  <c r="BL540" i="6"/>
  <c r="BL541" i="6"/>
  <c r="BL542" i="6"/>
  <c r="BL544" i="6"/>
  <c r="BL133" i="6"/>
  <c r="BL543" i="6"/>
  <c r="BL545" i="6"/>
  <c r="BL264" i="6"/>
  <c r="BL265" i="6"/>
  <c r="BL266" i="6"/>
  <c r="BL255" i="6"/>
  <c r="BL256" i="6"/>
  <c r="BL257" i="6"/>
  <c r="BL246" i="6"/>
  <c r="BL248" i="6"/>
  <c r="BL237" i="6"/>
  <c r="BL238" i="6"/>
  <c r="BL239" i="6"/>
  <c r="BL273" i="6"/>
  <c r="BL274" i="6"/>
  <c r="BL275" i="6"/>
  <c r="BL284" i="6"/>
  <c r="BL285" i="6"/>
  <c r="BL286" i="6"/>
  <c r="BL47" i="6"/>
  <c r="BL287" i="6"/>
  <c r="BL288" i="6"/>
  <c r="BL289" i="6"/>
  <c r="BI164" i="59"/>
  <c r="BL228" i="6"/>
  <c r="BL376" i="6"/>
  <c r="BL549" i="6"/>
  <c r="BL293" i="6"/>
  <c r="BI166" i="59"/>
  <c r="BL227" i="6"/>
  <c r="BL292" i="6"/>
  <c r="BL375" i="6"/>
  <c r="BL548" i="6"/>
  <c r="BI165" i="59"/>
  <c r="BI167" i="59"/>
  <c r="BI150" i="59"/>
  <c r="BI152" i="59"/>
  <c r="BI153" i="59"/>
  <c r="BI151" i="59"/>
  <c r="BI154" i="59"/>
  <c r="BL205" i="6"/>
  <c r="BL196" i="6"/>
  <c r="BL178" i="6"/>
  <c r="BL169" i="6"/>
  <c r="BL187" i="6"/>
  <c r="BL212" i="6"/>
  <c r="BI157" i="59"/>
  <c r="BL270" i="6"/>
  <c r="BL261" i="6"/>
  <c r="BL252" i="6"/>
  <c r="BL243" i="6"/>
  <c r="BL277" i="6"/>
  <c r="BI158" i="59"/>
  <c r="BL353" i="6"/>
  <c r="BL344" i="6"/>
  <c r="BL335" i="6"/>
  <c r="BL326" i="6"/>
  <c r="BL317" i="6"/>
  <c r="BL308" i="6"/>
  <c r="BL360" i="6"/>
  <c r="BI159" i="59"/>
  <c r="BL526" i="6"/>
  <c r="BL517" i="6"/>
  <c r="BL508" i="6"/>
  <c r="BL499" i="6"/>
  <c r="BL463" i="6"/>
  <c r="BL454" i="6"/>
  <c r="BL445" i="6"/>
  <c r="BL436" i="6"/>
  <c r="BL427" i="6"/>
  <c r="BL418" i="6"/>
  <c r="BL409" i="6"/>
  <c r="BL400" i="6"/>
  <c r="BL391" i="6"/>
  <c r="BL533" i="6"/>
  <c r="BI160" i="59"/>
  <c r="BI161" i="59"/>
  <c r="BI169" i="59"/>
  <c r="BJ11" i="33"/>
  <c r="BJ12" i="33"/>
  <c r="BJ13" i="33"/>
  <c r="BJ14" i="33"/>
  <c r="BJ15" i="33"/>
  <c r="BJ16" i="33"/>
  <c r="BJ17" i="33"/>
  <c r="BJ18" i="33"/>
  <c r="BJ19" i="33"/>
  <c r="BJ20" i="33"/>
  <c r="BJ21" i="33"/>
  <c r="BJ22" i="33"/>
  <c r="BJ23" i="33"/>
  <c r="BJ24" i="33"/>
  <c r="BJ25" i="33"/>
  <c r="BJ26" i="33"/>
  <c r="BJ27" i="33"/>
  <c r="BJ28" i="33"/>
  <c r="BJ29" i="33"/>
  <c r="BJ30" i="33"/>
  <c r="BJ31" i="33"/>
  <c r="BJ32" i="33"/>
  <c r="BJ33" i="33"/>
  <c r="BJ34" i="33"/>
  <c r="BJ35" i="33"/>
  <c r="BJ36" i="33"/>
  <c r="BJ37" i="33"/>
  <c r="BJ38" i="33"/>
  <c r="BJ39" i="33"/>
  <c r="BJ40" i="33"/>
  <c r="BJ41" i="33"/>
  <c r="BJ42" i="33"/>
  <c r="BJ43" i="33"/>
  <c r="BJ44" i="33"/>
  <c r="BJ45" i="33"/>
  <c r="BJ46" i="33"/>
  <c r="BJ47" i="33"/>
  <c r="BJ48" i="33"/>
  <c r="BJ49" i="33"/>
  <c r="BJ50" i="33"/>
  <c r="BJ51" i="33"/>
  <c r="BJ52" i="33"/>
  <c r="BJ53" i="33"/>
  <c r="BJ54" i="33"/>
  <c r="BJ55" i="33"/>
  <c r="BJ56" i="33"/>
  <c r="BJ57" i="33"/>
  <c r="BJ58" i="33"/>
  <c r="BJ59" i="33"/>
  <c r="BJ60" i="33"/>
  <c r="BJ61" i="33"/>
  <c r="BJ62" i="33"/>
  <c r="BJ63" i="33"/>
  <c r="BL31" i="6"/>
  <c r="BH23" i="29"/>
  <c r="BL53" i="6"/>
  <c r="BH24" i="29"/>
  <c r="BL81" i="6"/>
  <c r="BH25" i="29"/>
  <c r="BL139" i="6"/>
  <c r="BH26" i="29"/>
  <c r="BH27" i="29"/>
  <c r="BH28" i="29"/>
  <c r="BH47" i="29"/>
  <c r="BH48" i="29"/>
  <c r="BJ7" i="30"/>
  <c r="BL30" i="6"/>
  <c r="BH14" i="29"/>
  <c r="BL52" i="6"/>
  <c r="BH15" i="29"/>
  <c r="BL80" i="6"/>
  <c r="BH16" i="29"/>
  <c r="BL138" i="6"/>
  <c r="BH17" i="29"/>
  <c r="BH18" i="29"/>
  <c r="BH19" i="29"/>
  <c r="BH38" i="29"/>
  <c r="BH39" i="29"/>
  <c r="BJ8" i="30"/>
  <c r="BJ9" i="30"/>
  <c r="BJ50" i="30"/>
  <c r="D64" i="33"/>
  <c r="BJ64" i="33"/>
  <c r="BJ7" i="33"/>
  <c r="BJ8" i="33"/>
  <c r="BJ9" i="33"/>
  <c r="BJ10" i="33"/>
  <c r="BJ69" i="33"/>
  <c r="BJ39" i="28"/>
  <c r="BI204" i="59"/>
  <c r="BL29" i="6"/>
  <c r="BH5" i="29"/>
  <c r="BL51" i="6"/>
  <c r="BH6" i="29"/>
  <c r="BL79" i="6"/>
  <c r="BH7" i="29"/>
  <c r="BL137" i="6"/>
  <c r="BH8" i="29"/>
  <c r="BH9" i="29"/>
  <c r="BH10" i="29"/>
  <c r="BH32" i="29"/>
  <c r="BH33" i="29"/>
  <c r="BH34" i="29"/>
  <c r="BH35" i="29"/>
  <c r="BJ12" i="28"/>
  <c r="BJ13" i="28"/>
  <c r="BI178" i="59"/>
  <c r="BH42" i="29"/>
  <c r="BH44" i="29"/>
  <c r="BJ6" i="28"/>
  <c r="BI172" i="59"/>
  <c r="BI206" i="59"/>
  <c r="BI208" i="59"/>
  <c r="BH35" i="64"/>
  <c r="BG90" i="48"/>
  <c r="BH14" i="67"/>
  <c r="BH17" i="67"/>
  <c r="BH18" i="67"/>
  <c r="BH20" i="67"/>
  <c r="BH39" i="64"/>
  <c r="BH38" i="50"/>
  <c r="BH34" i="50"/>
  <c r="BH27" i="50"/>
  <c r="BH35" i="50"/>
  <c r="BH39" i="50"/>
  <c r="BH43" i="50"/>
  <c r="BH40" i="64"/>
  <c r="BH65" i="50"/>
  <c r="BH66" i="50"/>
  <c r="BH67" i="50"/>
  <c r="BH68" i="50"/>
  <c r="BH69" i="50"/>
  <c r="BH70" i="50"/>
  <c r="BH41" i="64"/>
  <c r="BH38" i="64"/>
  <c r="BH43" i="64"/>
  <c r="BH45" i="64"/>
  <c r="BH48" i="64"/>
  <c r="BH50" i="64"/>
  <c r="BH67" i="64"/>
  <c r="BH7" i="111"/>
  <c r="BH13" i="48"/>
  <c r="BH33" i="48"/>
  <c r="BH35" i="48"/>
  <c r="BH44" i="48"/>
  <c r="BH7" i="48"/>
  <c r="BH9" i="48"/>
  <c r="BH50" i="48"/>
  <c r="BH70" i="48"/>
  <c r="BH72" i="48"/>
  <c r="BH81" i="48"/>
  <c r="BJ125" i="59"/>
  <c r="BH45" i="48"/>
  <c r="BJ126" i="59"/>
  <c r="BJ127" i="59"/>
  <c r="BH34" i="48"/>
  <c r="BH38" i="48"/>
  <c r="BH39" i="48"/>
  <c r="BH40" i="48"/>
  <c r="BH71" i="48"/>
  <c r="BH75" i="48"/>
  <c r="BH76" i="48"/>
  <c r="BH77" i="48"/>
  <c r="BJ120" i="59"/>
  <c r="BH41" i="48"/>
  <c r="BJ121" i="59"/>
  <c r="BJ122" i="59"/>
  <c r="BH14" i="48"/>
  <c r="BH15" i="48"/>
  <c r="BH17" i="48"/>
  <c r="BH21" i="48"/>
  <c r="BH22" i="48"/>
  <c r="BH23" i="48"/>
  <c r="BH24" i="48"/>
  <c r="BH26" i="48"/>
  <c r="BH28" i="48"/>
  <c r="BH51" i="48"/>
  <c r="BH52" i="48"/>
  <c r="BH54" i="48"/>
  <c r="BH58" i="48"/>
  <c r="BH59" i="48"/>
  <c r="BH60" i="48"/>
  <c r="BH61" i="48"/>
  <c r="BH63" i="48"/>
  <c r="BH65" i="48"/>
  <c r="BJ116" i="59"/>
  <c r="BJ129" i="59"/>
  <c r="BH91" i="48"/>
  <c r="BK49" i="68"/>
  <c r="BK50" i="68"/>
  <c r="BK56" i="68"/>
  <c r="BK57" i="68"/>
  <c r="BK58" i="68"/>
  <c r="BK59" i="68"/>
  <c r="BK60" i="68"/>
  <c r="BK61" i="68"/>
  <c r="BK62" i="68"/>
  <c r="BK63" i="68"/>
  <c r="BK64" i="68"/>
  <c r="BK65" i="68"/>
  <c r="BK67" i="68"/>
  <c r="BK74" i="68"/>
  <c r="BM193" i="6"/>
  <c r="BK72" i="68"/>
  <c r="BM175" i="6"/>
  <c r="BK71" i="68"/>
  <c r="BM166" i="6"/>
  <c r="BK73" i="68"/>
  <c r="BM184" i="6"/>
  <c r="BM209" i="6"/>
  <c r="BM163" i="6"/>
  <c r="BM165" i="6"/>
  <c r="BM172" i="6"/>
  <c r="BM174" i="6"/>
  <c r="BM199" i="6"/>
  <c r="BM201" i="6"/>
  <c r="BM190" i="6"/>
  <c r="BM191" i="6"/>
  <c r="BM192" i="6"/>
  <c r="BM181" i="6"/>
  <c r="BM182" i="6"/>
  <c r="BM183" i="6"/>
  <c r="BM208" i="6"/>
  <c r="BM210" i="6"/>
  <c r="BM219" i="6"/>
  <c r="BM220" i="6"/>
  <c r="BM221" i="6"/>
  <c r="BM223" i="6"/>
  <c r="BM25" i="6"/>
  <c r="BM222" i="6"/>
  <c r="BM224" i="6"/>
  <c r="BK76" i="68"/>
  <c r="BM341" i="6"/>
  <c r="BK86" i="68"/>
  <c r="BK87" i="68"/>
  <c r="BK89" i="68"/>
  <c r="BK94" i="68"/>
  <c r="BM332" i="6"/>
  <c r="BK93" i="68"/>
  <c r="BM323" i="6"/>
  <c r="BK75" i="68"/>
  <c r="BM305" i="6"/>
  <c r="BM357" i="6"/>
  <c r="BM347" i="6"/>
  <c r="BM348" i="6"/>
  <c r="BM349" i="6"/>
  <c r="BM338" i="6"/>
  <c r="BM339" i="6"/>
  <c r="BM340" i="6"/>
  <c r="BM329" i="6"/>
  <c r="BM330" i="6"/>
  <c r="BM331" i="6"/>
  <c r="BM320" i="6"/>
  <c r="BM321" i="6"/>
  <c r="BM322" i="6"/>
  <c r="BM311" i="6"/>
  <c r="BM312" i="6"/>
  <c r="BM313" i="6"/>
  <c r="BM302" i="6"/>
  <c r="BM303" i="6"/>
  <c r="BM304" i="6"/>
  <c r="BM356" i="6"/>
  <c r="BM358" i="6"/>
  <c r="BM367" i="6"/>
  <c r="BM368" i="6"/>
  <c r="BM369" i="6"/>
  <c r="BM371" i="6"/>
  <c r="BM75" i="6"/>
  <c r="BM370" i="6"/>
  <c r="BM372" i="6"/>
  <c r="BK80" i="68"/>
  <c r="BM496" i="6"/>
  <c r="BK79" i="68"/>
  <c r="BM469" i="6"/>
  <c r="BK78" i="68"/>
  <c r="BM442" i="6"/>
  <c r="BK77" i="68"/>
  <c r="BM406" i="6"/>
  <c r="BM530" i="6"/>
  <c r="BM520" i="6"/>
  <c r="BM521" i="6"/>
  <c r="BM522" i="6"/>
  <c r="BM511" i="6"/>
  <c r="BM512" i="6"/>
  <c r="BM513" i="6"/>
  <c r="BM502" i="6"/>
  <c r="BM503" i="6"/>
  <c r="BM504" i="6"/>
  <c r="BM493" i="6"/>
  <c r="BM494" i="6"/>
  <c r="BM495" i="6"/>
  <c r="BM457" i="6"/>
  <c r="BM458" i="6"/>
  <c r="BM459" i="6"/>
  <c r="BM448" i="6"/>
  <c r="BM449" i="6"/>
  <c r="BM450" i="6"/>
  <c r="BM439" i="6"/>
  <c r="BM440" i="6"/>
  <c r="BM441" i="6"/>
  <c r="BM430" i="6"/>
  <c r="BM431" i="6"/>
  <c r="BM432" i="6"/>
  <c r="BM421" i="6"/>
  <c r="BM422" i="6"/>
  <c r="BM423" i="6"/>
  <c r="BM412" i="6"/>
  <c r="BM413" i="6"/>
  <c r="BM414" i="6"/>
  <c r="BM403" i="6"/>
  <c r="BM404" i="6"/>
  <c r="BM405" i="6"/>
  <c r="BM394" i="6"/>
  <c r="BM395" i="6"/>
  <c r="BM396" i="6"/>
  <c r="BM385" i="6"/>
  <c r="BM386" i="6"/>
  <c r="BM387" i="6"/>
  <c r="BM484" i="6"/>
  <c r="BM485" i="6"/>
  <c r="BM486" i="6"/>
  <c r="BM475" i="6"/>
  <c r="BM476" i="6"/>
  <c r="BM477" i="6"/>
  <c r="BM466" i="6"/>
  <c r="BM467" i="6"/>
  <c r="BM468" i="6"/>
  <c r="BM529" i="6"/>
  <c r="BM531" i="6"/>
  <c r="BM540" i="6"/>
  <c r="BM541" i="6"/>
  <c r="BM542" i="6"/>
  <c r="BM544" i="6"/>
  <c r="BM133" i="6"/>
  <c r="BM543" i="6"/>
  <c r="BM545" i="6"/>
  <c r="BM264" i="6"/>
  <c r="BM265" i="6"/>
  <c r="BM266" i="6"/>
  <c r="BM255" i="6"/>
  <c r="BM256" i="6"/>
  <c r="BM257" i="6"/>
  <c r="BM246" i="6"/>
  <c r="BM248" i="6"/>
  <c r="BM237" i="6"/>
  <c r="BM238" i="6"/>
  <c r="BM239" i="6"/>
  <c r="BM273" i="6"/>
  <c r="BM274" i="6"/>
  <c r="BM275" i="6"/>
  <c r="BM284" i="6"/>
  <c r="BM285" i="6"/>
  <c r="BM286" i="6"/>
  <c r="BM47" i="6"/>
  <c r="BM287" i="6"/>
  <c r="BM288" i="6"/>
  <c r="BM289" i="6"/>
  <c r="BJ164" i="59"/>
  <c r="BM228" i="6"/>
  <c r="BM376" i="6"/>
  <c r="BM549" i="6"/>
  <c r="BM293" i="6"/>
  <c r="BJ166" i="59"/>
  <c r="BM227" i="6"/>
  <c r="BM292" i="6"/>
  <c r="BM375" i="6"/>
  <c r="BM548" i="6"/>
  <c r="BJ165" i="59"/>
  <c r="BJ167" i="59"/>
  <c r="BJ150" i="59"/>
  <c r="BJ152" i="59"/>
  <c r="BJ153" i="59"/>
  <c r="BJ151" i="59"/>
  <c r="BJ154" i="59"/>
  <c r="BM205" i="6"/>
  <c r="BM196" i="6"/>
  <c r="BM178" i="6"/>
  <c r="BM169" i="6"/>
  <c r="BM187" i="6"/>
  <c r="BM212" i="6"/>
  <c r="BJ157" i="59"/>
  <c r="BM270" i="6"/>
  <c r="BM261" i="6"/>
  <c r="BM252" i="6"/>
  <c r="BM243" i="6"/>
  <c r="BM277" i="6"/>
  <c r="BJ158" i="59"/>
  <c r="BM353" i="6"/>
  <c r="BM344" i="6"/>
  <c r="BM335" i="6"/>
  <c r="BM326" i="6"/>
  <c r="BM317" i="6"/>
  <c r="BM308" i="6"/>
  <c r="BM360" i="6"/>
  <c r="BJ159" i="59"/>
  <c r="BM526" i="6"/>
  <c r="BM517" i="6"/>
  <c r="BM508" i="6"/>
  <c r="BM499" i="6"/>
  <c r="BM463" i="6"/>
  <c r="BM454" i="6"/>
  <c r="BM445" i="6"/>
  <c r="BM436" i="6"/>
  <c r="BM427" i="6"/>
  <c r="BM418" i="6"/>
  <c r="BM409" i="6"/>
  <c r="BM400" i="6"/>
  <c r="BM391" i="6"/>
  <c r="BM533" i="6"/>
  <c r="BJ160" i="59"/>
  <c r="BJ161" i="59"/>
  <c r="BJ169" i="59"/>
  <c r="BK11" i="33"/>
  <c r="BK12" i="33"/>
  <c r="BK13" i="33"/>
  <c r="BK14" i="33"/>
  <c r="BK15" i="33"/>
  <c r="BK16" i="33"/>
  <c r="BK17" i="33"/>
  <c r="BK18" i="33"/>
  <c r="BK19" i="33"/>
  <c r="BK20" i="33"/>
  <c r="BK21" i="33"/>
  <c r="BK22" i="33"/>
  <c r="BK23" i="33"/>
  <c r="BK24" i="33"/>
  <c r="BK25" i="33"/>
  <c r="BK26" i="33"/>
  <c r="BK27" i="33"/>
  <c r="BK28" i="33"/>
  <c r="BK29" i="33"/>
  <c r="BK30" i="33"/>
  <c r="BK31" i="33"/>
  <c r="BK32" i="33"/>
  <c r="BK33" i="33"/>
  <c r="BK34" i="33"/>
  <c r="BK35" i="33"/>
  <c r="BK36" i="33"/>
  <c r="BK37" i="33"/>
  <c r="BK38" i="33"/>
  <c r="BK39" i="33"/>
  <c r="BK40" i="33"/>
  <c r="BK41" i="33"/>
  <c r="BK42" i="33"/>
  <c r="BK43" i="33"/>
  <c r="BK44" i="33"/>
  <c r="BK45" i="33"/>
  <c r="BK46" i="33"/>
  <c r="BK47" i="33"/>
  <c r="BK48" i="33"/>
  <c r="BK49" i="33"/>
  <c r="BK50" i="33"/>
  <c r="BK51" i="33"/>
  <c r="BK52" i="33"/>
  <c r="BK53" i="33"/>
  <c r="BK54" i="33"/>
  <c r="BK55" i="33"/>
  <c r="BK56" i="33"/>
  <c r="BK57" i="33"/>
  <c r="BK58" i="33"/>
  <c r="BK59" i="33"/>
  <c r="BK60" i="33"/>
  <c r="BK61" i="33"/>
  <c r="BK62" i="33"/>
  <c r="BK63" i="33"/>
  <c r="BK64" i="33"/>
  <c r="BM31" i="6"/>
  <c r="BI23" i="29"/>
  <c r="BM53" i="6"/>
  <c r="BI24" i="29"/>
  <c r="BM81" i="6"/>
  <c r="BI25" i="29"/>
  <c r="BM139" i="6"/>
  <c r="BI26" i="29"/>
  <c r="BI27" i="29"/>
  <c r="BI28" i="29"/>
  <c r="BI47" i="29"/>
  <c r="BI48" i="29"/>
  <c r="BK7" i="30"/>
  <c r="BM30" i="6"/>
  <c r="BI14" i="29"/>
  <c r="BM52" i="6"/>
  <c r="BI15" i="29"/>
  <c r="BM80" i="6"/>
  <c r="BI16" i="29"/>
  <c r="BM138" i="6"/>
  <c r="BI17" i="29"/>
  <c r="BI18" i="29"/>
  <c r="BI19" i="29"/>
  <c r="BI38" i="29"/>
  <c r="BI39" i="29"/>
  <c r="BK8" i="30"/>
  <c r="BK9" i="30"/>
  <c r="BK50" i="30"/>
  <c r="D65" i="33"/>
  <c r="BK65" i="33"/>
  <c r="BK7" i="33"/>
  <c r="BK8" i="33"/>
  <c r="BK9" i="33"/>
  <c r="BK10" i="33"/>
  <c r="BK69" i="33"/>
  <c r="BK39" i="28"/>
  <c r="BJ204" i="59"/>
  <c r="BM29" i="6"/>
  <c r="BI5" i="29"/>
  <c r="BM51" i="6"/>
  <c r="BI6" i="29"/>
  <c r="BM79" i="6"/>
  <c r="BI7" i="29"/>
  <c r="BM137" i="6"/>
  <c r="BI8" i="29"/>
  <c r="BI9" i="29"/>
  <c r="BI10" i="29"/>
  <c r="BI32" i="29"/>
  <c r="BI33" i="29"/>
  <c r="BI34" i="29"/>
  <c r="BI35" i="29"/>
  <c r="BK12" i="28"/>
  <c r="BK13" i="28"/>
  <c r="BJ178" i="59"/>
  <c r="BI42" i="29"/>
  <c r="BI44" i="29"/>
  <c r="BK6" i="28"/>
  <c r="BJ172" i="59"/>
  <c r="BJ206" i="59"/>
  <c r="BJ208" i="59"/>
  <c r="BI35" i="64"/>
  <c r="BH90" i="48"/>
  <c r="BI14" i="67"/>
  <c r="BI17" i="67"/>
  <c r="BI18" i="67"/>
  <c r="BI20" i="67"/>
  <c r="BI39" i="64"/>
  <c r="BI38" i="50"/>
  <c r="BI34" i="50"/>
  <c r="BI27" i="50"/>
  <c r="BI35" i="50"/>
  <c r="BI39" i="50"/>
  <c r="BI43" i="50"/>
  <c r="BI40" i="64"/>
  <c r="BI65" i="50"/>
  <c r="BI66" i="50"/>
  <c r="BI67" i="50"/>
  <c r="BI68" i="50"/>
  <c r="BI69" i="50"/>
  <c r="BI70" i="50"/>
  <c r="BI41" i="64"/>
  <c r="BI38" i="64"/>
  <c r="BI43" i="64"/>
  <c r="BI45" i="64"/>
  <c r="BI48" i="64"/>
  <c r="BI50" i="64"/>
  <c r="BI67" i="64"/>
  <c r="BI7" i="111"/>
  <c r="BI13" i="48"/>
  <c r="BI33" i="48"/>
  <c r="BI35" i="48"/>
  <c r="BI44" i="48"/>
  <c r="BI7" i="48"/>
  <c r="BI9" i="48"/>
  <c r="BI50" i="48"/>
  <c r="BI70" i="48"/>
  <c r="BI72" i="48"/>
  <c r="BI81" i="48"/>
  <c r="BK125" i="59"/>
  <c r="BI45" i="48"/>
  <c r="BK126" i="59"/>
  <c r="BK127" i="59"/>
  <c r="BI34" i="48"/>
  <c r="BI38" i="48"/>
  <c r="BI39" i="48"/>
  <c r="BI40" i="48"/>
  <c r="BI71" i="48"/>
  <c r="BI75" i="48"/>
  <c r="BI76" i="48"/>
  <c r="BI77" i="48"/>
  <c r="BK120" i="59"/>
  <c r="BI41" i="48"/>
  <c r="BK121" i="59"/>
  <c r="BK122" i="59"/>
  <c r="BI14" i="48"/>
  <c r="BI15" i="48"/>
  <c r="BI17" i="48"/>
  <c r="BI21" i="48"/>
  <c r="BI22" i="48"/>
  <c r="BI23" i="48"/>
  <c r="BI24" i="48"/>
  <c r="BI26" i="48"/>
  <c r="BI28" i="48"/>
  <c r="BI51" i="48"/>
  <c r="BI52" i="48"/>
  <c r="BI54" i="48"/>
  <c r="BI58" i="48"/>
  <c r="BI59" i="48"/>
  <c r="BI60" i="48"/>
  <c r="BI61" i="48"/>
  <c r="BI63" i="48"/>
  <c r="BI65" i="48"/>
  <c r="BK116" i="59"/>
  <c r="BK129" i="59"/>
  <c r="BI91" i="48"/>
  <c r="BL49" i="68"/>
  <c r="BL50" i="68"/>
  <c r="BL56" i="68"/>
  <c r="BL57" i="68"/>
  <c r="BL58" i="68"/>
  <c r="BL59" i="68"/>
  <c r="BL60" i="68"/>
  <c r="BL61" i="68"/>
  <c r="BL62" i="68"/>
  <c r="BL63" i="68"/>
  <c r="BL64" i="68"/>
  <c r="BL65" i="68"/>
  <c r="BL67" i="68"/>
  <c r="BL74" i="68"/>
  <c r="BN193" i="6"/>
  <c r="BL72" i="68"/>
  <c r="BN175" i="6"/>
  <c r="BL71" i="68"/>
  <c r="BN166" i="6"/>
  <c r="BL73" i="68"/>
  <c r="BN184" i="6"/>
  <c r="BN209" i="6"/>
  <c r="BN163" i="6"/>
  <c r="BN165" i="6"/>
  <c r="BN172" i="6"/>
  <c r="BN174" i="6"/>
  <c r="BN199" i="6"/>
  <c r="BN201" i="6"/>
  <c r="BN190" i="6"/>
  <c r="BN191" i="6"/>
  <c r="BN192" i="6"/>
  <c r="BN181" i="6"/>
  <c r="BN182" i="6"/>
  <c r="BN183" i="6"/>
  <c r="BN208" i="6"/>
  <c r="BN210" i="6"/>
  <c r="BN219" i="6"/>
  <c r="BN220" i="6"/>
  <c r="BN221" i="6"/>
  <c r="BN223" i="6"/>
  <c r="BN25" i="6"/>
  <c r="BN222" i="6"/>
  <c r="BN224" i="6"/>
  <c r="BL76" i="68"/>
  <c r="BN341" i="6"/>
  <c r="BL86" i="68"/>
  <c r="BL87" i="68"/>
  <c r="BL89" i="68"/>
  <c r="BL94" i="68"/>
  <c r="BN332" i="6"/>
  <c r="BL93" i="68"/>
  <c r="BN323" i="6"/>
  <c r="BL75" i="68"/>
  <c r="BN305" i="6"/>
  <c r="BN357" i="6"/>
  <c r="BN347" i="6"/>
  <c r="BN348" i="6"/>
  <c r="BN349" i="6"/>
  <c r="BN338" i="6"/>
  <c r="BN339" i="6"/>
  <c r="BN340" i="6"/>
  <c r="BN329" i="6"/>
  <c r="BN330" i="6"/>
  <c r="BN331" i="6"/>
  <c r="BN320" i="6"/>
  <c r="BN321" i="6"/>
  <c r="BN322" i="6"/>
  <c r="BN311" i="6"/>
  <c r="BN312" i="6"/>
  <c r="BN313" i="6"/>
  <c r="BN302" i="6"/>
  <c r="BN303" i="6"/>
  <c r="BN304" i="6"/>
  <c r="BN356" i="6"/>
  <c r="BN358" i="6"/>
  <c r="BN367" i="6"/>
  <c r="BN368" i="6"/>
  <c r="BN369" i="6"/>
  <c r="BN371" i="6"/>
  <c r="BN75" i="6"/>
  <c r="BN370" i="6"/>
  <c r="BN372" i="6"/>
  <c r="BL80" i="68"/>
  <c r="BN496" i="6"/>
  <c r="BL79" i="68"/>
  <c r="BN469" i="6"/>
  <c r="BL78" i="68"/>
  <c r="BN442" i="6"/>
  <c r="BL77" i="68"/>
  <c r="BN406" i="6"/>
  <c r="BN530" i="6"/>
  <c r="BN520" i="6"/>
  <c r="BN521" i="6"/>
  <c r="BN522" i="6"/>
  <c r="BN511" i="6"/>
  <c r="BN512" i="6"/>
  <c r="BN513" i="6"/>
  <c r="BN502" i="6"/>
  <c r="BN503" i="6"/>
  <c r="BN504" i="6"/>
  <c r="BN493" i="6"/>
  <c r="BN494" i="6"/>
  <c r="BN495" i="6"/>
  <c r="BN457" i="6"/>
  <c r="BN458" i="6"/>
  <c r="BN459" i="6"/>
  <c r="BN448" i="6"/>
  <c r="BN449" i="6"/>
  <c r="BN450" i="6"/>
  <c r="BN439" i="6"/>
  <c r="BN440" i="6"/>
  <c r="BN441" i="6"/>
  <c r="BN430" i="6"/>
  <c r="BN431" i="6"/>
  <c r="BN432" i="6"/>
  <c r="BN421" i="6"/>
  <c r="BN422" i="6"/>
  <c r="BN423" i="6"/>
  <c r="BN412" i="6"/>
  <c r="BN413" i="6"/>
  <c r="BN414" i="6"/>
  <c r="BN403" i="6"/>
  <c r="BN404" i="6"/>
  <c r="BN405" i="6"/>
  <c r="BN394" i="6"/>
  <c r="BN395" i="6"/>
  <c r="BN396" i="6"/>
  <c r="BN385" i="6"/>
  <c r="BN386" i="6"/>
  <c r="BN387" i="6"/>
  <c r="BN484" i="6"/>
  <c r="BN485" i="6"/>
  <c r="BN486" i="6"/>
  <c r="BN475" i="6"/>
  <c r="BN476" i="6"/>
  <c r="BN477" i="6"/>
  <c r="BN466" i="6"/>
  <c r="BN467" i="6"/>
  <c r="BN468" i="6"/>
  <c r="BN529" i="6"/>
  <c r="BN531" i="6"/>
  <c r="BN540" i="6"/>
  <c r="BN541" i="6"/>
  <c r="BN542" i="6"/>
  <c r="BN544" i="6"/>
  <c r="BN133" i="6"/>
  <c r="BN543" i="6"/>
  <c r="BN545" i="6"/>
  <c r="BN264" i="6"/>
  <c r="BN265" i="6"/>
  <c r="BN266" i="6"/>
  <c r="BN255" i="6"/>
  <c r="BN256" i="6"/>
  <c r="BN257" i="6"/>
  <c r="BN246" i="6"/>
  <c r="BN248" i="6"/>
  <c r="BN237" i="6"/>
  <c r="BN238" i="6"/>
  <c r="BN239" i="6"/>
  <c r="BN273" i="6"/>
  <c r="BN274" i="6"/>
  <c r="BN275" i="6"/>
  <c r="BN284" i="6"/>
  <c r="BN285" i="6"/>
  <c r="BN286" i="6"/>
  <c r="BN47" i="6"/>
  <c r="BN287" i="6"/>
  <c r="BN288" i="6"/>
  <c r="BN289" i="6"/>
  <c r="BK164" i="59"/>
  <c r="BN228" i="6"/>
  <c r="BN376" i="6"/>
  <c r="BN549" i="6"/>
  <c r="BN293" i="6"/>
  <c r="BK166" i="59"/>
  <c r="BN227" i="6"/>
  <c r="BN292" i="6"/>
  <c r="BN375" i="6"/>
  <c r="BN548" i="6"/>
  <c r="BK165" i="59"/>
  <c r="BK167" i="59"/>
  <c r="BK150" i="59"/>
  <c r="BK152" i="59"/>
  <c r="BK153" i="59"/>
  <c r="BK151" i="59"/>
  <c r="BK154" i="59"/>
  <c r="BN205" i="6"/>
  <c r="BN196" i="6"/>
  <c r="BN178" i="6"/>
  <c r="BN169" i="6"/>
  <c r="BN187" i="6"/>
  <c r="BN212" i="6"/>
  <c r="BK157" i="59"/>
  <c r="BN270" i="6"/>
  <c r="BN261" i="6"/>
  <c r="BN252" i="6"/>
  <c r="BN243" i="6"/>
  <c r="BN277" i="6"/>
  <c r="BK158" i="59"/>
  <c r="BN353" i="6"/>
  <c r="BN344" i="6"/>
  <c r="BN335" i="6"/>
  <c r="BN326" i="6"/>
  <c r="BN317" i="6"/>
  <c r="BN308" i="6"/>
  <c r="BN360" i="6"/>
  <c r="BK159" i="59"/>
  <c r="BN526" i="6"/>
  <c r="BN517" i="6"/>
  <c r="BN508" i="6"/>
  <c r="BN499" i="6"/>
  <c r="BN463" i="6"/>
  <c r="BN454" i="6"/>
  <c r="BN445" i="6"/>
  <c r="BN436" i="6"/>
  <c r="BN427" i="6"/>
  <c r="BN418" i="6"/>
  <c r="BN409" i="6"/>
  <c r="BN400" i="6"/>
  <c r="BN391" i="6"/>
  <c r="BN533" i="6"/>
  <c r="BK160" i="59"/>
  <c r="BK161" i="59"/>
  <c r="BK169" i="59"/>
  <c r="BL11" i="33"/>
  <c r="BL12" i="33"/>
  <c r="BL13" i="33"/>
  <c r="BL14" i="33"/>
  <c r="BL15" i="33"/>
  <c r="BL16" i="33"/>
  <c r="BL17" i="33"/>
  <c r="BL18" i="33"/>
  <c r="BL19" i="33"/>
  <c r="BL20" i="33"/>
  <c r="BL21" i="33"/>
  <c r="BL22" i="33"/>
  <c r="BL23" i="33"/>
  <c r="BL24" i="33"/>
  <c r="BL25" i="33"/>
  <c r="BL26" i="33"/>
  <c r="BL27" i="33"/>
  <c r="BL28" i="33"/>
  <c r="BL29" i="33"/>
  <c r="BL30" i="33"/>
  <c r="BL31" i="33"/>
  <c r="BL32" i="33"/>
  <c r="BL33" i="33"/>
  <c r="BL34" i="33"/>
  <c r="BL35" i="33"/>
  <c r="BL36" i="33"/>
  <c r="BL37" i="33"/>
  <c r="BL38" i="33"/>
  <c r="BL39" i="33"/>
  <c r="BL40" i="33"/>
  <c r="BL41" i="33"/>
  <c r="BL42" i="33"/>
  <c r="BL43" i="33"/>
  <c r="BL44" i="33"/>
  <c r="BL45" i="33"/>
  <c r="BL46" i="33"/>
  <c r="BL47" i="33"/>
  <c r="BL48" i="33"/>
  <c r="BL49" i="33"/>
  <c r="BL50" i="33"/>
  <c r="BL51" i="33"/>
  <c r="BL52" i="33"/>
  <c r="BL53" i="33"/>
  <c r="BL54" i="33"/>
  <c r="BL55" i="33"/>
  <c r="BL56" i="33"/>
  <c r="BL57" i="33"/>
  <c r="BL58" i="33"/>
  <c r="BL59" i="33"/>
  <c r="BL60" i="33"/>
  <c r="BL61" i="33"/>
  <c r="BL62" i="33"/>
  <c r="BL63" i="33"/>
  <c r="BL64" i="33"/>
  <c r="BL65" i="33"/>
  <c r="BN31" i="6"/>
  <c r="BJ23" i="29"/>
  <c r="BN53" i="6"/>
  <c r="BJ24" i="29"/>
  <c r="BN81" i="6"/>
  <c r="BJ25" i="29"/>
  <c r="BN139" i="6"/>
  <c r="BJ26" i="29"/>
  <c r="BJ27" i="29"/>
  <c r="BJ28" i="29"/>
  <c r="BJ47" i="29"/>
  <c r="BJ48" i="29"/>
  <c r="BL7" i="30"/>
  <c r="BN30" i="6"/>
  <c r="BJ14" i="29"/>
  <c r="BN52" i="6"/>
  <c r="BJ15" i="29"/>
  <c r="BN80" i="6"/>
  <c r="BJ16" i="29"/>
  <c r="BN138" i="6"/>
  <c r="BJ17" i="29"/>
  <c r="BJ18" i="29"/>
  <c r="BJ19" i="29"/>
  <c r="BJ38" i="29"/>
  <c r="BJ39" i="29"/>
  <c r="BL8" i="30"/>
  <c r="BL9" i="30"/>
  <c r="BL50" i="30"/>
  <c r="D66" i="33"/>
  <c r="BL66" i="33"/>
  <c r="BL7" i="33"/>
  <c r="BL8" i="33"/>
  <c r="BL9" i="33"/>
  <c r="BL10" i="33"/>
  <c r="BL69" i="33"/>
  <c r="BL39" i="28"/>
  <c r="BK204" i="59"/>
  <c r="BN29" i="6"/>
  <c r="BJ5" i="29"/>
  <c r="BN51" i="6"/>
  <c r="BJ6" i="29"/>
  <c r="BN79" i="6"/>
  <c r="BJ7" i="29"/>
  <c r="BN137" i="6"/>
  <c r="BJ8" i="29"/>
  <c r="BJ9" i="29"/>
  <c r="BJ10" i="29"/>
  <c r="BJ32" i="29"/>
  <c r="BJ33" i="29"/>
  <c r="BJ34" i="29"/>
  <c r="BJ35" i="29"/>
  <c r="BL12" i="28"/>
  <c r="BL13" i="28"/>
  <c r="BK178" i="59"/>
  <c r="BJ42" i="29"/>
  <c r="BJ44" i="29"/>
  <c r="BL6" i="28"/>
  <c r="BK172" i="59"/>
  <c r="BK206" i="59"/>
  <c r="BK208" i="59"/>
  <c r="BJ35" i="64"/>
  <c r="BI90" i="48"/>
  <c r="BJ14" i="67"/>
  <c r="BJ17" i="67"/>
  <c r="BJ18" i="67"/>
  <c r="BJ20" i="67"/>
  <c r="BJ39" i="64"/>
  <c r="BJ38" i="50"/>
  <c r="BJ34" i="50"/>
  <c r="BJ27" i="50"/>
  <c r="BJ35" i="50"/>
  <c r="BJ39" i="50"/>
  <c r="BJ43" i="50"/>
  <c r="BJ40" i="64"/>
  <c r="BJ65" i="50"/>
  <c r="BJ66" i="50"/>
  <c r="BJ67" i="50"/>
  <c r="BJ68" i="50"/>
  <c r="BJ69" i="50"/>
  <c r="BJ70" i="50"/>
  <c r="BJ41" i="64"/>
  <c r="BJ38" i="64"/>
  <c r="BJ43" i="64"/>
  <c r="BJ45" i="64"/>
  <c r="BJ48" i="64"/>
  <c r="BJ50" i="64"/>
  <c r="BJ67" i="64"/>
  <c r="BJ7" i="111"/>
  <c r="BJ13" i="48"/>
  <c r="BJ33" i="48"/>
  <c r="BJ35" i="48"/>
  <c r="BJ44" i="48"/>
  <c r="BJ7" i="48"/>
  <c r="BJ9" i="48"/>
  <c r="BJ50" i="48"/>
  <c r="BJ70" i="48"/>
  <c r="BJ72" i="48"/>
  <c r="BJ81" i="48"/>
  <c r="BL125" i="59"/>
  <c r="BJ45" i="48"/>
  <c r="BL126" i="59"/>
  <c r="BL127" i="59"/>
  <c r="BJ34" i="48"/>
  <c r="BJ38" i="48"/>
  <c r="BJ39" i="48"/>
  <c r="BJ40" i="48"/>
  <c r="BJ71" i="48"/>
  <c r="BJ75" i="48"/>
  <c r="BJ76" i="48"/>
  <c r="BJ77" i="48"/>
  <c r="BL120" i="59"/>
  <c r="BJ41" i="48"/>
  <c r="BL121" i="59"/>
  <c r="BL122" i="59"/>
  <c r="BJ14" i="48"/>
  <c r="BJ15" i="48"/>
  <c r="BJ17" i="48"/>
  <c r="BJ21" i="48"/>
  <c r="BJ22" i="48"/>
  <c r="BJ23" i="48"/>
  <c r="BJ24" i="48"/>
  <c r="BJ26" i="48"/>
  <c r="BJ28" i="48"/>
  <c r="BJ51" i="48"/>
  <c r="BJ52" i="48"/>
  <c r="BJ54" i="48"/>
  <c r="BJ58" i="48"/>
  <c r="BJ59" i="48"/>
  <c r="BJ60" i="48"/>
  <c r="BJ61" i="48"/>
  <c r="BJ63" i="48"/>
  <c r="BJ65" i="48"/>
  <c r="BL116" i="59"/>
  <c r="BL129" i="59"/>
  <c r="BJ91" i="48"/>
  <c r="BM49" i="68"/>
  <c r="BM50" i="68"/>
  <c r="BM56" i="68"/>
  <c r="BM57" i="68"/>
  <c r="BM58" i="68"/>
  <c r="BM59" i="68"/>
  <c r="BM60" i="68"/>
  <c r="BM61" i="68"/>
  <c r="BM62" i="68"/>
  <c r="BM63" i="68"/>
  <c r="BM64" i="68"/>
  <c r="BM65" i="68"/>
  <c r="BM67" i="68"/>
  <c r="BM74" i="68"/>
  <c r="BO193" i="6"/>
  <c r="BM72" i="68"/>
  <c r="BO175" i="6"/>
  <c r="BM71" i="68"/>
  <c r="BO166" i="6"/>
  <c r="BM73" i="68"/>
  <c r="BO184" i="6"/>
  <c r="BO209" i="6"/>
  <c r="BO163" i="6"/>
  <c r="BO165" i="6"/>
  <c r="BO172" i="6"/>
  <c r="BO174" i="6"/>
  <c r="BO199" i="6"/>
  <c r="BO201" i="6"/>
  <c r="BO190" i="6"/>
  <c r="BO191" i="6"/>
  <c r="BO192" i="6"/>
  <c r="BO181" i="6"/>
  <c r="BO182" i="6"/>
  <c r="BO183" i="6"/>
  <c r="BO208" i="6"/>
  <c r="BO210" i="6"/>
  <c r="BO219" i="6"/>
  <c r="BO220" i="6"/>
  <c r="BO221" i="6"/>
  <c r="BO223" i="6"/>
  <c r="BO25" i="6"/>
  <c r="BO222" i="6"/>
  <c r="BO224" i="6"/>
  <c r="BM76" i="68"/>
  <c r="BO341" i="6"/>
  <c r="BM86" i="68"/>
  <c r="BM87" i="68"/>
  <c r="BM89" i="68"/>
  <c r="BM94" i="68"/>
  <c r="BO332" i="6"/>
  <c r="BM93" i="68"/>
  <c r="BO323" i="6"/>
  <c r="BM75" i="68"/>
  <c r="BO305" i="6"/>
  <c r="BO357" i="6"/>
  <c r="BO347" i="6"/>
  <c r="BO348" i="6"/>
  <c r="BO349" i="6"/>
  <c r="BO338" i="6"/>
  <c r="BO339" i="6"/>
  <c r="BO340" i="6"/>
  <c r="BO329" i="6"/>
  <c r="BO330" i="6"/>
  <c r="BO331" i="6"/>
  <c r="BO320" i="6"/>
  <c r="BO321" i="6"/>
  <c r="BO322" i="6"/>
  <c r="BO311" i="6"/>
  <c r="BO312" i="6"/>
  <c r="BO313" i="6"/>
  <c r="BO302" i="6"/>
  <c r="BO303" i="6"/>
  <c r="BO304" i="6"/>
  <c r="BO356" i="6"/>
  <c r="BO358" i="6"/>
  <c r="BO367" i="6"/>
  <c r="BO368" i="6"/>
  <c r="BO369" i="6"/>
  <c r="BO371" i="6"/>
  <c r="BO75" i="6"/>
  <c r="BO370" i="6"/>
  <c r="BO372" i="6"/>
  <c r="BM80" i="68"/>
  <c r="BO496" i="6"/>
  <c r="BM79" i="68"/>
  <c r="BO469" i="6"/>
  <c r="BM78" i="68"/>
  <c r="BO442" i="6"/>
  <c r="BM77" i="68"/>
  <c r="BO406" i="6"/>
  <c r="BO530" i="6"/>
  <c r="BO520" i="6"/>
  <c r="BO521" i="6"/>
  <c r="BO522" i="6"/>
  <c r="BO511" i="6"/>
  <c r="BO512" i="6"/>
  <c r="BO513" i="6"/>
  <c r="BO502" i="6"/>
  <c r="BO503" i="6"/>
  <c r="BO504" i="6"/>
  <c r="BO493" i="6"/>
  <c r="BO494" i="6"/>
  <c r="BO495" i="6"/>
  <c r="BO457" i="6"/>
  <c r="BO458" i="6"/>
  <c r="BO459" i="6"/>
  <c r="BO448" i="6"/>
  <c r="BO449" i="6"/>
  <c r="BO450" i="6"/>
  <c r="BO439" i="6"/>
  <c r="BO440" i="6"/>
  <c r="BO441" i="6"/>
  <c r="BO430" i="6"/>
  <c r="BO431" i="6"/>
  <c r="BO432" i="6"/>
  <c r="BO421" i="6"/>
  <c r="BO422" i="6"/>
  <c r="BO423" i="6"/>
  <c r="BO412" i="6"/>
  <c r="BO413" i="6"/>
  <c r="BO414" i="6"/>
  <c r="BO403" i="6"/>
  <c r="BO404" i="6"/>
  <c r="BO405" i="6"/>
  <c r="BO394" i="6"/>
  <c r="BO395" i="6"/>
  <c r="BO396" i="6"/>
  <c r="BO385" i="6"/>
  <c r="BO386" i="6"/>
  <c r="BO387" i="6"/>
  <c r="BO484" i="6"/>
  <c r="BO485" i="6"/>
  <c r="BO486" i="6"/>
  <c r="BO475" i="6"/>
  <c r="BO476" i="6"/>
  <c r="BO477" i="6"/>
  <c r="BO466" i="6"/>
  <c r="BO467" i="6"/>
  <c r="BO468" i="6"/>
  <c r="BO529" i="6"/>
  <c r="BO531" i="6"/>
  <c r="BO540" i="6"/>
  <c r="BO541" i="6"/>
  <c r="BO542" i="6"/>
  <c r="BO544" i="6"/>
  <c r="BO133" i="6"/>
  <c r="BO543" i="6"/>
  <c r="BO545" i="6"/>
  <c r="BO264" i="6"/>
  <c r="BO265" i="6"/>
  <c r="BO266" i="6"/>
  <c r="BO255" i="6"/>
  <c r="BO256" i="6"/>
  <c r="BO257" i="6"/>
  <c r="BO246" i="6"/>
  <c r="BO248" i="6"/>
  <c r="BO237" i="6"/>
  <c r="BO238" i="6"/>
  <c r="BO239" i="6"/>
  <c r="BO273" i="6"/>
  <c r="BO274" i="6"/>
  <c r="BO275" i="6"/>
  <c r="BO284" i="6"/>
  <c r="BO285" i="6"/>
  <c r="BO286" i="6"/>
  <c r="BO47" i="6"/>
  <c r="BO287" i="6"/>
  <c r="BO288" i="6"/>
  <c r="BO289" i="6"/>
  <c r="BL164" i="59"/>
  <c r="BO228" i="6"/>
  <c r="BO376" i="6"/>
  <c r="BO549" i="6"/>
  <c r="BO293" i="6"/>
  <c r="BL166" i="59"/>
  <c r="BO227" i="6"/>
  <c r="BO292" i="6"/>
  <c r="BO375" i="6"/>
  <c r="BO548" i="6"/>
  <c r="BL165" i="59"/>
  <c r="BL167" i="59"/>
  <c r="BL150" i="59"/>
  <c r="BL152" i="59"/>
  <c r="BL153" i="59"/>
  <c r="BL151" i="59"/>
  <c r="BL154" i="59"/>
  <c r="BO205" i="6"/>
  <c r="BO196" i="6"/>
  <c r="BO178" i="6"/>
  <c r="BO169" i="6"/>
  <c r="BO187" i="6"/>
  <c r="BO212" i="6"/>
  <c r="BL157" i="59"/>
  <c r="BO270" i="6"/>
  <c r="BO261" i="6"/>
  <c r="BO252" i="6"/>
  <c r="BO243" i="6"/>
  <c r="BO277" i="6"/>
  <c r="BL158" i="59"/>
  <c r="BO353" i="6"/>
  <c r="BO344" i="6"/>
  <c r="BO335" i="6"/>
  <c r="BO326" i="6"/>
  <c r="BO317" i="6"/>
  <c r="BO308" i="6"/>
  <c r="BO360" i="6"/>
  <c r="BL159" i="59"/>
  <c r="BO526" i="6"/>
  <c r="BO517" i="6"/>
  <c r="BO508" i="6"/>
  <c r="BO499" i="6"/>
  <c r="BO463" i="6"/>
  <c r="BO454" i="6"/>
  <c r="BO445" i="6"/>
  <c r="BO436" i="6"/>
  <c r="BO427" i="6"/>
  <c r="BO418" i="6"/>
  <c r="BO409" i="6"/>
  <c r="BO400" i="6"/>
  <c r="BO391" i="6"/>
  <c r="BO533" i="6"/>
  <c r="BL160" i="59"/>
  <c r="BL161" i="59"/>
  <c r="BL169" i="59"/>
  <c r="BM11" i="33"/>
  <c r="BM12" i="33"/>
  <c r="BM13" i="33"/>
  <c r="BM14" i="33"/>
  <c r="BM15" i="33"/>
  <c r="BM16" i="33"/>
  <c r="BM17" i="33"/>
  <c r="BM18" i="33"/>
  <c r="BM19" i="33"/>
  <c r="BM20" i="33"/>
  <c r="BM21" i="33"/>
  <c r="BM22" i="33"/>
  <c r="BM23" i="33"/>
  <c r="BM24" i="33"/>
  <c r="BM25" i="33"/>
  <c r="BM26" i="33"/>
  <c r="BM27" i="33"/>
  <c r="BM28" i="33"/>
  <c r="BM29" i="33"/>
  <c r="BM30" i="33"/>
  <c r="BM31" i="33"/>
  <c r="BM32" i="33"/>
  <c r="BM33" i="33"/>
  <c r="BM34" i="33"/>
  <c r="BM35" i="33"/>
  <c r="BM36" i="33"/>
  <c r="BM37" i="33"/>
  <c r="BM38" i="33"/>
  <c r="BM39" i="33"/>
  <c r="BM40" i="33"/>
  <c r="BM41" i="33"/>
  <c r="BM42" i="33"/>
  <c r="BM43" i="33"/>
  <c r="BM44" i="33"/>
  <c r="BM45" i="33"/>
  <c r="BM46" i="33"/>
  <c r="BM47" i="33"/>
  <c r="BM48" i="33"/>
  <c r="BM49" i="33"/>
  <c r="BM50" i="33"/>
  <c r="BM51" i="33"/>
  <c r="BM52" i="33"/>
  <c r="BM53" i="33"/>
  <c r="BM54" i="33"/>
  <c r="BM55" i="33"/>
  <c r="BM56" i="33"/>
  <c r="BM57" i="33"/>
  <c r="BM58" i="33"/>
  <c r="BM59" i="33"/>
  <c r="BM60" i="33"/>
  <c r="BM61" i="33"/>
  <c r="BM62" i="33"/>
  <c r="BM63" i="33"/>
  <c r="BM64" i="33"/>
  <c r="BM65" i="33"/>
  <c r="BM66" i="33"/>
  <c r="BO31" i="6"/>
  <c r="BK23" i="29"/>
  <c r="BO53" i="6"/>
  <c r="BK24" i="29"/>
  <c r="BO81" i="6"/>
  <c r="BK25" i="29"/>
  <c r="BO139" i="6"/>
  <c r="BK26" i="29"/>
  <c r="BK27" i="29"/>
  <c r="BK28" i="29"/>
  <c r="BK47" i="29"/>
  <c r="BK48" i="29"/>
  <c r="BM7" i="30"/>
  <c r="BO30" i="6"/>
  <c r="BK14" i="29"/>
  <c r="BO52" i="6"/>
  <c r="BK15" i="29"/>
  <c r="BO80" i="6"/>
  <c r="BK16" i="29"/>
  <c r="BO138" i="6"/>
  <c r="BK17" i="29"/>
  <c r="BK18" i="29"/>
  <c r="BK19" i="29"/>
  <c r="BK38" i="29"/>
  <c r="BK39" i="29"/>
  <c r="BM8" i="30"/>
  <c r="BM9" i="30"/>
  <c r="BM50" i="30"/>
  <c r="D67" i="33"/>
  <c r="BM67" i="33"/>
  <c r="BM7" i="33"/>
  <c r="BM8" i="33"/>
  <c r="BM9" i="33"/>
  <c r="BM10" i="33"/>
  <c r="BM69" i="33"/>
  <c r="BM39" i="28"/>
  <c r="BL204" i="59"/>
  <c r="BO29" i="6"/>
  <c r="BK5" i="29"/>
  <c r="BO51" i="6"/>
  <c r="BK6" i="29"/>
  <c r="BO79" i="6"/>
  <c r="BK7" i="29"/>
  <c r="BO137" i="6"/>
  <c r="BK8" i="29"/>
  <c r="BK9" i="29"/>
  <c r="BK10" i="29"/>
  <c r="BK32" i="29"/>
  <c r="BK33" i="29"/>
  <c r="BK34" i="29"/>
  <c r="BK35" i="29"/>
  <c r="BM12" i="28"/>
  <c r="BM13" i="28"/>
  <c r="BL178" i="59"/>
  <c r="BK42" i="29"/>
  <c r="BK44" i="29"/>
  <c r="BM6" i="28"/>
  <c r="BL172" i="59"/>
  <c r="BL206" i="59"/>
  <c r="BL208" i="59"/>
  <c r="BK35" i="64"/>
  <c r="BJ90" i="48"/>
  <c r="BK14" i="67"/>
  <c r="BK17" i="67"/>
  <c r="BK18" i="67"/>
  <c r="BK20" i="67"/>
  <c r="BK39" i="64"/>
  <c r="BK38" i="50"/>
  <c r="BK34" i="50"/>
  <c r="BK27" i="50"/>
  <c r="BK35" i="50"/>
  <c r="BK39" i="50"/>
  <c r="BK43" i="50"/>
  <c r="BK40" i="64"/>
  <c r="BK65" i="50"/>
  <c r="BK66" i="50"/>
  <c r="BK67" i="50"/>
  <c r="BK68" i="50"/>
  <c r="BK69" i="50"/>
  <c r="BK70" i="50"/>
  <c r="BK41" i="64"/>
  <c r="BK38" i="64"/>
  <c r="BK43" i="64"/>
  <c r="BK45" i="64"/>
  <c r="BK48" i="64"/>
  <c r="BK50" i="64"/>
  <c r="BK67" i="64"/>
  <c r="BK7" i="111"/>
  <c r="AO69" i="33"/>
  <c r="AO39" i="28"/>
  <c r="AN204" i="59"/>
  <c r="AQ219" i="6"/>
  <c r="AQ220" i="6"/>
  <c r="AQ221" i="6"/>
  <c r="AQ223" i="6"/>
  <c r="AQ25" i="6"/>
  <c r="AQ222" i="6"/>
  <c r="AQ224" i="6"/>
  <c r="AQ367" i="6"/>
  <c r="AQ368" i="6"/>
  <c r="AQ369" i="6"/>
  <c r="AQ371" i="6"/>
  <c r="AQ75" i="6"/>
  <c r="AQ370" i="6"/>
  <c r="AQ372" i="6"/>
  <c r="AQ540" i="6"/>
  <c r="AQ541" i="6"/>
  <c r="AQ542" i="6"/>
  <c r="AQ544" i="6"/>
  <c r="AQ133" i="6"/>
  <c r="AQ543" i="6"/>
  <c r="AQ545" i="6"/>
  <c r="AQ284" i="6"/>
  <c r="AQ285" i="6"/>
  <c r="AQ286" i="6"/>
  <c r="AQ47" i="6"/>
  <c r="AQ287" i="6"/>
  <c r="AQ288" i="6"/>
  <c r="AQ289" i="6"/>
  <c r="AN164" i="59"/>
  <c r="AA23" i="48"/>
  <c r="AA24" i="48"/>
  <c r="AA15" i="48"/>
  <c r="AA50" i="48"/>
  <c r="AA58" i="48"/>
  <c r="AA59" i="48"/>
  <c r="AA60" i="48"/>
  <c r="AA61" i="48"/>
  <c r="AA63" i="48"/>
  <c r="AA52" i="48"/>
  <c r="AA33" i="48"/>
  <c r="AA35" i="48"/>
  <c r="AA34" i="48"/>
  <c r="AA38" i="48"/>
  <c r="AA39" i="48"/>
  <c r="AA40" i="48"/>
  <c r="AD67" i="49"/>
  <c r="C33" i="48"/>
  <c r="O33" i="48"/>
  <c r="O35" i="48"/>
  <c r="O34" i="48"/>
  <c r="D17" i="49"/>
  <c r="AD17" i="49"/>
  <c r="D29" i="49"/>
  <c r="AD29" i="49"/>
  <c r="AA44" i="48"/>
  <c r="AD140" i="49"/>
  <c r="D90" i="49"/>
  <c r="AD90" i="49"/>
  <c r="D102" i="49"/>
  <c r="AD102" i="49"/>
  <c r="AA70" i="48"/>
  <c r="AA72" i="48"/>
  <c r="AA71" i="48"/>
  <c r="AA75" i="48"/>
  <c r="AA76" i="48"/>
  <c r="AA77" i="48"/>
  <c r="AA81" i="48"/>
  <c r="AQ228" i="6"/>
  <c r="AQ376" i="6"/>
  <c r="AQ549" i="6"/>
  <c r="AQ293" i="6"/>
  <c r="AN166" i="59"/>
  <c r="AQ227" i="6"/>
  <c r="AQ292" i="6"/>
  <c r="AQ375" i="6"/>
  <c r="AQ548" i="6"/>
  <c r="AN165" i="59"/>
  <c r="AN167" i="59"/>
  <c r="AN150" i="59"/>
  <c r="AN152" i="59"/>
  <c r="AN153" i="59"/>
  <c r="AN151" i="59"/>
  <c r="AN154" i="59"/>
  <c r="AQ205" i="6"/>
  <c r="AQ196" i="6"/>
  <c r="AQ178" i="6"/>
  <c r="AQ169" i="6"/>
  <c r="AQ187" i="6"/>
  <c r="AQ212" i="6"/>
  <c r="AN157" i="59"/>
  <c r="AQ270" i="6"/>
  <c r="AQ261" i="6"/>
  <c r="AQ252" i="6"/>
  <c r="AQ243" i="6"/>
  <c r="AQ277" i="6"/>
  <c r="AN158" i="59"/>
  <c r="AQ353" i="6"/>
  <c r="AQ344" i="6"/>
  <c r="AQ335" i="6"/>
  <c r="AQ326" i="6"/>
  <c r="AQ317" i="6"/>
  <c r="AQ308" i="6"/>
  <c r="AQ360" i="6"/>
  <c r="AN159" i="59"/>
  <c r="AQ526" i="6"/>
  <c r="AQ517" i="6"/>
  <c r="AQ508" i="6"/>
  <c r="AQ499" i="6"/>
  <c r="AQ463" i="6"/>
  <c r="AQ454" i="6"/>
  <c r="AQ445" i="6"/>
  <c r="AQ436" i="6"/>
  <c r="AQ427" i="6"/>
  <c r="AQ418" i="6"/>
  <c r="AQ409" i="6"/>
  <c r="AQ400" i="6"/>
  <c r="AQ391" i="6"/>
  <c r="AQ533" i="6"/>
  <c r="AN160" i="59"/>
  <c r="AN161" i="59"/>
  <c r="AN169" i="59"/>
  <c r="AQ29" i="6"/>
  <c r="AM5" i="29"/>
  <c r="AQ51" i="6"/>
  <c r="AM6" i="29"/>
  <c r="AQ79" i="6"/>
  <c r="AM7" i="29"/>
  <c r="AQ137" i="6"/>
  <c r="AM8" i="29"/>
  <c r="AM9" i="29"/>
  <c r="AP29" i="6"/>
  <c r="AL5" i="29"/>
  <c r="AP51" i="6"/>
  <c r="AL6" i="29"/>
  <c r="AP79" i="6"/>
  <c r="AL7" i="29"/>
  <c r="AP137" i="6"/>
  <c r="AL8" i="29"/>
  <c r="AL9" i="29"/>
  <c r="AM10" i="29"/>
  <c r="AM32" i="29"/>
  <c r="AM33" i="29"/>
  <c r="AM34" i="29"/>
  <c r="AM35" i="29"/>
  <c r="AO12" i="28"/>
  <c r="AO13" i="28"/>
  <c r="AN178" i="59"/>
  <c r="AM42" i="29"/>
  <c r="AM44" i="29"/>
  <c r="AO6" i="28"/>
  <c r="AN172" i="59"/>
  <c r="AN206" i="59"/>
  <c r="AN116" i="59"/>
  <c r="AN125" i="59"/>
  <c r="AN126" i="59"/>
  <c r="AN127" i="59"/>
  <c r="AN120" i="59"/>
  <c r="AN121" i="59"/>
  <c r="AN122" i="59"/>
  <c r="AN129" i="59"/>
  <c r="AN208" i="59"/>
  <c r="AM35" i="64"/>
  <c r="AM38" i="64"/>
  <c r="AM39" i="50"/>
  <c r="AM43" i="50"/>
  <c r="AM40" i="64"/>
  <c r="AM70" i="50"/>
  <c r="AM41" i="64"/>
  <c r="AL90" i="48"/>
  <c r="AM14" i="67"/>
  <c r="AM17" i="67"/>
  <c r="AM18" i="67"/>
  <c r="AM20" i="67"/>
  <c r="AM39" i="64"/>
  <c r="AM43" i="64"/>
  <c r="AM45" i="64"/>
  <c r="AM48" i="64"/>
  <c r="AM50" i="64"/>
  <c r="AM67" i="64"/>
  <c r="AM7" i="111"/>
  <c r="AP69" i="33"/>
  <c r="AP39" i="28"/>
  <c r="AO204" i="59"/>
  <c r="AR219" i="6"/>
  <c r="AR220" i="6"/>
  <c r="AR221" i="6"/>
  <c r="AR223" i="6"/>
  <c r="AR25" i="6"/>
  <c r="AR222" i="6"/>
  <c r="AR224" i="6"/>
  <c r="AR367" i="6"/>
  <c r="AR368" i="6"/>
  <c r="AR369" i="6"/>
  <c r="AR371" i="6"/>
  <c r="AR75" i="6"/>
  <c r="AR370" i="6"/>
  <c r="AR372" i="6"/>
  <c r="AR540" i="6"/>
  <c r="AR541" i="6"/>
  <c r="AR542" i="6"/>
  <c r="AR544" i="6"/>
  <c r="AR133" i="6"/>
  <c r="AR543" i="6"/>
  <c r="AR545" i="6"/>
  <c r="AR284" i="6"/>
  <c r="AR285" i="6"/>
  <c r="AR286" i="6"/>
  <c r="AR47" i="6"/>
  <c r="AR287" i="6"/>
  <c r="AR288" i="6"/>
  <c r="AR289" i="6"/>
  <c r="AO164" i="59"/>
  <c r="AB23" i="48"/>
  <c r="AB24" i="48"/>
  <c r="AB15" i="48"/>
  <c r="AB50" i="48"/>
  <c r="AB58" i="48"/>
  <c r="AB59" i="48"/>
  <c r="AB60" i="48"/>
  <c r="AB61" i="48"/>
  <c r="AB63" i="48"/>
  <c r="AB52" i="48"/>
  <c r="AB33" i="48"/>
  <c r="AB35" i="48"/>
  <c r="AB34" i="48"/>
  <c r="AB38" i="48"/>
  <c r="AB39" i="48"/>
  <c r="AB40" i="48"/>
  <c r="AE67" i="49"/>
  <c r="D33" i="48"/>
  <c r="P33" i="48"/>
  <c r="P35" i="48"/>
  <c r="P34" i="48"/>
  <c r="D18" i="49"/>
  <c r="AE18" i="49"/>
  <c r="D30" i="49"/>
  <c r="AE30" i="49"/>
  <c r="AB44" i="48"/>
  <c r="AE140" i="49"/>
  <c r="D91" i="49"/>
  <c r="AE91" i="49"/>
  <c r="D103" i="49"/>
  <c r="AE103" i="49"/>
  <c r="AB70" i="48"/>
  <c r="AB72" i="48"/>
  <c r="AB71" i="48"/>
  <c r="AB75" i="48"/>
  <c r="AB76" i="48"/>
  <c r="AB77" i="48"/>
  <c r="AB81" i="48"/>
  <c r="AR228" i="6"/>
  <c r="AR376" i="6"/>
  <c r="AR549" i="6"/>
  <c r="AR293" i="6"/>
  <c r="AO166" i="59"/>
  <c r="AR227" i="6"/>
  <c r="AR292" i="6"/>
  <c r="AR375" i="6"/>
  <c r="AR548" i="6"/>
  <c r="AO165" i="59"/>
  <c r="AO167" i="59"/>
  <c r="AO150" i="59"/>
  <c r="AO152" i="59"/>
  <c r="AO153" i="59"/>
  <c r="AO151" i="59"/>
  <c r="AO154" i="59"/>
  <c r="AR205" i="6"/>
  <c r="AR196" i="6"/>
  <c r="AR178" i="6"/>
  <c r="AR169" i="6"/>
  <c r="AR187" i="6"/>
  <c r="AR212" i="6"/>
  <c r="AO157" i="59"/>
  <c r="AR270" i="6"/>
  <c r="AR261" i="6"/>
  <c r="AR252" i="6"/>
  <c r="AR243" i="6"/>
  <c r="AR277" i="6"/>
  <c r="AO158" i="59"/>
  <c r="AR353" i="6"/>
  <c r="AR344" i="6"/>
  <c r="AR335" i="6"/>
  <c r="AR326" i="6"/>
  <c r="AR317" i="6"/>
  <c r="AR308" i="6"/>
  <c r="AR360" i="6"/>
  <c r="AO159" i="59"/>
  <c r="AR526" i="6"/>
  <c r="AR517" i="6"/>
  <c r="AR508" i="6"/>
  <c r="AR499" i="6"/>
  <c r="AR463" i="6"/>
  <c r="AR454" i="6"/>
  <c r="AR445" i="6"/>
  <c r="AR436" i="6"/>
  <c r="AR427" i="6"/>
  <c r="AR418" i="6"/>
  <c r="AR409" i="6"/>
  <c r="AR400" i="6"/>
  <c r="AR391" i="6"/>
  <c r="AR533" i="6"/>
  <c r="AO160" i="59"/>
  <c r="AO161" i="59"/>
  <c r="AO169" i="59"/>
  <c r="AN10" i="29"/>
  <c r="AN32" i="29"/>
  <c r="AN33" i="29"/>
  <c r="AN34" i="29"/>
  <c r="AN35" i="29"/>
  <c r="AP12" i="28"/>
  <c r="AP13" i="28"/>
  <c r="AO178" i="59"/>
  <c r="AN42" i="29"/>
  <c r="AN44" i="29"/>
  <c r="AP6" i="28"/>
  <c r="AO172" i="59"/>
  <c r="AO206" i="59"/>
  <c r="AO116" i="59"/>
  <c r="AO125" i="59"/>
  <c r="AO126" i="59"/>
  <c r="AO127" i="59"/>
  <c r="AO120" i="59"/>
  <c r="AO121" i="59"/>
  <c r="AO122" i="59"/>
  <c r="AO129" i="59"/>
  <c r="AO208" i="59"/>
  <c r="AN35" i="64"/>
  <c r="AN38" i="64"/>
  <c r="AN70" i="50"/>
  <c r="AN41" i="64"/>
  <c r="AM90" i="48"/>
  <c r="AN14" i="67"/>
  <c r="AN17" i="67"/>
  <c r="AN18" i="67"/>
  <c r="AN20" i="67"/>
  <c r="AN39" i="64"/>
  <c r="AN39" i="50"/>
  <c r="AN43" i="50"/>
  <c r="AN40" i="64"/>
  <c r="AN43" i="64"/>
  <c r="AN45" i="64"/>
  <c r="AN48" i="64"/>
  <c r="AN50" i="64"/>
  <c r="AN67" i="64"/>
  <c r="AN7" i="111"/>
  <c r="AH126" i="59"/>
  <c r="AH127" i="59"/>
  <c r="AH121" i="59"/>
  <c r="AH122" i="59"/>
  <c r="AH129" i="59"/>
  <c r="AK219" i="6"/>
  <c r="AK220" i="6"/>
  <c r="AK221" i="6"/>
  <c r="AK223" i="6"/>
  <c r="AK224" i="6"/>
  <c r="AK367" i="6"/>
  <c r="AK368" i="6"/>
  <c r="AK369" i="6"/>
  <c r="AK371" i="6"/>
  <c r="AK372" i="6"/>
  <c r="AK540" i="6"/>
  <c r="AK541" i="6"/>
  <c r="AK542" i="6"/>
  <c r="AK544" i="6"/>
  <c r="AK545" i="6"/>
  <c r="AH164" i="59"/>
  <c r="AK228" i="6"/>
  <c r="AK376" i="6"/>
  <c r="AK549" i="6"/>
  <c r="AH166" i="59"/>
  <c r="AH167" i="59"/>
  <c r="AH150" i="59"/>
  <c r="AH152" i="59"/>
  <c r="AH153" i="59"/>
  <c r="AH154" i="59"/>
  <c r="AH169" i="59"/>
  <c r="AH206" i="59"/>
  <c r="AH208" i="59"/>
  <c r="AG35" i="64"/>
  <c r="AF90" i="48"/>
  <c r="AG14" i="67"/>
  <c r="AG17" i="67"/>
  <c r="AG18" i="67"/>
  <c r="AG20" i="67"/>
  <c r="AG39" i="64"/>
  <c r="AG70" i="50"/>
  <c r="AG41" i="64"/>
  <c r="AG43" i="64"/>
  <c r="AG45" i="64"/>
  <c r="AG67" i="64"/>
  <c r="AG7" i="111"/>
  <c r="AI126" i="59"/>
  <c r="AI127" i="59"/>
  <c r="AI121" i="59"/>
  <c r="AI122" i="59"/>
  <c r="AI129" i="59"/>
  <c r="AL219" i="6"/>
  <c r="AL220" i="6"/>
  <c r="AL221" i="6"/>
  <c r="AL223" i="6"/>
  <c r="AL224" i="6"/>
  <c r="AL367" i="6"/>
  <c r="AL368" i="6"/>
  <c r="AL369" i="6"/>
  <c r="AL371" i="6"/>
  <c r="AL372" i="6"/>
  <c r="AL540" i="6"/>
  <c r="AL541" i="6"/>
  <c r="AL542" i="6"/>
  <c r="AL544" i="6"/>
  <c r="AL545" i="6"/>
  <c r="AI164" i="59"/>
  <c r="AL228" i="6"/>
  <c r="AL376" i="6"/>
  <c r="AL549" i="6"/>
  <c r="AI166" i="59"/>
  <c r="AI167" i="59"/>
  <c r="AI150" i="59"/>
  <c r="AI152" i="59"/>
  <c r="AI153" i="59"/>
  <c r="AI154" i="59"/>
  <c r="AI169" i="59"/>
  <c r="AI206" i="59"/>
  <c r="AI208" i="59"/>
  <c r="AH35" i="64"/>
  <c r="AG90" i="48"/>
  <c r="AH14" i="67"/>
  <c r="AH17" i="67"/>
  <c r="AH18" i="67"/>
  <c r="AH20" i="67"/>
  <c r="AH39" i="64"/>
  <c r="AH70" i="50"/>
  <c r="AH41" i="64"/>
  <c r="AH43" i="64"/>
  <c r="AH45" i="64"/>
  <c r="AH67" i="64"/>
  <c r="AH7" i="111"/>
  <c r="AJ126" i="59"/>
  <c r="AJ127" i="59"/>
  <c r="AJ121" i="59"/>
  <c r="AJ122" i="59"/>
  <c r="AJ129" i="59"/>
  <c r="AM219" i="6"/>
  <c r="AM220" i="6"/>
  <c r="AM221" i="6"/>
  <c r="AM223" i="6"/>
  <c r="AM224" i="6"/>
  <c r="AM367" i="6"/>
  <c r="AM368" i="6"/>
  <c r="AM369" i="6"/>
  <c r="AM371" i="6"/>
  <c r="AM372" i="6"/>
  <c r="AM540" i="6"/>
  <c r="AM541" i="6"/>
  <c r="AM542" i="6"/>
  <c r="AM544" i="6"/>
  <c r="AM545" i="6"/>
  <c r="AJ164" i="59"/>
  <c r="AM228" i="6"/>
  <c r="AM376" i="6"/>
  <c r="AM549" i="6"/>
  <c r="AJ166" i="59"/>
  <c r="AJ167" i="59"/>
  <c r="AJ150" i="59"/>
  <c r="AJ152" i="59"/>
  <c r="AJ153" i="59"/>
  <c r="AJ154" i="59"/>
  <c r="AJ169" i="59"/>
  <c r="AJ206" i="59"/>
  <c r="AJ208" i="59"/>
  <c r="AI35" i="64"/>
  <c r="AH90" i="48"/>
  <c r="AI14" i="67"/>
  <c r="AI17" i="67"/>
  <c r="AI18" i="67"/>
  <c r="AI20" i="67"/>
  <c r="AI39" i="64"/>
  <c r="AI70" i="50"/>
  <c r="AI41" i="64"/>
  <c r="AI43" i="64"/>
  <c r="AI45" i="64"/>
  <c r="AI67" i="64"/>
  <c r="AI7" i="111"/>
  <c r="AK126" i="59"/>
  <c r="AK127" i="59"/>
  <c r="AK121" i="59"/>
  <c r="AK122" i="59"/>
  <c r="AK129" i="59"/>
  <c r="AN219" i="6"/>
  <c r="AN220" i="6"/>
  <c r="AN221" i="6"/>
  <c r="AN223" i="6"/>
  <c r="AN224" i="6"/>
  <c r="AN367" i="6"/>
  <c r="AN368" i="6"/>
  <c r="AN369" i="6"/>
  <c r="AN371" i="6"/>
  <c r="AN372" i="6"/>
  <c r="AN540" i="6"/>
  <c r="AN541" i="6"/>
  <c r="AN542" i="6"/>
  <c r="AN544" i="6"/>
  <c r="AN545" i="6"/>
  <c r="AK164" i="59"/>
  <c r="AN228" i="6"/>
  <c r="AN376" i="6"/>
  <c r="AN549" i="6"/>
  <c r="AK166" i="59"/>
  <c r="AK167" i="59"/>
  <c r="AK150" i="59"/>
  <c r="AK152" i="59"/>
  <c r="AK153" i="59"/>
  <c r="AK154" i="59"/>
  <c r="AK169" i="59"/>
  <c r="AK206" i="59"/>
  <c r="AK208" i="59"/>
  <c r="AJ35" i="64"/>
  <c r="AI90" i="48"/>
  <c r="AJ14" i="67"/>
  <c r="AJ17" i="67"/>
  <c r="AJ18" i="67"/>
  <c r="AJ20" i="67"/>
  <c r="AJ39" i="64"/>
  <c r="AJ70" i="50"/>
  <c r="AJ41" i="64"/>
  <c r="AJ43" i="64"/>
  <c r="AJ45" i="64"/>
  <c r="AJ67" i="64"/>
  <c r="AJ7" i="111"/>
  <c r="AL126" i="59"/>
  <c r="AL127" i="59"/>
  <c r="AL121" i="59"/>
  <c r="AL122" i="59"/>
  <c r="AL129" i="59"/>
  <c r="AO219" i="6"/>
  <c r="AO220" i="6"/>
  <c r="AO221" i="6"/>
  <c r="AO223" i="6"/>
  <c r="AO224" i="6"/>
  <c r="AO367" i="6"/>
  <c r="AO368" i="6"/>
  <c r="AO369" i="6"/>
  <c r="AO371" i="6"/>
  <c r="AO372" i="6"/>
  <c r="AO540" i="6"/>
  <c r="AO541" i="6"/>
  <c r="AO542" i="6"/>
  <c r="AO544" i="6"/>
  <c r="AO545" i="6"/>
  <c r="AL164" i="59"/>
  <c r="AO228" i="6"/>
  <c r="AO376" i="6"/>
  <c r="AO549" i="6"/>
  <c r="AL166" i="59"/>
  <c r="AL167" i="59"/>
  <c r="AL150" i="59"/>
  <c r="AL152" i="59"/>
  <c r="AL153" i="59"/>
  <c r="AL154" i="59"/>
  <c r="AL169" i="59"/>
  <c r="AL206" i="59"/>
  <c r="AL208" i="59"/>
  <c r="AK35" i="64"/>
  <c r="AJ90" i="48"/>
  <c r="AK14" i="67"/>
  <c r="AK17" i="67"/>
  <c r="AK18" i="67"/>
  <c r="AK20" i="67"/>
  <c r="AK39" i="64"/>
  <c r="AK70" i="50"/>
  <c r="AK41" i="64"/>
  <c r="AK43" i="64"/>
  <c r="AK45" i="64"/>
  <c r="AK67" i="64"/>
  <c r="AK7" i="111"/>
  <c r="AM126" i="59"/>
  <c r="AM127" i="59"/>
  <c r="AM121" i="59"/>
  <c r="AM122" i="59"/>
  <c r="AM129" i="59"/>
  <c r="AP219" i="6"/>
  <c r="AP220" i="6"/>
  <c r="AP221" i="6"/>
  <c r="AP223" i="6"/>
  <c r="AP224" i="6"/>
  <c r="AP367" i="6"/>
  <c r="AP368" i="6"/>
  <c r="AP369" i="6"/>
  <c r="AP371" i="6"/>
  <c r="AP372" i="6"/>
  <c r="AP540" i="6"/>
  <c r="AP541" i="6"/>
  <c r="AP542" i="6"/>
  <c r="AP544" i="6"/>
  <c r="AP545" i="6"/>
  <c r="AM164" i="59"/>
  <c r="AP228" i="6"/>
  <c r="AP376" i="6"/>
  <c r="AP549" i="6"/>
  <c r="AM166" i="59"/>
  <c r="AM167" i="59"/>
  <c r="AM150" i="59"/>
  <c r="AM152" i="59"/>
  <c r="AM153" i="59"/>
  <c r="AM154" i="59"/>
  <c r="AM169" i="59"/>
  <c r="AM206" i="59"/>
  <c r="AM208" i="59"/>
  <c r="AL35" i="64"/>
  <c r="AK90" i="48"/>
  <c r="AL14" i="67"/>
  <c r="AL17" i="67"/>
  <c r="AL18" i="67"/>
  <c r="AL20" i="67"/>
  <c r="AL39" i="64"/>
  <c r="AL70" i="50"/>
  <c r="AL41" i="64"/>
  <c r="AL43" i="64"/>
  <c r="AL45" i="64"/>
  <c r="AL67" i="64"/>
  <c r="AL7" i="111"/>
  <c r="D38" i="111"/>
  <c r="C37" i="111"/>
  <c r="S44" i="48"/>
  <c r="S50" i="48"/>
  <c r="S70" i="48"/>
  <c r="S72" i="48"/>
  <c r="S81" i="48"/>
  <c r="U125" i="59"/>
  <c r="V94" i="49"/>
  <c r="V140" i="49"/>
  <c r="S38" i="48"/>
  <c r="S39" i="48"/>
  <c r="S40" i="48"/>
  <c r="S71" i="48"/>
  <c r="S75" i="48"/>
  <c r="S76" i="48"/>
  <c r="S77" i="48"/>
  <c r="U120" i="59"/>
  <c r="V21" i="49"/>
  <c r="D64" i="46"/>
  <c r="V67" i="49"/>
  <c r="S15" i="48"/>
  <c r="S23" i="48"/>
  <c r="S24" i="48"/>
  <c r="S52" i="48"/>
  <c r="S58" i="48"/>
  <c r="S59" i="48"/>
  <c r="S60" i="48"/>
  <c r="S61" i="48"/>
  <c r="S63" i="48"/>
  <c r="X191" i="6"/>
  <c r="X182" i="6"/>
  <c r="X348" i="6"/>
  <c r="X339" i="6"/>
  <c r="X330" i="6"/>
  <c r="X321" i="6"/>
  <c r="X312" i="6"/>
  <c r="X303" i="6"/>
  <c r="X521" i="6"/>
  <c r="X512" i="6"/>
  <c r="X503" i="6"/>
  <c r="X494" i="6"/>
  <c r="X458" i="6"/>
  <c r="X449" i="6"/>
  <c r="X440" i="6"/>
  <c r="X431" i="6"/>
  <c r="X422" i="6"/>
  <c r="X413" i="6"/>
  <c r="X404" i="6"/>
  <c r="X395" i="6"/>
  <c r="X386" i="6"/>
  <c r="X485" i="6"/>
  <c r="X476" i="6"/>
  <c r="X467" i="6"/>
  <c r="X265" i="6"/>
  <c r="X256" i="6"/>
  <c r="X238" i="6"/>
  <c r="H39" i="48"/>
  <c r="K67" i="49"/>
  <c r="K140" i="49"/>
  <c r="H70" i="48"/>
  <c r="B40" i="46"/>
  <c r="H76" i="48"/>
  <c r="M191" i="6"/>
  <c r="M182" i="6"/>
  <c r="M348" i="6"/>
  <c r="M339" i="6"/>
  <c r="M330" i="6"/>
  <c r="M321" i="6"/>
  <c r="M312" i="6"/>
  <c r="M303" i="6"/>
  <c r="M521" i="6"/>
  <c r="M512" i="6"/>
  <c r="M503" i="6"/>
  <c r="M494" i="6"/>
  <c r="M458" i="6"/>
  <c r="M449" i="6"/>
  <c r="M440" i="6"/>
  <c r="M431" i="6"/>
  <c r="M422" i="6"/>
  <c r="M413" i="6"/>
  <c r="M404" i="6"/>
  <c r="M395" i="6"/>
  <c r="M386" i="6"/>
  <c r="M485" i="6"/>
  <c r="M476" i="6"/>
  <c r="M467" i="6"/>
  <c r="M265" i="6"/>
  <c r="M256" i="6"/>
  <c r="M238" i="6"/>
  <c r="T7" i="111"/>
  <c r="T44" i="48"/>
  <c r="T50" i="48"/>
  <c r="T70" i="48"/>
  <c r="T72" i="48"/>
  <c r="T81" i="48"/>
  <c r="V125" i="59"/>
  <c r="W95" i="49"/>
  <c r="W140" i="49"/>
  <c r="T38" i="48"/>
  <c r="T39" i="48"/>
  <c r="T40" i="48"/>
  <c r="T71" i="48"/>
  <c r="T75" i="48"/>
  <c r="T76" i="48"/>
  <c r="T77" i="48"/>
  <c r="V120" i="59"/>
  <c r="W22" i="49"/>
  <c r="W67" i="49"/>
  <c r="T15" i="48"/>
  <c r="T23" i="48"/>
  <c r="T24" i="48"/>
  <c r="T52" i="48"/>
  <c r="T58" i="48"/>
  <c r="T59" i="48"/>
  <c r="T60" i="48"/>
  <c r="T61" i="48"/>
  <c r="T63" i="48"/>
  <c r="Y191" i="6"/>
  <c r="Y182" i="6"/>
  <c r="Y348" i="6"/>
  <c r="Y339" i="6"/>
  <c r="Y330" i="6"/>
  <c r="Y321" i="6"/>
  <c r="Y312" i="6"/>
  <c r="Y303" i="6"/>
  <c r="Y521" i="6"/>
  <c r="Y512" i="6"/>
  <c r="Y503" i="6"/>
  <c r="Y494" i="6"/>
  <c r="Y458" i="6"/>
  <c r="Y449" i="6"/>
  <c r="Y440" i="6"/>
  <c r="Y431" i="6"/>
  <c r="Y422" i="6"/>
  <c r="Y413" i="6"/>
  <c r="Y404" i="6"/>
  <c r="Y395" i="6"/>
  <c r="Y386" i="6"/>
  <c r="Y485" i="6"/>
  <c r="Y476" i="6"/>
  <c r="Y467" i="6"/>
  <c r="Y265" i="6"/>
  <c r="Y256" i="6"/>
  <c r="Y238" i="6"/>
  <c r="I39" i="48"/>
  <c r="L67" i="49"/>
  <c r="L140" i="49"/>
  <c r="I70" i="48"/>
  <c r="I76" i="48"/>
  <c r="N191" i="6"/>
  <c r="N182" i="6"/>
  <c r="N348" i="6"/>
  <c r="N339" i="6"/>
  <c r="N330" i="6"/>
  <c r="N321" i="6"/>
  <c r="N312" i="6"/>
  <c r="N303" i="6"/>
  <c r="N521" i="6"/>
  <c r="N512" i="6"/>
  <c r="N503" i="6"/>
  <c r="N494" i="6"/>
  <c r="N458" i="6"/>
  <c r="N449" i="6"/>
  <c r="N440" i="6"/>
  <c r="N431" i="6"/>
  <c r="N422" i="6"/>
  <c r="N413" i="6"/>
  <c r="N404" i="6"/>
  <c r="N395" i="6"/>
  <c r="N386" i="6"/>
  <c r="N485" i="6"/>
  <c r="N476" i="6"/>
  <c r="N467" i="6"/>
  <c r="N265" i="6"/>
  <c r="N256" i="6"/>
  <c r="N238" i="6"/>
  <c r="U7" i="111"/>
  <c r="U44" i="48"/>
  <c r="U50" i="48"/>
  <c r="U70" i="48"/>
  <c r="U72" i="48"/>
  <c r="U81" i="48"/>
  <c r="W125" i="59"/>
  <c r="X96" i="49"/>
  <c r="X140" i="49"/>
  <c r="U38" i="48"/>
  <c r="U39" i="48"/>
  <c r="U40" i="48"/>
  <c r="U71" i="48"/>
  <c r="U75" i="48"/>
  <c r="U76" i="48"/>
  <c r="U77" i="48"/>
  <c r="W120" i="59"/>
  <c r="X23" i="49"/>
  <c r="X67" i="49"/>
  <c r="U15" i="48"/>
  <c r="U23" i="48"/>
  <c r="U24" i="48"/>
  <c r="U52" i="48"/>
  <c r="U58" i="48"/>
  <c r="U59" i="48"/>
  <c r="U60" i="48"/>
  <c r="U61" i="48"/>
  <c r="U63" i="48"/>
  <c r="Z191" i="6"/>
  <c r="Z182" i="6"/>
  <c r="Z348" i="6"/>
  <c r="Z339" i="6"/>
  <c r="Z330" i="6"/>
  <c r="Z321" i="6"/>
  <c r="Z312" i="6"/>
  <c r="Z303" i="6"/>
  <c r="Z521" i="6"/>
  <c r="Z512" i="6"/>
  <c r="Z503" i="6"/>
  <c r="Z494" i="6"/>
  <c r="Z458" i="6"/>
  <c r="Z449" i="6"/>
  <c r="Z440" i="6"/>
  <c r="Z431" i="6"/>
  <c r="Z422" i="6"/>
  <c r="Z413" i="6"/>
  <c r="Z404" i="6"/>
  <c r="Z395" i="6"/>
  <c r="Z386" i="6"/>
  <c r="Z485" i="6"/>
  <c r="Z476" i="6"/>
  <c r="Z467" i="6"/>
  <c r="Z265" i="6"/>
  <c r="Z256" i="6"/>
  <c r="Z238" i="6"/>
  <c r="J39" i="48"/>
  <c r="M67" i="49"/>
  <c r="M140" i="49"/>
  <c r="J70" i="48"/>
  <c r="J76" i="48"/>
  <c r="O191" i="6"/>
  <c r="O182" i="6"/>
  <c r="O348" i="6"/>
  <c r="O339" i="6"/>
  <c r="O330" i="6"/>
  <c r="O321" i="6"/>
  <c r="O312" i="6"/>
  <c r="O303" i="6"/>
  <c r="O521" i="6"/>
  <c r="O512" i="6"/>
  <c r="O503" i="6"/>
  <c r="O494" i="6"/>
  <c r="O458" i="6"/>
  <c r="O449" i="6"/>
  <c r="O440" i="6"/>
  <c r="O431" i="6"/>
  <c r="O422" i="6"/>
  <c r="O413" i="6"/>
  <c r="O404" i="6"/>
  <c r="O395" i="6"/>
  <c r="O386" i="6"/>
  <c r="O485" i="6"/>
  <c r="O476" i="6"/>
  <c r="O467" i="6"/>
  <c r="O265" i="6"/>
  <c r="O256" i="6"/>
  <c r="O238" i="6"/>
  <c r="V7" i="111"/>
  <c r="V44" i="48"/>
  <c r="V50" i="48"/>
  <c r="V70" i="48"/>
  <c r="V72" i="48"/>
  <c r="V81" i="48"/>
  <c r="X125" i="59"/>
  <c r="Y97" i="49"/>
  <c r="Y140" i="49"/>
  <c r="V38" i="48"/>
  <c r="V39" i="48"/>
  <c r="V40" i="48"/>
  <c r="V71" i="48"/>
  <c r="V75" i="48"/>
  <c r="V76" i="48"/>
  <c r="V77" i="48"/>
  <c r="X120" i="59"/>
  <c r="Y24" i="49"/>
  <c r="Y67" i="49"/>
  <c r="V15" i="48"/>
  <c r="V23" i="48"/>
  <c r="V24" i="48"/>
  <c r="V52" i="48"/>
  <c r="V58" i="48"/>
  <c r="V59" i="48"/>
  <c r="V60" i="48"/>
  <c r="V61" i="48"/>
  <c r="V63" i="48"/>
  <c r="AA191" i="6"/>
  <c r="AA182" i="6"/>
  <c r="AA348" i="6"/>
  <c r="AA339" i="6"/>
  <c r="AA330" i="6"/>
  <c r="AA321" i="6"/>
  <c r="AA312" i="6"/>
  <c r="AA303" i="6"/>
  <c r="AA521" i="6"/>
  <c r="AA512" i="6"/>
  <c r="AA503" i="6"/>
  <c r="AA494" i="6"/>
  <c r="AA458" i="6"/>
  <c r="AA449" i="6"/>
  <c r="AA440" i="6"/>
  <c r="AA431" i="6"/>
  <c r="AA422" i="6"/>
  <c r="AA413" i="6"/>
  <c r="AA404" i="6"/>
  <c r="AA395" i="6"/>
  <c r="AA386" i="6"/>
  <c r="AA485" i="6"/>
  <c r="AA476" i="6"/>
  <c r="AA467" i="6"/>
  <c r="AA265" i="6"/>
  <c r="AA256" i="6"/>
  <c r="AA238" i="6"/>
  <c r="K39" i="48"/>
  <c r="N67" i="49"/>
  <c r="N140" i="49"/>
  <c r="K70" i="48"/>
  <c r="K76" i="48"/>
  <c r="P191" i="6"/>
  <c r="P182" i="6"/>
  <c r="P348" i="6"/>
  <c r="P339" i="6"/>
  <c r="P330" i="6"/>
  <c r="P321" i="6"/>
  <c r="P312" i="6"/>
  <c r="P303" i="6"/>
  <c r="P521" i="6"/>
  <c r="P512" i="6"/>
  <c r="P503" i="6"/>
  <c r="P494" i="6"/>
  <c r="P458" i="6"/>
  <c r="P449" i="6"/>
  <c r="P440" i="6"/>
  <c r="P431" i="6"/>
  <c r="P422" i="6"/>
  <c r="P413" i="6"/>
  <c r="P404" i="6"/>
  <c r="P395" i="6"/>
  <c r="P386" i="6"/>
  <c r="P485" i="6"/>
  <c r="P476" i="6"/>
  <c r="P467" i="6"/>
  <c r="P265" i="6"/>
  <c r="P256" i="6"/>
  <c r="P238" i="6"/>
  <c r="W7" i="111"/>
  <c r="W44" i="48"/>
  <c r="W50" i="48"/>
  <c r="W70" i="48"/>
  <c r="W72" i="48"/>
  <c r="W81" i="48"/>
  <c r="Y125" i="59"/>
  <c r="Z98" i="49"/>
  <c r="Z140" i="49"/>
  <c r="W38" i="48"/>
  <c r="W39" i="48"/>
  <c r="W40" i="48"/>
  <c r="W71" i="48"/>
  <c r="W75" i="48"/>
  <c r="W76" i="48"/>
  <c r="W77" i="48"/>
  <c r="Y120" i="59"/>
  <c r="Z25" i="49"/>
  <c r="Z67" i="49"/>
  <c r="W15" i="48"/>
  <c r="W23" i="48"/>
  <c r="W24" i="48"/>
  <c r="W52" i="48"/>
  <c r="W58" i="48"/>
  <c r="W59" i="48"/>
  <c r="W60" i="48"/>
  <c r="W61" i="48"/>
  <c r="W63" i="48"/>
  <c r="AB191" i="6"/>
  <c r="AB182" i="6"/>
  <c r="AB348" i="6"/>
  <c r="AB339" i="6"/>
  <c r="AB330" i="6"/>
  <c r="AB321" i="6"/>
  <c r="AB312" i="6"/>
  <c r="AB303" i="6"/>
  <c r="AB521" i="6"/>
  <c r="AB512" i="6"/>
  <c r="AB503" i="6"/>
  <c r="AB494" i="6"/>
  <c r="AB458" i="6"/>
  <c r="AB449" i="6"/>
  <c r="AB440" i="6"/>
  <c r="AB431" i="6"/>
  <c r="AB422" i="6"/>
  <c r="AB413" i="6"/>
  <c r="AB404" i="6"/>
  <c r="AB395" i="6"/>
  <c r="AB386" i="6"/>
  <c r="AB485" i="6"/>
  <c r="AB476" i="6"/>
  <c r="AB467" i="6"/>
  <c r="AB265" i="6"/>
  <c r="AB256" i="6"/>
  <c r="AB238" i="6"/>
  <c r="L39" i="48"/>
  <c r="O67" i="49"/>
  <c r="O140" i="49"/>
  <c r="L70" i="48"/>
  <c r="L76" i="48"/>
  <c r="Q191" i="6"/>
  <c r="Q182" i="6"/>
  <c r="Q348" i="6"/>
  <c r="Q339" i="6"/>
  <c r="Q330" i="6"/>
  <c r="Q321" i="6"/>
  <c r="Q312" i="6"/>
  <c r="Q303" i="6"/>
  <c r="Q521" i="6"/>
  <c r="Q512" i="6"/>
  <c r="Q503" i="6"/>
  <c r="Q494" i="6"/>
  <c r="Q458" i="6"/>
  <c r="Q449" i="6"/>
  <c r="Q440" i="6"/>
  <c r="Q431" i="6"/>
  <c r="Q422" i="6"/>
  <c r="Q413" i="6"/>
  <c r="Q404" i="6"/>
  <c r="Q395" i="6"/>
  <c r="Q386" i="6"/>
  <c r="Q485" i="6"/>
  <c r="Q476" i="6"/>
  <c r="Q467" i="6"/>
  <c r="Q265" i="6"/>
  <c r="Q256" i="6"/>
  <c r="Q238" i="6"/>
  <c r="X7" i="111"/>
  <c r="X44" i="48"/>
  <c r="X50" i="48"/>
  <c r="X70" i="48"/>
  <c r="X72" i="48"/>
  <c r="X81" i="48"/>
  <c r="Z125" i="59"/>
  <c r="AA99" i="49"/>
  <c r="AA140" i="49"/>
  <c r="X38" i="48"/>
  <c r="X39" i="48"/>
  <c r="X40" i="48"/>
  <c r="X71" i="48"/>
  <c r="X75" i="48"/>
  <c r="X76" i="48"/>
  <c r="X77" i="48"/>
  <c r="Z120" i="59"/>
  <c r="AA26" i="49"/>
  <c r="AA67" i="49"/>
  <c r="X15" i="48"/>
  <c r="X23" i="48"/>
  <c r="X24" i="48"/>
  <c r="X52" i="48"/>
  <c r="X58" i="48"/>
  <c r="X59" i="48"/>
  <c r="X60" i="48"/>
  <c r="X61" i="48"/>
  <c r="X63" i="48"/>
  <c r="AC191" i="6"/>
  <c r="AC182" i="6"/>
  <c r="AC348" i="6"/>
  <c r="AC339" i="6"/>
  <c r="AC330" i="6"/>
  <c r="AC321" i="6"/>
  <c r="AC312" i="6"/>
  <c r="AC303" i="6"/>
  <c r="AC521" i="6"/>
  <c r="AC512" i="6"/>
  <c r="AC503" i="6"/>
  <c r="AC494" i="6"/>
  <c r="AC458" i="6"/>
  <c r="AC449" i="6"/>
  <c r="AC440" i="6"/>
  <c r="AC431" i="6"/>
  <c r="AC422" i="6"/>
  <c r="AC413" i="6"/>
  <c r="AC404" i="6"/>
  <c r="AC395" i="6"/>
  <c r="AC386" i="6"/>
  <c r="AC485" i="6"/>
  <c r="AC476" i="6"/>
  <c r="AC467" i="6"/>
  <c r="AC265" i="6"/>
  <c r="AC256" i="6"/>
  <c r="AC238" i="6"/>
  <c r="M39" i="48"/>
  <c r="P67" i="49"/>
  <c r="P140" i="49"/>
  <c r="M70" i="48"/>
  <c r="M76" i="48"/>
  <c r="R191" i="6"/>
  <c r="R182" i="6"/>
  <c r="R348" i="6"/>
  <c r="R339" i="6"/>
  <c r="R330" i="6"/>
  <c r="R321" i="6"/>
  <c r="R312" i="6"/>
  <c r="R303" i="6"/>
  <c r="R521" i="6"/>
  <c r="R512" i="6"/>
  <c r="R503" i="6"/>
  <c r="R494" i="6"/>
  <c r="R458" i="6"/>
  <c r="R449" i="6"/>
  <c r="R440" i="6"/>
  <c r="R431" i="6"/>
  <c r="R422" i="6"/>
  <c r="R413" i="6"/>
  <c r="R404" i="6"/>
  <c r="R395" i="6"/>
  <c r="R386" i="6"/>
  <c r="R485" i="6"/>
  <c r="R476" i="6"/>
  <c r="R467" i="6"/>
  <c r="R265" i="6"/>
  <c r="R256" i="6"/>
  <c r="R238" i="6"/>
  <c r="Y7" i="111"/>
  <c r="Y44" i="48"/>
  <c r="Y50" i="48"/>
  <c r="Y70" i="48"/>
  <c r="Y72" i="48"/>
  <c r="Y81" i="48"/>
  <c r="AA125" i="59"/>
  <c r="AB100" i="49"/>
  <c r="AB140" i="49"/>
  <c r="Y38" i="48"/>
  <c r="Y39" i="48"/>
  <c r="Y40" i="48"/>
  <c r="Y71" i="48"/>
  <c r="Y75" i="48"/>
  <c r="Y76" i="48"/>
  <c r="Y77" i="48"/>
  <c r="AA120" i="59"/>
  <c r="AB27" i="49"/>
  <c r="AB67" i="49"/>
  <c r="Y15" i="48"/>
  <c r="Y23" i="48"/>
  <c r="Y24" i="48"/>
  <c r="Y52" i="48"/>
  <c r="Y58" i="48"/>
  <c r="Y59" i="48"/>
  <c r="Y60" i="48"/>
  <c r="Y61" i="48"/>
  <c r="Y63" i="48"/>
  <c r="AD191" i="6"/>
  <c r="AD182" i="6"/>
  <c r="AD348" i="6"/>
  <c r="AD339" i="6"/>
  <c r="AD330" i="6"/>
  <c r="AD321" i="6"/>
  <c r="AD312" i="6"/>
  <c r="AD303" i="6"/>
  <c r="AD521" i="6"/>
  <c r="AD512" i="6"/>
  <c r="AD503" i="6"/>
  <c r="AD494" i="6"/>
  <c r="AD458" i="6"/>
  <c r="AD449" i="6"/>
  <c r="AD440" i="6"/>
  <c r="AD431" i="6"/>
  <c r="AD422" i="6"/>
  <c r="AD413" i="6"/>
  <c r="AD404" i="6"/>
  <c r="AD395" i="6"/>
  <c r="AD386" i="6"/>
  <c r="AD485" i="6"/>
  <c r="AD476" i="6"/>
  <c r="AD467" i="6"/>
  <c r="AD265" i="6"/>
  <c r="AD256" i="6"/>
  <c r="AD238" i="6"/>
  <c r="N39" i="48"/>
  <c r="Q67" i="49"/>
  <c r="Q140" i="49"/>
  <c r="N70" i="48"/>
  <c r="N76" i="48"/>
  <c r="S191" i="6"/>
  <c r="S182" i="6"/>
  <c r="S348" i="6"/>
  <c r="S339" i="6"/>
  <c r="S330" i="6"/>
  <c r="S321" i="6"/>
  <c r="S312" i="6"/>
  <c r="S303" i="6"/>
  <c r="S521" i="6"/>
  <c r="S512" i="6"/>
  <c r="S503" i="6"/>
  <c r="S494" i="6"/>
  <c r="S458" i="6"/>
  <c r="S449" i="6"/>
  <c r="S440" i="6"/>
  <c r="S431" i="6"/>
  <c r="S422" i="6"/>
  <c r="S413" i="6"/>
  <c r="S404" i="6"/>
  <c r="S395" i="6"/>
  <c r="S386" i="6"/>
  <c r="S485" i="6"/>
  <c r="S476" i="6"/>
  <c r="S467" i="6"/>
  <c r="S265" i="6"/>
  <c r="S256" i="6"/>
  <c r="S238" i="6"/>
  <c r="Z7" i="111"/>
  <c r="Z44" i="48"/>
  <c r="Z50" i="48"/>
  <c r="Z70" i="48"/>
  <c r="Z72" i="48"/>
  <c r="Z81" i="48"/>
  <c r="AB125" i="59"/>
  <c r="AC101" i="49"/>
  <c r="AC140" i="49"/>
  <c r="Z38" i="48"/>
  <c r="Z39" i="48"/>
  <c r="Z40" i="48"/>
  <c r="Z71" i="48"/>
  <c r="Z75" i="48"/>
  <c r="Z76" i="48"/>
  <c r="Z77" i="48"/>
  <c r="AB120" i="59"/>
  <c r="AC28" i="49"/>
  <c r="AC67" i="49"/>
  <c r="Z15" i="48"/>
  <c r="Z23" i="48"/>
  <c r="Z24" i="48"/>
  <c r="Z52" i="48"/>
  <c r="Z58" i="48"/>
  <c r="Z59" i="48"/>
  <c r="Z60" i="48"/>
  <c r="Z61" i="48"/>
  <c r="Z63" i="48"/>
  <c r="AE191" i="6"/>
  <c r="AE182" i="6"/>
  <c r="AE348" i="6"/>
  <c r="AE339" i="6"/>
  <c r="AE330" i="6"/>
  <c r="AE321" i="6"/>
  <c r="AE312" i="6"/>
  <c r="AE303" i="6"/>
  <c r="AE521" i="6"/>
  <c r="AE512" i="6"/>
  <c r="AE503" i="6"/>
  <c r="AE494" i="6"/>
  <c r="AE458" i="6"/>
  <c r="AE449" i="6"/>
  <c r="AE440" i="6"/>
  <c r="AE431" i="6"/>
  <c r="AE422" i="6"/>
  <c r="AE413" i="6"/>
  <c r="AE404" i="6"/>
  <c r="AE395" i="6"/>
  <c r="AE386" i="6"/>
  <c r="AE485" i="6"/>
  <c r="AE476" i="6"/>
  <c r="AE467" i="6"/>
  <c r="AE265" i="6"/>
  <c r="AE256" i="6"/>
  <c r="AE238" i="6"/>
  <c r="O15" i="48"/>
  <c r="O23" i="48"/>
  <c r="O24" i="48"/>
  <c r="O38" i="48"/>
  <c r="O39" i="48"/>
  <c r="O40" i="48"/>
  <c r="R17" i="49"/>
  <c r="R67" i="49"/>
  <c r="O44" i="48"/>
  <c r="R90" i="49"/>
  <c r="R140" i="49"/>
  <c r="O50" i="48"/>
  <c r="O52" i="48"/>
  <c r="O58" i="48"/>
  <c r="O59" i="48"/>
  <c r="O60" i="48"/>
  <c r="O61" i="48"/>
  <c r="O63" i="48"/>
  <c r="O70" i="48"/>
  <c r="O72" i="48"/>
  <c r="O71" i="48"/>
  <c r="O75" i="48"/>
  <c r="O76" i="48"/>
  <c r="O77" i="48"/>
  <c r="O81" i="48"/>
  <c r="T191" i="6"/>
  <c r="T182" i="6"/>
  <c r="T348" i="6"/>
  <c r="T339" i="6"/>
  <c r="T330" i="6"/>
  <c r="T321" i="6"/>
  <c r="T312" i="6"/>
  <c r="T303" i="6"/>
  <c r="T521" i="6"/>
  <c r="T512" i="6"/>
  <c r="T503" i="6"/>
  <c r="T494" i="6"/>
  <c r="T458" i="6"/>
  <c r="T449" i="6"/>
  <c r="T440" i="6"/>
  <c r="T431" i="6"/>
  <c r="T422" i="6"/>
  <c r="T413" i="6"/>
  <c r="T404" i="6"/>
  <c r="T395" i="6"/>
  <c r="T386" i="6"/>
  <c r="T485" i="6"/>
  <c r="T476" i="6"/>
  <c r="T467" i="6"/>
  <c r="T265" i="6"/>
  <c r="T256" i="6"/>
  <c r="T238" i="6"/>
  <c r="AA7" i="111"/>
  <c r="AC125" i="59"/>
  <c r="AC120" i="59"/>
  <c r="AF191" i="6"/>
  <c r="AF182" i="6"/>
  <c r="AF348" i="6"/>
  <c r="AF339" i="6"/>
  <c r="AF330" i="6"/>
  <c r="AF321" i="6"/>
  <c r="AF312" i="6"/>
  <c r="AF303" i="6"/>
  <c r="AF521" i="6"/>
  <c r="AF512" i="6"/>
  <c r="AF503" i="6"/>
  <c r="AF494" i="6"/>
  <c r="AF458" i="6"/>
  <c r="AF449" i="6"/>
  <c r="AF440" i="6"/>
  <c r="AF431" i="6"/>
  <c r="AF422" i="6"/>
  <c r="AF413" i="6"/>
  <c r="AF404" i="6"/>
  <c r="AF395" i="6"/>
  <c r="AF386" i="6"/>
  <c r="AF485" i="6"/>
  <c r="AF476" i="6"/>
  <c r="AF467" i="6"/>
  <c r="AF265" i="6"/>
  <c r="AF256" i="6"/>
  <c r="AF238" i="6"/>
  <c r="P15" i="48"/>
  <c r="P23" i="48"/>
  <c r="P24" i="48"/>
  <c r="P38" i="48"/>
  <c r="P39" i="48"/>
  <c r="P40" i="48"/>
  <c r="S18" i="49"/>
  <c r="S67" i="49"/>
  <c r="P44" i="48"/>
  <c r="S91" i="49"/>
  <c r="S140" i="49"/>
  <c r="P50" i="48"/>
  <c r="P52" i="48"/>
  <c r="P58" i="48"/>
  <c r="P59" i="48"/>
  <c r="P60" i="48"/>
  <c r="P61" i="48"/>
  <c r="P63" i="48"/>
  <c r="P70" i="48"/>
  <c r="P72" i="48"/>
  <c r="P71" i="48"/>
  <c r="P75" i="48"/>
  <c r="P76" i="48"/>
  <c r="P77" i="48"/>
  <c r="P81" i="48"/>
  <c r="U191" i="6"/>
  <c r="U182" i="6"/>
  <c r="U348" i="6"/>
  <c r="U339" i="6"/>
  <c r="U330" i="6"/>
  <c r="U321" i="6"/>
  <c r="U312" i="6"/>
  <c r="U303" i="6"/>
  <c r="U521" i="6"/>
  <c r="U512" i="6"/>
  <c r="U503" i="6"/>
  <c r="U494" i="6"/>
  <c r="U458" i="6"/>
  <c r="U449" i="6"/>
  <c r="U440" i="6"/>
  <c r="U431" i="6"/>
  <c r="U422" i="6"/>
  <c r="U413" i="6"/>
  <c r="U404" i="6"/>
  <c r="U395" i="6"/>
  <c r="U386" i="6"/>
  <c r="U485" i="6"/>
  <c r="U476" i="6"/>
  <c r="U467" i="6"/>
  <c r="U265" i="6"/>
  <c r="U256" i="6"/>
  <c r="U238" i="6"/>
  <c r="AB7" i="111"/>
  <c r="AD125" i="59"/>
  <c r="AD120" i="59"/>
  <c r="AG191" i="6"/>
  <c r="AG182" i="6"/>
  <c r="AG348" i="6"/>
  <c r="AG339" i="6"/>
  <c r="AG330" i="6"/>
  <c r="AG321" i="6"/>
  <c r="AG312" i="6"/>
  <c r="AG303" i="6"/>
  <c r="AG521" i="6"/>
  <c r="AG512" i="6"/>
  <c r="AG503" i="6"/>
  <c r="AG494" i="6"/>
  <c r="AG458" i="6"/>
  <c r="AG449" i="6"/>
  <c r="AG440" i="6"/>
  <c r="AG431" i="6"/>
  <c r="AG422" i="6"/>
  <c r="AG413" i="6"/>
  <c r="AG404" i="6"/>
  <c r="AG395" i="6"/>
  <c r="AG386" i="6"/>
  <c r="AG485" i="6"/>
  <c r="AG476" i="6"/>
  <c r="AG467" i="6"/>
  <c r="AG265" i="6"/>
  <c r="AG256" i="6"/>
  <c r="AG238" i="6"/>
  <c r="Q15" i="48"/>
  <c r="Q23" i="48"/>
  <c r="Q24" i="48"/>
  <c r="Q38" i="48"/>
  <c r="Q39" i="48"/>
  <c r="Q40" i="48"/>
  <c r="T19" i="49"/>
  <c r="T67" i="49"/>
  <c r="Q44" i="48"/>
  <c r="T92" i="49"/>
  <c r="T140" i="49"/>
  <c r="Q50" i="48"/>
  <c r="Q52" i="48"/>
  <c r="Q58" i="48"/>
  <c r="Q59" i="48"/>
  <c r="Q60" i="48"/>
  <c r="Q61" i="48"/>
  <c r="Q63" i="48"/>
  <c r="Q70" i="48"/>
  <c r="Q72" i="48"/>
  <c r="Q71" i="48"/>
  <c r="Q75" i="48"/>
  <c r="Q76" i="48"/>
  <c r="Q77" i="48"/>
  <c r="Q81" i="48"/>
  <c r="V191" i="6"/>
  <c r="V182" i="6"/>
  <c r="V348" i="6"/>
  <c r="V339" i="6"/>
  <c r="V330" i="6"/>
  <c r="V321" i="6"/>
  <c r="V312" i="6"/>
  <c r="V303" i="6"/>
  <c r="V521" i="6"/>
  <c r="V512" i="6"/>
  <c r="V503" i="6"/>
  <c r="V494" i="6"/>
  <c r="V458" i="6"/>
  <c r="V449" i="6"/>
  <c r="V440" i="6"/>
  <c r="V431" i="6"/>
  <c r="V422" i="6"/>
  <c r="V413" i="6"/>
  <c r="V404" i="6"/>
  <c r="V395" i="6"/>
  <c r="V386" i="6"/>
  <c r="V485" i="6"/>
  <c r="V476" i="6"/>
  <c r="V467" i="6"/>
  <c r="V265" i="6"/>
  <c r="V256" i="6"/>
  <c r="V238" i="6"/>
  <c r="AC7" i="111"/>
  <c r="AE125" i="59"/>
  <c r="AE120" i="59"/>
  <c r="AE116" i="59"/>
  <c r="AH25" i="6"/>
  <c r="AH222" i="6"/>
  <c r="AH75" i="6"/>
  <c r="AH370" i="6"/>
  <c r="AH133" i="6"/>
  <c r="AH543" i="6"/>
  <c r="AH284" i="6"/>
  <c r="AH285" i="6"/>
  <c r="AH286" i="6"/>
  <c r="AH47" i="6"/>
  <c r="AH287" i="6"/>
  <c r="AH288" i="6"/>
  <c r="AH289" i="6"/>
  <c r="R15" i="48"/>
  <c r="R23" i="48"/>
  <c r="R24" i="48"/>
  <c r="R38" i="48"/>
  <c r="R39" i="48"/>
  <c r="R40" i="48"/>
  <c r="U20" i="49"/>
  <c r="U67" i="49"/>
  <c r="R44" i="48"/>
  <c r="U93" i="49"/>
  <c r="U140" i="49"/>
  <c r="R50" i="48"/>
  <c r="R52" i="48"/>
  <c r="R58" i="48"/>
  <c r="R59" i="48"/>
  <c r="R60" i="48"/>
  <c r="R61" i="48"/>
  <c r="R63" i="48"/>
  <c r="R70" i="48"/>
  <c r="R72" i="48"/>
  <c r="R71" i="48"/>
  <c r="R75" i="48"/>
  <c r="R76" i="48"/>
  <c r="R77" i="48"/>
  <c r="R81" i="48"/>
  <c r="W191" i="6"/>
  <c r="W182" i="6"/>
  <c r="W348" i="6"/>
  <c r="W339" i="6"/>
  <c r="W330" i="6"/>
  <c r="W321" i="6"/>
  <c r="W312" i="6"/>
  <c r="W303" i="6"/>
  <c r="W521" i="6"/>
  <c r="W512" i="6"/>
  <c r="W503" i="6"/>
  <c r="W494" i="6"/>
  <c r="W458" i="6"/>
  <c r="W449" i="6"/>
  <c r="W440" i="6"/>
  <c r="W431" i="6"/>
  <c r="W422" i="6"/>
  <c r="W413" i="6"/>
  <c r="W404" i="6"/>
  <c r="W395" i="6"/>
  <c r="W386" i="6"/>
  <c r="W485" i="6"/>
  <c r="W476" i="6"/>
  <c r="W467" i="6"/>
  <c r="W265" i="6"/>
  <c r="W256" i="6"/>
  <c r="W238" i="6"/>
  <c r="AH293" i="6"/>
  <c r="AH227" i="6"/>
  <c r="AH292" i="6"/>
  <c r="AH375" i="6"/>
  <c r="AH548" i="6"/>
  <c r="AE165" i="59"/>
  <c r="AE151" i="59"/>
  <c r="AH205" i="6"/>
  <c r="AH196" i="6"/>
  <c r="AH178" i="6"/>
  <c r="AH169" i="6"/>
  <c r="AH187" i="6"/>
  <c r="AH212" i="6"/>
  <c r="AE157" i="59"/>
  <c r="AH270" i="6"/>
  <c r="AH261" i="6"/>
  <c r="AH252" i="6"/>
  <c r="AH243" i="6"/>
  <c r="AH277" i="6"/>
  <c r="AE158" i="59"/>
  <c r="AH353" i="6"/>
  <c r="AH344" i="6"/>
  <c r="AH335" i="6"/>
  <c r="AH326" i="6"/>
  <c r="AH317" i="6"/>
  <c r="AH308" i="6"/>
  <c r="AH360" i="6"/>
  <c r="AE159" i="59"/>
  <c r="AH526" i="6"/>
  <c r="AH517" i="6"/>
  <c r="AH508" i="6"/>
  <c r="AH499" i="6"/>
  <c r="AH463" i="6"/>
  <c r="AH454" i="6"/>
  <c r="AH445" i="6"/>
  <c r="AH436" i="6"/>
  <c r="AH427" i="6"/>
  <c r="AH418" i="6"/>
  <c r="AH409" i="6"/>
  <c r="AH400" i="6"/>
  <c r="AH391" i="6"/>
  <c r="AH533" i="6"/>
  <c r="AE160" i="59"/>
  <c r="AE161" i="59"/>
  <c r="AF69" i="33"/>
  <c r="AF39" i="28"/>
  <c r="AE204" i="59"/>
  <c r="AH29" i="6"/>
  <c r="AD5" i="29"/>
  <c r="AH51" i="6"/>
  <c r="AD6" i="29"/>
  <c r="AH79" i="6"/>
  <c r="AD7" i="29"/>
  <c r="AH137" i="6"/>
  <c r="AD8" i="29"/>
  <c r="AD9" i="29"/>
  <c r="AD10" i="29"/>
  <c r="AD32" i="29"/>
  <c r="AD33" i="29"/>
  <c r="AD34" i="29"/>
  <c r="AD35" i="29"/>
  <c r="AF12" i="28"/>
  <c r="AF13" i="28"/>
  <c r="AE178" i="59"/>
  <c r="AD42" i="29"/>
  <c r="AD44" i="29"/>
  <c r="AF6" i="28"/>
  <c r="AE172" i="59"/>
  <c r="AD39" i="50"/>
  <c r="AD43" i="50"/>
  <c r="AD40" i="64"/>
  <c r="AD38" i="64"/>
  <c r="AD48" i="64"/>
  <c r="AD50" i="64"/>
  <c r="AD7" i="111"/>
  <c r="AF125" i="59"/>
  <c r="AF120" i="59"/>
  <c r="AF116" i="59"/>
  <c r="AI25" i="6"/>
  <c r="AI222" i="6"/>
  <c r="AI75" i="6"/>
  <c r="AI370" i="6"/>
  <c r="AI133" i="6"/>
  <c r="AI543" i="6"/>
  <c r="AI284" i="6"/>
  <c r="AI285" i="6"/>
  <c r="AI286" i="6"/>
  <c r="AI47" i="6"/>
  <c r="AI287" i="6"/>
  <c r="AI288" i="6"/>
  <c r="AI289" i="6"/>
  <c r="AI293" i="6"/>
  <c r="AI227" i="6"/>
  <c r="AI292" i="6"/>
  <c r="AI375" i="6"/>
  <c r="AI548" i="6"/>
  <c r="AF165" i="59"/>
  <c r="AF151" i="59"/>
  <c r="AI205" i="6"/>
  <c r="AI196" i="6"/>
  <c r="AI178" i="6"/>
  <c r="AI169" i="6"/>
  <c r="AI187" i="6"/>
  <c r="AI212" i="6"/>
  <c r="AF157" i="59"/>
  <c r="AI270" i="6"/>
  <c r="AI261" i="6"/>
  <c r="AI252" i="6"/>
  <c r="AI243" i="6"/>
  <c r="AI277" i="6"/>
  <c r="AF158" i="59"/>
  <c r="AI353" i="6"/>
  <c r="AI344" i="6"/>
  <c r="AI335" i="6"/>
  <c r="AI326" i="6"/>
  <c r="AI317" i="6"/>
  <c r="AI308" i="6"/>
  <c r="AI360" i="6"/>
  <c r="AF159" i="59"/>
  <c r="AI526" i="6"/>
  <c r="AI517" i="6"/>
  <c r="AI508" i="6"/>
  <c r="AI499" i="6"/>
  <c r="AI463" i="6"/>
  <c r="AI454" i="6"/>
  <c r="AI445" i="6"/>
  <c r="AI436" i="6"/>
  <c r="AI427" i="6"/>
  <c r="AI418" i="6"/>
  <c r="AI409" i="6"/>
  <c r="AI400" i="6"/>
  <c r="AI391" i="6"/>
  <c r="AI533" i="6"/>
  <c r="AF160" i="59"/>
  <c r="AF161" i="59"/>
  <c r="AG69" i="33"/>
  <c r="AG39" i="28"/>
  <c r="AF204" i="59"/>
  <c r="AI29" i="6"/>
  <c r="AE5" i="29"/>
  <c r="AI51" i="6"/>
  <c r="AE6" i="29"/>
  <c r="AI79" i="6"/>
  <c r="AE7" i="29"/>
  <c r="AI137" i="6"/>
  <c r="AE8" i="29"/>
  <c r="AE9" i="29"/>
  <c r="AE10" i="29"/>
  <c r="AE32" i="29"/>
  <c r="AE33" i="29"/>
  <c r="AE34" i="29"/>
  <c r="AE35" i="29"/>
  <c r="AG12" i="28"/>
  <c r="AG13" i="28"/>
  <c r="AF178" i="59"/>
  <c r="AE42" i="29"/>
  <c r="AE44" i="29"/>
  <c r="AG6" i="28"/>
  <c r="AF172" i="59"/>
  <c r="AE39" i="50"/>
  <c r="AE43" i="50"/>
  <c r="AE40" i="64"/>
  <c r="AE38" i="64"/>
  <c r="AE48" i="64"/>
  <c r="AE50" i="64"/>
  <c r="AE7" i="111"/>
  <c r="AG125" i="59"/>
  <c r="AG120" i="59"/>
  <c r="AG116" i="59"/>
  <c r="AJ25" i="6"/>
  <c r="AJ222" i="6"/>
  <c r="AJ75" i="6"/>
  <c r="AJ370" i="6"/>
  <c r="AJ133" i="6"/>
  <c r="AJ543" i="6"/>
  <c r="AJ284" i="6"/>
  <c r="AJ285" i="6"/>
  <c r="AJ286" i="6"/>
  <c r="AJ47" i="6"/>
  <c r="AJ287" i="6"/>
  <c r="AJ288" i="6"/>
  <c r="AJ289" i="6"/>
  <c r="AJ293" i="6"/>
  <c r="AJ227" i="6"/>
  <c r="AJ292" i="6"/>
  <c r="AJ375" i="6"/>
  <c r="AJ548" i="6"/>
  <c r="AG165" i="59"/>
  <c r="AG151" i="59"/>
  <c r="AJ205" i="6"/>
  <c r="AJ196" i="6"/>
  <c r="AJ178" i="6"/>
  <c r="AJ169" i="6"/>
  <c r="AJ187" i="6"/>
  <c r="AJ212" i="6"/>
  <c r="AG157" i="59"/>
  <c r="AJ270" i="6"/>
  <c r="AJ261" i="6"/>
  <c r="AJ252" i="6"/>
  <c r="AJ243" i="6"/>
  <c r="AJ277" i="6"/>
  <c r="AG158" i="59"/>
  <c r="AJ353" i="6"/>
  <c r="AJ344" i="6"/>
  <c r="AJ335" i="6"/>
  <c r="AJ326" i="6"/>
  <c r="AJ317" i="6"/>
  <c r="AJ308" i="6"/>
  <c r="AJ360" i="6"/>
  <c r="AG159" i="59"/>
  <c r="AJ526" i="6"/>
  <c r="AJ517" i="6"/>
  <c r="AJ508" i="6"/>
  <c r="AJ499" i="6"/>
  <c r="AJ463" i="6"/>
  <c r="AJ454" i="6"/>
  <c r="AJ445" i="6"/>
  <c r="AJ436" i="6"/>
  <c r="AJ427" i="6"/>
  <c r="AJ418" i="6"/>
  <c r="AJ409" i="6"/>
  <c r="AJ400" i="6"/>
  <c r="AJ391" i="6"/>
  <c r="AJ533" i="6"/>
  <c r="AG160" i="59"/>
  <c r="AG161" i="59"/>
  <c r="AH69" i="33"/>
  <c r="AH39" i="28"/>
  <c r="AG204" i="59"/>
  <c r="AJ29" i="6"/>
  <c r="AF5" i="29"/>
  <c r="AJ51" i="6"/>
  <c r="AF6" i="29"/>
  <c r="AJ79" i="6"/>
  <c r="AF7" i="29"/>
  <c r="AJ137" i="6"/>
  <c r="AF8" i="29"/>
  <c r="AF9" i="29"/>
  <c r="AF10" i="29"/>
  <c r="AF32" i="29"/>
  <c r="AF33" i="29"/>
  <c r="AF34" i="29"/>
  <c r="AF35" i="29"/>
  <c r="AH12" i="28"/>
  <c r="AH13" i="28"/>
  <c r="AG178" i="59"/>
  <c r="AF42" i="29"/>
  <c r="AF44" i="29"/>
  <c r="AH6" i="28"/>
  <c r="AG172" i="59"/>
  <c r="AF39" i="50"/>
  <c r="AF43" i="50"/>
  <c r="AF40" i="64"/>
  <c r="AF38" i="64"/>
  <c r="AF48" i="64"/>
  <c r="AF50" i="64"/>
  <c r="AF7" i="111"/>
  <c r="AH125" i="59"/>
  <c r="AH120" i="59"/>
  <c r="AH116" i="59"/>
  <c r="AK25" i="6"/>
  <c r="AK222" i="6"/>
  <c r="AK75" i="6"/>
  <c r="AK370" i="6"/>
  <c r="AK133" i="6"/>
  <c r="AK543" i="6"/>
  <c r="AK284" i="6"/>
  <c r="AK285" i="6"/>
  <c r="AK286" i="6"/>
  <c r="AK47" i="6"/>
  <c r="AK287" i="6"/>
  <c r="AK288" i="6"/>
  <c r="AK289" i="6"/>
  <c r="AK293" i="6"/>
  <c r="AK227" i="6"/>
  <c r="AK292" i="6"/>
  <c r="AK375" i="6"/>
  <c r="AK548" i="6"/>
  <c r="AH165" i="59"/>
  <c r="AH151" i="59"/>
  <c r="AK205" i="6"/>
  <c r="AK196" i="6"/>
  <c r="AK178" i="6"/>
  <c r="AK169" i="6"/>
  <c r="AK187" i="6"/>
  <c r="AK212" i="6"/>
  <c r="AH157" i="59"/>
  <c r="AK270" i="6"/>
  <c r="AK261" i="6"/>
  <c r="AK252" i="6"/>
  <c r="AK243" i="6"/>
  <c r="AK277" i="6"/>
  <c r="AH158" i="59"/>
  <c r="AK353" i="6"/>
  <c r="AK344" i="6"/>
  <c r="AK335" i="6"/>
  <c r="AK326" i="6"/>
  <c r="AK317" i="6"/>
  <c r="AK308" i="6"/>
  <c r="AK360" i="6"/>
  <c r="AH159" i="59"/>
  <c r="AK526" i="6"/>
  <c r="AK517" i="6"/>
  <c r="AK508" i="6"/>
  <c r="AK499" i="6"/>
  <c r="AK463" i="6"/>
  <c r="AK454" i="6"/>
  <c r="AK445" i="6"/>
  <c r="AK436" i="6"/>
  <c r="AK427" i="6"/>
  <c r="AK418" i="6"/>
  <c r="AK409" i="6"/>
  <c r="AK400" i="6"/>
  <c r="AK391" i="6"/>
  <c r="AK533" i="6"/>
  <c r="AH160" i="59"/>
  <c r="AH161" i="59"/>
  <c r="AI69" i="33"/>
  <c r="AI39" i="28"/>
  <c r="AH204" i="59"/>
  <c r="AK29" i="6"/>
  <c r="AG5" i="29"/>
  <c r="AK51" i="6"/>
  <c r="AG6" i="29"/>
  <c r="AK79" i="6"/>
  <c r="AG7" i="29"/>
  <c r="AK137" i="6"/>
  <c r="AG8" i="29"/>
  <c r="AG9" i="29"/>
  <c r="AG10" i="29"/>
  <c r="AG32" i="29"/>
  <c r="AG33" i="29"/>
  <c r="AG34" i="29"/>
  <c r="AG35" i="29"/>
  <c r="AI12" i="28"/>
  <c r="AI13" i="28"/>
  <c r="AH178" i="59"/>
  <c r="AG42" i="29"/>
  <c r="AG44" i="29"/>
  <c r="AI6" i="28"/>
  <c r="AH172" i="59"/>
  <c r="AG39" i="50"/>
  <c r="AG43" i="50"/>
  <c r="AG40" i="64"/>
  <c r="AG38" i="64"/>
  <c r="AG48" i="64"/>
  <c r="AG50" i="64"/>
  <c r="AI125" i="59"/>
  <c r="AI120" i="59"/>
  <c r="AI116" i="59"/>
  <c r="AL25" i="6"/>
  <c r="AL222" i="6"/>
  <c r="AL75" i="6"/>
  <c r="AL370" i="6"/>
  <c r="AL133" i="6"/>
  <c r="AL543" i="6"/>
  <c r="AL284" i="6"/>
  <c r="AL285" i="6"/>
  <c r="AL286" i="6"/>
  <c r="AL47" i="6"/>
  <c r="AL287" i="6"/>
  <c r="AL288" i="6"/>
  <c r="AL289" i="6"/>
  <c r="AL293" i="6"/>
  <c r="AL227" i="6"/>
  <c r="AL292" i="6"/>
  <c r="AL375" i="6"/>
  <c r="AL548" i="6"/>
  <c r="AI165" i="59"/>
  <c r="AI151" i="59"/>
  <c r="AL205" i="6"/>
  <c r="AL196" i="6"/>
  <c r="AL178" i="6"/>
  <c r="AL169" i="6"/>
  <c r="AL187" i="6"/>
  <c r="AL212" i="6"/>
  <c r="AI157" i="59"/>
  <c r="AL270" i="6"/>
  <c r="AL261" i="6"/>
  <c r="AL252" i="6"/>
  <c r="AL243" i="6"/>
  <c r="AL277" i="6"/>
  <c r="AI158" i="59"/>
  <c r="AL353" i="6"/>
  <c r="AL344" i="6"/>
  <c r="AL335" i="6"/>
  <c r="AL326" i="6"/>
  <c r="AL317" i="6"/>
  <c r="AL308" i="6"/>
  <c r="AL360" i="6"/>
  <c r="AI159" i="59"/>
  <c r="AL526" i="6"/>
  <c r="AL517" i="6"/>
  <c r="AL508" i="6"/>
  <c r="AL499" i="6"/>
  <c r="AL463" i="6"/>
  <c r="AL454" i="6"/>
  <c r="AL445" i="6"/>
  <c r="AL436" i="6"/>
  <c r="AL427" i="6"/>
  <c r="AL418" i="6"/>
  <c r="AL409" i="6"/>
  <c r="AL400" i="6"/>
  <c r="AL391" i="6"/>
  <c r="AL533" i="6"/>
  <c r="AI160" i="59"/>
  <c r="AI161" i="59"/>
  <c r="AJ69" i="33"/>
  <c r="AJ39" i="28"/>
  <c r="AI204" i="59"/>
  <c r="AL29" i="6"/>
  <c r="AH5" i="29"/>
  <c r="AL51" i="6"/>
  <c r="AH6" i="29"/>
  <c r="AL79" i="6"/>
  <c r="AH7" i="29"/>
  <c r="AL137" i="6"/>
  <c r="AH8" i="29"/>
  <c r="AH9" i="29"/>
  <c r="AH10" i="29"/>
  <c r="AH32" i="29"/>
  <c r="AH33" i="29"/>
  <c r="AH34" i="29"/>
  <c r="AH35" i="29"/>
  <c r="AJ12" i="28"/>
  <c r="AJ13" i="28"/>
  <c r="AI178" i="59"/>
  <c r="AH42" i="29"/>
  <c r="AH44" i="29"/>
  <c r="AJ6" i="28"/>
  <c r="AI172" i="59"/>
  <c r="AH39" i="50"/>
  <c r="AH43" i="50"/>
  <c r="AH40" i="64"/>
  <c r="AH38" i="64"/>
  <c r="AH48" i="64"/>
  <c r="AH50" i="64"/>
  <c r="AJ125" i="59"/>
  <c r="AJ120" i="59"/>
  <c r="AJ116" i="59"/>
  <c r="AM25" i="6"/>
  <c r="AM222" i="6"/>
  <c r="AM75" i="6"/>
  <c r="AM370" i="6"/>
  <c r="AM133" i="6"/>
  <c r="AM543" i="6"/>
  <c r="AM284" i="6"/>
  <c r="AM285" i="6"/>
  <c r="AM286" i="6"/>
  <c r="AM47" i="6"/>
  <c r="AM287" i="6"/>
  <c r="AM288" i="6"/>
  <c r="AM289" i="6"/>
  <c r="AM293" i="6"/>
  <c r="AM227" i="6"/>
  <c r="AM292" i="6"/>
  <c r="AM375" i="6"/>
  <c r="AM548" i="6"/>
  <c r="AJ165" i="59"/>
  <c r="AJ151" i="59"/>
  <c r="AM205" i="6"/>
  <c r="AM196" i="6"/>
  <c r="AM178" i="6"/>
  <c r="AM169" i="6"/>
  <c r="AM187" i="6"/>
  <c r="AM212" i="6"/>
  <c r="AJ157" i="59"/>
  <c r="AM270" i="6"/>
  <c r="AM261" i="6"/>
  <c r="AM252" i="6"/>
  <c r="AM243" i="6"/>
  <c r="AM277" i="6"/>
  <c r="AJ158" i="59"/>
  <c r="AM353" i="6"/>
  <c r="AM344" i="6"/>
  <c r="AM335" i="6"/>
  <c r="AM326" i="6"/>
  <c r="AM317" i="6"/>
  <c r="AM308" i="6"/>
  <c r="AM360" i="6"/>
  <c r="AJ159" i="59"/>
  <c r="AM526" i="6"/>
  <c r="AM517" i="6"/>
  <c r="AM508" i="6"/>
  <c r="AM499" i="6"/>
  <c r="AM463" i="6"/>
  <c r="AM454" i="6"/>
  <c r="AM445" i="6"/>
  <c r="AM436" i="6"/>
  <c r="AM427" i="6"/>
  <c r="AM418" i="6"/>
  <c r="AM409" i="6"/>
  <c r="AM400" i="6"/>
  <c r="AM391" i="6"/>
  <c r="AM533" i="6"/>
  <c r="AJ160" i="59"/>
  <c r="AJ161" i="59"/>
  <c r="AK69" i="33"/>
  <c r="AK39" i="28"/>
  <c r="AJ204" i="59"/>
  <c r="AM29" i="6"/>
  <c r="AI5" i="29"/>
  <c r="AM51" i="6"/>
  <c r="AI6" i="29"/>
  <c r="AM79" i="6"/>
  <c r="AI7" i="29"/>
  <c r="AM137" i="6"/>
  <c r="AI8" i="29"/>
  <c r="AI9" i="29"/>
  <c r="AI10" i="29"/>
  <c r="AI32" i="29"/>
  <c r="AI33" i="29"/>
  <c r="AI34" i="29"/>
  <c r="AI35" i="29"/>
  <c r="AK12" i="28"/>
  <c r="AK13" i="28"/>
  <c r="AJ178" i="59"/>
  <c r="AI42" i="29"/>
  <c r="AI44" i="29"/>
  <c r="AK6" i="28"/>
  <c r="AJ172" i="59"/>
  <c r="AI39" i="50"/>
  <c r="AI43" i="50"/>
  <c r="AI40" i="64"/>
  <c r="AI38" i="64"/>
  <c r="AI48" i="64"/>
  <c r="AI50" i="64"/>
  <c r="AK125" i="59"/>
  <c r="AK120" i="59"/>
  <c r="AK116" i="59"/>
  <c r="AN25" i="6"/>
  <c r="AN222" i="6"/>
  <c r="AN75" i="6"/>
  <c r="AN370" i="6"/>
  <c r="AN133" i="6"/>
  <c r="AN543" i="6"/>
  <c r="AN284" i="6"/>
  <c r="AN285" i="6"/>
  <c r="AN286" i="6"/>
  <c r="AN47" i="6"/>
  <c r="AN287" i="6"/>
  <c r="AN288" i="6"/>
  <c r="AN289" i="6"/>
  <c r="AN293" i="6"/>
  <c r="AN227" i="6"/>
  <c r="AN292" i="6"/>
  <c r="AN375" i="6"/>
  <c r="AN548" i="6"/>
  <c r="AK165" i="59"/>
  <c r="AK151" i="59"/>
  <c r="AN205" i="6"/>
  <c r="AN196" i="6"/>
  <c r="AN178" i="6"/>
  <c r="AN169" i="6"/>
  <c r="AN187" i="6"/>
  <c r="AN212" i="6"/>
  <c r="AK157" i="59"/>
  <c r="AN270" i="6"/>
  <c r="AN261" i="6"/>
  <c r="AN252" i="6"/>
  <c r="AN243" i="6"/>
  <c r="AN277" i="6"/>
  <c r="AK158" i="59"/>
  <c r="AN353" i="6"/>
  <c r="AN344" i="6"/>
  <c r="AN335" i="6"/>
  <c r="AN326" i="6"/>
  <c r="AN317" i="6"/>
  <c r="AN308" i="6"/>
  <c r="AN360" i="6"/>
  <c r="AK159" i="59"/>
  <c r="AN526" i="6"/>
  <c r="AN517" i="6"/>
  <c r="AN508" i="6"/>
  <c r="AN499" i="6"/>
  <c r="AN463" i="6"/>
  <c r="AN454" i="6"/>
  <c r="AN445" i="6"/>
  <c r="AN436" i="6"/>
  <c r="AN427" i="6"/>
  <c r="AN418" i="6"/>
  <c r="AN409" i="6"/>
  <c r="AN400" i="6"/>
  <c r="AN391" i="6"/>
  <c r="AN533" i="6"/>
  <c r="AK160" i="59"/>
  <c r="AK161" i="59"/>
  <c r="AL69" i="33"/>
  <c r="AL39" i="28"/>
  <c r="AK204" i="59"/>
  <c r="AN29" i="6"/>
  <c r="AJ5" i="29"/>
  <c r="AN51" i="6"/>
  <c r="AJ6" i="29"/>
  <c r="AN79" i="6"/>
  <c r="AJ7" i="29"/>
  <c r="AN137" i="6"/>
  <c r="AJ8" i="29"/>
  <c r="AJ9" i="29"/>
  <c r="AJ10" i="29"/>
  <c r="AJ32" i="29"/>
  <c r="AJ33" i="29"/>
  <c r="AJ34" i="29"/>
  <c r="AJ35" i="29"/>
  <c r="AL12" i="28"/>
  <c r="AL13" i="28"/>
  <c r="AK178" i="59"/>
  <c r="AJ42" i="29"/>
  <c r="AJ44" i="29"/>
  <c r="AL6" i="28"/>
  <c r="AK172" i="59"/>
  <c r="AJ39" i="50"/>
  <c r="AJ43" i="50"/>
  <c r="AJ40" i="64"/>
  <c r="AJ38" i="64"/>
  <c r="AJ48" i="64"/>
  <c r="AJ50" i="64"/>
  <c r="AL125" i="59"/>
  <c r="AL120" i="59"/>
  <c r="AL116" i="59"/>
  <c r="AO25" i="6"/>
  <c r="AO222" i="6"/>
  <c r="AO75" i="6"/>
  <c r="AO370" i="6"/>
  <c r="AO133" i="6"/>
  <c r="AO543" i="6"/>
  <c r="AO284" i="6"/>
  <c r="AO285" i="6"/>
  <c r="AO286" i="6"/>
  <c r="AO47" i="6"/>
  <c r="AO287" i="6"/>
  <c r="AO288" i="6"/>
  <c r="AO289" i="6"/>
  <c r="AO293" i="6"/>
  <c r="AO227" i="6"/>
  <c r="AO292" i="6"/>
  <c r="AO375" i="6"/>
  <c r="AO548" i="6"/>
  <c r="AL165" i="59"/>
  <c r="AL151" i="59"/>
  <c r="AO205" i="6"/>
  <c r="AO196" i="6"/>
  <c r="AO178" i="6"/>
  <c r="AO169" i="6"/>
  <c r="AO187" i="6"/>
  <c r="AO212" i="6"/>
  <c r="AL157" i="59"/>
  <c r="AO270" i="6"/>
  <c r="AO261" i="6"/>
  <c r="AO252" i="6"/>
  <c r="AO243" i="6"/>
  <c r="AO277" i="6"/>
  <c r="AL158" i="59"/>
  <c r="AO353" i="6"/>
  <c r="AO344" i="6"/>
  <c r="AO335" i="6"/>
  <c r="AO326" i="6"/>
  <c r="AO317" i="6"/>
  <c r="AO308" i="6"/>
  <c r="AO360" i="6"/>
  <c r="AL159" i="59"/>
  <c r="AO526" i="6"/>
  <c r="AO517" i="6"/>
  <c r="AO508" i="6"/>
  <c r="AO499" i="6"/>
  <c r="AO463" i="6"/>
  <c r="AO454" i="6"/>
  <c r="AO445" i="6"/>
  <c r="AO436" i="6"/>
  <c r="AO427" i="6"/>
  <c r="AO418" i="6"/>
  <c r="AO409" i="6"/>
  <c r="AO400" i="6"/>
  <c r="AO391" i="6"/>
  <c r="AO533" i="6"/>
  <c r="AL160" i="59"/>
  <c r="AL161" i="59"/>
  <c r="AM69" i="33"/>
  <c r="AM39" i="28"/>
  <c r="AL204" i="59"/>
  <c r="AO29" i="6"/>
  <c r="AK5" i="29"/>
  <c r="AO51" i="6"/>
  <c r="AK6" i="29"/>
  <c r="AO79" i="6"/>
  <c r="AK7" i="29"/>
  <c r="AO137" i="6"/>
  <c r="AK8" i="29"/>
  <c r="AK9" i="29"/>
  <c r="AK10" i="29"/>
  <c r="AK32" i="29"/>
  <c r="AK33" i="29"/>
  <c r="AK34" i="29"/>
  <c r="AK35" i="29"/>
  <c r="AM12" i="28"/>
  <c r="AM13" i="28"/>
  <c r="AL178" i="59"/>
  <c r="AK42" i="29"/>
  <c r="AK44" i="29"/>
  <c r="AM6" i="28"/>
  <c r="AL172" i="59"/>
  <c r="AK39" i="50"/>
  <c r="AK43" i="50"/>
  <c r="AK40" i="64"/>
  <c r="AK38" i="64"/>
  <c r="AK48" i="64"/>
  <c r="AK50" i="64"/>
  <c r="AM125" i="59"/>
  <c r="AM120" i="59"/>
  <c r="AM116" i="59"/>
  <c r="AP25" i="6"/>
  <c r="AP222" i="6"/>
  <c r="AP75" i="6"/>
  <c r="AP370" i="6"/>
  <c r="AP133" i="6"/>
  <c r="AP543" i="6"/>
  <c r="AP284" i="6"/>
  <c r="AP285" i="6"/>
  <c r="AP286" i="6"/>
  <c r="AP47" i="6"/>
  <c r="AP287" i="6"/>
  <c r="AP288" i="6"/>
  <c r="AP289" i="6"/>
  <c r="AP293" i="6"/>
  <c r="AP227" i="6"/>
  <c r="AP292" i="6"/>
  <c r="AP375" i="6"/>
  <c r="AP548" i="6"/>
  <c r="AM165" i="59"/>
  <c r="AM151" i="59"/>
  <c r="AP205" i="6"/>
  <c r="AP196" i="6"/>
  <c r="AP178" i="6"/>
  <c r="AP169" i="6"/>
  <c r="AP187" i="6"/>
  <c r="AP212" i="6"/>
  <c r="AM157" i="59"/>
  <c r="AP270" i="6"/>
  <c r="AP261" i="6"/>
  <c r="AP252" i="6"/>
  <c r="AP243" i="6"/>
  <c r="AP277" i="6"/>
  <c r="AM158" i="59"/>
  <c r="AP353" i="6"/>
  <c r="AP344" i="6"/>
  <c r="AP335" i="6"/>
  <c r="AP326" i="6"/>
  <c r="AP317" i="6"/>
  <c r="AP308" i="6"/>
  <c r="AP360" i="6"/>
  <c r="AM159" i="59"/>
  <c r="AP526" i="6"/>
  <c r="AP517" i="6"/>
  <c r="AP508" i="6"/>
  <c r="AP499" i="6"/>
  <c r="AP463" i="6"/>
  <c r="AP454" i="6"/>
  <c r="AP445" i="6"/>
  <c r="AP436" i="6"/>
  <c r="AP427" i="6"/>
  <c r="AP418" i="6"/>
  <c r="AP409" i="6"/>
  <c r="AP400" i="6"/>
  <c r="AP391" i="6"/>
  <c r="AP533" i="6"/>
  <c r="AM160" i="59"/>
  <c r="AM161" i="59"/>
  <c r="AN69" i="33"/>
  <c r="AN39" i="28"/>
  <c r="AM204" i="59"/>
  <c r="AL10" i="29"/>
  <c r="AL32" i="29"/>
  <c r="AL33" i="29"/>
  <c r="AL34" i="29"/>
  <c r="AL35" i="29"/>
  <c r="AN12" i="28"/>
  <c r="AN13" i="28"/>
  <c r="AM178" i="59"/>
  <c r="AL42" i="29"/>
  <c r="AL44" i="29"/>
  <c r="AN6" i="28"/>
  <c r="AM172" i="59"/>
  <c r="AL39" i="50"/>
  <c r="AL43" i="50"/>
  <c r="AL40" i="64"/>
  <c r="AL38" i="64"/>
  <c r="AL48" i="64"/>
  <c r="AL50" i="64"/>
  <c r="Q7" i="111"/>
  <c r="R7" i="111"/>
  <c r="S7" i="111"/>
  <c r="D37" i="111"/>
  <c r="N7" i="111"/>
  <c r="H200" i="6"/>
  <c r="H191" i="6"/>
  <c r="H182" i="6"/>
  <c r="H348" i="6"/>
  <c r="H339" i="6"/>
  <c r="H330" i="6"/>
  <c r="H321" i="6"/>
  <c r="H312" i="6"/>
  <c r="H303" i="6"/>
  <c r="H521" i="6"/>
  <c r="H512" i="6"/>
  <c r="H503" i="6"/>
  <c r="H494" i="6"/>
  <c r="H458" i="6"/>
  <c r="H449" i="6"/>
  <c r="H440" i="6"/>
  <c r="H431" i="6"/>
  <c r="H422" i="6"/>
  <c r="H413" i="6"/>
  <c r="H404" i="6"/>
  <c r="H395" i="6"/>
  <c r="H386" i="6"/>
  <c r="H485" i="6"/>
  <c r="H476" i="6"/>
  <c r="H467" i="6"/>
  <c r="H265" i="6"/>
  <c r="H256" i="6"/>
  <c r="H238" i="6"/>
  <c r="O7" i="111"/>
  <c r="Q125" i="59"/>
  <c r="Q120" i="59"/>
  <c r="I200" i="6"/>
  <c r="I191" i="6"/>
  <c r="I182" i="6"/>
  <c r="I348" i="6"/>
  <c r="I339" i="6"/>
  <c r="I330" i="6"/>
  <c r="I321" i="6"/>
  <c r="I312" i="6"/>
  <c r="I303" i="6"/>
  <c r="I521" i="6"/>
  <c r="I512" i="6"/>
  <c r="I503" i="6"/>
  <c r="I494" i="6"/>
  <c r="I458" i="6"/>
  <c r="I449" i="6"/>
  <c r="I440" i="6"/>
  <c r="I431" i="6"/>
  <c r="I422" i="6"/>
  <c r="I413" i="6"/>
  <c r="I404" i="6"/>
  <c r="I395" i="6"/>
  <c r="I386" i="6"/>
  <c r="I485" i="6"/>
  <c r="I476" i="6"/>
  <c r="I467" i="6"/>
  <c r="I265" i="6"/>
  <c r="I256" i="6"/>
  <c r="I238" i="6"/>
  <c r="P7" i="111"/>
  <c r="R125" i="59"/>
  <c r="R120" i="59"/>
  <c r="J200" i="6"/>
  <c r="J191" i="6"/>
  <c r="J182" i="6"/>
  <c r="J348" i="6"/>
  <c r="J339" i="6"/>
  <c r="J330" i="6"/>
  <c r="J321" i="6"/>
  <c r="J312" i="6"/>
  <c r="J303" i="6"/>
  <c r="J521" i="6"/>
  <c r="J512" i="6"/>
  <c r="J503" i="6"/>
  <c r="J494" i="6"/>
  <c r="J458" i="6"/>
  <c r="J449" i="6"/>
  <c r="J440" i="6"/>
  <c r="J431" i="6"/>
  <c r="J422" i="6"/>
  <c r="J413" i="6"/>
  <c r="J404" i="6"/>
  <c r="J395" i="6"/>
  <c r="J386" i="6"/>
  <c r="J485" i="6"/>
  <c r="J476" i="6"/>
  <c r="J467" i="6"/>
  <c r="J265" i="6"/>
  <c r="J256" i="6"/>
  <c r="J238" i="6"/>
  <c r="S125" i="59"/>
  <c r="S120" i="59"/>
  <c r="F39" i="48"/>
  <c r="F70" i="48"/>
  <c r="F76" i="48"/>
  <c r="K348" i="6"/>
  <c r="K339" i="6"/>
  <c r="K330" i="6"/>
  <c r="K321" i="6"/>
  <c r="K312" i="6"/>
  <c r="K303" i="6"/>
  <c r="K521" i="6"/>
  <c r="K512" i="6"/>
  <c r="K503" i="6"/>
  <c r="K494" i="6"/>
  <c r="K458" i="6"/>
  <c r="K449" i="6"/>
  <c r="K440" i="6"/>
  <c r="K431" i="6"/>
  <c r="K422" i="6"/>
  <c r="K413" i="6"/>
  <c r="K404" i="6"/>
  <c r="K395" i="6"/>
  <c r="K386" i="6"/>
  <c r="K485" i="6"/>
  <c r="K476" i="6"/>
  <c r="K467" i="6"/>
  <c r="K265" i="6"/>
  <c r="K256" i="6"/>
  <c r="K238" i="6"/>
  <c r="T125" i="59"/>
  <c r="T120" i="59"/>
  <c r="G39" i="48"/>
  <c r="J67" i="49"/>
  <c r="J140" i="49"/>
  <c r="G70" i="48"/>
  <c r="G76" i="48"/>
  <c r="L191" i="6"/>
  <c r="L182" i="6"/>
  <c r="L348" i="6"/>
  <c r="L339" i="6"/>
  <c r="L330" i="6"/>
  <c r="L321" i="6"/>
  <c r="L312" i="6"/>
  <c r="L303" i="6"/>
  <c r="L521" i="6"/>
  <c r="L512" i="6"/>
  <c r="L503" i="6"/>
  <c r="L494" i="6"/>
  <c r="L458" i="6"/>
  <c r="L449" i="6"/>
  <c r="L440" i="6"/>
  <c r="L431" i="6"/>
  <c r="L422" i="6"/>
  <c r="L413" i="6"/>
  <c r="L404" i="6"/>
  <c r="L395" i="6"/>
  <c r="L386" i="6"/>
  <c r="L485" i="6"/>
  <c r="L476" i="6"/>
  <c r="L467" i="6"/>
  <c r="L265" i="6"/>
  <c r="L256" i="6"/>
  <c r="L238" i="6"/>
  <c r="D36" i="111"/>
  <c r="BK10" i="111"/>
  <c r="BJ10" i="111"/>
  <c r="BI10" i="111"/>
  <c r="BH10" i="111"/>
  <c r="BG10" i="111"/>
  <c r="BF10" i="111"/>
  <c r="BE10" i="111"/>
  <c r="BD10" i="111"/>
  <c r="BC10" i="111"/>
  <c r="BB10" i="111"/>
  <c r="BA10" i="111"/>
  <c r="AZ6" i="111"/>
  <c r="AZ10" i="111"/>
  <c r="AY10" i="111"/>
  <c r="AX10" i="111"/>
  <c r="AW10" i="111"/>
  <c r="AV10" i="111"/>
  <c r="AU10" i="111"/>
  <c r="AT10" i="111"/>
  <c r="AS10" i="111"/>
  <c r="AR10" i="111"/>
  <c r="AQ10" i="111"/>
  <c r="AP10" i="111"/>
  <c r="AO10" i="111"/>
  <c r="AN6" i="111"/>
  <c r="AN10" i="111"/>
  <c r="AM10" i="111"/>
  <c r="AL10" i="111"/>
  <c r="AK10" i="111"/>
  <c r="AJ10" i="111"/>
  <c r="AI10" i="111"/>
  <c r="AH10" i="111"/>
  <c r="AG10" i="111"/>
  <c r="AF10" i="111"/>
  <c r="AE10" i="111"/>
  <c r="AD10" i="111"/>
  <c r="AC10" i="111"/>
  <c r="AB6" i="111"/>
  <c r="AB10" i="111"/>
  <c r="AA10" i="111"/>
  <c r="Z10" i="111"/>
  <c r="Y10" i="111"/>
  <c r="X10" i="111"/>
  <c r="W10" i="111"/>
  <c r="V10" i="111"/>
  <c r="U10" i="111"/>
  <c r="T10" i="111"/>
  <c r="S10" i="111"/>
  <c r="R10" i="111"/>
  <c r="Q10" i="111"/>
  <c r="P10" i="111"/>
  <c r="O10" i="111"/>
  <c r="N10" i="111"/>
  <c r="M10" i="111"/>
  <c r="L10" i="111"/>
  <c r="K10" i="111"/>
  <c r="J10" i="111"/>
  <c r="I10" i="111"/>
  <c r="H10" i="111"/>
  <c r="G10" i="111"/>
  <c r="F10" i="111"/>
  <c r="E10" i="111"/>
  <c r="D10" i="111"/>
  <c r="BK6" i="111"/>
  <c r="BJ6" i="111"/>
  <c r="BI6" i="111"/>
  <c r="BH6" i="111"/>
  <c r="BG6" i="111"/>
  <c r="BF6" i="111"/>
  <c r="BE6" i="111"/>
  <c r="BD6" i="111"/>
  <c r="BC6" i="111"/>
  <c r="BB6" i="111"/>
  <c r="BA6" i="111"/>
  <c r="AY6" i="111"/>
  <c r="AX6" i="111"/>
  <c r="AW6" i="111"/>
  <c r="AV6" i="111"/>
  <c r="AU6" i="111"/>
  <c r="AT6" i="111"/>
  <c r="AS6" i="111"/>
  <c r="AR6" i="111"/>
  <c r="AQ6" i="111"/>
  <c r="AP6" i="111"/>
  <c r="AO6" i="111"/>
  <c r="AM6" i="111"/>
  <c r="AL6" i="111"/>
  <c r="AK6" i="111"/>
  <c r="AJ6" i="111"/>
  <c r="AI6" i="111"/>
  <c r="AH6" i="111"/>
  <c r="AG6" i="111"/>
  <c r="AF6" i="111"/>
  <c r="AE6" i="111"/>
  <c r="AD6" i="111"/>
  <c r="AC6" i="111"/>
  <c r="AA6" i="111"/>
  <c r="Z6" i="111"/>
  <c r="Y6" i="111"/>
  <c r="X6" i="111"/>
  <c r="W6" i="111"/>
  <c r="V6" i="111"/>
  <c r="U6" i="111"/>
  <c r="T6" i="111"/>
  <c r="S6" i="111"/>
  <c r="R6" i="111"/>
  <c r="Q6" i="111"/>
  <c r="O6" i="111"/>
  <c r="N6" i="111"/>
  <c r="M6" i="111"/>
  <c r="L6" i="111"/>
  <c r="K6" i="111"/>
  <c r="J6" i="111"/>
  <c r="I6" i="111"/>
  <c r="H6" i="111"/>
  <c r="G6" i="111"/>
  <c r="F6" i="111"/>
  <c r="E6" i="111"/>
  <c r="D6" i="111"/>
  <c r="C70" i="48"/>
  <c r="F140" i="49"/>
  <c r="C39" i="48"/>
  <c r="C76" i="48"/>
  <c r="F67" i="49"/>
  <c r="G200" i="6"/>
  <c r="G191" i="6"/>
  <c r="G182" i="6"/>
  <c r="G265" i="6"/>
  <c r="G256" i="6"/>
  <c r="G238" i="6"/>
  <c r="G348" i="6"/>
  <c r="G339" i="6"/>
  <c r="G330" i="6"/>
  <c r="G321" i="6"/>
  <c r="G312" i="6"/>
  <c r="G303" i="6"/>
  <c r="G521" i="6"/>
  <c r="G512" i="6"/>
  <c r="G503" i="6"/>
  <c r="G494" i="6"/>
  <c r="G458" i="6"/>
  <c r="G449" i="6"/>
  <c r="G440" i="6"/>
  <c r="G431" i="6"/>
  <c r="G422" i="6"/>
  <c r="G413" i="6"/>
  <c r="G404" i="6"/>
  <c r="G395" i="6"/>
  <c r="G386" i="6"/>
  <c r="G485" i="6"/>
  <c r="G476" i="6"/>
  <c r="G467" i="6"/>
  <c r="D70" i="48"/>
  <c r="G140" i="49"/>
  <c r="D39" i="48"/>
  <c r="D76" i="48"/>
  <c r="G67" i="49"/>
  <c r="E70" i="48"/>
  <c r="H140" i="49"/>
  <c r="E39" i="48"/>
  <c r="E76" i="48"/>
  <c r="H67" i="49"/>
  <c r="Z11" i="111"/>
  <c r="Q11" i="111"/>
  <c r="N11" i="111"/>
  <c r="C4" i="111"/>
  <c r="C29" i="111"/>
  <c r="C30" i="111"/>
  <c r="C15" i="111"/>
  <c r="C53" i="64"/>
  <c r="C55" i="64"/>
  <c r="C58" i="64"/>
  <c r="D57" i="64"/>
  <c r="D53" i="64"/>
  <c r="D55" i="64"/>
  <c r="D58" i="64"/>
  <c r="E57" i="64"/>
  <c r="E53" i="64"/>
  <c r="E55" i="64"/>
  <c r="E58" i="64"/>
  <c r="F57" i="64"/>
  <c r="F53" i="64"/>
  <c r="F55" i="64"/>
  <c r="F58" i="64"/>
  <c r="G57" i="64"/>
  <c r="G53" i="64"/>
  <c r="G55" i="64"/>
  <c r="G58" i="64"/>
  <c r="H57" i="64"/>
  <c r="D29" i="111"/>
  <c r="D30" i="111"/>
  <c r="H15" i="111"/>
  <c r="H53" i="64"/>
  <c r="H55" i="64"/>
  <c r="H58" i="64"/>
  <c r="I57" i="64"/>
  <c r="I53" i="64"/>
  <c r="I55" i="64"/>
  <c r="I58" i="64"/>
  <c r="J57" i="64"/>
  <c r="J53" i="64"/>
  <c r="J55" i="64"/>
  <c r="J58" i="64"/>
  <c r="K57" i="64"/>
  <c r="K53" i="64"/>
  <c r="K55" i="64"/>
  <c r="K58" i="64"/>
  <c r="L57" i="64"/>
  <c r="L53" i="64"/>
  <c r="L55" i="64"/>
  <c r="L58" i="64"/>
  <c r="M57" i="64"/>
  <c r="M53" i="64"/>
  <c r="M55" i="64"/>
  <c r="M58" i="64"/>
  <c r="N57" i="64"/>
  <c r="N15" i="111"/>
  <c r="N53" i="64"/>
  <c r="N55" i="64"/>
  <c r="N58" i="64"/>
  <c r="O57" i="64"/>
  <c r="O53" i="64"/>
  <c r="O55" i="64"/>
  <c r="O58" i="64"/>
  <c r="P57" i="64"/>
  <c r="P53" i="64"/>
  <c r="P55" i="64"/>
  <c r="P58" i="64"/>
  <c r="Q57" i="64"/>
  <c r="Q53" i="64"/>
  <c r="Q55" i="64"/>
  <c r="Q58" i="64"/>
  <c r="R57" i="64"/>
  <c r="R53" i="64"/>
  <c r="R55" i="64"/>
  <c r="R58" i="64"/>
  <c r="S57" i="64"/>
  <c r="S53" i="64"/>
  <c r="S55" i="64"/>
  <c r="S58" i="64"/>
  <c r="T57" i="64"/>
  <c r="T53" i="64"/>
  <c r="T55" i="64"/>
  <c r="T58" i="64"/>
  <c r="U57" i="64"/>
  <c r="U53" i="64"/>
  <c r="U55" i="64"/>
  <c r="U58" i="64"/>
  <c r="V57" i="64"/>
  <c r="V53" i="64"/>
  <c r="V55" i="64"/>
  <c r="V58" i="64"/>
  <c r="W57" i="64"/>
  <c r="W53" i="64"/>
  <c r="W55" i="64"/>
  <c r="W58" i="64"/>
  <c r="X57" i="64"/>
  <c r="X53" i="64"/>
  <c r="X55" i="64"/>
  <c r="X58" i="64"/>
  <c r="Y57" i="64"/>
  <c r="Y53" i="64"/>
  <c r="Y55" i="64"/>
  <c r="Y58" i="64"/>
  <c r="Z57" i="64"/>
  <c r="Z53" i="64"/>
  <c r="Z55" i="64"/>
  <c r="Z58" i="64"/>
  <c r="AA57" i="64"/>
  <c r="AA53" i="64"/>
  <c r="AA55" i="64"/>
  <c r="AA58" i="64"/>
  <c r="AB57" i="64"/>
  <c r="AB53" i="64"/>
  <c r="AB55" i="64"/>
  <c r="AB58" i="64"/>
  <c r="AC57" i="64"/>
  <c r="AC53" i="64"/>
  <c r="AC55" i="64"/>
  <c r="AC58" i="64"/>
  <c r="AD57" i="64"/>
  <c r="AD53" i="64"/>
  <c r="AD55" i="64"/>
  <c r="AD58" i="64"/>
  <c r="AE57" i="64"/>
  <c r="AE53" i="64"/>
  <c r="AE55" i="64"/>
  <c r="AE58" i="64"/>
  <c r="AF57" i="64"/>
  <c r="AF53" i="64"/>
  <c r="AF55" i="64"/>
  <c r="AF58" i="64"/>
  <c r="AG57" i="64"/>
  <c r="AG53" i="64"/>
  <c r="AG55" i="64"/>
  <c r="AG58" i="64"/>
  <c r="AH57" i="64"/>
  <c r="AH53" i="64"/>
  <c r="AH55" i="64"/>
  <c r="AH58" i="64"/>
  <c r="AI57" i="64"/>
  <c r="AI53" i="64"/>
  <c r="AI55" i="64"/>
  <c r="AI58" i="64"/>
  <c r="AJ57" i="64"/>
  <c r="AJ53" i="64"/>
  <c r="AJ55" i="64"/>
  <c r="AJ58" i="64"/>
  <c r="AK57" i="64"/>
  <c r="AK53" i="64"/>
  <c r="AK55" i="64"/>
  <c r="AK58" i="64"/>
  <c r="AL57" i="64"/>
  <c r="AL53" i="64"/>
  <c r="AL55" i="64"/>
  <c r="AL58" i="64"/>
  <c r="AM57" i="64"/>
  <c r="AM53" i="64"/>
  <c r="AM55" i="64"/>
  <c r="AM58" i="64"/>
  <c r="AN57" i="64"/>
  <c r="AN53" i="64"/>
  <c r="AN55" i="64"/>
  <c r="AN58" i="64"/>
  <c r="AO57" i="64"/>
  <c r="AO53" i="64"/>
  <c r="AO55" i="64"/>
  <c r="AO58" i="64"/>
  <c r="AP57" i="64"/>
  <c r="AP53" i="64"/>
  <c r="AP55" i="64"/>
  <c r="AP58" i="64"/>
  <c r="AQ57" i="64"/>
  <c r="AQ53" i="64"/>
  <c r="AQ55" i="64"/>
  <c r="AQ58" i="64"/>
  <c r="AR57" i="64"/>
  <c r="AR53" i="64"/>
  <c r="AR55" i="64"/>
  <c r="AR58" i="64"/>
  <c r="AS57" i="64"/>
  <c r="AS53" i="64"/>
  <c r="AS55" i="64"/>
  <c r="AS58" i="64"/>
  <c r="AT57" i="64"/>
  <c r="AT53" i="64"/>
  <c r="AT55" i="64"/>
  <c r="AT58" i="64"/>
  <c r="AU57" i="64"/>
  <c r="AU53" i="64"/>
  <c r="AU55" i="64"/>
  <c r="AU58" i="64"/>
  <c r="AV57" i="64"/>
  <c r="AV53" i="64"/>
  <c r="AV55" i="64"/>
  <c r="AV58" i="64"/>
  <c r="AW57" i="64"/>
  <c r="AW53" i="64"/>
  <c r="AW55" i="64"/>
  <c r="AW58" i="64"/>
  <c r="AX57" i="64"/>
  <c r="AX53" i="64"/>
  <c r="AX55" i="64"/>
  <c r="AX58" i="64"/>
  <c r="AY57" i="64"/>
  <c r="AY53" i="64"/>
  <c r="AY55" i="64"/>
  <c r="AY58" i="64"/>
  <c r="AZ57" i="64"/>
  <c r="AZ53" i="64"/>
  <c r="AZ55" i="64"/>
  <c r="AZ58" i="64"/>
  <c r="BA57" i="64"/>
  <c r="BA53" i="64"/>
  <c r="BA55" i="64"/>
  <c r="BA58" i="64"/>
  <c r="BB57" i="64"/>
  <c r="BB53" i="64"/>
  <c r="BB55" i="64"/>
  <c r="BB58" i="64"/>
  <c r="BC57" i="64"/>
  <c r="BC53" i="64"/>
  <c r="BC55" i="64"/>
  <c r="BC58" i="64"/>
  <c r="BD57" i="64"/>
  <c r="BD53" i="64"/>
  <c r="BD55" i="64"/>
  <c r="BD58" i="64"/>
  <c r="BE57" i="64"/>
  <c r="BE53" i="64"/>
  <c r="BE55" i="64"/>
  <c r="BE58" i="64"/>
  <c r="BF57" i="64"/>
  <c r="BF53" i="64"/>
  <c r="BF55" i="64"/>
  <c r="BF58" i="64"/>
  <c r="BG57" i="64"/>
  <c r="BG53" i="64"/>
  <c r="BG55" i="64"/>
  <c r="BG58" i="64"/>
  <c r="BH57" i="64"/>
  <c r="BH53" i="64"/>
  <c r="BH55" i="64"/>
  <c r="BH58" i="64"/>
  <c r="BI57" i="64"/>
  <c r="BI53" i="64"/>
  <c r="BI55" i="64"/>
  <c r="BI58" i="64"/>
  <c r="BJ57" i="64"/>
  <c r="BJ53" i="64"/>
  <c r="BJ55" i="64"/>
  <c r="BJ58" i="64"/>
  <c r="BK57" i="64"/>
  <c r="BK53" i="64"/>
  <c r="BK55" i="64"/>
  <c r="BK58" i="64"/>
  <c r="G31" i="111"/>
  <c r="C38" i="111"/>
  <c r="B38" i="111"/>
  <c r="C36" i="111"/>
  <c r="I11" i="111"/>
  <c r="E28" i="112"/>
  <c r="E27" i="112"/>
  <c r="E39" i="112"/>
  <c r="E38" i="112"/>
  <c r="D39" i="112"/>
  <c r="D38" i="112"/>
  <c r="D29" i="112"/>
  <c r="D28" i="112"/>
  <c r="D27" i="112"/>
  <c r="B71" i="111"/>
  <c r="E41" i="112"/>
  <c r="D41" i="112"/>
  <c r="C41" i="112"/>
  <c r="J7" i="111"/>
  <c r="K7" i="111"/>
  <c r="L7" i="111"/>
  <c r="M7" i="111"/>
  <c r="E55" i="111"/>
  <c r="E36" i="111"/>
  <c r="D54" i="111"/>
  <c r="G54" i="111"/>
  <c r="D44" i="111"/>
  <c r="D45" i="111"/>
  <c r="E46" i="111"/>
  <c r="F44" i="111"/>
  <c r="G44" i="111"/>
  <c r="C45" i="111"/>
  <c r="C44" i="111"/>
  <c r="C62" i="111"/>
  <c r="C54" i="111"/>
  <c r="B37" i="111"/>
  <c r="B36" i="111"/>
  <c r="C23" i="64"/>
  <c r="C5" i="64"/>
  <c r="C8" i="64"/>
  <c r="C13" i="64"/>
  <c r="C15" i="64"/>
  <c r="C18" i="64"/>
  <c r="C20" i="64"/>
  <c r="C25" i="64"/>
  <c r="C28" i="64"/>
  <c r="BK26" i="92"/>
  <c r="BK110" i="91"/>
  <c r="BK16" i="92"/>
  <c r="BO76" i="6"/>
  <c r="BK111" i="91"/>
  <c r="BK17" i="92"/>
  <c r="BK18" i="92"/>
  <c r="BK27" i="92"/>
  <c r="BK28" i="92"/>
  <c r="BJ26" i="92"/>
  <c r="BJ110" i="91"/>
  <c r="BJ16" i="92"/>
  <c r="BN76" i="6"/>
  <c r="BJ111" i="91"/>
  <c r="BJ17" i="92"/>
  <c r="BJ18" i="92"/>
  <c r="BJ27" i="92"/>
  <c r="BJ28" i="92"/>
  <c r="BI26" i="92"/>
  <c r="BI110" i="91"/>
  <c r="BI16" i="92"/>
  <c r="BM76" i="6"/>
  <c r="BI111" i="91"/>
  <c r="BI17" i="92"/>
  <c r="BI18" i="92"/>
  <c r="BI27" i="92"/>
  <c r="BI28" i="92"/>
  <c r="BH26" i="92"/>
  <c r="BH110" i="91"/>
  <c r="BH16" i="92"/>
  <c r="BL76" i="6"/>
  <c r="BH111" i="91"/>
  <c r="BH17" i="92"/>
  <c r="BH18" i="92"/>
  <c r="BH27" i="92"/>
  <c r="BH28" i="92"/>
  <c r="BG26" i="92"/>
  <c r="BG110" i="91"/>
  <c r="BG16" i="92"/>
  <c r="BK76" i="6"/>
  <c r="BG111" i="91"/>
  <c r="BG17" i="92"/>
  <c r="BG18" i="92"/>
  <c r="BG27" i="92"/>
  <c r="BG28" i="92"/>
  <c r="BF26" i="92"/>
  <c r="BF110" i="91"/>
  <c r="BF16" i="92"/>
  <c r="BJ76" i="6"/>
  <c r="BF111" i="91"/>
  <c r="BF17" i="92"/>
  <c r="BF18" i="92"/>
  <c r="BF27" i="92"/>
  <c r="BF28" i="92"/>
  <c r="BE26" i="92"/>
  <c r="BE110" i="91"/>
  <c r="BE16" i="92"/>
  <c r="BI76" i="6"/>
  <c r="BE111" i="91"/>
  <c r="BE17" i="92"/>
  <c r="BE18" i="92"/>
  <c r="BE27" i="92"/>
  <c r="BE28" i="92"/>
  <c r="BD26" i="92"/>
  <c r="BD110" i="91"/>
  <c r="BD16" i="92"/>
  <c r="BH76" i="6"/>
  <c r="BD111" i="91"/>
  <c r="BD17" i="92"/>
  <c r="BD18" i="92"/>
  <c r="BD27" i="92"/>
  <c r="BD28" i="92"/>
  <c r="BC26" i="92"/>
  <c r="BC110" i="91"/>
  <c r="BC16" i="92"/>
  <c r="BG76" i="6"/>
  <c r="BC111" i="91"/>
  <c r="BC17" i="92"/>
  <c r="BC18" i="92"/>
  <c r="BC27" i="92"/>
  <c r="BC28" i="92"/>
  <c r="BB26" i="92"/>
  <c r="BB110" i="91"/>
  <c r="BB16" i="92"/>
  <c r="BF76" i="6"/>
  <c r="BB111" i="91"/>
  <c r="BB17" i="92"/>
  <c r="BB18" i="92"/>
  <c r="BB27" i="92"/>
  <c r="BB28" i="92"/>
  <c r="BA26" i="92"/>
  <c r="BA110" i="91"/>
  <c r="BA16" i="92"/>
  <c r="BE76" i="6"/>
  <c r="BA111" i="91"/>
  <c r="BA17" i="92"/>
  <c r="BA18" i="92"/>
  <c r="BA27" i="92"/>
  <c r="BA28" i="92"/>
  <c r="AZ26" i="92"/>
  <c r="AZ110" i="91"/>
  <c r="AZ16" i="92"/>
  <c r="BD76" i="6"/>
  <c r="AZ111" i="91"/>
  <c r="AZ17" i="92"/>
  <c r="AZ18" i="92"/>
  <c r="AZ27" i="92"/>
  <c r="AZ28" i="92"/>
  <c r="AY26" i="92"/>
  <c r="AY110" i="91"/>
  <c r="AY16" i="92"/>
  <c r="BC76" i="6"/>
  <c r="AY111" i="91"/>
  <c r="AY17" i="92"/>
  <c r="AY18" i="92"/>
  <c r="AY27" i="92"/>
  <c r="AY28" i="92"/>
  <c r="AX26" i="92"/>
  <c r="AX110" i="91"/>
  <c r="AX16" i="92"/>
  <c r="BB76" i="6"/>
  <c r="AX111" i="91"/>
  <c r="AX17" i="92"/>
  <c r="AX18" i="92"/>
  <c r="AX27" i="92"/>
  <c r="AX28" i="92"/>
  <c r="AW26" i="92"/>
  <c r="AW110" i="91"/>
  <c r="AW16" i="92"/>
  <c r="BA76" i="6"/>
  <c r="AW111" i="91"/>
  <c r="AW17" i="92"/>
  <c r="AW18" i="92"/>
  <c r="AW27" i="92"/>
  <c r="AW28" i="92"/>
  <c r="AV26" i="92"/>
  <c r="AV110" i="91"/>
  <c r="AV16" i="92"/>
  <c r="AZ76" i="6"/>
  <c r="AV111" i="91"/>
  <c r="AV17" i="92"/>
  <c r="AV18" i="92"/>
  <c r="AV27" i="92"/>
  <c r="AV28" i="92"/>
  <c r="AU26" i="92"/>
  <c r="AU110" i="91"/>
  <c r="AU16" i="92"/>
  <c r="AY76" i="6"/>
  <c r="AU111" i="91"/>
  <c r="AU17" i="92"/>
  <c r="AU18" i="92"/>
  <c r="AU27" i="92"/>
  <c r="AU28" i="92"/>
  <c r="AT26" i="92"/>
  <c r="AT110" i="91"/>
  <c r="AT16" i="92"/>
  <c r="AX76" i="6"/>
  <c r="AT111" i="91"/>
  <c r="AT17" i="92"/>
  <c r="AT18" i="92"/>
  <c r="AT27" i="92"/>
  <c r="AT28" i="92"/>
  <c r="AS26" i="92"/>
  <c r="AS110" i="91"/>
  <c r="AS16" i="92"/>
  <c r="AW76" i="6"/>
  <c r="AS111" i="91"/>
  <c r="AS17" i="92"/>
  <c r="AS18" i="92"/>
  <c r="AS27" i="92"/>
  <c r="AS28" i="92"/>
  <c r="AR26" i="92"/>
  <c r="AR110" i="91"/>
  <c r="AR16" i="92"/>
  <c r="AV76" i="6"/>
  <c r="AR111" i="91"/>
  <c r="AR17" i="92"/>
  <c r="AR18" i="92"/>
  <c r="AR27" i="92"/>
  <c r="AR28" i="92"/>
  <c r="AQ26" i="92"/>
  <c r="AQ110" i="91"/>
  <c r="AQ16" i="92"/>
  <c r="AU76" i="6"/>
  <c r="AQ111" i="91"/>
  <c r="AQ17" i="92"/>
  <c r="AQ18" i="92"/>
  <c r="AQ27" i="92"/>
  <c r="AQ28" i="92"/>
  <c r="AP26" i="92"/>
  <c r="AP110" i="91"/>
  <c r="AP16" i="92"/>
  <c r="AT76" i="6"/>
  <c r="AP111" i="91"/>
  <c r="AP17" i="92"/>
  <c r="AP18" i="92"/>
  <c r="AP27" i="92"/>
  <c r="AP28" i="92"/>
  <c r="AO26" i="92"/>
  <c r="AO110" i="91"/>
  <c r="AO16" i="92"/>
  <c r="AS76" i="6"/>
  <c r="AO111" i="91"/>
  <c r="AO17" i="92"/>
  <c r="AO18" i="92"/>
  <c r="AO27" i="92"/>
  <c r="AO28" i="92"/>
  <c r="AN26" i="92"/>
  <c r="AN110" i="91"/>
  <c r="AN16" i="92"/>
  <c r="AR76" i="6"/>
  <c r="AN111" i="91"/>
  <c r="AN17" i="92"/>
  <c r="AN18" i="92"/>
  <c r="AN27" i="92"/>
  <c r="AN28" i="92"/>
  <c r="AM26" i="92"/>
  <c r="AM110" i="91"/>
  <c r="AM16" i="92"/>
  <c r="AQ76" i="6"/>
  <c r="AM111" i="91"/>
  <c r="AM17" i="92"/>
  <c r="AM18" i="92"/>
  <c r="AM27" i="92"/>
  <c r="AM28" i="92"/>
  <c r="AL26" i="92"/>
  <c r="AL110" i="91"/>
  <c r="AL16" i="92"/>
  <c r="AP76" i="6"/>
  <c r="AL111" i="91"/>
  <c r="AL17" i="92"/>
  <c r="AL18" i="92"/>
  <c r="AL27" i="92"/>
  <c r="AL28" i="92"/>
  <c r="AK26" i="92"/>
  <c r="AK110" i="91"/>
  <c r="AK16" i="92"/>
  <c r="AO76" i="6"/>
  <c r="AK111" i="91"/>
  <c r="AK17" i="92"/>
  <c r="AK18" i="92"/>
  <c r="AK27" i="92"/>
  <c r="AK28" i="92"/>
  <c r="AJ26" i="92"/>
  <c r="AJ110" i="91"/>
  <c r="AJ16" i="92"/>
  <c r="AN76" i="6"/>
  <c r="AJ111" i="91"/>
  <c r="AJ17" i="92"/>
  <c r="AJ18" i="92"/>
  <c r="AJ27" i="92"/>
  <c r="AJ28" i="92"/>
  <c r="AI26" i="92"/>
  <c r="AI110" i="91"/>
  <c r="AI16" i="92"/>
  <c r="AM76" i="6"/>
  <c r="AI111" i="91"/>
  <c r="AI17" i="92"/>
  <c r="AI18" i="92"/>
  <c r="AI27" i="92"/>
  <c r="AI28" i="92"/>
  <c r="AH26" i="92"/>
  <c r="AH110" i="91"/>
  <c r="AH16" i="92"/>
  <c r="AL76" i="6"/>
  <c r="AH111" i="91"/>
  <c r="AH17" i="92"/>
  <c r="AH18" i="92"/>
  <c r="AH27" i="92"/>
  <c r="AH28" i="92"/>
  <c r="AG26" i="92"/>
  <c r="AG110" i="91"/>
  <c r="AG16" i="92"/>
  <c r="AK76" i="6"/>
  <c r="AG111" i="91"/>
  <c r="AG17" i="92"/>
  <c r="AG18" i="92"/>
  <c r="AG27" i="92"/>
  <c r="AG28" i="92"/>
  <c r="AF26" i="92"/>
  <c r="AF110" i="91"/>
  <c r="AF16" i="92"/>
  <c r="AJ76" i="6"/>
  <c r="AF111" i="91"/>
  <c r="AF17" i="92"/>
  <c r="AF18" i="92"/>
  <c r="AF27" i="92"/>
  <c r="AF28" i="92"/>
  <c r="AE26" i="92"/>
  <c r="AE110" i="91"/>
  <c r="AE16" i="92"/>
  <c r="AI76" i="6"/>
  <c r="AE111" i="91"/>
  <c r="AE17" i="92"/>
  <c r="AE18" i="92"/>
  <c r="AE27" i="92"/>
  <c r="AE28" i="92"/>
  <c r="AD26" i="92"/>
  <c r="AD110" i="91"/>
  <c r="AD16" i="92"/>
  <c r="AH76" i="6"/>
  <c r="AD111" i="91"/>
  <c r="AD17" i="92"/>
  <c r="AD18" i="92"/>
  <c r="AD27" i="92"/>
  <c r="AD28" i="92"/>
  <c r="AC26" i="92"/>
  <c r="AC110" i="91"/>
  <c r="AC16" i="92"/>
  <c r="AG76" i="6"/>
  <c r="AC111" i="91"/>
  <c r="AC17" i="92"/>
  <c r="AC18" i="92"/>
  <c r="AC27" i="92"/>
  <c r="AC28" i="92"/>
  <c r="AB26" i="92"/>
  <c r="AB110" i="91"/>
  <c r="AB16" i="92"/>
  <c r="AF76" i="6"/>
  <c r="AB111" i="91"/>
  <c r="AB17" i="92"/>
  <c r="AB18" i="92"/>
  <c r="AB27" i="92"/>
  <c r="AB28" i="92"/>
  <c r="AA26" i="92"/>
  <c r="AA110" i="91"/>
  <c r="AA16" i="92"/>
  <c r="AE76" i="6"/>
  <c r="AA111" i="91"/>
  <c r="AA17" i="92"/>
  <c r="AA18" i="92"/>
  <c r="AA27" i="92"/>
  <c r="AA28" i="92"/>
  <c r="Z26" i="92"/>
  <c r="Z110" i="91"/>
  <c r="Z16" i="92"/>
  <c r="AD76" i="6"/>
  <c r="Z111" i="91"/>
  <c r="Z17" i="92"/>
  <c r="Z18" i="92"/>
  <c r="Z27" i="92"/>
  <c r="Z28" i="92"/>
  <c r="Y26" i="92"/>
  <c r="Y110" i="91"/>
  <c r="Y16" i="92"/>
  <c r="AC76" i="6"/>
  <c r="Y111" i="91"/>
  <c r="Y17" i="92"/>
  <c r="Y18" i="92"/>
  <c r="Y27" i="92"/>
  <c r="Y28" i="92"/>
  <c r="X26" i="92"/>
  <c r="X110" i="91"/>
  <c r="X16" i="92"/>
  <c r="AB76" i="6"/>
  <c r="X111" i="91"/>
  <c r="X17" i="92"/>
  <c r="X18" i="92"/>
  <c r="X27" i="92"/>
  <c r="X28" i="92"/>
  <c r="W26" i="92"/>
  <c r="W110" i="91"/>
  <c r="W16" i="92"/>
  <c r="AA76" i="6"/>
  <c r="W111" i="91"/>
  <c r="W17" i="92"/>
  <c r="W18" i="92"/>
  <c r="W27" i="92"/>
  <c r="W28" i="92"/>
  <c r="V26" i="92"/>
  <c r="V110" i="91"/>
  <c r="V16" i="92"/>
  <c r="Z76" i="6"/>
  <c r="V111" i="91"/>
  <c r="V17" i="92"/>
  <c r="V18" i="92"/>
  <c r="V27" i="92"/>
  <c r="V28" i="92"/>
  <c r="U26" i="92"/>
  <c r="U110" i="91"/>
  <c r="U16" i="92"/>
  <c r="Y76" i="6"/>
  <c r="U111" i="91"/>
  <c r="U17" i="92"/>
  <c r="U18" i="92"/>
  <c r="U27" i="92"/>
  <c r="U28" i="92"/>
  <c r="T26" i="92"/>
  <c r="T110" i="91"/>
  <c r="T16" i="92"/>
  <c r="X76" i="6"/>
  <c r="T111" i="91"/>
  <c r="T17" i="92"/>
  <c r="T18" i="92"/>
  <c r="T27" i="92"/>
  <c r="T28" i="92"/>
  <c r="S26" i="92"/>
  <c r="S110" i="91"/>
  <c r="S16" i="92"/>
  <c r="W76" i="6"/>
  <c r="S111" i="91"/>
  <c r="S17" i="92"/>
  <c r="S18" i="92"/>
  <c r="S27" i="92"/>
  <c r="S28" i="92"/>
  <c r="R26" i="92"/>
  <c r="R110" i="91"/>
  <c r="R16" i="92"/>
  <c r="V76" i="6"/>
  <c r="R111" i="91"/>
  <c r="R17" i="92"/>
  <c r="R18" i="92"/>
  <c r="R27" i="92"/>
  <c r="R28" i="92"/>
  <c r="Q26" i="92"/>
  <c r="Q110" i="91"/>
  <c r="Q16" i="92"/>
  <c r="U76" i="6"/>
  <c r="Q111" i="91"/>
  <c r="Q17" i="92"/>
  <c r="Q18" i="92"/>
  <c r="Q27" i="92"/>
  <c r="Q28" i="92"/>
  <c r="P26" i="92"/>
  <c r="P110" i="91"/>
  <c r="P16" i="92"/>
  <c r="T76" i="6"/>
  <c r="P111" i="91"/>
  <c r="P17" i="92"/>
  <c r="P18" i="92"/>
  <c r="P27" i="92"/>
  <c r="P28" i="92"/>
  <c r="O26" i="92"/>
  <c r="O110" i="91"/>
  <c r="O16" i="92"/>
  <c r="S76" i="6"/>
  <c r="O111" i="91"/>
  <c r="O17" i="92"/>
  <c r="O18" i="92"/>
  <c r="O27" i="92"/>
  <c r="O28" i="92"/>
  <c r="N26" i="92"/>
  <c r="N110" i="91"/>
  <c r="N16" i="92"/>
  <c r="R76" i="6"/>
  <c r="N111" i="91"/>
  <c r="N17" i="92"/>
  <c r="N18" i="92"/>
  <c r="N27" i="92"/>
  <c r="N28" i="92"/>
  <c r="M26" i="92"/>
  <c r="M110" i="91"/>
  <c r="M16" i="92"/>
  <c r="Q76" i="6"/>
  <c r="M111" i="91"/>
  <c r="M17" i="92"/>
  <c r="M18" i="92"/>
  <c r="M27" i="92"/>
  <c r="M28" i="92"/>
  <c r="L26" i="92"/>
  <c r="L110" i="91"/>
  <c r="L16" i="92"/>
  <c r="P76" i="6"/>
  <c r="L111" i="91"/>
  <c r="L17" i="92"/>
  <c r="L18" i="92"/>
  <c r="L27" i="92"/>
  <c r="L28" i="92"/>
  <c r="K26" i="92"/>
  <c r="K110" i="91"/>
  <c r="K16" i="92"/>
  <c r="O76" i="6"/>
  <c r="K111" i="91"/>
  <c r="K17" i="92"/>
  <c r="K18" i="92"/>
  <c r="K27" i="92"/>
  <c r="K28" i="92"/>
  <c r="J26" i="92"/>
  <c r="J110" i="91"/>
  <c r="J16" i="92"/>
  <c r="N76" i="6"/>
  <c r="J111" i="91"/>
  <c r="J17" i="92"/>
  <c r="J18" i="92"/>
  <c r="J27" i="92"/>
  <c r="J28" i="92"/>
  <c r="I26" i="92"/>
  <c r="I110" i="91"/>
  <c r="I16" i="92"/>
  <c r="M76" i="6"/>
  <c r="I111" i="91"/>
  <c r="I17" i="92"/>
  <c r="I18" i="92"/>
  <c r="I27" i="92"/>
  <c r="I28" i="92"/>
  <c r="H26" i="92"/>
  <c r="H110" i="91"/>
  <c r="H16" i="92"/>
  <c r="L76" i="6"/>
  <c r="H111" i="91"/>
  <c r="H17" i="92"/>
  <c r="H18" i="92"/>
  <c r="H27" i="92"/>
  <c r="H28" i="92"/>
  <c r="G26" i="92"/>
  <c r="G110" i="91"/>
  <c r="G16" i="92"/>
  <c r="K76" i="6"/>
  <c r="G111" i="91"/>
  <c r="G17" i="92"/>
  <c r="G18" i="92"/>
  <c r="G27" i="92"/>
  <c r="G28" i="92"/>
  <c r="E91" i="48"/>
  <c r="F26" i="92"/>
  <c r="F110" i="91"/>
  <c r="F16" i="92"/>
  <c r="J76" i="6"/>
  <c r="F111" i="91"/>
  <c r="F17" i="92"/>
  <c r="F18" i="92"/>
  <c r="F27" i="92"/>
  <c r="F28" i="92"/>
  <c r="D91" i="48"/>
  <c r="E26" i="92"/>
  <c r="E110" i="91"/>
  <c r="E16" i="92"/>
  <c r="I76" i="6"/>
  <c r="E111" i="91"/>
  <c r="E17" i="92"/>
  <c r="E18" i="92"/>
  <c r="E27" i="92"/>
  <c r="E28" i="92"/>
  <c r="C91" i="48"/>
  <c r="D26" i="92"/>
  <c r="D110" i="91"/>
  <c r="D16" i="92"/>
  <c r="H76" i="6"/>
  <c r="D111" i="91"/>
  <c r="D17" i="92"/>
  <c r="D18" i="92"/>
  <c r="D27" i="92"/>
  <c r="D28" i="92"/>
  <c r="AZ145" i="91"/>
  <c r="AZ138" i="91"/>
  <c r="AZ131" i="91"/>
  <c r="AZ117" i="91"/>
  <c r="AZ152" i="91"/>
  <c r="AZ124" i="91"/>
  <c r="AZ159" i="91"/>
  <c r="BA145" i="91"/>
  <c r="BA138" i="91"/>
  <c r="BA131" i="91"/>
  <c r="BA117" i="91"/>
  <c r="BA152" i="91"/>
  <c r="BA124" i="91"/>
  <c r="BA159" i="91"/>
  <c r="BB145" i="91"/>
  <c r="BB138" i="91"/>
  <c r="BB131" i="91"/>
  <c r="BB117" i="91"/>
  <c r="BB152" i="91"/>
  <c r="BB124" i="91"/>
  <c r="BB159" i="91"/>
  <c r="BC145" i="91"/>
  <c r="BC138" i="91"/>
  <c r="BC131" i="91"/>
  <c r="BC117" i="91"/>
  <c r="BC152" i="91"/>
  <c r="BC124" i="91"/>
  <c r="BC159" i="91"/>
  <c r="BD145" i="91"/>
  <c r="BD138" i="91"/>
  <c r="BD131" i="91"/>
  <c r="BD117" i="91"/>
  <c r="BD152" i="91"/>
  <c r="BD124" i="91"/>
  <c r="BD159" i="91"/>
  <c r="BE145" i="91"/>
  <c r="BE138" i="91"/>
  <c r="BE131" i="91"/>
  <c r="BE117" i="91"/>
  <c r="BE152" i="91"/>
  <c r="BE124" i="91"/>
  <c r="BE159" i="91"/>
  <c r="BF145" i="91"/>
  <c r="BF138" i="91"/>
  <c r="BF131" i="91"/>
  <c r="BF117" i="91"/>
  <c r="BF152" i="91"/>
  <c r="BF124" i="91"/>
  <c r="BF159" i="91"/>
  <c r="BG145" i="91"/>
  <c r="BG138" i="91"/>
  <c r="BG131" i="91"/>
  <c r="BG117" i="91"/>
  <c r="BG152" i="91"/>
  <c r="BG124" i="91"/>
  <c r="BG159" i="91"/>
  <c r="BH145" i="91"/>
  <c r="BH138" i="91"/>
  <c r="BH131" i="91"/>
  <c r="BH117" i="91"/>
  <c r="BH152" i="91"/>
  <c r="BH124" i="91"/>
  <c r="BH159" i="91"/>
  <c r="BI145" i="91"/>
  <c r="BI138" i="91"/>
  <c r="BI131" i="91"/>
  <c r="BI117" i="91"/>
  <c r="BI152" i="91"/>
  <c r="BI124" i="91"/>
  <c r="BI159" i="91"/>
  <c r="BJ145" i="91"/>
  <c r="BJ138" i="91"/>
  <c r="BJ131" i="91"/>
  <c r="BJ117" i="91"/>
  <c r="BJ152" i="91"/>
  <c r="BJ124" i="91"/>
  <c r="BJ159" i="91"/>
  <c r="BK145" i="91"/>
  <c r="BK138" i="91"/>
  <c r="BK131" i="91"/>
  <c r="BK117" i="91"/>
  <c r="BK152" i="91"/>
  <c r="BK124" i="91"/>
  <c r="BK159" i="91"/>
  <c r="H19" i="91"/>
  <c r="H16" i="91"/>
  <c r="H25" i="91"/>
  <c r="AZ151" i="91"/>
  <c r="AZ144" i="91"/>
  <c r="AZ137" i="91"/>
  <c r="AZ130" i="91"/>
  <c r="AZ123" i="91"/>
  <c r="AZ116" i="91"/>
  <c r="AZ158" i="91"/>
  <c r="BA151" i="91"/>
  <c r="BA144" i="91"/>
  <c r="BA137" i="91"/>
  <c r="BA130" i="91"/>
  <c r="BA123" i="91"/>
  <c r="BA116" i="91"/>
  <c r="BA158" i="91"/>
  <c r="BB151" i="91"/>
  <c r="BB144" i="91"/>
  <c r="BB137" i="91"/>
  <c r="BB130" i="91"/>
  <c r="BB123" i="91"/>
  <c r="BB116" i="91"/>
  <c r="BB158" i="91"/>
  <c r="BC151" i="91"/>
  <c r="BC144" i="91"/>
  <c r="BC137" i="91"/>
  <c r="BC130" i="91"/>
  <c r="BC123" i="91"/>
  <c r="BC116" i="91"/>
  <c r="BC158" i="91"/>
  <c r="BD151" i="91"/>
  <c r="BD144" i="91"/>
  <c r="BD137" i="91"/>
  <c r="BD130" i="91"/>
  <c r="BD123" i="91"/>
  <c r="BD116" i="91"/>
  <c r="BD158" i="91"/>
  <c r="BE151" i="91"/>
  <c r="BE144" i="91"/>
  <c r="BE137" i="91"/>
  <c r="BE130" i="91"/>
  <c r="BE123" i="91"/>
  <c r="BE116" i="91"/>
  <c r="BE158" i="91"/>
  <c r="BF151" i="91"/>
  <c r="BF144" i="91"/>
  <c r="BF137" i="91"/>
  <c r="BF130" i="91"/>
  <c r="BF123" i="91"/>
  <c r="BF116" i="91"/>
  <c r="BF158" i="91"/>
  <c r="BG151" i="91"/>
  <c r="BG144" i="91"/>
  <c r="BG137" i="91"/>
  <c r="BG130" i="91"/>
  <c r="BG123" i="91"/>
  <c r="BG116" i="91"/>
  <c r="BG158" i="91"/>
  <c r="BH151" i="91"/>
  <c r="BH144" i="91"/>
  <c r="BH137" i="91"/>
  <c r="BH130" i="91"/>
  <c r="BH123" i="91"/>
  <c r="BH116" i="91"/>
  <c r="BH158" i="91"/>
  <c r="BI151" i="91"/>
  <c r="BI144" i="91"/>
  <c r="BI137" i="91"/>
  <c r="BI130" i="91"/>
  <c r="BI123" i="91"/>
  <c r="BI116" i="91"/>
  <c r="BI158" i="91"/>
  <c r="BJ151" i="91"/>
  <c r="BJ144" i="91"/>
  <c r="BJ137" i="91"/>
  <c r="BJ130" i="91"/>
  <c r="BJ123" i="91"/>
  <c r="BJ116" i="91"/>
  <c r="BJ158" i="91"/>
  <c r="BK151" i="91"/>
  <c r="BK144" i="91"/>
  <c r="BK137" i="91"/>
  <c r="BK130" i="91"/>
  <c r="BK123" i="91"/>
  <c r="BK116" i="91"/>
  <c r="BK158" i="91"/>
  <c r="H18" i="91"/>
  <c r="H24" i="91"/>
  <c r="AN145" i="91"/>
  <c r="AN138" i="91"/>
  <c r="AN131" i="91"/>
  <c r="AN117" i="91"/>
  <c r="AN152" i="91"/>
  <c r="AN124" i="91"/>
  <c r="AN159" i="91"/>
  <c r="AO145" i="91"/>
  <c r="AO138" i="91"/>
  <c r="AO131" i="91"/>
  <c r="AO117" i="91"/>
  <c r="AO152" i="91"/>
  <c r="AO124" i="91"/>
  <c r="AO159" i="91"/>
  <c r="AP145" i="91"/>
  <c r="AP138" i="91"/>
  <c r="AP131" i="91"/>
  <c r="AP117" i="91"/>
  <c r="AP152" i="91"/>
  <c r="AP124" i="91"/>
  <c r="AP159" i="91"/>
  <c r="AQ145" i="91"/>
  <c r="AQ138" i="91"/>
  <c r="AQ131" i="91"/>
  <c r="AQ117" i="91"/>
  <c r="AQ152" i="91"/>
  <c r="AQ124" i="91"/>
  <c r="AQ159" i="91"/>
  <c r="AR145" i="91"/>
  <c r="AR138" i="91"/>
  <c r="AR131" i="91"/>
  <c r="AR117" i="91"/>
  <c r="AR152" i="91"/>
  <c r="AR124" i="91"/>
  <c r="AR159" i="91"/>
  <c r="AS145" i="91"/>
  <c r="AS138" i="91"/>
  <c r="AS131" i="91"/>
  <c r="AS117" i="91"/>
  <c r="AS152" i="91"/>
  <c r="AS124" i="91"/>
  <c r="AS159" i="91"/>
  <c r="AT145" i="91"/>
  <c r="AT138" i="91"/>
  <c r="AT131" i="91"/>
  <c r="AT117" i="91"/>
  <c r="AT152" i="91"/>
  <c r="AT124" i="91"/>
  <c r="AT159" i="91"/>
  <c r="AU145" i="91"/>
  <c r="AU138" i="91"/>
  <c r="AU131" i="91"/>
  <c r="AU117" i="91"/>
  <c r="AU152" i="91"/>
  <c r="AU124" i="91"/>
  <c r="AU159" i="91"/>
  <c r="AV145" i="91"/>
  <c r="AV138" i="91"/>
  <c r="AV131" i="91"/>
  <c r="AV117" i="91"/>
  <c r="AV152" i="91"/>
  <c r="AV124" i="91"/>
  <c r="AV159" i="91"/>
  <c r="AW145" i="91"/>
  <c r="AW138" i="91"/>
  <c r="AW131" i="91"/>
  <c r="AW117" i="91"/>
  <c r="AW152" i="91"/>
  <c r="AW124" i="91"/>
  <c r="AW159" i="91"/>
  <c r="AX145" i="91"/>
  <c r="AX138" i="91"/>
  <c r="AX131" i="91"/>
  <c r="AX117" i="91"/>
  <c r="AX152" i="91"/>
  <c r="AX124" i="91"/>
  <c r="AX159" i="91"/>
  <c r="AY145" i="91"/>
  <c r="AY138" i="91"/>
  <c r="AY131" i="91"/>
  <c r="AY117" i="91"/>
  <c r="AY152" i="91"/>
  <c r="AY124" i="91"/>
  <c r="AY159" i="91"/>
  <c r="G19" i="91"/>
  <c r="G16" i="91"/>
  <c r="G25" i="91"/>
  <c r="AN151" i="91"/>
  <c r="AN144" i="91"/>
  <c r="AN137" i="91"/>
  <c r="AN130" i="91"/>
  <c r="AN123" i="91"/>
  <c r="AN116" i="91"/>
  <c r="AN158" i="91"/>
  <c r="AO151" i="91"/>
  <c r="AO144" i="91"/>
  <c r="AO137" i="91"/>
  <c r="AO130" i="91"/>
  <c r="AO123" i="91"/>
  <c r="AO116" i="91"/>
  <c r="AO158" i="91"/>
  <c r="AP151" i="91"/>
  <c r="AP144" i="91"/>
  <c r="AP137" i="91"/>
  <c r="AP130" i="91"/>
  <c r="AP123" i="91"/>
  <c r="AP116" i="91"/>
  <c r="AP158" i="91"/>
  <c r="AQ151" i="91"/>
  <c r="AQ144" i="91"/>
  <c r="AQ137" i="91"/>
  <c r="AQ130" i="91"/>
  <c r="AQ123" i="91"/>
  <c r="AQ116" i="91"/>
  <c r="AQ158" i="91"/>
  <c r="AR151" i="91"/>
  <c r="AR144" i="91"/>
  <c r="AR137" i="91"/>
  <c r="AR130" i="91"/>
  <c r="AR123" i="91"/>
  <c r="AR116" i="91"/>
  <c r="AR158" i="91"/>
  <c r="AS151" i="91"/>
  <c r="AS144" i="91"/>
  <c r="AS137" i="91"/>
  <c r="AS130" i="91"/>
  <c r="AS123" i="91"/>
  <c r="AS116" i="91"/>
  <c r="AS158" i="91"/>
  <c r="AT151" i="91"/>
  <c r="AT144" i="91"/>
  <c r="AT137" i="91"/>
  <c r="AT130" i="91"/>
  <c r="AT123" i="91"/>
  <c r="AT116" i="91"/>
  <c r="AT158" i="91"/>
  <c r="AU151" i="91"/>
  <c r="AU144" i="91"/>
  <c r="AU137" i="91"/>
  <c r="AU130" i="91"/>
  <c r="AU123" i="91"/>
  <c r="AU116" i="91"/>
  <c r="AU158" i="91"/>
  <c r="AV151" i="91"/>
  <c r="AV144" i="91"/>
  <c r="AV137" i="91"/>
  <c r="AV130" i="91"/>
  <c r="AV123" i="91"/>
  <c r="AV116" i="91"/>
  <c r="AV158" i="91"/>
  <c r="AW151" i="91"/>
  <c r="AW144" i="91"/>
  <c r="AW137" i="91"/>
  <c r="AW130" i="91"/>
  <c r="AW123" i="91"/>
  <c r="AW116" i="91"/>
  <c r="AW158" i="91"/>
  <c r="AX151" i="91"/>
  <c r="AX144" i="91"/>
  <c r="AX137" i="91"/>
  <c r="AX130" i="91"/>
  <c r="AX123" i="91"/>
  <c r="AX116" i="91"/>
  <c r="AX158" i="91"/>
  <c r="AY151" i="91"/>
  <c r="AY144" i="91"/>
  <c r="AY137" i="91"/>
  <c r="AY130" i="91"/>
  <c r="AY123" i="91"/>
  <c r="AY116" i="91"/>
  <c r="AY158" i="91"/>
  <c r="G18" i="91"/>
  <c r="G24" i="91"/>
  <c r="AB145" i="91"/>
  <c r="AB138" i="91"/>
  <c r="AB131" i="91"/>
  <c r="AB117" i="91"/>
  <c r="AB152" i="91"/>
  <c r="AB124" i="91"/>
  <c r="AB159" i="91"/>
  <c r="AC145" i="91"/>
  <c r="AC138" i="91"/>
  <c r="AC131" i="91"/>
  <c r="AC117" i="91"/>
  <c r="AC152" i="91"/>
  <c r="AC124" i="91"/>
  <c r="AC159" i="91"/>
  <c r="AD145" i="91"/>
  <c r="AD138" i="91"/>
  <c r="AD131" i="91"/>
  <c r="AD117" i="91"/>
  <c r="AD152" i="91"/>
  <c r="AD124" i="91"/>
  <c r="AD159" i="91"/>
  <c r="AE145" i="91"/>
  <c r="AE138" i="91"/>
  <c r="AE131" i="91"/>
  <c r="AE117" i="91"/>
  <c r="AE152" i="91"/>
  <c r="AE124" i="91"/>
  <c r="AE159" i="91"/>
  <c r="AF145" i="91"/>
  <c r="AF138" i="91"/>
  <c r="AF131" i="91"/>
  <c r="AF117" i="91"/>
  <c r="AF152" i="91"/>
  <c r="AF124" i="91"/>
  <c r="AF159" i="91"/>
  <c r="AG145" i="91"/>
  <c r="AG138" i="91"/>
  <c r="AG131" i="91"/>
  <c r="AG117" i="91"/>
  <c r="AG152" i="91"/>
  <c r="AG124" i="91"/>
  <c r="AG159" i="91"/>
  <c r="AH145" i="91"/>
  <c r="AH138" i="91"/>
  <c r="AH131" i="91"/>
  <c r="AH117" i="91"/>
  <c r="AH152" i="91"/>
  <c r="AH124" i="91"/>
  <c r="AH159" i="91"/>
  <c r="AI145" i="91"/>
  <c r="AI138" i="91"/>
  <c r="AI131" i="91"/>
  <c r="AI117" i="91"/>
  <c r="AI152" i="91"/>
  <c r="AI124" i="91"/>
  <c r="AI159" i="91"/>
  <c r="AJ145" i="91"/>
  <c r="AJ138" i="91"/>
  <c r="AJ131" i="91"/>
  <c r="AJ117" i="91"/>
  <c r="AJ152" i="91"/>
  <c r="AJ124" i="91"/>
  <c r="AJ159" i="91"/>
  <c r="AK145" i="91"/>
  <c r="AK138" i="91"/>
  <c r="AK131" i="91"/>
  <c r="AK117" i="91"/>
  <c r="AK152" i="91"/>
  <c r="AK124" i="91"/>
  <c r="AK159" i="91"/>
  <c r="AL145" i="91"/>
  <c r="AL138" i="91"/>
  <c r="AL131" i="91"/>
  <c r="AL117" i="91"/>
  <c r="AL152" i="91"/>
  <c r="AL124" i="91"/>
  <c r="AL159" i="91"/>
  <c r="AM145" i="91"/>
  <c r="AM138" i="91"/>
  <c r="AM131" i="91"/>
  <c r="AM117" i="91"/>
  <c r="AM152" i="91"/>
  <c r="AM124" i="91"/>
  <c r="AM159" i="91"/>
  <c r="F19" i="91"/>
  <c r="F16" i="91"/>
  <c r="F25" i="91"/>
  <c r="AB151" i="91"/>
  <c r="AB144" i="91"/>
  <c r="AB137" i="91"/>
  <c r="AB130" i="91"/>
  <c r="AB123" i="91"/>
  <c r="AB116" i="91"/>
  <c r="AB158" i="91"/>
  <c r="AC151" i="91"/>
  <c r="AC144" i="91"/>
  <c r="AC137" i="91"/>
  <c r="AC130" i="91"/>
  <c r="AC123" i="91"/>
  <c r="AC116" i="91"/>
  <c r="AC158" i="91"/>
  <c r="AD151" i="91"/>
  <c r="AD144" i="91"/>
  <c r="AD137" i="91"/>
  <c r="AD130" i="91"/>
  <c r="AD123" i="91"/>
  <c r="AD116" i="91"/>
  <c r="AD158" i="91"/>
  <c r="AE151" i="91"/>
  <c r="AE144" i="91"/>
  <c r="AE137" i="91"/>
  <c r="AE130" i="91"/>
  <c r="AE123" i="91"/>
  <c r="AE116" i="91"/>
  <c r="AE158" i="91"/>
  <c r="AF151" i="91"/>
  <c r="AF144" i="91"/>
  <c r="AF137" i="91"/>
  <c r="AF130" i="91"/>
  <c r="AF123" i="91"/>
  <c r="AF116" i="91"/>
  <c r="AF158" i="91"/>
  <c r="AG151" i="91"/>
  <c r="AG144" i="91"/>
  <c r="AG137" i="91"/>
  <c r="AG130" i="91"/>
  <c r="AG123" i="91"/>
  <c r="AG116" i="91"/>
  <c r="AG158" i="91"/>
  <c r="AH151" i="91"/>
  <c r="AH144" i="91"/>
  <c r="AH137" i="91"/>
  <c r="AH130" i="91"/>
  <c r="AH123" i="91"/>
  <c r="AH116" i="91"/>
  <c r="AH158" i="91"/>
  <c r="AI151" i="91"/>
  <c r="AI144" i="91"/>
  <c r="AI137" i="91"/>
  <c r="AI130" i="91"/>
  <c r="AI123" i="91"/>
  <c r="AI116" i="91"/>
  <c r="AI158" i="91"/>
  <c r="AJ151" i="91"/>
  <c r="AJ144" i="91"/>
  <c r="AJ137" i="91"/>
  <c r="AJ130" i="91"/>
  <c r="AJ123" i="91"/>
  <c r="AJ116" i="91"/>
  <c r="AJ158" i="91"/>
  <c r="AK151" i="91"/>
  <c r="AK144" i="91"/>
  <c r="AK137" i="91"/>
  <c r="AK130" i="91"/>
  <c r="AK123" i="91"/>
  <c r="AK116" i="91"/>
  <c r="AK158" i="91"/>
  <c r="AL151" i="91"/>
  <c r="AL144" i="91"/>
  <c r="AL137" i="91"/>
  <c r="AL130" i="91"/>
  <c r="AL123" i="91"/>
  <c r="AL116" i="91"/>
  <c r="AL158" i="91"/>
  <c r="AM151" i="91"/>
  <c r="AM144" i="91"/>
  <c r="AM137" i="91"/>
  <c r="AM130" i="91"/>
  <c r="AM123" i="91"/>
  <c r="AM116" i="91"/>
  <c r="AM158" i="91"/>
  <c r="F18" i="91"/>
  <c r="F24" i="91"/>
  <c r="P145" i="91"/>
  <c r="P138" i="91"/>
  <c r="P131" i="91"/>
  <c r="P117" i="91"/>
  <c r="P152" i="91"/>
  <c r="P124" i="91"/>
  <c r="P159" i="91"/>
  <c r="Q145" i="91"/>
  <c r="Q138" i="91"/>
  <c r="Q131" i="91"/>
  <c r="Q117" i="91"/>
  <c r="Q152" i="91"/>
  <c r="Q124" i="91"/>
  <c r="Q159" i="91"/>
  <c r="R145" i="91"/>
  <c r="R138" i="91"/>
  <c r="R131" i="91"/>
  <c r="R117" i="91"/>
  <c r="R152" i="91"/>
  <c r="R124" i="91"/>
  <c r="R159" i="91"/>
  <c r="S145" i="91"/>
  <c r="S138" i="91"/>
  <c r="S131" i="91"/>
  <c r="S117" i="91"/>
  <c r="S152" i="91"/>
  <c r="S124" i="91"/>
  <c r="S159" i="91"/>
  <c r="T145" i="91"/>
  <c r="T138" i="91"/>
  <c r="T131" i="91"/>
  <c r="T117" i="91"/>
  <c r="T152" i="91"/>
  <c r="T124" i="91"/>
  <c r="T159" i="91"/>
  <c r="U145" i="91"/>
  <c r="U138" i="91"/>
  <c r="U131" i="91"/>
  <c r="U117" i="91"/>
  <c r="U152" i="91"/>
  <c r="U124" i="91"/>
  <c r="U159" i="91"/>
  <c r="V145" i="91"/>
  <c r="V138" i="91"/>
  <c r="V131" i="91"/>
  <c r="V117" i="91"/>
  <c r="V152" i="91"/>
  <c r="V124" i="91"/>
  <c r="V159" i="91"/>
  <c r="W145" i="91"/>
  <c r="W138" i="91"/>
  <c r="W131" i="91"/>
  <c r="W117" i="91"/>
  <c r="W152" i="91"/>
  <c r="W124" i="91"/>
  <c r="W159" i="91"/>
  <c r="X145" i="91"/>
  <c r="X138" i="91"/>
  <c r="X131" i="91"/>
  <c r="X117" i="91"/>
  <c r="X152" i="91"/>
  <c r="X124" i="91"/>
  <c r="X159" i="91"/>
  <c r="Y145" i="91"/>
  <c r="Y138" i="91"/>
  <c r="Y131" i="91"/>
  <c r="Y117" i="91"/>
  <c r="Y152" i="91"/>
  <c r="Y124" i="91"/>
  <c r="Y159" i="91"/>
  <c r="Z145" i="91"/>
  <c r="Z138" i="91"/>
  <c r="Z131" i="91"/>
  <c r="Z117" i="91"/>
  <c r="Z152" i="91"/>
  <c r="Z124" i="91"/>
  <c r="Z159" i="91"/>
  <c r="AA145" i="91"/>
  <c r="AA138" i="91"/>
  <c r="AA131" i="91"/>
  <c r="AA117" i="91"/>
  <c r="AA152" i="91"/>
  <c r="AA124" i="91"/>
  <c r="AA159" i="91"/>
  <c r="E19" i="91"/>
  <c r="E16" i="91"/>
  <c r="E25" i="91"/>
  <c r="P151" i="91"/>
  <c r="P144" i="91"/>
  <c r="P137" i="91"/>
  <c r="P130" i="91"/>
  <c r="P123" i="91"/>
  <c r="P116" i="91"/>
  <c r="P158" i="91"/>
  <c r="Q151" i="91"/>
  <c r="Q144" i="91"/>
  <c r="Q137" i="91"/>
  <c r="Q130" i="91"/>
  <c r="Q123" i="91"/>
  <c r="Q116" i="91"/>
  <c r="Q158" i="91"/>
  <c r="R151" i="91"/>
  <c r="R144" i="91"/>
  <c r="R137" i="91"/>
  <c r="R130" i="91"/>
  <c r="R123" i="91"/>
  <c r="R116" i="91"/>
  <c r="R158" i="91"/>
  <c r="S151" i="91"/>
  <c r="S144" i="91"/>
  <c r="S137" i="91"/>
  <c r="S130" i="91"/>
  <c r="S123" i="91"/>
  <c r="S116" i="91"/>
  <c r="S158" i="91"/>
  <c r="T151" i="91"/>
  <c r="T144" i="91"/>
  <c r="T137" i="91"/>
  <c r="T130" i="91"/>
  <c r="T123" i="91"/>
  <c r="T116" i="91"/>
  <c r="T158" i="91"/>
  <c r="U151" i="91"/>
  <c r="U144" i="91"/>
  <c r="U137" i="91"/>
  <c r="U130" i="91"/>
  <c r="U123" i="91"/>
  <c r="U116" i="91"/>
  <c r="U158" i="91"/>
  <c r="V151" i="91"/>
  <c r="V144" i="91"/>
  <c r="V137" i="91"/>
  <c r="V130" i="91"/>
  <c r="V123" i="91"/>
  <c r="V116" i="91"/>
  <c r="V158" i="91"/>
  <c r="W151" i="91"/>
  <c r="W144" i="91"/>
  <c r="W137" i="91"/>
  <c r="W130" i="91"/>
  <c r="W123" i="91"/>
  <c r="W116" i="91"/>
  <c r="W158" i="91"/>
  <c r="X151" i="91"/>
  <c r="X144" i="91"/>
  <c r="X137" i="91"/>
  <c r="X130" i="91"/>
  <c r="X123" i="91"/>
  <c r="X116" i="91"/>
  <c r="X158" i="91"/>
  <c r="Y151" i="91"/>
  <c r="Y144" i="91"/>
  <c r="Y137" i="91"/>
  <c r="Y130" i="91"/>
  <c r="Y123" i="91"/>
  <c r="Y116" i="91"/>
  <c r="Y158" i="91"/>
  <c r="Z151" i="91"/>
  <c r="Z144" i="91"/>
  <c r="Z137" i="91"/>
  <c r="Z130" i="91"/>
  <c r="Z123" i="91"/>
  <c r="Z116" i="91"/>
  <c r="Z158" i="91"/>
  <c r="AA151" i="91"/>
  <c r="AA144" i="91"/>
  <c r="AA137" i="91"/>
  <c r="AA130" i="91"/>
  <c r="AA123" i="91"/>
  <c r="AA116" i="91"/>
  <c r="AA158" i="91"/>
  <c r="E18" i="91"/>
  <c r="E24" i="91"/>
  <c r="D145" i="91"/>
  <c r="D138" i="91"/>
  <c r="D131" i="91"/>
  <c r="D117" i="91"/>
  <c r="D152" i="91"/>
  <c r="D124" i="91"/>
  <c r="D159" i="91"/>
  <c r="E145" i="91"/>
  <c r="E138" i="91"/>
  <c r="E131" i="91"/>
  <c r="E117" i="91"/>
  <c r="E152" i="91"/>
  <c r="E124" i="91"/>
  <c r="E159" i="91"/>
  <c r="F145" i="91"/>
  <c r="F138" i="91"/>
  <c r="F131" i="91"/>
  <c r="F117" i="91"/>
  <c r="F152" i="91"/>
  <c r="F124" i="91"/>
  <c r="F159" i="91"/>
  <c r="G145" i="91"/>
  <c r="G138" i="91"/>
  <c r="G131" i="91"/>
  <c r="G117" i="91"/>
  <c r="G152" i="91"/>
  <c r="G124" i="91"/>
  <c r="G159" i="91"/>
  <c r="H145" i="91"/>
  <c r="H138" i="91"/>
  <c r="H131" i="91"/>
  <c r="H117" i="91"/>
  <c r="H152" i="91"/>
  <c r="H124" i="91"/>
  <c r="H159" i="91"/>
  <c r="I145" i="91"/>
  <c r="I138" i="91"/>
  <c r="I131" i="91"/>
  <c r="I117" i="91"/>
  <c r="I152" i="91"/>
  <c r="I124" i="91"/>
  <c r="I159" i="91"/>
  <c r="J145" i="91"/>
  <c r="J138" i="91"/>
  <c r="J131" i="91"/>
  <c r="J117" i="91"/>
  <c r="J152" i="91"/>
  <c r="J124" i="91"/>
  <c r="J159" i="91"/>
  <c r="K145" i="91"/>
  <c r="K138" i="91"/>
  <c r="K131" i="91"/>
  <c r="K117" i="91"/>
  <c r="K152" i="91"/>
  <c r="K124" i="91"/>
  <c r="K159" i="91"/>
  <c r="L145" i="91"/>
  <c r="L138" i="91"/>
  <c r="L131" i="91"/>
  <c r="L117" i="91"/>
  <c r="L152" i="91"/>
  <c r="L124" i="91"/>
  <c r="L159" i="91"/>
  <c r="M145" i="91"/>
  <c r="M138" i="91"/>
  <c r="M131" i="91"/>
  <c r="M117" i="91"/>
  <c r="M152" i="91"/>
  <c r="M124" i="91"/>
  <c r="M159" i="91"/>
  <c r="N145" i="91"/>
  <c r="N138" i="91"/>
  <c r="N131" i="91"/>
  <c r="N117" i="91"/>
  <c r="N152" i="91"/>
  <c r="N124" i="91"/>
  <c r="N159" i="91"/>
  <c r="O145" i="91"/>
  <c r="O138" i="91"/>
  <c r="O131" i="91"/>
  <c r="O117" i="91"/>
  <c r="O152" i="91"/>
  <c r="O124" i="91"/>
  <c r="O159" i="91"/>
  <c r="D19" i="91"/>
  <c r="D16" i="91"/>
  <c r="D25" i="91"/>
  <c r="D151" i="91"/>
  <c r="D144" i="91"/>
  <c r="D137" i="91"/>
  <c r="D130" i="91"/>
  <c r="D123" i="91"/>
  <c r="D116" i="91"/>
  <c r="D158" i="91"/>
  <c r="E151" i="91"/>
  <c r="E144" i="91"/>
  <c r="E137" i="91"/>
  <c r="E130" i="91"/>
  <c r="E123" i="91"/>
  <c r="E116" i="91"/>
  <c r="E158" i="91"/>
  <c r="F151" i="91"/>
  <c r="F144" i="91"/>
  <c r="F137" i="91"/>
  <c r="F130" i="91"/>
  <c r="F123" i="91"/>
  <c r="F116" i="91"/>
  <c r="F158" i="91"/>
  <c r="G151" i="91"/>
  <c r="G144" i="91"/>
  <c r="G137" i="91"/>
  <c r="G130" i="91"/>
  <c r="G123" i="91"/>
  <c r="G116" i="91"/>
  <c r="G158" i="91"/>
  <c r="H151" i="91"/>
  <c r="H144" i="91"/>
  <c r="H137" i="91"/>
  <c r="H130" i="91"/>
  <c r="H123" i="91"/>
  <c r="H116" i="91"/>
  <c r="H158" i="91"/>
  <c r="I151" i="91"/>
  <c r="I144" i="91"/>
  <c r="I137" i="91"/>
  <c r="I130" i="91"/>
  <c r="I123" i="91"/>
  <c r="I116" i="91"/>
  <c r="I158" i="91"/>
  <c r="J151" i="91"/>
  <c r="J144" i="91"/>
  <c r="J137" i="91"/>
  <c r="J130" i="91"/>
  <c r="J123" i="91"/>
  <c r="J116" i="91"/>
  <c r="J158" i="91"/>
  <c r="K151" i="91"/>
  <c r="K144" i="91"/>
  <c r="K137" i="91"/>
  <c r="K130" i="91"/>
  <c r="K123" i="91"/>
  <c r="K116" i="91"/>
  <c r="K158" i="91"/>
  <c r="L151" i="91"/>
  <c r="L144" i="91"/>
  <c r="L137" i="91"/>
  <c r="L130" i="91"/>
  <c r="L123" i="91"/>
  <c r="L116" i="91"/>
  <c r="L158" i="91"/>
  <c r="M151" i="91"/>
  <c r="M144" i="91"/>
  <c r="M137" i="91"/>
  <c r="M130" i="91"/>
  <c r="M123" i="91"/>
  <c r="M116" i="91"/>
  <c r="M158" i="91"/>
  <c r="N151" i="91"/>
  <c r="N144" i="91"/>
  <c r="N137" i="91"/>
  <c r="N130" i="91"/>
  <c r="N123" i="91"/>
  <c r="N116" i="91"/>
  <c r="N158" i="91"/>
  <c r="O151" i="91"/>
  <c r="O144" i="91"/>
  <c r="O137" i="91"/>
  <c r="O130" i="91"/>
  <c r="O123" i="91"/>
  <c r="O116" i="91"/>
  <c r="O158" i="91"/>
  <c r="D18" i="91"/>
  <c r="D24" i="91"/>
  <c r="M37" i="47"/>
  <c r="L37" i="47"/>
  <c r="K37" i="47"/>
  <c r="J37" i="47"/>
  <c r="I37" i="47"/>
  <c r="H37" i="47"/>
  <c r="G37" i="47"/>
  <c r="F35" i="47"/>
  <c r="H11" i="111"/>
  <c r="N37" i="47"/>
  <c r="O38" i="47"/>
  <c r="E25" i="47"/>
  <c r="G41" i="47"/>
  <c r="H41" i="47"/>
  <c r="I41" i="47"/>
  <c r="J41" i="47"/>
  <c r="K41" i="47"/>
  <c r="L41" i="47"/>
  <c r="M41" i="47"/>
  <c r="N41" i="47"/>
  <c r="O42" i="47"/>
  <c r="E26" i="47"/>
  <c r="G45" i="47"/>
  <c r="H45" i="47"/>
  <c r="I45" i="47"/>
  <c r="J45" i="47"/>
  <c r="K45" i="47"/>
  <c r="L45" i="47"/>
  <c r="M45" i="47"/>
  <c r="N45" i="47"/>
  <c r="O46" i="47"/>
  <c r="E27" i="47"/>
  <c r="G49" i="47"/>
  <c r="H49" i="47"/>
  <c r="I49" i="47"/>
  <c r="J49" i="47"/>
  <c r="K49" i="47"/>
  <c r="L49" i="47"/>
  <c r="M49" i="47"/>
  <c r="N49" i="47"/>
  <c r="O50" i="47"/>
  <c r="E28" i="47"/>
  <c r="G53" i="47"/>
  <c r="H53" i="47"/>
  <c r="I53" i="47"/>
  <c r="J53" i="47"/>
  <c r="K53" i="47"/>
  <c r="L53" i="47"/>
  <c r="M53" i="47"/>
  <c r="N53" i="47"/>
  <c r="O54" i="47"/>
  <c r="E29" i="47"/>
  <c r="E30" i="47"/>
  <c r="E147" i="59"/>
  <c r="E138" i="59"/>
  <c r="D127" i="59"/>
  <c r="D122" i="59"/>
  <c r="D129" i="59"/>
  <c r="D147" i="59"/>
  <c r="D138" i="59"/>
  <c r="F147" i="59"/>
  <c r="F138" i="59"/>
  <c r="G147" i="59"/>
  <c r="G138" i="59"/>
  <c r="H147" i="59"/>
  <c r="H138" i="59"/>
  <c r="I147" i="59"/>
  <c r="I138" i="59"/>
  <c r="J147" i="59"/>
  <c r="J138" i="59"/>
  <c r="K147" i="59"/>
  <c r="K138" i="59"/>
  <c r="L147" i="59"/>
  <c r="L138" i="59"/>
  <c r="M147" i="59"/>
  <c r="M138" i="59"/>
  <c r="N147" i="59"/>
  <c r="N138" i="59"/>
  <c r="O147" i="59"/>
  <c r="O138" i="59"/>
  <c r="P147" i="59"/>
  <c r="P138" i="59"/>
  <c r="Q147" i="59"/>
  <c r="Q138" i="59"/>
  <c r="R147" i="59"/>
  <c r="R138" i="59"/>
  <c r="S147" i="59"/>
  <c r="S138" i="59"/>
  <c r="T147" i="59"/>
  <c r="T138" i="59"/>
  <c r="D23" i="64"/>
  <c r="G18" i="34"/>
  <c r="F18" i="34"/>
  <c r="E18" i="34"/>
  <c r="D18" i="34"/>
  <c r="C18" i="34"/>
  <c r="C19" i="34"/>
  <c r="D17" i="34"/>
  <c r="D19" i="34"/>
  <c r="E17" i="34"/>
  <c r="E19" i="34"/>
  <c r="F17" i="34"/>
  <c r="F19" i="34"/>
  <c r="G17" i="34"/>
  <c r="G19" i="34"/>
  <c r="H17" i="34"/>
  <c r="B32" i="30"/>
  <c r="E57" i="57"/>
  <c r="E144" i="59"/>
  <c r="F57" i="57"/>
  <c r="F144" i="59"/>
  <c r="G57" i="57"/>
  <c r="G144" i="59"/>
  <c r="H57" i="57"/>
  <c r="H144" i="59"/>
  <c r="I57" i="57"/>
  <c r="I144" i="59"/>
  <c r="J57" i="57"/>
  <c r="J144" i="59"/>
  <c r="K57" i="57"/>
  <c r="K144" i="59"/>
  <c r="L57" i="57"/>
  <c r="L144" i="59"/>
  <c r="M57" i="57"/>
  <c r="M144" i="59"/>
  <c r="N57" i="57"/>
  <c r="N144" i="59"/>
  <c r="O57" i="57"/>
  <c r="O144" i="59"/>
  <c r="P57" i="57"/>
  <c r="P144" i="59"/>
  <c r="Q57" i="57"/>
  <c r="Q144" i="59"/>
  <c r="R57" i="57"/>
  <c r="R144" i="59"/>
  <c r="S57" i="57"/>
  <c r="S144" i="59"/>
  <c r="T57" i="57"/>
  <c r="T144" i="59"/>
  <c r="D5" i="64"/>
  <c r="D9" i="64"/>
  <c r="D10" i="64"/>
  <c r="D11" i="64"/>
  <c r="D8" i="64"/>
  <c r="D13" i="64"/>
  <c r="D15" i="64"/>
  <c r="D18" i="64"/>
  <c r="D20" i="64"/>
  <c r="D25" i="64"/>
  <c r="B19" i="6"/>
  <c r="B16" i="6"/>
  <c r="B13" i="6"/>
  <c r="B10" i="6"/>
  <c r="B23" i="6"/>
  <c r="B20" i="6"/>
  <c r="B17" i="6"/>
  <c r="B14" i="6"/>
  <c r="B11" i="6"/>
  <c r="BL65" i="50"/>
  <c r="BK13" i="48"/>
  <c r="BL38" i="50"/>
  <c r="BL34" i="50"/>
  <c r="BL27" i="50"/>
  <c r="BL35" i="50"/>
  <c r="BL66" i="50"/>
  <c r="BL67" i="50"/>
  <c r="BL68" i="50"/>
  <c r="BL69" i="50"/>
  <c r="BM65" i="50"/>
  <c r="BM27" i="50"/>
  <c r="BM35" i="50"/>
  <c r="BM66" i="50"/>
  <c r="BM67" i="50"/>
  <c r="BM68" i="50"/>
  <c r="BM69" i="50"/>
  <c r="BN65" i="50"/>
  <c r="BN27" i="50"/>
  <c r="BN35" i="50"/>
  <c r="BN66" i="50"/>
  <c r="BN67" i="50"/>
  <c r="BN68" i="50"/>
  <c r="G30" i="50"/>
  <c r="D30" i="50"/>
  <c r="AB47" i="57"/>
  <c r="AA47" i="57"/>
  <c r="Z47" i="57"/>
  <c r="Y47" i="57"/>
  <c r="X47" i="57"/>
  <c r="W47" i="57"/>
  <c r="V47" i="57"/>
  <c r="U47" i="57"/>
  <c r="T47" i="57"/>
  <c r="S47" i="57"/>
  <c r="R47" i="57"/>
  <c r="Q47" i="57"/>
  <c r="P47" i="57"/>
  <c r="O47" i="57"/>
  <c r="N47" i="57"/>
  <c r="M47" i="57"/>
  <c r="L47" i="57"/>
  <c r="K47" i="57"/>
  <c r="J47" i="57"/>
  <c r="I47" i="57"/>
  <c r="H47" i="57"/>
  <c r="E25" i="50"/>
  <c r="F25" i="50"/>
  <c r="G25" i="50"/>
  <c r="E30" i="50"/>
  <c r="BM184" i="59"/>
  <c r="BL184" i="59"/>
  <c r="BK184" i="59"/>
  <c r="BJ184" i="59"/>
  <c r="BI184" i="59"/>
  <c r="BH184" i="59"/>
  <c r="BG184" i="59"/>
  <c r="BF184" i="59"/>
  <c r="BE184" i="59"/>
  <c r="BD184" i="59"/>
  <c r="BC184" i="59"/>
  <c r="BB184" i="59"/>
  <c r="BA184" i="59"/>
  <c r="AZ184" i="59"/>
  <c r="AY184" i="59"/>
  <c r="AX184" i="59"/>
  <c r="AW184" i="59"/>
  <c r="AV184" i="59"/>
  <c r="AU184" i="59"/>
  <c r="AT184" i="59"/>
  <c r="AS184" i="59"/>
  <c r="AR184" i="59"/>
  <c r="AQ184" i="59"/>
  <c r="AP184" i="59"/>
  <c r="AO184" i="59"/>
  <c r="AN184" i="59"/>
  <c r="AM184" i="59"/>
  <c r="AL184" i="59"/>
  <c r="AK184" i="59"/>
  <c r="AJ184" i="59"/>
  <c r="AI184" i="59"/>
  <c r="AH184" i="59"/>
  <c r="AG184" i="59"/>
  <c r="AF184" i="59"/>
  <c r="AE184" i="59"/>
  <c r="AD184" i="59"/>
  <c r="AC184" i="59"/>
  <c r="AB184" i="59"/>
  <c r="AA184" i="59"/>
  <c r="Z184" i="59"/>
  <c r="Y184" i="59"/>
  <c r="X184" i="59"/>
  <c r="W184" i="59"/>
  <c r="V184" i="59"/>
  <c r="U184" i="59"/>
  <c r="T184" i="59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B185" i="59"/>
  <c r="B184" i="59"/>
  <c r="B183" i="59"/>
  <c r="B182" i="59"/>
  <c r="B181" i="59"/>
  <c r="I19" i="28"/>
  <c r="C10" i="29"/>
  <c r="C32" i="29"/>
  <c r="C33" i="29"/>
  <c r="C35" i="29"/>
  <c r="A219" i="6"/>
  <c r="A541" i="6"/>
  <c r="A540" i="6"/>
  <c r="A368" i="6"/>
  <c r="A367" i="6"/>
  <c r="A285" i="6"/>
  <c r="A284" i="6"/>
  <c r="A220" i="6"/>
  <c r="B160" i="59"/>
  <c r="B159" i="59"/>
  <c r="B158" i="59"/>
  <c r="B157" i="59"/>
  <c r="B153" i="59"/>
  <c r="B152" i="59"/>
  <c r="B151" i="59"/>
  <c r="B150" i="59"/>
  <c r="A198" i="6"/>
  <c r="A189" i="6"/>
  <c r="A180" i="6"/>
  <c r="A171" i="6"/>
  <c r="A162" i="6"/>
  <c r="AN47" i="57"/>
  <c r="AZ47" i="57"/>
  <c r="BL47" i="57"/>
  <c r="BK47" i="57"/>
  <c r="BJ47" i="57"/>
  <c r="BI47" i="57"/>
  <c r="BH47" i="57"/>
  <c r="BG47" i="57"/>
  <c r="BF47" i="57"/>
  <c r="BE47" i="57"/>
  <c r="BD47" i="57"/>
  <c r="BC47" i="57"/>
  <c r="BB47" i="57"/>
  <c r="BA47" i="57"/>
  <c r="AY47" i="57"/>
  <c r="AX47" i="57"/>
  <c r="AW47" i="57"/>
  <c r="AV47" i="57"/>
  <c r="AU47" i="57"/>
  <c r="AT47" i="57"/>
  <c r="AS47" i="57"/>
  <c r="AR47" i="57"/>
  <c r="AQ47" i="57"/>
  <c r="AP47" i="57"/>
  <c r="AO47" i="57"/>
  <c r="AM47" i="57"/>
  <c r="AL47" i="57"/>
  <c r="AK47" i="57"/>
  <c r="AJ47" i="57"/>
  <c r="AI47" i="57"/>
  <c r="AH47" i="57"/>
  <c r="AG47" i="57"/>
  <c r="AF47" i="57"/>
  <c r="AE47" i="57"/>
  <c r="AD47" i="57"/>
  <c r="AC47" i="57"/>
  <c r="E111" i="59"/>
  <c r="F53" i="47"/>
  <c r="BL111" i="59"/>
  <c r="BK111" i="59"/>
  <c r="BJ111" i="59"/>
  <c r="BI111" i="59"/>
  <c r="BH111" i="59"/>
  <c r="BG111" i="59"/>
  <c r="BF111" i="59"/>
  <c r="BE111" i="59"/>
  <c r="BD111" i="59"/>
  <c r="BC111" i="59"/>
  <c r="BB111" i="59"/>
  <c r="BA111" i="59"/>
  <c r="F49" i="47"/>
  <c r="AZ111" i="59"/>
  <c r="AY111" i="59"/>
  <c r="AX111" i="59"/>
  <c r="AW111" i="59"/>
  <c r="AV111" i="59"/>
  <c r="AU111" i="59"/>
  <c r="AT111" i="59"/>
  <c r="AS111" i="59"/>
  <c r="AR111" i="59"/>
  <c r="AQ111" i="59"/>
  <c r="AP111" i="59"/>
  <c r="AO111" i="59"/>
  <c r="AN111" i="59"/>
  <c r="AM111" i="59"/>
  <c r="AL111" i="59"/>
  <c r="AK111" i="59"/>
  <c r="AJ111" i="59"/>
  <c r="AI111" i="59"/>
  <c r="AH111" i="59"/>
  <c r="AG111" i="59"/>
  <c r="F45" i="47"/>
  <c r="AF111" i="59"/>
  <c r="AE111" i="59"/>
  <c r="AD111" i="59"/>
  <c r="AC111" i="59"/>
  <c r="AB111" i="59"/>
  <c r="AA111" i="59"/>
  <c r="Z111" i="59"/>
  <c r="Y111" i="59"/>
  <c r="X111" i="59"/>
  <c r="W111" i="59"/>
  <c r="V111" i="59"/>
  <c r="U111" i="59"/>
  <c r="F41" i="47"/>
  <c r="T111" i="59"/>
  <c r="S111" i="59"/>
  <c r="R111" i="59"/>
  <c r="Q111" i="59"/>
  <c r="P111" i="59"/>
  <c r="O111" i="59"/>
  <c r="N111" i="59"/>
  <c r="M111" i="59"/>
  <c r="L111" i="59"/>
  <c r="K111" i="59"/>
  <c r="J111" i="59"/>
  <c r="I111" i="59"/>
  <c r="H111" i="59"/>
  <c r="G111" i="59"/>
  <c r="F111" i="59"/>
  <c r="D111" i="59"/>
  <c r="BJ29" i="48"/>
  <c r="BJ66" i="48"/>
  <c r="BL117" i="59"/>
  <c r="BI29" i="48"/>
  <c r="BI66" i="48"/>
  <c r="BK117" i="59"/>
  <c r="BH29" i="48"/>
  <c r="BH66" i="48"/>
  <c r="BJ117" i="59"/>
  <c r="BG29" i="48"/>
  <c r="BG66" i="48"/>
  <c r="BI117" i="59"/>
  <c r="BF29" i="48"/>
  <c r="BF66" i="48"/>
  <c r="BH117" i="59"/>
  <c r="BE29" i="48"/>
  <c r="BE66" i="48"/>
  <c r="BG117" i="59"/>
  <c r="BD29" i="48"/>
  <c r="BD66" i="48"/>
  <c r="BF117" i="59"/>
  <c r="BC29" i="48"/>
  <c r="BC66" i="48"/>
  <c r="BE117" i="59"/>
  <c r="BB29" i="48"/>
  <c r="BB66" i="48"/>
  <c r="BD117" i="59"/>
  <c r="BA29" i="48"/>
  <c r="BA66" i="48"/>
  <c r="BC117" i="59"/>
  <c r="AZ29" i="48"/>
  <c r="AZ66" i="48"/>
  <c r="BB117" i="59"/>
  <c r="AY29" i="48"/>
  <c r="AY66" i="48"/>
  <c r="BA117" i="59"/>
  <c r="AX29" i="48"/>
  <c r="AX66" i="48"/>
  <c r="AZ117" i="59"/>
  <c r="AW29" i="48"/>
  <c r="AW66" i="48"/>
  <c r="AY117" i="59"/>
  <c r="AV29" i="48"/>
  <c r="AV66" i="48"/>
  <c r="AX117" i="59"/>
  <c r="AU29" i="48"/>
  <c r="AU66" i="48"/>
  <c r="AW117" i="59"/>
  <c r="AT29" i="48"/>
  <c r="AT66" i="48"/>
  <c r="AV117" i="59"/>
  <c r="AS29" i="48"/>
  <c r="AS66" i="48"/>
  <c r="AU117" i="59"/>
  <c r="AR29" i="48"/>
  <c r="AR66" i="48"/>
  <c r="AT117" i="59"/>
  <c r="AQ29" i="48"/>
  <c r="AQ66" i="48"/>
  <c r="AS117" i="59"/>
  <c r="AP29" i="48"/>
  <c r="AP66" i="48"/>
  <c r="AR117" i="59"/>
  <c r="AO29" i="48"/>
  <c r="AO66" i="48"/>
  <c r="AQ117" i="59"/>
  <c r="AN29" i="48"/>
  <c r="AN66" i="48"/>
  <c r="AP117" i="59"/>
  <c r="AM29" i="48"/>
  <c r="AM66" i="48"/>
  <c r="AO117" i="59"/>
  <c r="AL29" i="48"/>
  <c r="AL66" i="48"/>
  <c r="AN117" i="59"/>
  <c r="AK29" i="48"/>
  <c r="AK66" i="48"/>
  <c r="AM117" i="59"/>
  <c r="AJ29" i="48"/>
  <c r="AJ66" i="48"/>
  <c r="AL117" i="59"/>
  <c r="AI29" i="48"/>
  <c r="AI66" i="48"/>
  <c r="AK117" i="59"/>
  <c r="AH29" i="48"/>
  <c r="AH66" i="48"/>
  <c r="AJ117" i="59"/>
  <c r="AG29" i="48"/>
  <c r="AG66" i="48"/>
  <c r="AI117" i="59"/>
  <c r="AF29" i="48"/>
  <c r="AF66" i="48"/>
  <c r="AH117" i="59"/>
  <c r="AE29" i="48"/>
  <c r="AE66" i="48"/>
  <c r="AG117" i="59"/>
  <c r="AD29" i="48"/>
  <c r="AD66" i="48"/>
  <c r="AF117" i="59"/>
  <c r="AC29" i="48"/>
  <c r="AC66" i="48"/>
  <c r="AE117" i="59"/>
  <c r="AB29" i="48"/>
  <c r="AB66" i="48"/>
  <c r="AD117" i="59"/>
  <c r="AA29" i="48"/>
  <c r="AA66" i="48"/>
  <c r="AC117" i="59"/>
  <c r="Z29" i="48"/>
  <c r="Z66" i="48"/>
  <c r="AB117" i="59"/>
  <c r="Y29" i="48"/>
  <c r="Y66" i="48"/>
  <c r="AA117" i="59"/>
  <c r="X29" i="48"/>
  <c r="X66" i="48"/>
  <c r="Z117" i="59"/>
  <c r="W29" i="48"/>
  <c r="W66" i="48"/>
  <c r="Y117" i="59"/>
  <c r="V29" i="48"/>
  <c r="V66" i="48"/>
  <c r="X117" i="59"/>
  <c r="U29" i="48"/>
  <c r="U66" i="48"/>
  <c r="W117" i="59"/>
  <c r="T29" i="48"/>
  <c r="T66" i="48"/>
  <c r="V117" i="59"/>
  <c r="S29" i="48"/>
  <c r="S66" i="48"/>
  <c r="U117" i="59"/>
  <c r="R29" i="48"/>
  <c r="R66" i="48"/>
  <c r="T117" i="59"/>
  <c r="Q29" i="48"/>
  <c r="Q66" i="48"/>
  <c r="S117" i="59"/>
  <c r="P29" i="48"/>
  <c r="P66" i="48"/>
  <c r="R117" i="59"/>
  <c r="O29" i="48"/>
  <c r="O66" i="48"/>
  <c r="Q117" i="59"/>
  <c r="N29" i="48"/>
  <c r="N66" i="48"/>
  <c r="P117" i="59"/>
  <c r="M29" i="48"/>
  <c r="M66" i="48"/>
  <c r="O117" i="59"/>
  <c r="L29" i="48"/>
  <c r="L66" i="48"/>
  <c r="N117" i="59"/>
  <c r="K29" i="48"/>
  <c r="K66" i="48"/>
  <c r="M117" i="59"/>
  <c r="J29" i="48"/>
  <c r="J66" i="48"/>
  <c r="L117" i="59"/>
  <c r="I29" i="48"/>
  <c r="I66" i="48"/>
  <c r="K117" i="59"/>
  <c r="H29" i="48"/>
  <c r="H66" i="48"/>
  <c r="J117" i="59"/>
  <c r="G29" i="48"/>
  <c r="G66" i="48"/>
  <c r="I117" i="59"/>
  <c r="BL115" i="59"/>
  <c r="BK115" i="59"/>
  <c r="BJ115" i="59"/>
  <c r="BI115" i="59"/>
  <c r="BH115" i="59"/>
  <c r="BG115" i="59"/>
  <c r="BF115" i="59"/>
  <c r="BE115" i="59"/>
  <c r="BD115" i="59"/>
  <c r="BC115" i="59"/>
  <c r="BB115" i="59"/>
  <c r="BA115" i="59"/>
  <c r="AZ115" i="59"/>
  <c r="AY115" i="59"/>
  <c r="AX115" i="59"/>
  <c r="AW115" i="59"/>
  <c r="AV115" i="59"/>
  <c r="AU115" i="59"/>
  <c r="AT115" i="59"/>
  <c r="AS115" i="59"/>
  <c r="AR115" i="59"/>
  <c r="AQ115" i="59"/>
  <c r="AP115" i="59"/>
  <c r="AO115" i="59"/>
  <c r="AN115" i="59"/>
  <c r="AM115" i="59"/>
  <c r="AL115" i="59"/>
  <c r="AK115" i="59"/>
  <c r="AJ115" i="59"/>
  <c r="AI115" i="59"/>
  <c r="AH115" i="59"/>
  <c r="AG115" i="59"/>
  <c r="AF115" i="59"/>
  <c r="AE115" i="59"/>
  <c r="AD115" i="59"/>
  <c r="AC115" i="59"/>
  <c r="AB115" i="59"/>
  <c r="AA115" i="59"/>
  <c r="Z115" i="59"/>
  <c r="Y115" i="59"/>
  <c r="X115" i="59"/>
  <c r="W115" i="59"/>
  <c r="V115" i="59"/>
  <c r="U115" i="59"/>
  <c r="T115" i="59"/>
  <c r="S115" i="59"/>
  <c r="R115" i="59"/>
  <c r="Q115" i="59"/>
  <c r="P115" i="59"/>
  <c r="O115" i="59"/>
  <c r="N115" i="59"/>
  <c r="M115" i="59"/>
  <c r="L115" i="59"/>
  <c r="K115" i="59"/>
  <c r="J115" i="59"/>
  <c r="I115" i="59"/>
  <c r="BL114" i="59"/>
  <c r="BK114" i="59"/>
  <c r="BJ114" i="59"/>
  <c r="BI114" i="59"/>
  <c r="BH114" i="59"/>
  <c r="BG114" i="59"/>
  <c r="BF114" i="59"/>
  <c r="BE114" i="59"/>
  <c r="BD114" i="59"/>
  <c r="BC114" i="59"/>
  <c r="BB114" i="59"/>
  <c r="BA114" i="59"/>
  <c r="AZ114" i="59"/>
  <c r="AY114" i="59"/>
  <c r="AX114" i="59"/>
  <c r="AW114" i="59"/>
  <c r="AV114" i="59"/>
  <c r="AU114" i="59"/>
  <c r="AT114" i="59"/>
  <c r="AS114" i="59"/>
  <c r="AR114" i="59"/>
  <c r="AQ114" i="59"/>
  <c r="AP114" i="59"/>
  <c r="AO114" i="59"/>
  <c r="AN114" i="59"/>
  <c r="AM114" i="59"/>
  <c r="AL114" i="59"/>
  <c r="AK114" i="59"/>
  <c r="AJ114" i="59"/>
  <c r="AI114" i="59"/>
  <c r="AH114" i="59"/>
  <c r="AG114" i="59"/>
  <c r="AF114" i="59"/>
  <c r="AE114" i="59"/>
  <c r="AD114" i="59"/>
  <c r="AC114" i="59"/>
  <c r="AB114" i="59"/>
  <c r="AA114" i="59"/>
  <c r="Z114" i="59"/>
  <c r="Y114" i="59"/>
  <c r="X114" i="59"/>
  <c r="W114" i="59"/>
  <c r="V114" i="59"/>
  <c r="U114" i="59"/>
  <c r="T114" i="59"/>
  <c r="S114" i="59"/>
  <c r="R114" i="59"/>
  <c r="Q114" i="59"/>
  <c r="P114" i="59"/>
  <c r="O114" i="59"/>
  <c r="N114" i="59"/>
  <c r="M114" i="59"/>
  <c r="L114" i="59"/>
  <c r="K114" i="59"/>
  <c r="J114" i="59"/>
  <c r="I114" i="59"/>
  <c r="E29" i="48"/>
  <c r="E66" i="48"/>
  <c r="G117" i="59"/>
  <c r="D29" i="48"/>
  <c r="D66" i="48"/>
  <c r="F117" i="59"/>
  <c r="C29" i="48"/>
  <c r="C66" i="48"/>
  <c r="E117" i="59"/>
  <c r="G115" i="59"/>
  <c r="F115" i="59"/>
  <c r="E115" i="59"/>
  <c r="G114" i="59"/>
  <c r="F114" i="59"/>
  <c r="E114" i="59"/>
  <c r="F29" i="48"/>
  <c r="F66" i="48"/>
  <c r="H117" i="59"/>
  <c r="H115" i="59"/>
  <c r="F88" i="48"/>
  <c r="H114" i="59"/>
  <c r="A35" i="48"/>
  <c r="A43" i="48"/>
  <c r="B124" i="59"/>
  <c r="A34" i="48"/>
  <c r="A37" i="48"/>
  <c r="B119" i="59"/>
  <c r="A44" i="48"/>
  <c r="B125" i="59"/>
  <c r="A38" i="48"/>
  <c r="A40" i="48"/>
  <c r="B120" i="59"/>
  <c r="H102" i="57"/>
  <c r="I43" i="30"/>
  <c r="I35" i="30"/>
  <c r="I36" i="30"/>
  <c r="I37" i="30"/>
  <c r="I38" i="30"/>
  <c r="I39" i="30"/>
  <c r="I40" i="30"/>
  <c r="I41" i="30"/>
  <c r="I42" i="30"/>
  <c r="I34" i="30"/>
  <c r="B35" i="30"/>
  <c r="B36" i="30"/>
  <c r="B37" i="30"/>
  <c r="B38" i="30"/>
  <c r="B39" i="30"/>
  <c r="B40" i="30"/>
  <c r="B41" i="30"/>
  <c r="B42" i="30"/>
  <c r="B43" i="30"/>
  <c r="B34" i="30"/>
  <c r="I19" i="30"/>
  <c r="I20" i="30"/>
  <c r="I21" i="30"/>
  <c r="I24" i="30"/>
  <c r="I25" i="30"/>
  <c r="I26" i="30"/>
  <c r="I29" i="30"/>
  <c r="I30" i="30"/>
  <c r="I33" i="30"/>
  <c r="I44" i="30"/>
  <c r="I46" i="30"/>
  <c r="I48" i="30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A21" i="29"/>
  <c r="A12" i="29"/>
  <c r="A3" i="29"/>
  <c r="A31" i="29"/>
  <c r="A41" i="29"/>
  <c r="A37" i="29"/>
  <c r="A14" i="29"/>
  <c r="A8" i="29"/>
  <c r="A7" i="29"/>
  <c r="A6" i="29"/>
  <c r="A5" i="29"/>
  <c r="G46" i="58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BJ114" i="82"/>
  <c r="BI114" i="82"/>
  <c r="BH114" i="82"/>
  <c r="BG114" i="82"/>
  <c r="BF114" i="82"/>
  <c r="BE114" i="82"/>
  <c r="BD114" i="82"/>
  <c r="BC114" i="82"/>
  <c r="BB114" i="82"/>
  <c r="BA114" i="82"/>
  <c r="AZ114" i="82"/>
  <c r="AY11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BJ80" i="82"/>
  <c r="BI80" i="82"/>
  <c r="BH80" i="82"/>
  <c r="BG80" i="82"/>
  <c r="BF80" i="82"/>
  <c r="BE80" i="82"/>
  <c r="BD80" i="82"/>
  <c r="BC80" i="82"/>
  <c r="BB80" i="82"/>
  <c r="BA80" i="82"/>
  <c r="AZ80" i="82"/>
  <c r="AY80" i="8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X80" i="82"/>
  <c r="AW80" i="82"/>
  <c r="AV80" i="82"/>
  <c r="AU80" i="82"/>
  <c r="AT80" i="82"/>
  <c r="AS80" i="82"/>
  <c r="AR80" i="82"/>
  <c r="AQ80" i="82"/>
  <c r="AP80" i="82"/>
  <c r="AO80" i="82"/>
  <c r="AN80" i="82"/>
  <c r="AM80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C49" i="58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AL80" i="82"/>
  <c r="AK80" i="82"/>
  <c r="AJ80" i="82"/>
  <c r="AI80" i="82"/>
  <c r="AH80" i="82"/>
  <c r="AG80" i="82"/>
  <c r="AF80" i="82"/>
  <c r="AE80" i="82"/>
  <c r="AD80" i="82"/>
  <c r="AC80" i="82"/>
  <c r="AB80" i="82"/>
  <c r="AA80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A52" i="82"/>
  <c r="AK45" i="82"/>
  <c r="AJ45" i="82"/>
  <c r="AI45" i="82"/>
  <c r="AH45" i="82"/>
  <c r="AG45" i="82"/>
  <c r="AF45" i="82"/>
  <c r="AE45" i="82"/>
  <c r="AD45" i="82"/>
  <c r="AC45" i="82"/>
  <c r="AB45" i="82"/>
  <c r="AA45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E45" i="82"/>
  <c r="D45" i="82"/>
  <c r="C45" i="82"/>
  <c r="A26" i="82"/>
  <c r="A18" i="82"/>
  <c r="N120" i="82"/>
  <c r="M120" i="82"/>
  <c r="L120" i="82"/>
  <c r="K120" i="82"/>
  <c r="J120" i="82"/>
  <c r="I120" i="82"/>
  <c r="H120" i="82"/>
  <c r="G120" i="82"/>
  <c r="E120" i="82"/>
  <c r="D120" i="82"/>
  <c r="C120" i="82"/>
  <c r="A122" i="82"/>
  <c r="A120" i="82"/>
  <c r="N114" i="82"/>
  <c r="M114" i="82"/>
  <c r="L114" i="82"/>
  <c r="K114" i="82"/>
  <c r="J114" i="82"/>
  <c r="I114" i="82"/>
  <c r="H114" i="82"/>
  <c r="G114" i="82"/>
  <c r="E114" i="82"/>
  <c r="D114" i="82"/>
  <c r="A72" i="48"/>
  <c r="A116" i="82"/>
  <c r="A125" i="82"/>
  <c r="A71" i="48"/>
  <c r="A115" i="82"/>
  <c r="A118" i="82"/>
  <c r="A102" i="82"/>
  <c r="A101" i="82"/>
  <c r="A59" i="48"/>
  <c r="A58" i="48"/>
  <c r="N94" i="82"/>
  <c r="M94" i="82"/>
  <c r="L94" i="82"/>
  <c r="K94" i="82"/>
  <c r="J94" i="82"/>
  <c r="I94" i="82"/>
  <c r="H94" i="82"/>
  <c r="G94" i="82"/>
  <c r="E94" i="82"/>
  <c r="D94" i="82"/>
  <c r="C94" i="82"/>
  <c r="A90" i="82"/>
  <c r="A48" i="48"/>
  <c r="A89" i="48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K94" i="82"/>
  <c r="N80" i="82"/>
  <c r="M80" i="82"/>
  <c r="L80" i="82"/>
  <c r="K80" i="82"/>
  <c r="J80" i="82"/>
  <c r="I80" i="82"/>
  <c r="H80" i="82"/>
  <c r="G80" i="82"/>
  <c r="E80" i="82"/>
  <c r="D80" i="82"/>
  <c r="N73" i="82"/>
  <c r="M73" i="82"/>
  <c r="L73" i="82"/>
  <c r="K73" i="82"/>
  <c r="J73" i="82"/>
  <c r="I73" i="82"/>
  <c r="H73" i="82"/>
  <c r="G73" i="82"/>
  <c r="E73" i="82"/>
  <c r="D73" i="82"/>
  <c r="A47" i="82"/>
  <c r="A46" i="82"/>
  <c r="A45" i="82"/>
  <c r="A7" i="48"/>
  <c r="A87" i="82"/>
  <c r="A82" i="82"/>
  <c r="A80" i="82"/>
  <c r="C80" i="82"/>
  <c r="C73" i="82"/>
  <c r="A71" i="82"/>
  <c r="A63" i="82"/>
  <c r="A62" i="82"/>
  <c r="BK122" i="82"/>
  <c r="BK127" i="82"/>
  <c r="E96" i="46"/>
  <c r="F96" i="46"/>
  <c r="G96" i="46"/>
  <c r="E95" i="46"/>
  <c r="E145" i="46"/>
  <c r="F82" i="46"/>
  <c r="F81" i="46"/>
  <c r="F58" i="46"/>
  <c r="F57" i="46"/>
  <c r="E120" i="46"/>
  <c r="F72" i="46"/>
  <c r="F71" i="46"/>
  <c r="G71" i="46"/>
  <c r="D55" i="46"/>
  <c r="B74" i="46"/>
  <c r="F80" i="46"/>
  <c r="D95" i="46"/>
  <c r="D99" i="46"/>
  <c r="B84" i="46"/>
  <c r="A33" i="48"/>
  <c r="A251" i="46"/>
  <c r="A249" i="46"/>
  <c r="A242" i="46"/>
  <c r="E240" i="46"/>
  <c r="B240" i="46"/>
  <c r="A240" i="46"/>
  <c r="D239" i="46"/>
  <c r="F238" i="46"/>
  <c r="D237" i="46"/>
  <c r="F237" i="46"/>
  <c r="G237" i="46"/>
  <c r="A234" i="46"/>
  <c r="A226" i="46"/>
  <c r="A224" i="46"/>
  <c r="A217" i="46"/>
  <c r="E215" i="46"/>
  <c r="B215" i="46"/>
  <c r="A215" i="46"/>
  <c r="D214" i="46"/>
  <c r="F213" i="46"/>
  <c r="D212" i="46"/>
  <c r="F212" i="46"/>
  <c r="A209" i="46"/>
  <c r="A201" i="46"/>
  <c r="A199" i="46"/>
  <c r="A192" i="46"/>
  <c r="E190" i="46"/>
  <c r="B190" i="46"/>
  <c r="A190" i="46"/>
  <c r="D189" i="46"/>
  <c r="F189" i="46"/>
  <c r="G189" i="46"/>
  <c r="F188" i="46"/>
  <c r="D187" i="46"/>
  <c r="F187" i="46"/>
  <c r="A184" i="46"/>
  <c r="A176" i="46"/>
  <c r="A174" i="46"/>
  <c r="A167" i="46"/>
  <c r="E165" i="46"/>
  <c r="B165" i="46"/>
  <c r="A165" i="46"/>
  <c r="D164" i="46"/>
  <c r="F164" i="46"/>
  <c r="F163" i="46"/>
  <c r="D162" i="46"/>
  <c r="F162" i="46"/>
  <c r="G162" i="46"/>
  <c r="A159" i="46"/>
  <c r="A151" i="46"/>
  <c r="A149" i="46"/>
  <c r="A142" i="46"/>
  <c r="E140" i="46"/>
  <c r="B140" i="46"/>
  <c r="A140" i="46"/>
  <c r="D139" i="46"/>
  <c r="F139" i="46"/>
  <c r="G139" i="46"/>
  <c r="F138" i="46"/>
  <c r="D137" i="46"/>
  <c r="A134" i="46"/>
  <c r="A126" i="46"/>
  <c r="A124" i="46"/>
  <c r="A117" i="46"/>
  <c r="E115" i="46"/>
  <c r="B115" i="46"/>
  <c r="A115" i="46"/>
  <c r="F113" i="46"/>
  <c r="D112" i="46"/>
  <c r="A109" i="46"/>
  <c r="B36" i="51"/>
  <c r="A101" i="46"/>
  <c r="A99" i="46"/>
  <c r="A92" i="46"/>
  <c r="E90" i="46"/>
  <c r="B90" i="46"/>
  <c r="A90" i="46"/>
  <c r="F89" i="46"/>
  <c r="G89" i="46"/>
  <c r="F88" i="46"/>
  <c r="A84" i="46"/>
  <c r="A76" i="46"/>
  <c r="A74" i="46"/>
  <c r="A67" i="46"/>
  <c r="E65" i="46"/>
  <c r="B65" i="46"/>
  <c r="A65" i="46"/>
  <c r="F64" i="46"/>
  <c r="G64" i="46"/>
  <c r="F63" i="46"/>
  <c r="D62" i="46"/>
  <c r="F62" i="46"/>
  <c r="A59" i="46"/>
  <c r="A9" i="48"/>
  <c r="A8" i="48"/>
  <c r="A81" i="48"/>
  <c r="A75" i="48"/>
  <c r="A119" i="82"/>
  <c r="A74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E78" i="48"/>
  <c r="D78" i="48"/>
  <c r="C78" i="48"/>
  <c r="BK52" i="48"/>
  <c r="A51" i="46"/>
  <c r="E49" i="46"/>
  <c r="A49" i="46"/>
  <c r="F47" i="46"/>
  <c r="F46" i="46"/>
  <c r="G46" i="46"/>
  <c r="D45" i="46"/>
  <c r="F45" i="46"/>
  <c r="A42" i="46"/>
  <c r="E40" i="46"/>
  <c r="A40" i="46"/>
  <c r="D39" i="46"/>
  <c r="F39" i="46"/>
  <c r="G39" i="46"/>
  <c r="F38" i="46"/>
  <c r="D37" i="46"/>
  <c r="F37" i="46"/>
  <c r="G37" i="46"/>
  <c r="E34" i="46"/>
  <c r="B34" i="46"/>
  <c r="A34" i="46"/>
  <c r="F32" i="46"/>
  <c r="F31" i="46"/>
  <c r="F30" i="46"/>
  <c r="D29" i="46"/>
  <c r="F29" i="46"/>
  <c r="A86" i="82"/>
  <c r="A79" i="82"/>
  <c r="A15" i="46"/>
  <c r="B15" i="46"/>
  <c r="E15" i="46"/>
  <c r="A26" i="46"/>
  <c r="A75" i="82"/>
  <c r="A74" i="82"/>
  <c r="A17" i="46"/>
  <c r="F13" i="46"/>
  <c r="A24" i="46"/>
  <c r="E24" i="46"/>
  <c r="B24" i="46"/>
  <c r="D12" i="46"/>
  <c r="F12" i="46"/>
  <c r="F6" i="46"/>
  <c r="F22" i="46"/>
  <c r="F21" i="46"/>
  <c r="G21" i="46"/>
  <c r="D20" i="46"/>
  <c r="F20" i="46"/>
  <c r="G20" i="46"/>
  <c r="A11" i="48"/>
  <c r="A87" i="48"/>
  <c r="A22" i="48"/>
  <c r="A21" i="48"/>
  <c r="A60" i="82"/>
  <c r="F7" i="46"/>
  <c r="F8" i="46"/>
  <c r="A9" i="46"/>
  <c r="BK82" i="48"/>
  <c r="N35" i="47"/>
  <c r="M35" i="47"/>
  <c r="L35" i="47"/>
  <c r="K35" i="47"/>
  <c r="J35" i="47"/>
  <c r="I35" i="47"/>
  <c r="H35" i="47"/>
  <c r="G35" i="47"/>
  <c r="O35" i="47"/>
  <c r="E53" i="47"/>
  <c r="D53" i="47"/>
  <c r="C53" i="47"/>
  <c r="E49" i="47"/>
  <c r="D49" i="47"/>
  <c r="C49" i="47"/>
  <c r="E45" i="47"/>
  <c r="D45" i="47"/>
  <c r="C45" i="47"/>
  <c r="E41" i="47"/>
  <c r="D41" i="47"/>
  <c r="C41" i="47"/>
  <c r="A548" i="6"/>
  <c r="A292" i="6"/>
  <c r="A375" i="6"/>
  <c r="A227" i="6"/>
  <c r="A44" i="10"/>
  <c r="A40" i="10"/>
  <c r="A36" i="10"/>
  <c r="A28" i="10"/>
  <c r="B17" i="12"/>
  <c r="B16" i="12"/>
  <c r="B19" i="12"/>
  <c r="A32" i="10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B42" i="6"/>
  <c r="B41" i="6"/>
  <c r="B39" i="6"/>
  <c r="B38" i="6"/>
  <c r="A160" i="6"/>
  <c r="A232" i="6"/>
  <c r="A214" i="6"/>
  <c r="A49" i="6"/>
  <c r="A47" i="6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F29" i="111"/>
  <c r="D35" i="63"/>
  <c r="I29" i="63"/>
  <c r="H29" i="63"/>
  <c r="G29" i="63"/>
  <c r="E29" i="63"/>
  <c r="D29" i="63"/>
  <c r="C172" i="116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9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7" i="28"/>
  <c r="Z14" i="36"/>
  <c r="AB37" i="28"/>
  <c r="Y14" i="36"/>
  <c r="AA37" i="28"/>
  <c r="X14" i="36"/>
  <c r="Z37" i="28"/>
  <c r="W14" i="36"/>
  <c r="Y37" i="28"/>
  <c r="V14" i="36"/>
  <c r="X37" i="28"/>
  <c r="U14" i="36"/>
  <c r="W37" i="28"/>
  <c r="T14" i="36"/>
  <c r="V37" i="28"/>
  <c r="S14" i="36"/>
  <c r="U37" i="28"/>
  <c r="R14" i="36"/>
  <c r="T37" i="28"/>
  <c r="Q14" i="36"/>
  <c r="S37" i="28"/>
  <c r="P14" i="36"/>
  <c r="R37" i="28"/>
  <c r="O14" i="36"/>
  <c r="Q37" i="28"/>
  <c r="N14" i="36"/>
  <c r="P37" i="28"/>
  <c r="M14" i="36"/>
  <c r="O37" i="28"/>
  <c r="L14" i="36"/>
  <c r="N37" i="28"/>
  <c r="K14" i="36"/>
  <c r="M37" i="28"/>
  <c r="J14" i="36"/>
  <c r="L37" i="28"/>
  <c r="I14" i="36"/>
  <c r="K37" i="28"/>
  <c r="H14" i="36"/>
  <c r="J37" i="28"/>
  <c r="G14" i="36"/>
  <c r="I37" i="28"/>
  <c r="F14" i="36"/>
  <c r="H37" i="28"/>
  <c r="E14" i="36"/>
  <c r="G37" i="28"/>
  <c r="D14" i="36"/>
  <c r="F37" i="28"/>
  <c r="C14" i="36"/>
  <c r="AC35" i="28"/>
  <c r="Z13" i="36"/>
  <c r="AB35" i="28"/>
  <c r="Y13" i="36"/>
  <c r="AA35" i="28"/>
  <c r="X13" i="36"/>
  <c r="Z35" i="28"/>
  <c r="W13" i="36"/>
  <c r="Y35" i="28"/>
  <c r="V13" i="36"/>
  <c r="X35" i="28"/>
  <c r="U13" i="36"/>
  <c r="W35" i="28"/>
  <c r="T13" i="36"/>
  <c r="V35" i="28"/>
  <c r="S13" i="36"/>
  <c r="U35" i="28"/>
  <c r="R13" i="36"/>
  <c r="T35" i="28"/>
  <c r="Q13" i="36"/>
  <c r="S35" i="28"/>
  <c r="P13" i="36"/>
  <c r="R35" i="28"/>
  <c r="O13" i="36"/>
  <c r="Q35" i="28"/>
  <c r="N13" i="36"/>
  <c r="P35" i="28"/>
  <c r="M13" i="36"/>
  <c r="O35" i="28"/>
  <c r="L13" i="36"/>
  <c r="N35" i="28"/>
  <c r="K13" i="36"/>
  <c r="M35" i="28"/>
  <c r="J13" i="36"/>
  <c r="L35" i="28"/>
  <c r="I13" i="36"/>
  <c r="K35" i="28"/>
  <c r="H13" i="36"/>
  <c r="J35" i="28"/>
  <c r="G13" i="36"/>
  <c r="I35" i="28"/>
  <c r="F13" i="36"/>
  <c r="H35" i="28"/>
  <c r="E13" i="36"/>
  <c r="G35" i="28"/>
  <c r="D13" i="36"/>
  <c r="F35" i="28"/>
  <c r="E33" i="28"/>
  <c r="C31" i="35"/>
  <c r="AC31" i="28"/>
  <c r="AO31" i="28"/>
  <c r="AB31" i="28"/>
  <c r="AA31" i="28"/>
  <c r="Z31" i="28"/>
  <c r="Y31" i="28"/>
  <c r="X31" i="28"/>
  <c r="W31" i="28"/>
  <c r="V31" i="28"/>
  <c r="U31" i="28"/>
  <c r="T31" i="28"/>
  <c r="S31" i="28"/>
  <c r="R31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AC30" i="28"/>
  <c r="AC33" i="28"/>
  <c r="AB30" i="28"/>
  <c r="AB33" i="28"/>
  <c r="AA30" i="28"/>
  <c r="AA33" i="28"/>
  <c r="Z30" i="28"/>
  <c r="Z33" i="28"/>
  <c r="Y30" i="28"/>
  <c r="Y33" i="28"/>
  <c r="X30" i="28"/>
  <c r="X33" i="28"/>
  <c r="W30" i="28"/>
  <c r="V30" i="28"/>
  <c r="V33" i="28"/>
  <c r="U30" i="28"/>
  <c r="U33" i="28"/>
  <c r="T30" i="28"/>
  <c r="T33" i="28"/>
  <c r="S30" i="28"/>
  <c r="S33" i="28"/>
  <c r="R30" i="28"/>
  <c r="R33" i="28"/>
  <c r="O12" i="36"/>
  <c r="Q30" i="28"/>
  <c r="P30" i="28"/>
  <c r="P33" i="28"/>
  <c r="O30" i="28"/>
  <c r="O33" i="28"/>
  <c r="L12" i="36"/>
  <c r="N30" i="28"/>
  <c r="N33" i="28"/>
  <c r="M30" i="28"/>
  <c r="M33" i="28"/>
  <c r="L30" i="28"/>
  <c r="L33" i="28"/>
  <c r="I12" i="36"/>
  <c r="K30" i="28"/>
  <c r="K33" i="28"/>
  <c r="J30" i="28"/>
  <c r="I30" i="28"/>
  <c r="H30" i="28"/>
  <c r="H33" i="28"/>
  <c r="G30" i="28"/>
  <c r="G33" i="28"/>
  <c r="F30" i="28"/>
  <c r="F33" i="28"/>
  <c r="E27" i="28"/>
  <c r="C25" i="35"/>
  <c r="AC26" i="28"/>
  <c r="AO26" i="28"/>
  <c r="AB26" i="28"/>
  <c r="AA26" i="28"/>
  <c r="Z26" i="28"/>
  <c r="Y26" i="28"/>
  <c r="Y24" i="28"/>
  <c r="Y27" i="28"/>
  <c r="X26" i="28"/>
  <c r="W26" i="28"/>
  <c r="V26" i="28"/>
  <c r="U26" i="28"/>
  <c r="T26" i="28"/>
  <c r="S26" i="28"/>
  <c r="R26" i="28"/>
  <c r="Q26" i="28"/>
  <c r="P26" i="28"/>
  <c r="O26" i="28"/>
  <c r="N26" i="28"/>
  <c r="M26" i="28"/>
  <c r="L26" i="28"/>
  <c r="K26" i="28"/>
  <c r="J26" i="28"/>
  <c r="I26" i="28"/>
  <c r="H26" i="28"/>
  <c r="G26" i="28"/>
  <c r="F26" i="28"/>
  <c r="AC24" i="28"/>
  <c r="AC27" i="28"/>
  <c r="AB24" i="28"/>
  <c r="AB27" i="28"/>
  <c r="AA24" i="28"/>
  <c r="AA27" i="28"/>
  <c r="Z24" i="28"/>
  <c r="Z27" i="28"/>
  <c r="X24" i="28"/>
  <c r="X27" i="28"/>
  <c r="W24" i="28"/>
  <c r="W27" i="28"/>
  <c r="V24" i="28"/>
  <c r="V27" i="28"/>
  <c r="U24" i="28"/>
  <c r="U27" i="28"/>
  <c r="T24" i="28"/>
  <c r="T27" i="28"/>
  <c r="S24" i="28"/>
  <c r="S27" i="28"/>
  <c r="R24" i="28"/>
  <c r="Q24" i="28"/>
  <c r="P24" i="28"/>
  <c r="P27" i="28"/>
  <c r="M11" i="36"/>
  <c r="O24" i="28"/>
  <c r="O27" i="28"/>
  <c r="N24" i="28"/>
  <c r="N27" i="28"/>
  <c r="M24" i="28"/>
  <c r="M27" i="28"/>
  <c r="L24" i="28"/>
  <c r="L27" i="28"/>
  <c r="K24" i="28"/>
  <c r="K27" i="28"/>
  <c r="J24" i="28"/>
  <c r="I24" i="28"/>
  <c r="H24" i="28"/>
  <c r="H27" i="28"/>
  <c r="G24" i="28"/>
  <c r="G27" i="28"/>
  <c r="F24" i="28"/>
  <c r="AC20" i="28"/>
  <c r="AO20" i="28"/>
  <c r="AB20" i="28"/>
  <c r="AA185" i="59"/>
  <c r="AA20" i="28"/>
  <c r="Z20" i="28"/>
  <c r="Y20" i="28"/>
  <c r="X20" i="28"/>
  <c r="W20" i="28"/>
  <c r="V20" i="28"/>
  <c r="U20" i="28"/>
  <c r="T20" i="28"/>
  <c r="R20" i="28"/>
  <c r="S20" i="28"/>
  <c r="E18" i="35"/>
  <c r="Q20" i="28"/>
  <c r="P20" i="28"/>
  <c r="O20" i="28"/>
  <c r="N20" i="28"/>
  <c r="M20" i="28"/>
  <c r="M16" i="28"/>
  <c r="M17" i="28"/>
  <c r="M18" i="28"/>
  <c r="M21" i="28"/>
  <c r="L20" i="28"/>
  <c r="K185" i="59"/>
  <c r="K20" i="28"/>
  <c r="J20" i="28"/>
  <c r="I20" i="28"/>
  <c r="H20" i="28"/>
  <c r="G20" i="28"/>
  <c r="F20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L17" i="28"/>
  <c r="F17" i="28"/>
  <c r="G17" i="28"/>
  <c r="H17" i="28"/>
  <c r="I17" i="28"/>
  <c r="J17" i="28"/>
  <c r="K17" i="28"/>
  <c r="D16" i="35"/>
  <c r="E21" i="28"/>
  <c r="AC16" i="28"/>
  <c r="AB16" i="28"/>
  <c r="AA16" i="28"/>
  <c r="Z16" i="28"/>
  <c r="Y16" i="28"/>
  <c r="X16" i="28"/>
  <c r="W16" i="28"/>
  <c r="W21" i="28"/>
  <c r="V16" i="28"/>
  <c r="U16" i="28"/>
  <c r="U21" i="28"/>
  <c r="T16" i="28"/>
  <c r="S16" i="28"/>
  <c r="R16" i="28"/>
  <c r="E15" i="35"/>
  <c r="Q16" i="28"/>
  <c r="P16" i="28"/>
  <c r="O16" i="28"/>
  <c r="O21" i="28"/>
  <c r="L10" i="36"/>
  <c r="N16" i="28"/>
  <c r="L16" i="28"/>
  <c r="K16" i="28"/>
  <c r="J16" i="28"/>
  <c r="I16" i="28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D10" i="35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D8" i="35"/>
  <c r="C8" i="35"/>
  <c r="C35" i="35"/>
  <c r="C33" i="35"/>
  <c r="H30" i="35"/>
  <c r="G30" i="35"/>
  <c r="F30" i="35"/>
  <c r="E30" i="35"/>
  <c r="D30" i="35"/>
  <c r="C30" i="35"/>
  <c r="C29" i="35"/>
  <c r="D28" i="35"/>
  <c r="C28" i="35"/>
  <c r="C24" i="35"/>
  <c r="H23" i="35"/>
  <c r="G23" i="35"/>
  <c r="F23" i="35"/>
  <c r="E23" i="35"/>
  <c r="D23" i="35"/>
  <c r="C23" i="35"/>
  <c r="C22" i="35"/>
  <c r="C18" i="35"/>
  <c r="E17" i="35"/>
  <c r="C17" i="35"/>
  <c r="C15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3" i="49"/>
  <c r="E142" i="49"/>
  <c r="E70" i="49"/>
  <c r="E69" i="49"/>
  <c r="H37" i="51"/>
  <c r="G37" i="51"/>
  <c r="F37" i="51"/>
  <c r="I22" i="51"/>
  <c r="H22" i="51"/>
  <c r="G22" i="51"/>
  <c r="F22" i="51"/>
  <c r="E22" i="51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E53" i="82"/>
  <c r="D53" i="82"/>
  <c r="C53" i="82"/>
  <c r="E9" i="46"/>
  <c r="B9" i="46"/>
  <c r="D5" i="46"/>
  <c r="D9" i="46"/>
  <c r="C56" i="50"/>
  <c r="C53" i="50"/>
  <c r="BN30" i="50"/>
  <c r="BN38" i="50"/>
  <c r="BN34" i="50"/>
  <c r="BN42" i="50"/>
  <c r="BM38" i="50"/>
  <c r="BM30" i="50"/>
  <c r="BM34" i="50"/>
  <c r="BM42" i="50"/>
  <c r="BL30" i="50"/>
  <c r="C25" i="50"/>
  <c r="C3" i="50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46" i="30"/>
  <c r="BL46" i="30"/>
  <c r="BK46" i="30"/>
  <c r="BJ46" i="30"/>
  <c r="BI46" i="30"/>
  <c r="BH46" i="30"/>
  <c r="BG46" i="30"/>
  <c r="BF46" i="30"/>
  <c r="BE46" i="30"/>
  <c r="BD46" i="30"/>
  <c r="BC46" i="30"/>
  <c r="BB46" i="30"/>
  <c r="BA46" i="30"/>
  <c r="AZ46" i="30"/>
  <c r="AY46" i="30"/>
  <c r="AX46" i="30"/>
  <c r="AW46" i="30"/>
  <c r="AV46" i="30"/>
  <c r="AU46" i="30"/>
  <c r="AT46" i="30"/>
  <c r="AS46" i="30"/>
  <c r="AR46" i="30"/>
  <c r="AQ46" i="30"/>
  <c r="AP46" i="30"/>
  <c r="AO46" i="30"/>
  <c r="AN46" i="30"/>
  <c r="AM46" i="30"/>
  <c r="AL46" i="30"/>
  <c r="AK46" i="30"/>
  <c r="AJ46" i="30"/>
  <c r="AI46" i="30"/>
  <c r="AH46" i="30"/>
  <c r="AG46" i="30"/>
  <c r="AF46" i="30"/>
  <c r="AE46" i="30"/>
  <c r="AD46" i="30"/>
  <c r="AC46" i="30"/>
  <c r="AB46" i="30"/>
  <c r="AA46" i="30"/>
  <c r="Z46" i="30"/>
  <c r="Y46" i="30"/>
  <c r="X46" i="30"/>
  <c r="W46" i="30"/>
  <c r="V46" i="30"/>
  <c r="U46" i="30"/>
  <c r="T46" i="30"/>
  <c r="S46" i="30"/>
  <c r="R46" i="30"/>
  <c r="Q46" i="30"/>
  <c r="P46" i="30"/>
  <c r="O46" i="30"/>
  <c r="N46" i="30"/>
  <c r="M46" i="30"/>
  <c r="L46" i="30"/>
  <c r="K46" i="30"/>
  <c r="J46" i="30"/>
  <c r="H46" i="30"/>
  <c r="G46" i="30"/>
  <c r="F46" i="30"/>
  <c r="E46" i="30"/>
  <c r="C34" i="31"/>
  <c r="BM44" i="30"/>
  <c r="BL44" i="30"/>
  <c r="BK44" i="30"/>
  <c r="BJ44" i="30"/>
  <c r="BI44" i="30"/>
  <c r="BI19" i="30"/>
  <c r="BI20" i="30"/>
  <c r="BI21" i="30"/>
  <c r="BI24" i="30"/>
  <c r="BI25" i="30"/>
  <c r="BI26" i="30"/>
  <c r="BI29" i="30"/>
  <c r="BI30" i="30"/>
  <c r="BI33" i="30"/>
  <c r="BI48" i="30"/>
  <c r="BH44" i="30"/>
  <c r="BG44" i="30"/>
  <c r="BF44" i="30"/>
  <c r="BE44" i="30"/>
  <c r="BD44" i="30"/>
  <c r="BC44" i="30"/>
  <c r="BB44" i="30"/>
  <c r="H32" i="31"/>
  <c r="BA44" i="30"/>
  <c r="AZ44" i="30"/>
  <c r="AY44" i="30"/>
  <c r="AX44" i="30"/>
  <c r="AW44" i="30"/>
  <c r="AV44" i="30"/>
  <c r="AU44" i="30"/>
  <c r="AT44" i="30"/>
  <c r="AS44" i="30"/>
  <c r="AR44" i="30"/>
  <c r="AQ44" i="30"/>
  <c r="AP44" i="30"/>
  <c r="AO44" i="30"/>
  <c r="AN44" i="30"/>
  <c r="AM44" i="30"/>
  <c r="AL44" i="30"/>
  <c r="AK44" i="30"/>
  <c r="AJ44" i="30"/>
  <c r="AI44" i="30"/>
  <c r="AH44" i="30"/>
  <c r="AG44" i="30"/>
  <c r="AF44" i="30"/>
  <c r="AE44" i="30"/>
  <c r="AD44" i="30"/>
  <c r="AC44" i="30"/>
  <c r="AB44" i="30"/>
  <c r="AA44" i="30"/>
  <c r="Z44" i="30"/>
  <c r="Y44" i="30"/>
  <c r="X44" i="30"/>
  <c r="W44" i="30"/>
  <c r="V44" i="30"/>
  <c r="U44" i="30"/>
  <c r="T44" i="30"/>
  <c r="S44" i="30"/>
  <c r="R44" i="30"/>
  <c r="Q44" i="30"/>
  <c r="P44" i="30"/>
  <c r="O44" i="30"/>
  <c r="N44" i="30"/>
  <c r="M44" i="30"/>
  <c r="L44" i="30"/>
  <c r="K44" i="30"/>
  <c r="J44" i="30"/>
  <c r="F44" i="30"/>
  <c r="G44" i="30"/>
  <c r="H44" i="30"/>
  <c r="D32" i="31"/>
  <c r="E44" i="30"/>
  <c r="C32" i="31"/>
  <c r="BM33" i="30"/>
  <c r="BL33" i="30"/>
  <c r="BK33" i="30"/>
  <c r="BJ33" i="30"/>
  <c r="BH33" i="30"/>
  <c r="BG33" i="30"/>
  <c r="BF33" i="30"/>
  <c r="BE33" i="30"/>
  <c r="BD33" i="30"/>
  <c r="BB33" i="30"/>
  <c r="BC33" i="30"/>
  <c r="H31" i="31"/>
  <c r="BA33" i="30"/>
  <c r="AZ33" i="30"/>
  <c r="AY33" i="30"/>
  <c r="AX33" i="30"/>
  <c r="AW33" i="30"/>
  <c r="AV33" i="30"/>
  <c r="AU33" i="30"/>
  <c r="AT33" i="30"/>
  <c r="AS33" i="30"/>
  <c r="AP33" i="30"/>
  <c r="AQ33" i="30"/>
  <c r="AR33" i="30"/>
  <c r="G31" i="31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H33" i="30"/>
  <c r="G33" i="30"/>
  <c r="F33" i="30"/>
  <c r="E33" i="30"/>
  <c r="C31" i="31"/>
  <c r="BM30" i="30"/>
  <c r="BL30" i="30"/>
  <c r="BK30" i="30"/>
  <c r="BJ30" i="30"/>
  <c r="BH30" i="30"/>
  <c r="BG30" i="30"/>
  <c r="BF30" i="30"/>
  <c r="BE30" i="30"/>
  <c r="BB30" i="30"/>
  <c r="BC30" i="30"/>
  <c r="BD30" i="30"/>
  <c r="H28" i="31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19" i="30"/>
  <c r="AA20" i="30"/>
  <c r="AA21" i="30"/>
  <c r="AA24" i="30"/>
  <c r="AA25" i="30"/>
  <c r="AA26" i="30"/>
  <c r="AA29" i="30"/>
  <c r="AA4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H30" i="30"/>
  <c r="G30" i="30"/>
  <c r="F30" i="30"/>
  <c r="D28" i="31"/>
  <c r="E30" i="30"/>
  <c r="C28" i="31"/>
  <c r="BM29" i="30"/>
  <c r="BL29" i="30"/>
  <c r="BK29" i="30"/>
  <c r="BJ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AP29" i="30"/>
  <c r="G27" i="31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19" i="30"/>
  <c r="O20" i="30"/>
  <c r="O21" i="30"/>
  <c r="O24" i="30"/>
  <c r="O25" i="30"/>
  <c r="O26" i="30"/>
  <c r="O48" i="30"/>
  <c r="N29" i="30"/>
  <c r="M29" i="30"/>
  <c r="L29" i="30"/>
  <c r="K29" i="30"/>
  <c r="J29" i="30"/>
  <c r="H29" i="30"/>
  <c r="G29" i="30"/>
  <c r="F29" i="30"/>
  <c r="D27" i="31"/>
  <c r="E29" i="30"/>
  <c r="C27" i="31"/>
  <c r="BM26" i="30"/>
  <c r="BL26" i="30"/>
  <c r="BK26" i="30"/>
  <c r="BJ26" i="30"/>
  <c r="BH26" i="30"/>
  <c r="BG26" i="30"/>
  <c r="BF26" i="30"/>
  <c r="BE26" i="30"/>
  <c r="BB26" i="30"/>
  <c r="BC26" i="30"/>
  <c r="BD26" i="30"/>
  <c r="H24" i="31"/>
  <c r="BA26" i="30"/>
  <c r="BA19" i="30"/>
  <c r="BA20" i="30"/>
  <c r="BA21" i="30"/>
  <c r="BA24" i="30"/>
  <c r="BA25" i="30"/>
  <c r="BA4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19" i="30"/>
  <c r="AK20" i="30"/>
  <c r="AK21" i="30"/>
  <c r="AK24" i="30"/>
  <c r="AK25" i="30"/>
  <c r="AK48" i="30"/>
  <c r="AJ26" i="30"/>
  <c r="AI26" i="30"/>
  <c r="AH26" i="30"/>
  <c r="AG26" i="30"/>
  <c r="AF26" i="30"/>
  <c r="AE26" i="30"/>
  <c r="AD26" i="30"/>
  <c r="F24" i="31"/>
  <c r="AC26" i="30"/>
  <c r="AB26" i="30"/>
  <c r="Z26" i="30"/>
  <c r="Y26" i="30"/>
  <c r="X26" i="30"/>
  <c r="W26" i="30"/>
  <c r="V26" i="30"/>
  <c r="U26" i="30"/>
  <c r="T26" i="30"/>
  <c r="S26" i="30"/>
  <c r="R26" i="30"/>
  <c r="Q26" i="30"/>
  <c r="P26" i="30"/>
  <c r="N26" i="30"/>
  <c r="M26" i="30"/>
  <c r="L26" i="30"/>
  <c r="K26" i="30"/>
  <c r="J26" i="30"/>
  <c r="H26" i="30"/>
  <c r="G26" i="30"/>
  <c r="F26" i="30"/>
  <c r="E26" i="30"/>
  <c r="C24" i="31"/>
  <c r="BM25" i="30"/>
  <c r="BL25" i="30"/>
  <c r="BK25" i="30"/>
  <c r="BJ25" i="30"/>
  <c r="BH25" i="30"/>
  <c r="BG25" i="30"/>
  <c r="BF25" i="30"/>
  <c r="BE25" i="30"/>
  <c r="BD25" i="30"/>
  <c r="BC25" i="30"/>
  <c r="BB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J25" i="30"/>
  <c r="AI25" i="30"/>
  <c r="AH25" i="30"/>
  <c r="AG25" i="30"/>
  <c r="AF25" i="30"/>
  <c r="AE25" i="30"/>
  <c r="AD25" i="30"/>
  <c r="AC25" i="30"/>
  <c r="AB25" i="30"/>
  <c r="Z25" i="30"/>
  <c r="Y25" i="30"/>
  <c r="Y19" i="30"/>
  <c r="Y20" i="30"/>
  <c r="Y21" i="30"/>
  <c r="Y24" i="30"/>
  <c r="Y48" i="30"/>
  <c r="X25" i="30"/>
  <c r="W25" i="30"/>
  <c r="R25" i="30"/>
  <c r="S25" i="30"/>
  <c r="T25" i="30"/>
  <c r="U25" i="30"/>
  <c r="V25" i="30"/>
  <c r="E23" i="31"/>
  <c r="Q25" i="30"/>
  <c r="P25" i="30"/>
  <c r="N25" i="30"/>
  <c r="M25" i="30"/>
  <c r="L25" i="30"/>
  <c r="K25" i="30"/>
  <c r="J25" i="30"/>
  <c r="J19" i="30"/>
  <c r="J20" i="30"/>
  <c r="J21" i="30"/>
  <c r="J24" i="30"/>
  <c r="J48" i="30"/>
  <c r="H25" i="30"/>
  <c r="G25" i="30"/>
  <c r="F25" i="30"/>
  <c r="D23" i="31"/>
  <c r="E25" i="30"/>
  <c r="C23" i="31"/>
  <c r="BM24" i="30"/>
  <c r="BM19" i="30"/>
  <c r="BM20" i="30"/>
  <c r="BM21" i="30"/>
  <c r="BM48" i="30"/>
  <c r="BL24" i="30"/>
  <c r="BK24" i="30"/>
  <c r="BK19" i="30"/>
  <c r="BK20" i="30"/>
  <c r="BK21" i="30"/>
  <c r="BK48" i="30"/>
  <c r="BJ24" i="30"/>
  <c r="BH24" i="30"/>
  <c r="BG24" i="30"/>
  <c r="BF24" i="30"/>
  <c r="BE24" i="30"/>
  <c r="BD24" i="30"/>
  <c r="BC24" i="30"/>
  <c r="BB24" i="30"/>
  <c r="H22" i="31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19" i="30"/>
  <c r="AO20" i="30"/>
  <c r="AO21" i="30"/>
  <c r="AO48" i="30"/>
  <c r="AN24" i="30"/>
  <c r="AM24" i="30"/>
  <c r="AL24" i="30"/>
  <c r="AJ24" i="30"/>
  <c r="AI24" i="30"/>
  <c r="AH24" i="30"/>
  <c r="AG24" i="30"/>
  <c r="AD24" i="30"/>
  <c r="AE24" i="30"/>
  <c r="AF24" i="30"/>
  <c r="F22" i="31"/>
  <c r="AC24" i="30"/>
  <c r="AB24" i="30"/>
  <c r="Z24" i="30"/>
  <c r="X24" i="30"/>
  <c r="W24" i="30"/>
  <c r="V24" i="30"/>
  <c r="U24" i="30"/>
  <c r="T24" i="30"/>
  <c r="S24" i="30"/>
  <c r="R24" i="30"/>
  <c r="E22" i="31"/>
  <c r="Q24" i="30"/>
  <c r="P24" i="30"/>
  <c r="N24" i="30"/>
  <c r="M24" i="30"/>
  <c r="L24" i="30"/>
  <c r="K24" i="30"/>
  <c r="H24" i="30"/>
  <c r="G24" i="30"/>
  <c r="F24" i="30"/>
  <c r="E24" i="30"/>
  <c r="C22" i="31"/>
  <c r="BL21" i="30"/>
  <c r="BJ21" i="30"/>
  <c r="BH21" i="30"/>
  <c r="BG21" i="30"/>
  <c r="BF21" i="30"/>
  <c r="BE21" i="30"/>
  <c r="BD21" i="30"/>
  <c r="BB21" i="30"/>
  <c r="BC21" i="30"/>
  <c r="H19" i="31"/>
  <c r="AZ21" i="30"/>
  <c r="AY21" i="30"/>
  <c r="AX21" i="30"/>
  <c r="AW21" i="30"/>
  <c r="AW19" i="30"/>
  <c r="AW20" i="30"/>
  <c r="AW48" i="30"/>
  <c r="AV21" i="30"/>
  <c r="AU21" i="30"/>
  <c r="AT21" i="30"/>
  <c r="AS21" i="30"/>
  <c r="AR21" i="30"/>
  <c r="AQ21" i="30"/>
  <c r="AP21" i="30"/>
  <c r="G19" i="31"/>
  <c r="AN21" i="30"/>
  <c r="AN19" i="30"/>
  <c r="AN20" i="30"/>
  <c r="AN48" i="30"/>
  <c r="AM21" i="30"/>
  <c r="AL21" i="30"/>
  <c r="AJ21" i="30"/>
  <c r="AI21" i="30"/>
  <c r="AH21" i="30"/>
  <c r="AG21" i="30"/>
  <c r="AF21" i="30"/>
  <c r="AF19" i="30"/>
  <c r="AF20" i="30"/>
  <c r="AF48" i="30"/>
  <c r="AE21" i="30"/>
  <c r="AD21" i="30"/>
  <c r="AC21" i="30"/>
  <c r="AB21" i="30"/>
  <c r="Z21" i="30"/>
  <c r="X21" i="30"/>
  <c r="X19" i="30"/>
  <c r="X20" i="30"/>
  <c r="X48" i="30"/>
  <c r="W21" i="30"/>
  <c r="V21" i="30"/>
  <c r="U21" i="30"/>
  <c r="T21" i="30"/>
  <c r="S21" i="30"/>
  <c r="R21" i="30"/>
  <c r="E19" i="31"/>
  <c r="Q21" i="30"/>
  <c r="P21" i="30"/>
  <c r="N21" i="30"/>
  <c r="M21" i="30"/>
  <c r="L21" i="30"/>
  <c r="K21" i="30"/>
  <c r="H21" i="30"/>
  <c r="G21" i="30"/>
  <c r="F21" i="30"/>
  <c r="E21" i="30"/>
  <c r="C19" i="31"/>
  <c r="BL20" i="30"/>
  <c r="BL19" i="30"/>
  <c r="BL48" i="30"/>
  <c r="BJ20" i="30"/>
  <c r="BH20" i="30"/>
  <c r="BG20" i="30"/>
  <c r="BF20" i="30"/>
  <c r="BE20" i="30"/>
  <c r="BD20" i="30"/>
  <c r="BD19" i="30"/>
  <c r="BD48" i="30"/>
  <c r="BC20" i="30"/>
  <c r="BB20" i="30"/>
  <c r="AZ20" i="30"/>
  <c r="AY20" i="30"/>
  <c r="AY19" i="30"/>
  <c r="AY48" i="30"/>
  <c r="AX20" i="30"/>
  <c r="AV20" i="30"/>
  <c r="AV19" i="30"/>
  <c r="AV48" i="30"/>
  <c r="AU20" i="30"/>
  <c r="AT20" i="30"/>
  <c r="AS20" i="30"/>
  <c r="AR20" i="30"/>
  <c r="AQ20" i="30"/>
  <c r="AP20" i="30"/>
  <c r="AM20" i="30"/>
  <c r="AL20" i="30"/>
  <c r="AJ20" i="30"/>
  <c r="AI20" i="30"/>
  <c r="AD20" i="30"/>
  <c r="AE20" i="30"/>
  <c r="AG20" i="30"/>
  <c r="AH20" i="30"/>
  <c r="F18" i="31"/>
  <c r="AC20" i="30"/>
  <c r="AB20" i="30"/>
  <c r="AB19" i="30"/>
  <c r="AB48" i="30"/>
  <c r="Z20" i="30"/>
  <c r="W20" i="30"/>
  <c r="V20" i="30"/>
  <c r="U20" i="30"/>
  <c r="T20" i="30"/>
  <c r="T19" i="30"/>
  <c r="T48" i="30"/>
  <c r="S20" i="30"/>
  <c r="R20" i="30"/>
  <c r="Q20" i="30"/>
  <c r="Q19" i="30"/>
  <c r="Q48" i="30"/>
  <c r="P20" i="30"/>
  <c r="N20" i="30"/>
  <c r="M20" i="30"/>
  <c r="L20" i="30"/>
  <c r="K20" i="30"/>
  <c r="H20" i="30"/>
  <c r="G20" i="30"/>
  <c r="F20" i="30"/>
  <c r="E20" i="30"/>
  <c r="BJ19" i="30"/>
  <c r="BH19" i="30"/>
  <c r="BG19" i="30"/>
  <c r="BG48" i="30"/>
  <c r="BF19" i="30"/>
  <c r="BE19" i="30"/>
  <c r="BC19" i="30"/>
  <c r="BB19" i="30"/>
  <c r="AZ19" i="30"/>
  <c r="AX19" i="30"/>
  <c r="AU19" i="30"/>
  <c r="AU48" i="30"/>
  <c r="AT19" i="30"/>
  <c r="AS19" i="30"/>
  <c r="AR19" i="30"/>
  <c r="AQ19" i="30"/>
  <c r="AQ48" i="30"/>
  <c r="AP19" i="30"/>
  <c r="AM19" i="30"/>
  <c r="AM48" i="30"/>
  <c r="AL19" i="30"/>
  <c r="AJ19" i="30"/>
  <c r="AI19" i="30"/>
  <c r="AH19" i="30"/>
  <c r="AG19" i="30"/>
  <c r="AE19" i="30"/>
  <c r="AE48" i="30"/>
  <c r="AD19" i="30"/>
  <c r="AC19" i="30"/>
  <c r="AC48" i="30"/>
  <c r="Z19" i="30"/>
  <c r="W19" i="30"/>
  <c r="W48" i="30"/>
  <c r="V19" i="30"/>
  <c r="V48" i="30"/>
  <c r="U19" i="30"/>
  <c r="U48" i="30"/>
  <c r="S19" i="30"/>
  <c r="R19" i="30"/>
  <c r="E17" i="31"/>
  <c r="P19" i="30"/>
  <c r="N19" i="30"/>
  <c r="N48" i="30"/>
  <c r="M19" i="30"/>
  <c r="M48" i="30"/>
  <c r="L19" i="30"/>
  <c r="K19" i="30"/>
  <c r="K48" i="30"/>
  <c r="H19" i="30"/>
  <c r="G19" i="30"/>
  <c r="F19" i="30"/>
  <c r="D17" i="31"/>
  <c r="G48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2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2" i="30"/>
  <c r="Q14" i="30"/>
  <c r="P13" i="30"/>
  <c r="O13" i="30"/>
  <c r="N13" i="30"/>
  <c r="M13" i="30"/>
  <c r="L13" i="30"/>
  <c r="K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F12" i="30"/>
  <c r="G12" i="30"/>
  <c r="H12" i="30"/>
  <c r="D10" i="31"/>
  <c r="G14" i="30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G88" i="91"/>
  <c r="F49" i="58"/>
  <c r="E49" i="58"/>
  <c r="D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F44" i="92"/>
  <c r="BE38" i="58"/>
  <c r="BE77" i="91"/>
  <c r="BE44" i="92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W44" i="92"/>
  <c r="AV38" i="58"/>
  <c r="AV77" i="91"/>
  <c r="AV44" i="92"/>
  <c r="AU38" i="58"/>
  <c r="AT38" i="58"/>
  <c r="AT77" i="91"/>
  <c r="AT44" i="92"/>
  <c r="AS38" i="58"/>
  <c r="AS77" i="91"/>
  <c r="AS44" i="92"/>
  <c r="AR38" i="58"/>
  <c r="AR77" i="91"/>
  <c r="AR44" i="92"/>
  <c r="AQ38" i="58"/>
  <c r="AQ77" i="91"/>
  <c r="AQ44" i="92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I44" i="92"/>
  <c r="AH38" i="58"/>
  <c r="AH77" i="91"/>
  <c r="AH44" i="92"/>
  <c r="AG38" i="58"/>
  <c r="AG77" i="91"/>
  <c r="AG44" i="92"/>
  <c r="AF38" i="58"/>
  <c r="AF77" i="91"/>
  <c r="AF44" i="92"/>
  <c r="AE38" i="58"/>
  <c r="AD38" i="58"/>
  <c r="AC38" i="58"/>
  <c r="AC77" i="91"/>
  <c r="AC44" i="92"/>
  <c r="AB38" i="58"/>
  <c r="AC135" i="59"/>
  <c r="AA38" i="58"/>
  <c r="AA77" i="91"/>
  <c r="AA44" i="92"/>
  <c r="Z38" i="58"/>
  <c r="Z77" i="91"/>
  <c r="Y38" i="58"/>
  <c r="Y77" i="91"/>
  <c r="Y44" i="92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Q44" i="92"/>
  <c r="P38" i="58"/>
  <c r="P77" i="91"/>
  <c r="O38" i="58"/>
  <c r="N38" i="58"/>
  <c r="M38" i="58"/>
  <c r="M77" i="91"/>
  <c r="M44" i="92"/>
  <c r="L38" i="58"/>
  <c r="L77" i="91"/>
  <c r="L44" i="92"/>
  <c r="K38" i="58"/>
  <c r="K77" i="91"/>
  <c r="K44" i="92"/>
  <c r="J38" i="58"/>
  <c r="I38" i="58"/>
  <c r="I77" i="91"/>
  <c r="I44" i="92"/>
  <c r="H38" i="58"/>
  <c r="H77" i="91"/>
  <c r="H44" i="92"/>
  <c r="G38" i="58"/>
  <c r="G77" i="91"/>
  <c r="F38" i="58"/>
  <c r="E38" i="58"/>
  <c r="E77" i="91"/>
  <c r="E44" i="92"/>
  <c r="D38" i="58"/>
  <c r="C38" i="58"/>
  <c r="BK31" i="58"/>
  <c r="BK70" i="91"/>
  <c r="BJ31" i="58"/>
  <c r="BI31" i="58"/>
  <c r="BI70" i="91"/>
  <c r="BI43" i="92"/>
  <c r="BH31" i="58"/>
  <c r="BG31" i="58"/>
  <c r="BF31" i="58"/>
  <c r="BF70" i="91"/>
  <c r="BF43" i="92"/>
  <c r="BE31" i="58"/>
  <c r="BD31" i="58"/>
  <c r="BD70" i="91"/>
  <c r="BD43" i="92"/>
  <c r="BC31" i="58"/>
  <c r="BC70" i="91"/>
  <c r="BC43" i="92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U43" i="92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M43" i="92"/>
  <c r="AL31" i="58"/>
  <c r="AK31" i="58"/>
  <c r="AK70" i="91"/>
  <c r="AK43" i="92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E43" i="92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W43" i="92"/>
  <c r="V31" i="58"/>
  <c r="U31" i="58"/>
  <c r="U70" i="91"/>
  <c r="U43" i="92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H43" i="92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I42" i="92"/>
  <c r="BH19" i="58"/>
  <c r="BH58" i="91"/>
  <c r="BH42" i="92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C152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BB44" i="92"/>
  <c r="AZ77" i="91"/>
  <c r="AZ44" i="92"/>
  <c r="AX77" i="91"/>
  <c r="AX44" i="92"/>
  <c r="AU77" i="91"/>
  <c r="AP77" i="91"/>
  <c r="AP44" i="92"/>
  <c r="AN77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N77" i="91"/>
  <c r="J77" i="91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C33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23" i="91"/>
  <c r="G23" i="91"/>
  <c r="F23" i="91"/>
  <c r="E23" i="91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C44" i="92"/>
  <c r="AY44" i="92"/>
  <c r="AU44" i="92"/>
  <c r="AN44" i="92"/>
  <c r="AE44" i="92"/>
  <c r="Z44" i="92"/>
  <c r="X44" i="92"/>
  <c r="W44" i="92"/>
  <c r="V44" i="92"/>
  <c r="R44" i="92"/>
  <c r="N44" i="92"/>
  <c r="J44" i="92"/>
  <c r="BK43" i="92"/>
  <c r="BH43" i="92"/>
  <c r="BG43" i="92"/>
  <c r="BB43" i="92"/>
  <c r="AZ43" i="92"/>
  <c r="AR43" i="92"/>
  <c r="AQ43" i="92"/>
  <c r="AL43" i="92"/>
  <c r="AC43" i="92"/>
  <c r="AB43" i="92"/>
  <c r="AA43" i="92"/>
  <c r="V43" i="92"/>
  <c r="T43" i="92"/>
  <c r="O43" i="92"/>
  <c r="L43" i="92"/>
  <c r="K43" i="92"/>
  <c r="F43" i="92"/>
  <c r="E43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109" i="57"/>
  <c r="BK109" i="57"/>
  <c r="BJ119" i="97"/>
  <c r="BJ109" i="57"/>
  <c r="BI119" i="97"/>
  <c r="BI109" i="57"/>
  <c r="BH109" i="57"/>
  <c r="BG109" i="57"/>
  <c r="BF109" i="57"/>
  <c r="BE109" i="57"/>
  <c r="BE141" i="97"/>
  <c r="BD109" i="57"/>
  <c r="BC109" i="57"/>
  <c r="BB119" i="97"/>
  <c r="BB109" i="57"/>
  <c r="BA119" i="97"/>
  <c r="BA109" i="57"/>
  <c r="AZ109" i="57"/>
  <c r="AY109" i="57"/>
  <c r="AX119" i="97"/>
  <c r="AX109" i="57"/>
  <c r="AX141" i="97"/>
  <c r="AW109" i="57"/>
  <c r="AW141" i="97"/>
  <c r="AV109" i="57"/>
  <c r="AU119" i="97"/>
  <c r="AU109" i="57"/>
  <c r="AT119" i="97"/>
  <c r="AT109" i="57"/>
  <c r="AS119" i="97"/>
  <c r="AS109" i="57"/>
  <c r="AR109" i="57"/>
  <c r="AQ109" i="57"/>
  <c r="AQ141" i="97"/>
  <c r="AP109" i="57"/>
  <c r="AP141" i="97"/>
  <c r="AO109" i="57"/>
  <c r="AO141" i="97"/>
  <c r="AN109" i="57"/>
  <c r="AM109" i="57"/>
  <c r="AL119" i="97"/>
  <c r="AL109" i="57"/>
  <c r="AK119" i="97"/>
  <c r="AK109" i="57"/>
  <c r="AJ109" i="57"/>
  <c r="AI109" i="57"/>
  <c r="AH109" i="57"/>
  <c r="AH141" i="97"/>
  <c r="AG109" i="57"/>
  <c r="AG141" i="97"/>
  <c r="AF109" i="57"/>
  <c r="AF141" i="97"/>
  <c r="AE109" i="57"/>
  <c r="AD119" i="97"/>
  <c r="AD109" i="57"/>
  <c r="AC119" i="97"/>
  <c r="AC109" i="57"/>
  <c r="AB109" i="57"/>
  <c r="AA109" i="57"/>
  <c r="Z109" i="57"/>
  <c r="Y109" i="57"/>
  <c r="Y141" i="97"/>
  <c r="X109" i="57"/>
  <c r="W109" i="57"/>
  <c r="V119" i="97"/>
  <c r="V109" i="57"/>
  <c r="U119" i="97"/>
  <c r="U109" i="57"/>
  <c r="T109" i="57"/>
  <c r="S109" i="57"/>
  <c r="R109" i="57"/>
  <c r="R141" i="97"/>
  <c r="Q109" i="57"/>
  <c r="Q141" i="97"/>
  <c r="P109" i="57"/>
  <c r="O119" i="97"/>
  <c r="O109" i="57"/>
  <c r="N119" i="97"/>
  <c r="N109" i="57"/>
  <c r="M109" i="57"/>
  <c r="L109" i="57"/>
  <c r="K109" i="57"/>
  <c r="J109" i="57"/>
  <c r="I109" i="57"/>
  <c r="I141" i="97"/>
  <c r="H109" i="57"/>
  <c r="G119" i="97"/>
  <c r="G109" i="57"/>
  <c r="F119" i="97"/>
  <c r="F109" i="57"/>
  <c r="E109" i="57"/>
  <c r="D10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BA71" i="57"/>
  <c r="AZ113" i="97"/>
  <c r="BB71" i="57"/>
  <c r="BA113" i="97"/>
  <c r="BC71" i="57"/>
  <c r="BB113" i="97"/>
  <c r="BD71" i="57"/>
  <c r="BC113" i="97"/>
  <c r="BE113" i="97"/>
  <c r="BF113" i="97"/>
  <c r="BI113" i="97"/>
  <c r="BJ113" i="97"/>
  <c r="BK113" i="97"/>
  <c r="H38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AO113" i="97"/>
  <c r="AP113" i="97"/>
  <c r="AQ113" i="97"/>
  <c r="AS113" i="97"/>
  <c r="AT113" i="97"/>
  <c r="AU113" i="97"/>
  <c r="AV113" i="97"/>
  <c r="AW113" i="97"/>
  <c r="AX113" i="97"/>
  <c r="AY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D57" i="57"/>
  <c r="D43" i="57"/>
  <c r="D30" i="57"/>
  <c r="D15" i="57"/>
  <c r="D75" i="57"/>
  <c r="C117" i="9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F129" i="97"/>
  <c r="D129" i="97"/>
  <c r="E129" i="97"/>
  <c r="G129" i="97"/>
  <c r="H129" i="97"/>
  <c r="I129" i="97"/>
  <c r="BL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AM113" i="97"/>
  <c r="AL113" i="97"/>
  <c r="AK113" i="97"/>
  <c r="AI113" i="97"/>
  <c r="AH113" i="97"/>
  <c r="AG113" i="97"/>
  <c r="AD113" i="97"/>
  <c r="AC113" i="97"/>
  <c r="F38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C38" i="97"/>
  <c r="D38" i="97"/>
  <c r="I38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AZ99" i="97"/>
  <c r="BA99" i="97"/>
  <c r="BB99" i="97"/>
  <c r="BC99" i="97"/>
  <c r="BD99" i="97"/>
  <c r="BE99" i="97"/>
  <c r="H37" i="97"/>
  <c r="AY99" i="97"/>
  <c r="AX99" i="97"/>
  <c r="AW99" i="97"/>
  <c r="AV99" i="97"/>
  <c r="AU99" i="97"/>
  <c r="AT99" i="97"/>
  <c r="AS99" i="97"/>
  <c r="AR99" i="97"/>
  <c r="AQ99" i="97"/>
  <c r="AP99" i="97"/>
  <c r="AN99" i="97"/>
  <c r="AO99" i="97"/>
  <c r="G37" i="97"/>
  <c r="AM99" i="97"/>
  <c r="AL99" i="97"/>
  <c r="AK99" i="97"/>
  <c r="AJ99" i="97"/>
  <c r="AI99" i="97"/>
  <c r="AH99" i="97"/>
  <c r="AB99" i="97"/>
  <c r="AC99" i="97"/>
  <c r="AD99" i="97"/>
  <c r="AE99" i="97"/>
  <c r="AF99" i="97"/>
  <c r="AG99" i="97"/>
  <c r="F37" i="97"/>
  <c r="AA99" i="97"/>
  <c r="Z99" i="97"/>
  <c r="Y99" i="97"/>
  <c r="X99" i="97"/>
  <c r="W99" i="97"/>
  <c r="V99" i="97"/>
  <c r="U99" i="97"/>
  <c r="T99" i="97"/>
  <c r="S99" i="97"/>
  <c r="R99" i="97"/>
  <c r="P99" i="97"/>
  <c r="Q99" i="97"/>
  <c r="E37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J99" i="97"/>
  <c r="D37" i="97"/>
  <c r="I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AB85" i="97"/>
  <c r="F36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AZ72" i="97"/>
  <c r="H35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Q72" i="97"/>
  <c r="R72" i="97"/>
  <c r="S72" i="97"/>
  <c r="E35" i="97"/>
  <c r="O72" i="97"/>
  <c r="M72" i="97"/>
  <c r="L72" i="97"/>
  <c r="K72" i="97"/>
  <c r="J72" i="97"/>
  <c r="D72" i="97"/>
  <c r="E72" i="97"/>
  <c r="I72" i="97"/>
  <c r="C72" i="97"/>
  <c r="BL72" i="97"/>
  <c r="J35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H57" i="97"/>
  <c r="G57" i="97"/>
  <c r="F57" i="97"/>
  <c r="E57" i="97"/>
  <c r="D57" i="97"/>
  <c r="C57" i="97"/>
  <c r="BL57" i="97"/>
  <c r="J34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C353" i="97"/>
  <c r="C27" i="97"/>
  <c r="BJ344" i="97"/>
  <c r="BF344" i="97"/>
  <c r="BD344" i="97"/>
  <c r="BB344" i="97"/>
  <c r="AX344" i="97"/>
  <c r="AV344" i="97"/>
  <c r="AT344" i="97"/>
  <c r="AP344" i="97"/>
  <c r="AN344" i="97"/>
  <c r="AL344" i="97"/>
  <c r="AH344" i="97"/>
  <c r="AF344" i="97"/>
  <c r="AD344" i="97"/>
  <c r="Z344" i="97"/>
  <c r="X344" i="97"/>
  <c r="V344" i="97"/>
  <c r="R344" i="97"/>
  <c r="P344" i="97"/>
  <c r="N344" i="97"/>
  <c r="J344" i="97"/>
  <c r="H344" i="97"/>
  <c r="F344" i="97"/>
  <c r="BK335" i="97"/>
  <c r="BJ335" i="97"/>
  <c r="BI335" i="97"/>
  <c r="BH335" i="97"/>
  <c r="BF335" i="97"/>
  <c r="BE335" i="97"/>
  <c r="BD335" i="97"/>
  <c r="BC335" i="97"/>
  <c r="BB335" i="97"/>
  <c r="BA335" i="97"/>
  <c r="AZ335" i="97"/>
  <c r="AY335" i="97"/>
  <c r="AX335" i="97"/>
  <c r="AW335" i="97"/>
  <c r="AV335" i="97"/>
  <c r="AU335" i="97"/>
  <c r="AT335" i="97"/>
  <c r="AR335" i="97"/>
  <c r="AQ335" i="97"/>
  <c r="AO335" i="97"/>
  <c r="AN335" i="97"/>
  <c r="AM335" i="97"/>
  <c r="AK335" i="97"/>
  <c r="AJ335" i="97"/>
  <c r="AI335" i="97"/>
  <c r="AH335" i="97"/>
  <c r="AG335" i="97"/>
  <c r="AF335" i="97"/>
  <c r="AE335" i="97"/>
  <c r="AD335" i="97"/>
  <c r="AC335" i="97"/>
  <c r="AB335" i="97"/>
  <c r="AA335" i="97"/>
  <c r="Z335" i="97"/>
  <c r="Y335" i="97"/>
  <c r="X335" i="97"/>
  <c r="W335" i="97"/>
  <c r="V335" i="97"/>
  <c r="U335" i="97"/>
  <c r="T335" i="97"/>
  <c r="S335" i="97"/>
  <c r="R335" i="97"/>
  <c r="Q335" i="97"/>
  <c r="P335" i="97"/>
  <c r="O335" i="97"/>
  <c r="N335" i="97"/>
  <c r="M335" i="97"/>
  <c r="L335" i="97"/>
  <c r="K335" i="97"/>
  <c r="J335" i="97"/>
  <c r="I335" i="97"/>
  <c r="H335" i="97"/>
  <c r="G335" i="97"/>
  <c r="F335" i="97"/>
  <c r="E335" i="97"/>
  <c r="D335" i="97"/>
  <c r="C335" i="97"/>
  <c r="BJ326" i="97"/>
  <c r="BE326" i="97"/>
  <c r="BB326" i="97"/>
  <c r="BA326" i="97"/>
  <c r="AT326" i="97"/>
  <c r="AL326" i="97"/>
  <c r="AK326" i="97"/>
  <c r="AG326" i="97"/>
  <c r="AD326" i="97"/>
  <c r="AC326" i="97"/>
  <c r="Y326" i="97"/>
  <c r="V326" i="97"/>
  <c r="U326" i="97"/>
  <c r="Q326" i="97"/>
  <c r="N326" i="97"/>
  <c r="M326" i="97"/>
  <c r="F326" i="97"/>
  <c r="E326" i="97"/>
  <c r="BJ317" i="97"/>
  <c r="BF317" i="97"/>
  <c r="AX317" i="97"/>
  <c r="AV317" i="97"/>
  <c r="AP317" i="97"/>
  <c r="AO317" i="97"/>
  <c r="AH317" i="97"/>
  <c r="S317" i="97"/>
  <c r="R317" i="97"/>
  <c r="J317" i="97"/>
  <c r="E317" i="97"/>
  <c r="BK308" i="97"/>
  <c r="BC308" i="97"/>
  <c r="AU308" i="97"/>
  <c r="AM308" i="97"/>
  <c r="AE308" i="97"/>
  <c r="W308" i="97"/>
  <c r="O308" i="97"/>
  <c r="G308" i="97"/>
  <c r="BI299" i="97"/>
  <c r="BA299" i="97"/>
  <c r="AS299" i="97"/>
  <c r="AK299" i="97"/>
  <c r="AC299" i="97"/>
  <c r="U299" i="97"/>
  <c r="M299" i="97"/>
  <c r="E299" i="97"/>
  <c r="AV290" i="97"/>
  <c r="AN290" i="97"/>
  <c r="Z290" i="97"/>
  <c r="Y290" i="97"/>
  <c r="R290" i="97"/>
  <c r="J290" i="97"/>
  <c r="BG281" i="97"/>
  <c r="AY281" i="97"/>
  <c r="AQ281" i="97"/>
  <c r="AI281" i="97"/>
  <c r="AA281" i="97"/>
  <c r="S281" i="97"/>
  <c r="K281" i="97"/>
  <c r="C281" i="97"/>
  <c r="BF263" i="97"/>
  <c r="BE263" i="97"/>
  <c r="BB263" i="97"/>
  <c r="AY263" i="97"/>
  <c r="AW263" i="97"/>
  <c r="AO263" i="97"/>
  <c r="AN263" i="97"/>
  <c r="AG263" i="97"/>
  <c r="AD263" i="97"/>
  <c r="R263" i="97"/>
  <c r="Q263" i="97"/>
  <c r="M263" i="97"/>
  <c r="L263" i="97"/>
  <c r="I263" i="97"/>
  <c r="E263" i="97"/>
  <c r="BK254" i="97"/>
  <c r="BJ254" i="97"/>
  <c r="BG254" i="97"/>
  <c r="BE254" i="97"/>
  <c r="BB254" i="97"/>
  <c r="AW254" i="97"/>
  <c r="AR254" i="97"/>
  <c r="AL254" i="97"/>
  <c r="AG254" i="97"/>
  <c r="AD254" i="97"/>
  <c r="AA254" i="97"/>
  <c r="Z254" i="97"/>
  <c r="Y254" i="97"/>
  <c r="V254" i="97"/>
  <c r="T254" i="97"/>
  <c r="Q254" i="97"/>
  <c r="N254" i="97"/>
  <c r="K254" i="97"/>
  <c r="I254" i="97"/>
  <c r="F254" i="97"/>
  <c r="BK245" i="97"/>
  <c r="BJ245" i="97"/>
  <c r="BG245" i="97"/>
  <c r="BE245" i="97"/>
  <c r="BB245" i="97"/>
  <c r="AY245" i="97"/>
  <c r="AT245" i="97"/>
  <c r="AR245" i="97"/>
  <c r="AQ245" i="97"/>
  <c r="AN245" i="97"/>
  <c r="AK245" i="97"/>
  <c r="AI245" i="97"/>
  <c r="AA245" i="97"/>
  <c r="X245" i="97"/>
  <c r="V245" i="97"/>
  <c r="T245" i="97"/>
  <c r="S245" i="97"/>
  <c r="N245" i="97"/>
  <c r="K245" i="97"/>
  <c r="G245" i="97"/>
  <c r="F245" i="97"/>
  <c r="E245" i="97"/>
  <c r="C245" i="97"/>
  <c r="BK236" i="97"/>
  <c r="BJ236" i="97"/>
  <c r="BI236" i="97"/>
  <c r="BH236" i="97"/>
  <c r="BF236" i="97"/>
  <c r="BE236" i="97"/>
  <c r="BD236" i="97"/>
  <c r="BC236" i="97"/>
  <c r="BB236" i="97"/>
  <c r="BA236" i="97"/>
  <c r="AZ236" i="97"/>
  <c r="AY236" i="97"/>
  <c r="AX236" i="97"/>
  <c r="AW236" i="97"/>
  <c r="AV236" i="97"/>
  <c r="AU236" i="97"/>
  <c r="AT236" i="97"/>
  <c r="AS236" i="97"/>
  <c r="AR236" i="97"/>
  <c r="AQ236" i="97"/>
  <c r="AP236" i="97"/>
  <c r="AO236" i="97"/>
  <c r="AN236" i="97"/>
  <c r="AM236" i="97"/>
  <c r="AL236" i="97"/>
  <c r="AK236" i="97"/>
  <c r="AJ236" i="97"/>
  <c r="AH236" i="97"/>
  <c r="AG236" i="97"/>
  <c r="AF236" i="97"/>
  <c r="AE236" i="97"/>
  <c r="AD236" i="97"/>
  <c r="AC236" i="97"/>
  <c r="AB236" i="97"/>
  <c r="AA236" i="97"/>
  <c r="Z236" i="97"/>
  <c r="Y236" i="97"/>
  <c r="X236" i="97"/>
  <c r="W236" i="97"/>
  <c r="U236" i="97"/>
  <c r="T236" i="97"/>
  <c r="S236" i="97"/>
  <c r="R236" i="97"/>
  <c r="Q236" i="97"/>
  <c r="P236" i="97"/>
  <c r="O236" i="97"/>
  <c r="N236" i="97"/>
  <c r="M236" i="97"/>
  <c r="L236" i="97"/>
  <c r="K236" i="97"/>
  <c r="J236" i="97"/>
  <c r="I236" i="97"/>
  <c r="H236" i="97"/>
  <c r="G236" i="97"/>
  <c r="F236" i="97"/>
  <c r="E236" i="97"/>
  <c r="D236" i="97"/>
  <c r="C236" i="97"/>
  <c r="BI227" i="97"/>
  <c r="BA227" i="97"/>
  <c r="AS227" i="97"/>
  <c r="AK227" i="97"/>
  <c r="AC227" i="97"/>
  <c r="U227" i="97"/>
  <c r="M227" i="97"/>
  <c r="E227" i="97"/>
  <c r="BE209" i="97"/>
  <c r="AW209" i="97"/>
  <c r="AO209" i="97"/>
  <c r="AG209" i="97"/>
  <c r="Y209" i="97"/>
  <c r="Q209" i="97"/>
  <c r="I209" i="97"/>
  <c r="G378" i="6"/>
  <c r="B376" i="6"/>
  <c r="B375" i="6"/>
  <c r="B371" i="6"/>
  <c r="B370" i="6"/>
  <c r="B369" i="6"/>
  <c r="B368" i="6"/>
  <c r="B367" i="6"/>
  <c r="G341" i="6"/>
  <c r="G332" i="6"/>
  <c r="G323" i="6"/>
  <c r="G305" i="6"/>
  <c r="G295" i="6"/>
  <c r="B293" i="6"/>
  <c r="B292" i="6"/>
  <c r="B288" i="6"/>
  <c r="B287" i="6"/>
  <c r="B286" i="6"/>
  <c r="B285" i="6"/>
  <c r="B284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V236" i="97"/>
  <c r="AS335" i="97"/>
  <c r="G230" i="6"/>
  <c r="B228" i="6"/>
  <c r="B227" i="6"/>
  <c r="B223" i="6"/>
  <c r="B222" i="6"/>
  <c r="B221" i="6"/>
  <c r="B220" i="6"/>
  <c r="B219" i="6"/>
  <c r="G193" i="6"/>
  <c r="G184" i="6"/>
  <c r="G175" i="6"/>
  <c r="G166" i="6"/>
  <c r="G349" i="97"/>
  <c r="L340" i="97"/>
  <c r="C322" i="97"/>
  <c r="C318" i="97"/>
  <c r="C119" i="6"/>
  <c r="J490" i="6"/>
  <c r="F313" i="97"/>
  <c r="C116" i="6"/>
  <c r="AK481" i="6"/>
  <c r="AG304" i="97"/>
  <c r="C113" i="6"/>
  <c r="G472" i="6"/>
  <c r="AK232" i="97"/>
  <c r="C223" i="97"/>
  <c r="E214" i="97"/>
  <c r="AO208" i="97"/>
  <c r="T148" i="91"/>
  <c r="BK141" i="91"/>
  <c r="AY134" i="91"/>
  <c r="G53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E6" i="60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8" i="6"/>
  <c r="F5" i="60"/>
  <c r="H5" i="60"/>
  <c r="J5" i="60"/>
  <c r="L5" i="60"/>
  <c r="N5" i="60"/>
  <c r="P5" i="60"/>
  <c r="R5" i="60"/>
  <c r="T5" i="60"/>
  <c r="V5" i="60"/>
  <c r="X5" i="60"/>
  <c r="Z5" i="60"/>
  <c r="AB5" i="60"/>
  <c r="AD5" i="60"/>
  <c r="AF5" i="60"/>
  <c r="AH5" i="60"/>
  <c r="AJ5" i="60"/>
  <c r="AL5" i="60"/>
  <c r="AN5" i="60"/>
  <c r="AP5" i="60"/>
  <c r="AR5" i="60"/>
  <c r="AT5" i="60"/>
  <c r="AV5" i="60"/>
  <c r="AX5" i="60"/>
  <c r="AZ5" i="60"/>
  <c r="BB5" i="60"/>
  <c r="BD5" i="60"/>
  <c r="BF5" i="60"/>
  <c r="BH5" i="60"/>
  <c r="BJ5" i="60"/>
  <c r="BL5" i="60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H8" i="60"/>
  <c r="J8" i="60"/>
  <c r="L8" i="60"/>
  <c r="N8" i="60"/>
  <c r="P8" i="60"/>
  <c r="R8" i="60"/>
  <c r="T8" i="60"/>
  <c r="V8" i="60"/>
  <c r="X8" i="60"/>
  <c r="Z8" i="60"/>
  <c r="AB8" i="60"/>
  <c r="AD8" i="60"/>
  <c r="AF8" i="60"/>
  <c r="AH8" i="60"/>
  <c r="AJ8" i="60"/>
  <c r="AL8" i="60"/>
  <c r="AN8" i="60"/>
  <c r="AP8" i="60"/>
  <c r="AR8" i="60"/>
  <c r="AT8" i="60"/>
  <c r="AV8" i="60"/>
  <c r="AX8" i="60"/>
  <c r="AZ8" i="60"/>
  <c r="BB8" i="60"/>
  <c r="BD8" i="60"/>
  <c r="BF8" i="60"/>
  <c r="BH8" i="60"/>
  <c r="BJ8" i="60"/>
  <c r="BL8" i="60"/>
  <c r="O11" i="60"/>
  <c r="Q11" i="60"/>
  <c r="S11" i="60"/>
  <c r="U11" i="60"/>
  <c r="W11" i="60"/>
  <c r="Y11" i="60"/>
  <c r="AA11" i="60"/>
  <c r="AC11" i="60"/>
  <c r="AE11" i="60"/>
  <c r="AG11" i="60"/>
  <c r="AI11" i="60"/>
  <c r="AK11" i="60"/>
  <c r="AM11" i="60"/>
  <c r="AO11" i="60"/>
  <c r="AQ11" i="60"/>
  <c r="AS11" i="60"/>
  <c r="AU11" i="60"/>
  <c r="AW11" i="60"/>
  <c r="AY11" i="60"/>
  <c r="BA11" i="60"/>
  <c r="BC11" i="60"/>
  <c r="BE11" i="60"/>
  <c r="BG11" i="60"/>
  <c r="BI11" i="60"/>
  <c r="BK11" i="60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14" i="60"/>
  <c r="I14" i="60"/>
  <c r="K14" i="60"/>
  <c r="M14" i="60"/>
  <c r="O14" i="60"/>
  <c r="Q14" i="60"/>
  <c r="S14" i="60"/>
  <c r="U14" i="60"/>
  <c r="W14" i="60"/>
  <c r="Y14" i="60"/>
  <c r="AA14" i="60"/>
  <c r="AC14" i="60"/>
  <c r="AE14" i="60"/>
  <c r="AG14" i="60"/>
  <c r="AI14" i="60"/>
  <c r="AK14" i="60"/>
  <c r="AM14" i="60"/>
  <c r="AO14" i="60"/>
  <c r="AQ14" i="60"/>
  <c r="AS14" i="60"/>
  <c r="AU14" i="60"/>
  <c r="AW14" i="60"/>
  <c r="AY14" i="60"/>
  <c r="BA14" i="60"/>
  <c r="BC14" i="60"/>
  <c r="BE14" i="60"/>
  <c r="BG14" i="60"/>
  <c r="BI14" i="60"/>
  <c r="BK14" i="60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84" i="60"/>
  <c r="F92" i="91"/>
  <c r="H84" i="60"/>
  <c r="G92" i="91"/>
  <c r="I84" i="60"/>
  <c r="H92" i="91"/>
  <c r="J84" i="60"/>
  <c r="I92" i="91"/>
  <c r="K84" i="60"/>
  <c r="J92" i="91"/>
  <c r="L84" i="60"/>
  <c r="K92" i="91"/>
  <c r="M84" i="60"/>
  <c r="L92" i="91"/>
  <c r="N84" i="60"/>
  <c r="M92" i="91"/>
  <c r="O84" i="60"/>
  <c r="N92" i="91"/>
  <c r="P84" i="60"/>
  <c r="O92" i="91"/>
  <c r="D7" i="91"/>
  <c r="T84" i="60"/>
  <c r="S92" i="91"/>
  <c r="U84" i="60"/>
  <c r="T92" i="91"/>
  <c r="V84" i="60"/>
  <c r="U92" i="91"/>
  <c r="W84" i="60"/>
  <c r="V92" i="91"/>
  <c r="X84" i="60"/>
  <c r="W92" i="91"/>
  <c r="Y84" i="60"/>
  <c r="X92" i="91"/>
  <c r="Z84" i="60"/>
  <c r="Y92" i="91"/>
  <c r="AA84" i="60"/>
  <c r="Z92" i="91"/>
  <c r="AB84" i="60"/>
  <c r="AA92" i="91"/>
  <c r="E7" i="91"/>
  <c r="AC84" i="60"/>
  <c r="AB92" i="91"/>
  <c r="AD84" i="60"/>
  <c r="AC92" i="91"/>
  <c r="AE84" i="60"/>
  <c r="AD92" i="91"/>
  <c r="AF84" i="60"/>
  <c r="AE92" i="91"/>
  <c r="AG84" i="60"/>
  <c r="AF92" i="91"/>
  <c r="AH84" i="60"/>
  <c r="AG92" i="91"/>
  <c r="AI84" i="60"/>
  <c r="AH92" i="91"/>
  <c r="AJ84" i="60"/>
  <c r="AI92" i="91"/>
  <c r="AK84" i="60"/>
  <c r="AJ92" i="91"/>
  <c r="AL84" i="60"/>
  <c r="AK92" i="91"/>
  <c r="AM84" i="60"/>
  <c r="AL92" i="91"/>
  <c r="AN84" i="60"/>
  <c r="AM92" i="91"/>
  <c r="F7" i="91"/>
  <c r="AO84" i="60"/>
  <c r="AN92" i="91"/>
  <c r="AP84" i="60"/>
  <c r="AO92" i="91"/>
  <c r="AQ84" i="60"/>
  <c r="AP92" i="91"/>
  <c r="AR84" i="60"/>
  <c r="AQ92" i="91"/>
  <c r="AS84" i="60"/>
  <c r="AR92" i="91"/>
  <c r="AT84" i="60"/>
  <c r="AS92" i="91"/>
  <c r="AU84" i="60"/>
  <c r="AT92" i="91"/>
  <c r="AV84" i="60"/>
  <c r="AU92" i="91"/>
  <c r="AW84" i="60"/>
  <c r="AV92" i="91"/>
  <c r="AX84" i="60"/>
  <c r="AW92" i="91"/>
  <c r="AY84" i="60"/>
  <c r="AX92" i="91"/>
  <c r="AZ84" i="60"/>
  <c r="AY92" i="91"/>
  <c r="G7" i="91"/>
  <c r="BA84" i="60"/>
  <c r="AZ92" i="91"/>
  <c r="BB84" i="60"/>
  <c r="BA92" i="91"/>
  <c r="BC84" i="60"/>
  <c r="BB92" i="91"/>
  <c r="BD84" i="60"/>
  <c r="BC92" i="91"/>
  <c r="BE84" i="60"/>
  <c r="BD92" i="91"/>
  <c r="BF84" i="60"/>
  <c r="BE92" i="91"/>
  <c r="BG84" i="60"/>
  <c r="BF92" i="91"/>
  <c r="BH84" i="60"/>
  <c r="BG92" i="91"/>
  <c r="BI84" i="60"/>
  <c r="BH92" i="91"/>
  <c r="BJ84" i="60"/>
  <c r="BI92" i="91"/>
  <c r="BK84" i="60"/>
  <c r="BJ92" i="91"/>
  <c r="BL84" i="60"/>
  <c r="BK92" i="91"/>
  <c r="H7" i="91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90" i="60"/>
  <c r="K98" i="91"/>
  <c r="M90" i="60"/>
  <c r="L98" i="91"/>
  <c r="N90" i="60"/>
  <c r="M98" i="91"/>
  <c r="O90" i="60"/>
  <c r="N98" i="91"/>
  <c r="P90" i="60"/>
  <c r="O98" i="91"/>
  <c r="D9" i="91"/>
  <c r="Q90" i="60"/>
  <c r="P98" i="91"/>
  <c r="R90" i="60"/>
  <c r="Q98" i="91"/>
  <c r="S90" i="60"/>
  <c r="R98" i="91"/>
  <c r="T90" i="60"/>
  <c r="S98" i="91"/>
  <c r="U90" i="60"/>
  <c r="T98" i="91"/>
  <c r="V90" i="60"/>
  <c r="U98" i="91"/>
  <c r="W90" i="60"/>
  <c r="V98" i="91"/>
  <c r="X90" i="60"/>
  <c r="W98" i="91"/>
  <c r="Y90" i="60"/>
  <c r="X98" i="91"/>
  <c r="Z90" i="60"/>
  <c r="Y98" i="91"/>
  <c r="AA90" i="60"/>
  <c r="Z98" i="91"/>
  <c r="AB90" i="60"/>
  <c r="AA98" i="91"/>
  <c r="E9" i="91"/>
  <c r="AC90" i="60"/>
  <c r="AB98" i="91"/>
  <c r="AD90" i="60"/>
  <c r="AC98" i="91"/>
  <c r="AE90" i="60"/>
  <c r="AD98" i="91"/>
  <c r="AF90" i="60"/>
  <c r="AE98" i="91"/>
  <c r="AG90" i="60"/>
  <c r="AF98" i="91"/>
  <c r="AH90" i="60"/>
  <c r="AG98" i="91"/>
  <c r="AI90" i="60"/>
  <c r="AH98" i="91"/>
  <c r="AJ90" i="60"/>
  <c r="AI98" i="91"/>
  <c r="AK90" i="60"/>
  <c r="AJ98" i="91"/>
  <c r="AL90" i="60"/>
  <c r="AK98" i="91"/>
  <c r="AM90" i="60"/>
  <c r="AL98" i="91"/>
  <c r="AN90" i="60"/>
  <c r="AM98" i="91"/>
  <c r="F9" i="91"/>
  <c r="AO90" i="60"/>
  <c r="AN98" i="91"/>
  <c r="AP90" i="60"/>
  <c r="AO98" i="91"/>
  <c r="AQ90" i="60"/>
  <c r="AP98" i="91"/>
  <c r="AR90" i="60"/>
  <c r="AQ98" i="91"/>
  <c r="AS90" i="60"/>
  <c r="AR98" i="91"/>
  <c r="AT90" i="60"/>
  <c r="AS98" i="91"/>
  <c r="AU90" i="60"/>
  <c r="AT98" i="91"/>
  <c r="AV90" i="60"/>
  <c r="AU98" i="91"/>
  <c r="AW90" i="60"/>
  <c r="AV98" i="91"/>
  <c r="AX90" i="60"/>
  <c r="AW98" i="91"/>
  <c r="AY90" i="60"/>
  <c r="AX98" i="91"/>
  <c r="AZ90" i="60"/>
  <c r="AY98" i="91"/>
  <c r="G9" i="91"/>
  <c r="BA90" i="60"/>
  <c r="AZ98" i="91"/>
  <c r="BB90" i="60"/>
  <c r="BA98" i="91"/>
  <c r="BC90" i="60"/>
  <c r="BB98" i="91"/>
  <c r="BD90" i="60"/>
  <c r="BC98" i="91"/>
  <c r="BE90" i="60"/>
  <c r="BD98" i="91"/>
  <c r="BF90" i="60"/>
  <c r="BE98" i="91"/>
  <c r="BG90" i="60"/>
  <c r="BF98" i="91"/>
  <c r="BH90" i="60"/>
  <c r="BG98" i="91"/>
  <c r="BI90" i="60"/>
  <c r="BH98" i="91"/>
  <c r="BJ90" i="60"/>
  <c r="BI98" i="91"/>
  <c r="BK90" i="60"/>
  <c r="BJ98" i="91"/>
  <c r="BL90" i="60"/>
  <c r="BK98" i="91"/>
  <c r="H9" i="91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93" i="60"/>
  <c r="N101" i="91"/>
  <c r="P93" i="60"/>
  <c r="O101" i="91"/>
  <c r="D10" i="91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Q96" i="60"/>
  <c r="P104" i="91"/>
  <c r="R96" i="60"/>
  <c r="Q104" i="91"/>
  <c r="S96" i="60"/>
  <c r="R104" i="91"/>
  <c r="T96" i="60"/>
  <c r="S104" i="91"/>
  <c r="U96" i="60"/>
  <c r="T104" i="91"/>
  <c r="V96" i="60"/>
  <c r="U104" i="91"/>
  <c r="W96" i="60"/>
  <c r="V104" i="91"/>
  <c r="X96" i="60"/>
  <c r="W104" i="91"/>
  <c r="Y96" i="60"/>
  <c r="X104" i="91"/>
  <c r="Z96" i="60"/>
  <c r="Y104" i="91"/>
  <c r="AA96" i="60"/>
  <c r="Z104" i="91"/>
  <c r="AB96" i="60"/>
  <c r="AA104" i="91"/>
  <c r="E11" i="91"/>
  <c r="AC96" i="60"/>
  <c r="AB104" i="91"/>
  <c r="AD96" i="60"/>
  <c r="AC104" i="91"/>
  <c r="AE96" i="60"/>
  <c r="AD104" i="91"/>
  <c r="AF96" i="60"/>
  <c r="AE104" i="91"/>
  <c r="AG96" i="60"/>
  <c r="AF104" i="91"/>
  <c r="AH96" i="60"/>
  <c r="AG104" i="91"/>
  <c r="AI96" i="60"/>
  <c r="AH104" i="91"/>
  <c r="AJ96" i="60"/>
  <c r="AI104" i="91"/>
  <c r="AK96" i="60"/>
  <c r="AJ104" i="91"/>
  <c r="AL96" i="60"/>
  <c r="AK104" i="91"/>
  <c r="AM96" i="60"/>
  <c r="AL104" i="91"/>
  <c r="AN96" i="60"/>
  <c r="AM104" i="91"/>
  <c r="F11" i="91"/>
  <c r="AO96" i="60"/>
  <c r="AN104" i="91"/>
  <c r="AP96" i="60"/>
  <c r="AO104" i="91"/>
  <c r="AQ96" i="60"/>
  <c r="AP104" i="91"/>
  <c r="AR96" i="60"/>
  <c r="AQ104" i="91"/>
  <c r="AS96" i="60"/>
  <c r="AR104" i="91"/>
  <c r="AT96" i="60"/>
  <c r="AS104" i="91"/>
  <c r="AU96" i="60"/>
  <c r="AT104" i="91"/>
  <c r="AV96" i="60"/>
  <c r="AU104" i="91"/>
  <c r="AW96" i="60"/>
  <c r="AV104" i="91"/>
  <c r="AX96" i="60"/>
  <c r="AW104" i="91"/>
  <c r="AY96" i="60"/>
  <c r="AX104" i="91"/>
  <c r="AZ96" i="60"/>
  <c r="AY104" i="91"/>
  <c r="G11" i="91"/>
  <c r="BA96" i="60"/>
  <c r="AZ104" i="91"/>
  <c r="BB96" i="60"/>
  <c r="BA104" i="91"/>
  <c r="BC96" i="60"/>
  <c r="BB104" i="91"/>
  <c r="BD96" i="60"/>
  <c r="BC104" i="91"/>
  <c r="BE96" i="60"/>
  <c r="BD104" i="91"/>
  <c r="BF96" i="60"/>
  <c r="BE104" i="91"/>
  <c r="BG96" i="60"/>
  <c r="BF104" i="91"/>
  <c r="BH96" i="60"/>
  <c r="BG104" i="91"/>
  <c r="BI96" i="60"/>
  <c r="BH104" i="91"/>
  <c r="BJ96" i="60"/>
  <c r="BI104" i="91"/>
  <c r="BK96" i="60"/>
  <c r="BJ104" i="91"/>
  <c r="BL96" i="60"/>
  <c r="BK104" i="91"/>
  <c r="H11" i="91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C366" i="97"/>
  <c r="E128" i="60"/>
  <c r="D149" i="97"/>
  <c r="C149" i="97"/>
  <c r="C7" i="97"/>
  <c r="E176" i="60"/>
  <c r="F128" i="60"/>
  <c r="E149" i="97"/>
  <c r="E366" i="97"/>
  <c r="G128" i="60"/>
  <c r="F149" i="97"/>
  <c r="F366" i="97"/>
  <c r="H128" i="60"/>
  <c r="G149" i="97"/>
  <c r="I128" i="60"/>
  <c r="H149" i="97"/>
  <c r="H366" i="97"/>
  <c r="J128" i="60"/>
  <c r="I149" i="97"/>
  <c r="I366" i="97"/>
  <c r="K128" i="60"/>
  <c r="J149" i="97"/>
  <c r="L128" i="60"/>
  <c r="K149" i="97"/>
  <c r="K366" i="97"/>
  <c r="M128" i="60"/>
  <c r="L149" i="97"/>
  <c r="M176" i="60"/>
  <c r="N128" i="60"/>
  <c r="M149" i="97"/>
  <c r="M366" i="97"/>
  <c r="O128" i="60"/>
  <c r="N149" i="97"/>
  <c r="P128" i="60"/>
  <c r="O149" i="97"/>
  <c r="D7" i="97"/>
  <c r="Q128" i="60"/>
  <c r="P149" i="97"/>
  <c r="P201" i="97"/>
  <c r="P197" i="97"/>
  <c r="R128" i="60"/>
  <c r="Q149" i="97"/>
  <c r="R176" i="60"/>
  <c r="S128" i="60"/>
  <c r="R149" i="97"/>
  <c r="R202" i="97"/>
  <c r="R366" i="97"/>
  <c r="T128" i="60"/>
  <c r="S149" i="97"/>
  <c r="S366" i="97"/>
  <c r="U128" i="60"/>
  <c r="T149" i="97"/>
  <c r="V128" i="60"/>
  <c r="U149" i="97"/>
  <c r="W128" i="60"/>
  <c r="V149" i="97"/>
  <c r="V366" i="97"/>
  <c r="X128" i="60"/>
  <c r="W149" i="97"/>
  <c r="W366" i="97"/>
  <c r="Y128" i="60"/>
  <c r="X149" i="97"/>
  <c r="X371" i="97"/>
  <c r="Z128" i="60"/>
  <c r="Y149" i="97"/>
  <c r="Y366" i="97"/>
  <c r="AA128" i="60"/>
  <c r="Z149" i="97"/>
  <c r="AA176" i="60"/>
  <c r="AB128" i="60"/>
  <c r="AA149" i="97"/>
  <c r="E7" i="97"/>
  <c r="AA366" i="97"/>
  <c r="AC128" i="60"/>
  <c r="AB149" i="97"/>
  <c r="AD128" i="60"/>
  <c r="AC149" i="97"/>
  <c r="AD176" i="60"/>
  <c r="AE128" i="60"/>
  <c r="AD149" i="97"/>
  <c r="AD366" i="97"/>
  <c r="AF128" i="60"/>
  <c r="AE149" i="97"/>
  <c r="AF176" i="60"/>
  <c r="AG128" i="60"/>
  <c r="AF149" i="97"/>
  <c r="AH128" i="60"/>
  <c r="AG149" i="97"/>
  <c r="AI128" i="60"/>
  <c r="AH149" i="97"/>
  <c r="AJ128" i="60"/>
  <c r="AI149" i="97"/>
  <c r="AI366" i="97"/>
  <c r="AK128" i="60"/>
  <c r="AJ149" i="97"/>
  <c r="AL128" i="60"/>
  <c r="AK149" i="97"/>
  <c r="AK366" i="97"/>
  <c r="AM128" i="60"/>
  <c r="AL149" i="97"/>
  <c r="AL201" i="97"/>
  <c r="AN128" i="60"/>
  <c r="AM149" i="97"/>
  <c r="F7" i="97"/>
  <c r="AO128" i="60"/>
  <c r="AN149" i="97"/>
  <c r="AP128" i="60"/>
  <c r="AO149" i="97"/>
  <c r="AO366" i="97"/>
  <c r="AQ128" i="60"/>
  <c r="AP149" i="97"/>
  <c r="AP201" i="97"/>
  <c r="AP366" i="97"/>
  <c r="AR128" i="60"/>
  <c r="AQ149" i="97"/>
  <c r="AS128" i="60"/>
  <c r="AR149" i="97"/>
  <c r="AT128" i="60"/>
  <c r="AS149" i="97"/>
  <c r="AU128" i="60"/>
  <c r="AT149" i="97"/>
  <c r="AT202" i="97"/>
  <c r="AT197" i="97"/>
  <c r="AV128" i="60"/>
  <c r="AU149" i="97"/>
  <c r="AU197" i="97"/>
  <c r="AW128" i="60"/>
  <c r="AV149" i="97"/>
  <c r="AV366" i="97"/>
  <c r="AX128" i="60"/>
  <c r="AW149" i="97"/>
  <c r="AY128" i="60"/>
  <c r="AX149" i="97"/>
  <c r="AX203" i="97"/>
  <c r="AZ128" i="60"/>
  <c r="AY149" i="97"/>
  <c r="G7" i="97"/>
  <c r="AY197" i="97"/>
  <c r="BA128" i="60"/>
  <c r="AZ149" i="97"/>
  <c r="AZ366" i="97"/>
  <c r="BB128" i="60"/>
  <c r="BA149" i="97"/>
  <c r="BA202" i="97"/>
  <c r="BA366" i="97"/>
  <c r="BC128" i="60"/>
  <c r="BB149" i="97"/>
  <c r="BD128" i="60"/>
  <c r="BC149" i="97"/>
  <c r="BE128" i="60"/>
  <c r="BD149" i="97"/>
  <c r="BD366" i="97"/>
  <c r="BF128" i="60"/>
  <c r="BE149" i="97"/>
  <c r="BE203" i="97"/>
  <c r="BE366" i="97"/>
  <c r="BG128" i="60"/>
  <c r="BF149" i="97"/>
  <c r="BF366" i="97"/>
  <c r="BH128" i="60"/>
  <c r="BG149" i="97"/>
  <c r="BG197" i="97"/>
  <c r="BI128" i="60"/>
  <c r="BH149" i="97"/>
  <c r="BJ128" i="60"/>
  <c r="BI149" i="97"/>
  <c r="BI203" i="97"/>
  <c r="BI366" i="97"/>
  <c r="BK128" i="60"/>
  <c r="BJ149" i="97"/>
  <c r="BJ197" i="97"/>
  <c r="BL128" i="60"/>
  <c r="BK149" i="97"/>
  <c r="H7" i="97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H230" i="6"/>
  <c r="I230" i="6"/>
  <c r="G20" i="60"/>
  <c r="N230" i="6"/>
  <c r="X20" i="60"/>
  <c r="BG20" i="60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G30" i="6"/>
  <c r="G31" i="6"/>
  <c r="H295" i="6"/>
  <c r="J295" i="6"/>
  <c r="AS58" i="60"/>
  <c r="AT58" i="60"/>
  <c r="AX58" i="60"/>
  <c r="BE58" i="60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F48" i="6"/>
  <c r="AC59" i="60"/>
  <c r="AG48" i="6"/>
  <c r="AH48" i="6"/>
  <c r="AI48" i="6"/>
  <c r="AJ48" i="6"/>
  <c r="AG59" i="60"/>
  <c r="AK48" i="6"/>
  <c r="AL48" i="6"/>
  <c r="AI59" i="60"/>
  <c r="AM48" i="6"/>
  <c r="AJ59" i="60"/>
  <c r="AN48" i="6"/>
  <c r="AK59" i="60"/>
  <c r="AO48" i="6"/>
  <c r="AL59" i="60"/>
  <c r="AP48" i="6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G52" i="6"/>
  <c r="G102" i="60"/>
  <c r="L378" i="6"/>
  <c r="I165" i="91"/>
  <c r="P378" i="6"/>
  <c r="O165" i="91"/>
  <c r="P165" i="91"/>
  <c r="X165" i="91"/>
  <c r="Y165" i="91"/>
  <c r="C46" i="9"/>
  <c r="AG165" i="91"/>
  <c r="AB165" i="91"/>
  <c r="AC165" i="91"/>
  <c r="AD165" i="91"/>
  <c r="AE165" i="91"/>
  <c r="AF165" i="91"/>
  <c r="AH165" i="91"/>
  <c r="AI165" i="91"/>
  <c r="AJ165" i="91"/>
  <c r="AK165" i="91"/>
  <c r="AL165" i="91"/>
  <c r="AM165" i="91"/>
  <c r="F21" i="91"/>
  <c r="AN165" i="91"/>
  <c r="AR102" i="60"/>
  <c r="AS165" i="91"/>
  <c r="AV165" i="91"/>
  <c r="BB102" i="60"/>
  <c r="BC165" i="91"/>
  <c r="BD165" i="91"/>
  <c r="BE165" i="91"/>
  <c r="BG102" i="60"/>
  <c r="BG165" i="91"/>
  <c r="G76" i="6"/>
  <c r="F103" i="60"/>
  <c r="G103" i="60"/>
  <c r="H103" i="60"/>
  <c r="I103" i="60"/>
  <c r="J103" i="60"/>
  <c r="N103" i="60"/>
  <c r="O103" i="60"/>
  <c r="Q103" i="60"/>
  <c r="V103" i="60"/>
  <c r="W103" i="60"/>
  <c r="X103" i="60"/>
  <c r="Y103" i="60"/>
  <c r="AB103" i="60"/>
  <c r="AC103" i="60"/>
  <c r="AE103" i="60"/>
  <c r="AG103" i="60"/>
  <c r="AH103" i="60"/>
  <c r="AP103" i="60"/>
  <c r="AU103" i="60"/>
  <c r="BA103" i="60"/>
  <c r="BC103" i="60"/>
  <c r="BF103" i="60"/>
  <c r="G79" i="6"/>
  <c r="G80" i="6"/>
  <c r="H146" i="6"/>
  <c r="G81" i="6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AY155" i="97"/>
  <c r="G9" i="97"/>
  <c r="AY158" i="97"/>
  <c r="G10" i="97"/>
  <c r="AY161" i="97"/>
  <c r="G11" i="97"/>
  <c r="AY164" i="97"/>
  <c r="G12" i="97"/>
  <c r="AY167" i="97"/>
  <c r="G13" i="97"/>
  <c r="AY170" i="97"/>
  <c r="G14" i="97"/>
  <c r="AY173" i="97"/>
  <c r="G15" i="97"/>
  <c r="AY176" i="97"/>
  <c r="G16" i="97"/>
  <c r="AY179" i="97"/>
  <c r="G17" i="97"/>
  <c r="AY182" i="97"/>
  <c r="G18" i="97"/>
  <c r="AY185" i="97"/>
  <c r="G19" i="97"/>
  <c r="AY188" i="97"/>
  <c r="G20" i="97"/>
  <c r="AY191" i="97"/>
  <c r="G21" i="97"/>
  <c r="AY194" i="97"/>
  <c r="G22" i="97"/>
  <c r="G23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D223" i="97"/>
  <c r="BF132" i="60"/>
  <c r="BE153" i="97"/>
  <c r="BG132" i="60"/>
  <c r="BF153" i="97"/>
  <c r="BH132" i="60"/>
  <c r="BG153" i="97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E155" i="97"/>
  <c r="G134" i="60"/>
  <c r="F155" i="97"/>
  <c r="H134" i="60"/>
  <c r="G155" i="97"/>
  <c r="I134" i="60"/>
  <c r="H155" i="97"/>
  <c r="J134" i="60"/>
  <c r="I155" i="97"/>
  <c r="K134" i="60"/>
  <c r="J155" i="97"/>
  <c r="L134" i="60"/>
  <c r="K155" i="97"/>
  <c r="M134" i="60"/>
  <c r="L155" i="97"/>
  <c r="N134" i="60"/>
  <c r="M155" i="97"/>
  <c r="O134" i="60"/>
  <c r="N155" i="97"/>
  <c r="P134" i="60"/>
  <c r="O155" i="97"/>
  <c r="D9" i="97"/>
  <c r="Q134" i="60"/>
  <c r="P155" i="97"/>
  <c r="R134" i="60"/>
  <c r="Q155" i="97"/>
  <c r="S134" i="60"/>
  <c r="R155" i="97"/>
  <c r="T134" i="60"/>
  <c r="S155" i="97"/>
  <c r="U134" i="60"/>
  <c r="T155" i="97"/>
  <c r="V134" i="60"/>
  <c r="U155" i="97"/>
  <c r="W134" i="60"/>
  <c r="V155" i="97"/>
  <c r="X134" i="60"/>
  <c r="W155" i="97"/>
  <c r="Y134" i="60"/>
  <c r="X155" i="97"/>
  <c r="Z134" i="60"/>
  <c r="Y155" i="97"/>
  <c r="AA134" i="60"/>
  <c r="Z155" i="97"/>
  <c r="AB134" i="60"/>
  <c r="AA155" i="97"/>
  <c r="E9" i="97"/>
  <c r="AC134" i="60"/>
  <c r="AB155" i="97"/>
  <c r="AD134" i="60"/>
  <c r="AC155" i="97"/>
  <c r="AE134" i="60"/>
  <c r="AD155" i="97"/>
  <c r="AF134" i="60"/>
  <c r="AE155" i="97"/>
  <c r="AG134" i="60"/>
  <c r="AF155" i="97"/>
  <c r="AH134" i="60"/>
  <c r="AG155" i="97"/>
  <c r="AI134" i="60"/>
  <c r="AH155" i="97"/>
  <c r="AJ134" i="60"/>
  <c r="AI155" i="97"/>
  <c r="AK134" i="60"/>
  <c r="AJ155" i="97"/>
  <c r="AL134" i="60"/>
  <c r="AK155" i="97"/>
  <c r="AM134" i="60"/>
  <c r="AL155" i="97"/>
  <c r="AN134" i="60"/>
  <c r="AM155" i="97"/>
  <c r="F9" i="97"/>
  <c r="AO134" i="60"/>
  <c r="AN155" i="97"/>
  <c r="AP134" i="60"/>
  <c r="AO155" i="97"/>
  <c r="AQ134" i="60"/>
  <c r="AP155" i="97"/>
  <c r="AR134" i="60"/>
  <c r="AQ155" i="97"/>
  <c r="AS134" i="60"/>
  <c r="AR155" i="97"/>
  <c r="AT134" i="60"/>
  <c r="AS155" i="97"/>
  <c r="AU134" i="60"/>
  <c r="AT155" i="97"/>
  <c r="AV134" i="60"/>
  <c r="AU155" i="97"/>
  <c r="AW134" i="60"/>
  <c r="AV155" i="97"/>
  <c r="AX134" i="60"/>
  <c r="AW155" i="97"/>
  <c r="AY134" i="60"/>
  <c r="AX155" i="97"/>
  <c r="AZ134" i="60"/>
  <c r="BA134" i="60"/>
  <c r="AZ155" i="97"/>
  <c r="BB134" i="60"/>
  <c r="BA155" i="97"/>
  <c r="BC134" i="60"/>
  <c r="BB155" i="97"/>
  <c r="BD134" i="60"/>
  <c r="BC155" i="97"/>
  <c r="BE134" i="60"/>
  <c r="BD155" i="97"/>
  <c r="BF134" i="60"/>
  <c r="BE155" i="97"/>
  <c r="BG134" i="60"/>
  <c r="BF155" i="97"/>
  <c r="BH134" i="60"/>
  <c r="BG155" i="97"/>
  <c r="BI134" i="60"/>
  <c r="BH155" i="97"/>
  <c r="BJ134" i="60"/>
  <c r="BI155" i="97"/>
  <c r="BK134" i="60"/>
  <c r="BJ155" i="97"/>
  <c r="BL134" i="60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G143" i="60"/>
  <c r="F164" i="97"/>
  <c r="H143" i="60"/>
  <c r="G164" i="97"/>
  <c r="I143" i="60"/>
  <c r="H164" i="97"/>
  <c r="J143" i="60"/>
  <c r="I164" i="97"/>
  <c r="K143" i="60"/>
  <c r="J164" i="97"/>
  <c r="L143" i="60"/>
  <c r="K164" i="97"/>
  <c r="M143" i="60"/>
  <c r="L164" i="97"/>
  <c r="N143" i="60"/>
  <c r="M164" i="97"/>
  <c r="Q434" i="6"/>
  <c r="M257" i="97"/>
  <c r="O143" i="60"/>
  <c r="N164" i="97"/>
  <c r="P143" i="60"/>
  <c r="O164" i="97"/>
  <c r="D12" i="97"/>
  <c r="O253" i="97"/>
  <c r="Q143" i="60"/>
  <c r="P164" i="97"/>
  <c r="P253" i="97"/>
  <c r="R143" i="60"/>
  <c r="Q164" i="97"/>
  <c r="S143" i="60"/>
  <c r="R164" i="97"/>
  <c r="T143" i="60"/>
  <c r="S164" i="97"/>
  <c r="U143" i="60"/>
  <c r="T164" i="97"/>
  <c r="V143" i="60"/>
  <c r="U164" i="97"/>
  <c r="W143" i="60"/>
  <c r="V164" i="97"/>
  <c r="X143" i="60"/>
  <c r="W164" i="97"/>
  <c r="Y143" i="60"/>
  <c r="X164" i="97"/>
  <c r="Z143" i="60"/>
  <c r="Y164" i="97"/>
  <c r="AA143" i="60"/>
  <c r="Z164" i="97"/>
  <c r="AB143" i="60"/>
  <c r="AA164" i="97"/>
  <c r="E12" i="97"/>
  <c r="AC143" i="60"/>
  <c r="AB164" i="97"/>
  <c r="AB253" i="97"/>
  <c r="AD143" i="60"/>
  <c r="AC164" i="97"/>
  <c r="AE143" i="60"/>
  <c r="AD164" i="97"/>
  <c r="AF143" i="60"/>
  <c r="AE164" i="97"/>
  <c r="AG143" i="60"/>
  <c r="AF164" i="97"/>
  <c r="AH143" i="60"/>
  <c r="AG164" i="97"/>
  <c r="AI143" i="60"/>
  <c r="AH164" i="97"/>
  <c r="AJ143" i="60"/>
  <c r="AI164" i="97"/>
  <c r="AI253" i="97"/>
  <c r="AK143" i="60"/>
  <c r="AJ164" i="97"/>
  <c r="AL143" i="60"/>
  <c r="AK164" i="97"/>
  <c r="AM143" i="60"/>
  <c r="AL164" i="97"/>
  <c r="AN143" i="60"/>
  <c r="AM164" i="97"/>
  <c r="F12" i="97"/>
  <c r="AO143" i="60"/>
  <c r="AN164" i="97"/>
  <c r="AP143" i="60"/>
  <c r="AO164" i="97"/>
  <c r="AQ143" i="60"/>
  <c r="AP164" i="97"/>
  <c r="AR143" i="60"/>
  <c r="AQ164" i="97"/>
  <c r="AS143" i="60"/>
  <c r="AR164" i="97"/>
  <c r="AT143" i="60"/>
  <c r="AS164" i="97"/>
  <c r="AU143" i="60"/>
  <c r="AT164" i="97"/>
  <c r="AV143" i="60"/>
  <c r="AU164" i="97"/>
  <c r="AW143" i="60"/>
  <c r="AV164" i="97"/>
  <c r="AV255" i="97"/>
  <c r="AX143" i="60"/>
  <c r="AW164" i="97"/>
  <c r="AY143" i="60"/>
  <c r="AX164" i="97"/>
  <c r="AX253" i="97"/>
  <c r="AZ143" i="60"/>
  <c r="BA143" i="60"/>
  <c r="AZ164" i="97"/>
  <c r="BB143" i="60"/>
  <c r="BA164" i="97"/>
  <c r="BA253" i="97"/>
  <c r="BC143" i="60"/>
  <c r="BB164" i="97"/>
  <c r="BD143" i="60"/>
  <c r="BC164" i="97"/>
  <c r="BE143" i="60"/>
  <c r="BD164" i="97"/>
  <c r="BD253" i="97"/>
  <c r="BF143" i="60"/>
  <c r="BE164" i="97"/>
  <c r="BE253" i="97"/>
  <c r="BG143" i="60"/>
  <c r="BF164" i="97"/>
  <c r="BH143" i="60"/>
  <c r="BG164" i="97"/>
  <c r="BI143" i="60"/>
  <c r="BH164" i="97"/>
  <c r="BH253" i="97"/>
  <c r="BJ143" i="60"/>
  <c r="BI164" i="97"/>
  <c r="BI253" i="97"/>
  <c r="BK143" i="60"/>
  <c r="BJ164" i="97"/>
  <c r="BL143" i="60"/>
  <c r="BK164" i="97"/>
  <c r="H12" i="97"/>
  <c r="E144" i="60"/>
  <c r="D165" i="97"/>
  <c r="C165" i="97"/>
  <c r="F144" i="60"/>
  <c r="E165" i="97"/>
  <c r="G144" i="60"/>
  <c r="F165" i="97"/>
  <c r="H144" i="60"/>
  <c r="G165" i="97"/>
  <c r="I144" i="60"/>
  <c r="H165" i="97"/>
  <c r="J144" i="60"/>
  <c r="I165" i="97"/>
  <c r="K144" i="60"/>
  <c r="J165" i="97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H144" i="60"/>
  <c r="AG165" i="97"/>
  <c r="AI144" i="60"/>
  <c r="AH165" i="97"/>
  <c r="AJ144" i="60"/>
  <c r="AI165" i="97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J144" i="60"/>
  <c r="BI165" i="97"/>
  <c r="BK144" i="60"/>
  <c r="BJ165" i="97"/>
  <c r="BL144" i="60"/>
  <c r="BK165" i="97"/>
  <c r="E146" i="60"/>
  <c r="D167" i="97"/>
  <c r="C167" i="97"/>
  <c r="C13" i="97"/>
  <c r="F146" i="60"/>
  <c r="E167" i="97"/>
  <c r="G146" i="60"/>
  <c r="F167" i="97"/>
  <c r="H146" i="60"/>
  <c r="G167" i="97"/>
  <c r="I146" i="60"/>
  <c r="H167" i="97"/>
  <c r="J146" i="60"/>
  <c r="I167" i="97"/>
  <c r="K146" i="60"/>
  <c r="J167" i="97"/>
  <c r="L146" i="60"/>
  <c r="K167" i="97"/>
  <c r="M146" i="60"/>
  <c r="L167" i="97"/>
  <c r="N146" i="60"/>
  <c r="M167" i="97"/>
  <c r="O146" i="60"/>
  <c r="N167" i="97"/>
  <c r="P146" i="60"/>
  <c r="O167" i="97"/>
  <c r="D13" i="97"/>
  <c r="Q146" i="60"/>
  <c r="P167" i="97"/>
  <c r="R146" i="60"/>
  <c r="Q167" i="97"/>
  <c r="S146" i="60"/>
  <c r="R167" i="97"/>
  <c r="T146" i="60"/>
  <c r="S167" i="97"/>
  <c r="U146" i="60"/>
  <c r="T167" i="97"/>
  <c r="V146" i="60"/>
  <c r="U167" i="97"/>
  <c r="W146" i="60"/>
  <c r="V167" i="97"/>
  <c r="X146" i="60"/>
  <c r="W167" i="97"/>
  <c r="Y146" i="60"/>
  <c r="X167" i="97"/>
  <c r="Z146" i="60"/>
  <c r="Y167" i="97"/>
  <c r="AA146" i="60"/>
  <c r="Z167" i="97"/>
  <c r="AB146" i="60"/>
  <c r="AA167" i="97"/>
  <c r="E13" i="97"/>
  <c r="AC146" i="60"/>
  <c r="AB167" i="97"/>
  <c r="AD146" i="60"/>
  <c r="AC167" i="97"/>
  <c r="AE146" i="60"/>
  <c r="AD167" i="97"/>
  <c r="AF146" i="60"/>
  <c r="AE167" i="97"/>
  <c r="AG146" i="60"/>
  <c r="AF167" i="97"/>
  <c r="AH146" i="60"/>
  <c r="AG167" i="97"/>
  <c r="AI146" i="60"/>
  <c r="AH167" i="97"/>
  <c r="AJ146" i="60"/>
  <c r="AI167" i="97"/>
  <c r="AK146" i="60"/>
  <c r="AJ167" i="97"/>
  <c r="AL146" i="60"/>
  <c r="AK167" i="97"/>
  <c r="AM146" i="60"/>
  <c r="AL167" i="97"/>
  <c r="AN146" i="60"/>
  <c r="AM167" i="97"/>
  <c r="F13" i="97"/>
  <c r="AO146" i="60"/>
  <c r="AN167" i="97"/>
  <c r="AP146" i="60"/>
  <c r="AO167" i="97"/>
  <c r="AQ146" i="60"/>
  <c r="AP167" i="97"/>
  <c r="AR146" i="60"/>
  <c r="AQ167" i="97"/>
  <c r="AS146" i="60"/>
  <c r="AR167" i="97"/>
  <c r="AT146" i="60"/>
  <c r="AS167" i="97"/>
  <c r="AU146" i="60"/>
  <c r="AT167" i="97"/>
  <c r="AV146" i="60"/>
  <c r="AU167" i="97"/>
  <c r="AW146" i="60"/>
  <c r="AV167" i="97"/>
  <c r="AX146" i="60"/>
  <c r="AW167" i="97"/>
  <c r="AY146" i="60"/>
  <c r="AX167" i="97"/>
  <c r="AZ146" i="60"/>
  <c r="BA146" i="60"/>
  <c r="AZ167" i="97"/>
  <c r="BB146" i="60"/>
  <c r="BA167" i="97"/>
  <c r="BC146" i="60"/>
  <c r="BB167" i="97"/>
  <c r="BD146" i="60"/>
  <c r="BC167" i="97"/>
  <c r="BE146" i="60"/>
  <c r="BD167" i="97"/>
  <c r="BF146" i="60"/>
  <c r="BE167" i="97"/>
  <c r="BG146" i="60"/>
  <c r="BF167" i="97"/>
  <c r="BH146" i="60"/>
  <c r="BG167" i="97"/>
  <c r="BI146" i="60"/>
  <c r="BH167" i="97"/>
  <c r="BJ146" i="60"/>
  <c r="BI167" i="97"/>
  <c r="BK146" i="60"/>
  <c r="BJ167" i="97"/>
  <c r="BL146" i="60"/>
  <c r="BK167" i="97"/>
  <c r="H13" i="97"/>
  <c r="BK170" i="97"/>
  <c r="H14" i="97"/>
  <c r="BK173" i="97"/>
  <c r="H15" i="97"/>
  <c r="BK176" i="97"/>
  <c r="H16" i="97"/>
  <c r="BK179" i="97"/>
  <c r="H17" i="97"/>
  <c r="BK182" i="97"/>
  <c r="H18" i="97"/>
  <c r="BK185" i="97"/>
  <c r="H19" i="97"/>
  <c r="BK188" i="97"/>
  <c r="H20" i="97"/>
  <c r="BK191" i="97"/>
  <c r="H21" i="97"/>
  <c r="BK194" i="97"/>
  <c r="H22" i="97"/>
  <c r="H2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F155" i="60"/>
  <c r="E176" i="97"/>
  <c r="G155" i="60"/>
  <c r="F176" i="97"/>
  <c r="F291" i="97"/>
  <c r="H155" i="60"/>
  <c r="G176" i="97"/>
  <c r="I155" i="60"/>
  <c r="H176" i="97"/>
  <c r="J155" i="60"/>
  <c r="I176" i="97"/>
  <c r="K155" i="60"/>
  <c r="J176" i="97"/>
  <c r="J291" i="97"/>
  <c r="L155" i="60"/>
  <c r="K176" i="97"/>
  <c r="M155" i="60"/>
  <c r="L176" i="97"/>
  <c r="N155" i="60"/>
  <c r="M176" i="97"/>
  <c r="O155" i="60"/>
  <c r="N176" i="97"/>
  <c r="N291" i="97"/>
  <c r="P155" i="60"/>
  <c r="O176" i="97"/>
  <c r="D16" i="97"/>
  <c r="Q155" i="60"/>
  <c r="P176" i="97"/>
  <c r="R155" i="60"/>
  <c r="Q176" i="97"/>
  <c r="S155" i="60"/>
  <c r="R176" i="97"/>
  <c r="T155" i="60"/>
  <c r="S176" i="97"/>
  <c r="U155" i="60"/>
  <c r="T176" i="97"/>
  <c r="T291" i="97"/>
  <c r="V155" i="60"/>
  <c r="U176" i="97"/>
  <c r="W155" i="60"/>
  <c r="V176" i="97"/>
  <c r="V289" i="97"/>
  <c r="X155" i="60"/>
  <c r="W176" i="97"/>
  <c r="Y155" i="60"/>
  <c r="X176" i="97"/>
  <c r="X291" i="97"/>
  <c r="Z155" i="60"/>
  <c r="Y176" i="97"/>
  <c r="AA155" i="60"/>
  <c r="Z176" i="97"/>
  <c r="Z291" i="97"/>
  <c r="AB155" i="60"/>
  <c r="AA176" i="97"/>
  <c r="E16" i="97"/>
  <c r="AC155" i="60"/>
  <c r="AB176" i="97"/>
  <c r="AB289" i="97"/>
  <c r="AD155" i="60"/>
  <c r="AC176" i="97"/>
  <c r="AE155" i="60"/>
  <c r="AD176" i="97"/>
  <c r="AD289" i="97"/>
  <c r="AF155" i="60"/>
  <c r="AE176" i="97"/>
  <c r="AG155" i="60"/>
  <c r="AF176" i="97"/>
  <c r="AH155" i="60"/>
  <c r="AG176" i="97"/>
  <c r="AI155" i="60"/>
  <c r="AH176" i="97"/>
  <c r="AJ155" i="60"/>
  <c r="AI176" i="97"/>
  <c r="AK155" i="60"/>
  <c r="AJ176" i="97"/>
  <c r="AJ289" i="97"/>
  <c r="AL155" i="60"/>
  <c r="AK176" i="97"/>
  <c r="AM155" i="60"/>
  <c r="AL176" i="97"/>
  <c r="AN155" i="60"/>
  <c r="AM176" i="97"/>
  <c r="F16" i="97"/>
  <c r="AM291" i="97"/>
  <c r="AO155" i="60"/>
  <c r="AN176" i="97"/>
  <c r="AN289" i="97"/>
  <c r="AP155" i="60"/>
  <c r="AO176" i="97"/>
  <c r="AO289" i="97"/>
  <c r="AQ155" i="60"/>
  <c r="AP176" i="97"/>
  <c r="AP289" i="97"/>
  <c r="AR155" i="60"/>
  <c r="AQ176" i="97"/>
  <c r="AQ291" i="97"/>
  <c r="AS155" i="60"/>
  <c r="AR176" i="97"/>
  <c r="AR291" i="97"/>
  <c r="AT155" i="60"/>
  <c r="AS176" i="97"/>
  <c r="AU155" i="60"/>
  <c r="AT176" i="97"/>
  <c r="AV155" i="60"/>
  <c r="AU176" i="97"/>
  <c r="AU291" i="97"/>
  <c r="AW155" i="60"/>
  <c r="AV176" i="97"/>
  <c r="AV291" i="97"/>
  <c r="AX155" i="60"/>
  <c r="AW176" i="97"/>
  <c r="AY155" i="60"/>
  <c r="AX176" i="97"/>
  <c r="AX289" i="97"/>
  <c r="AZ155" i="60"/>
  <c r="AY291" i="97"/>
  <c r="BA155" i="60"/>
  <c r="AZ176" i="97"/>
  <c r="AZ289" i="97"/>
  <c r="BB155" i="60"/>
  <c r="BA176" i="97"/>
  <c r="BC155" i="60"/>
  <c r="BB176" i="97"/>
  <c r="BD155" i="60"/>
  <c r="BC176" i="97"/>
  <c r="BC289" i="97"/>
  <c r="BE155" i="60"/>
  <c r="BD176" i="97"/>
  <c r="BF155" i="60"/>
  <c r="BE176" i="97"/>
  <c r="BG155" i="60"/>
  <c r="BF176" i="97"/>
  <c r="BF289" i="97"/>
  <c r="BH155" i="60"/>
  <c r="BG176" i="97"/>
  <c r="BI155" i="60"/>
  <c r="BH176" i="97"/>
  <c r="BH291" i="97"/>
  <c r="BJ155" i="60"/>
  <c r="BI176" i="97"/>
  <c r="BK155" i="60"/>
  <c r="BJ176" i="97"/>
  <c r="BJ289" i="97"/>
  <c r="BL155" i="60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E185" i="97"/>
  <c r="G164" i="60"/>
  <c r="F185" i="97"/>
  <c r="H164" i="60"/>
  <c r="G185" i="97"/>
  <c r="I164" i="60"/>
  <c r="H185" i="97"/>
  <c r="J164" i="60"/>
  <c r="I185" i="97"/>
  <c r="K164" i="60"/>
  <c r="J185" i="97"/>
  <c r="L164" i="60"/>
  <c r="K185" i="97"/>
  <c r="M164" i="60"/>
  <c r="L185" i="97"/>
  <c r="N164" i="60"/>
  <c r="M185" i="97"/>
  <c r="O164" i="60"/>
  <c r="N185" i="97"/>
  <c r="P164" i="60"/>
  <c r="O185" i="97"/>
  <c r="D19" i="97"/>
  <c r="Q164" i="60"/>
  <c r="P185" i="97"/>
  <c r="R164" i="60"/>
  <c r="Q185" i="97"/>
  <c r="S164" i="60"/>
  <c r="R185" i="97"/>
  <c r="T164" i="60"/>
  <c r="S185" i="97"/>
  <c r="U164" i="60"/>
  <c r="T185" i="97"/>
  <c r="V164" i="60"/>
  <c r="U185" i="97"/>
  <c r="W164" i="60"/>
  <c r="V185" i="97"/>
  <c r="X164" i="60"/>
  <c r="W185" i="97"/>
  <c r="Y164" i="60"/>
  <c r="X185" i="97"/>
  <c r="Z164" i="60"/>
  <c r="Y185" i="97"/>
  <c r="AA164" i="60"/>
  <c r="Z185" i="97"/>
  <c r="AB164" i="60"/>
  <c r="AA185" i="97"/>
  <c r="E19" i="97"/>
  <c r="AC164" i="60"/>
  <c r="AB185" i="97"/>
  <c r="AD164" i="60"/>
  <c r="AC185" i="97"/>
  <c r="AE164" i="60"/>
  <c r="AD185" i="97"/>
  <c r="AF164" i="60"/>
  <c r="AE185" i="97"/>
  <c r="AG164" i="60"/>
  <c r="AF185" i="97"/>
  <c r="AH164" i="60"/>
  <c r="AG185" i="97"/>
  <c r="AI164" i="60"/>
  <c r="AH185" i="97"/>
  <c r="AJ164" i="60"/>
  <c r="AI185" i="97"/>
  <c r="AK164" i="60"/>
  <c r="AJ185" i="97"/>
  <c r="AL164" i="60"/>
  <c r="AK185" i="97"/>
  <c r="AM164" i="60"/>
  <c r="AL185" i="97"/>
  <c r="AN164" i="60"/>
  <c r="AM185" i="97"/>
  <c r="F19" i="97"/>
  <c r="AO164" i="60"/>
  <c r="AN185" i="97"/>
  <c r="AP164" i="60"/>
  <c r="AO185" i="97"/>
  <c r="AQ164" i="60"/>
  <c r="AP185" i="97"/>
  <c r="AR164" i="60"/>
  <c r="AQ185" i="97"/>
  <c r="AS164" i="60"/>
  <c r="AR185" i="97"/>
  <c r="AT164" i="60"/>
  <c r="AS185" i="97"/>
  <c r="AU164" i="60"/>
  <c r="AT185" i="97"/>
  <c r="AV164" i="60"/>
  <c r="AU185" i="97"/>
  <c r="AW164" i="60"/>
  <c r="AV185" i="97"/>
  <c r="AX164" i="60"/>
  <c r="AW185" i="97"/>
  <c r="AY164" i="60"/>
  <c r="AX185" i="97"/>
  <c r="AZ164" i="60"/>
  <c r="BA164" i="60"/>
  <c r="AZ185" i="97"/>
  <c r="BB164" i="60"/>
  <c r="BA185" i="97"/>
  <c r="BC164" i="60"/>
  <c r="BB185" i="97"/>
  <c r="BD164" i="60"/>
  <c r="BC185" i="97"/>
  <c r="BE164" i="60"/>
  <c r="BD185" i="97"/>
  <c r="BF164" i="60"/>
  <c r="BE185" i="97"/>
  <c r="BG164" i="60"/>
  <c r="BF185" i="97"/>
  <c r="BH164" i="60"/>
  <c r="BG185" i="97"/>
  <c r="BI164" i="60"/>
  <c r="BH185" i="97"/>
  <c r="BJ164" i="60"/>
  <c r="BI185" i="97"/>
  <c r="BK164" i="60"/>
  <c r="BJ185" i="97"/>
  <c r="BL164" i="60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G167" i="60"/>
  <c r="F188" i="97"/>
  <c r="H167" i="60"/>
  <c r="G188" i="97"/>
  <c r="I167" i="60"/>
  <c r="H188" i="97"/>
  <c r="J167" i="60"/>
  <c r="I188" i="97"/>
  <c r="K167" i="60"/>
  <c r="J188" i="97"/>
  <c r="J325" i="97"/>
  <c r="L167" i="60"/>
  <c r="K188" i="97"/>
  <c r="M167" i="60"/>
  <c r="L188" i="97"/>
  <c r="N167" i="60"/>
  <c r="M188" i="97"/>
  <c r="O167" i="60"/>
  <c r="N188" i="97"/>
  <c r="N325" i="97"/>
  <c r="P167" i="60"/>
  <c r="O188" i="97"/>
  <c r="D20" i="97"/>
  <c r="Q167" i="60"/>
  <c r="P188" i="97"/>
  <c r="R167" i="60"/>
  <c r="Q188" i="97"/>
  <c r="S167" i="60"/>
  <c r="R188" i="97"/>
  <c r="T167" i="60"/>
  <c r="S188" i="97"/>
  <c r="U167" i="60"/>
  <c r="T188" i="97"/>
  <c r="V167" i="60"/>
  <c r="U188" i="97"/>
  <c r="U327" i="97"/>
  <c r="W167" i="60"/>
  <c r="V188" i="97"/>
  <c r="X167" i="60"/>
  <c r="W188" i="97"/>
  <c r="Y167" i="60"/>
  <c r="X188" i="97"/>
  <c r="Z167" i="60"/>
  <c r="Y188" i="97"/>
  <c r="AA167" i="60"/>
  <c r="Z188" i="97"/>
  <c r="AB167" i="60"/>
  <c r="AA188" i="97"/>
  <c r="E20" i="97"/>
  <c r="AC167" i="60"/>
  <c r="AB188" i="97"/>
  <c r="AD167" i="60"/>
  <c r="AC188" i="97"/>
  <c r="AE167" i="60"/>
  <c r="AD188" i="97"/>
  <c r="AF167" i="60"/>
  <c r="AE188" i="97"/>
  <c r="AG167" i="60"/>
  <c r="AF188" i="97"/>
  <c r="AH167" i="60"/>
  <c r="AG188" i="97"/>
  <c r="AI167" i="60"/>
  <c r="AH188" i="97"/>
  <c r="AJ167" i="60"/>
  <c r="AI188" i="97"/>
  <c r="AK167" i="60"/>
  <c r="AJ188" i="97"/>
  <c r="AL167" i="60"/>
  <c r="AK188" i="97"/>
  <c r="AM167" i="60"/>
  <c r="AL188" i="97"/>
  <c r="AN167" i="60"/>
  <c r="AM188" i="97"/>
  <c r="F20" i="97"/>
  <c r="AO167" i="60"/>
  <c r="AN188" i="97"/>
  <c r="AN325" i="97"/>
  <c r="AP167" i="60"/>
  <c r="AO188" i="97"/>
  <c r="AQ167" i="60"/>
  <c r="AP188" i="97"/>
  <c r="AR167" i="60"/>
  <c r="AQ188" i="97"/>
  <c r="AS167" i="60"/>
  <c r="AR188" i="97"/>
  <c r="AT167" i="60"/>
  <c r="AS188" i="97"/>
  <c r="AU167" i="60"/>
  <c r="AT188" i="97"/>
  <c r="AV167" i="60"/>
  <c r="AU188" i="97"/>
  <c r="AW167" i="60"/>
  <c r="AV188" i="97"/>
  <c r="AX167" i="60"/>
  <c r="AW188" i="97"/>
  <c r="AY167" i="60"/>
  <c r="AX188" i="97"/>
  <c r="AZ167" i="60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E325" i="97"/>
  <c r="BG167" i="60"/>
  <c r="BF188" i="97"/>
  <c r="BH167" i="60"/>
  <c r="BG188" i="97"/>
  <c r="BI167" i="60"/>
  <c r="BH188" i="97"/>
  <c r="BJ167" i="60"/>
  <c r="BI188" i="97"/>
  <c r="BK167" i="60"/>
  <c r="BJ188" i="97"/>
  <c r="BL167" i="60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2" i="59"/>
  <c r="AA202" i="59"/>
  <c r="Z202" i="59"/>
  <c r="Y202" i="59"/>
  <c r="X202" i="59"/>
  <c r="W202" i="59"/>
  <c r="V202" i="59"/>
  <c r="U202" i="59"/>
  <c r="T202" i="59"/>
  <c r="S202" i="59"/>
  <c r="R202" i="59"/>
  <c r="Q202" i="59"/>
  <c r="P202" i="59"/>
  <c r="O202" i="59"/>
  <c r="N202" i="59"/>
  <c r="M202" i="59"/>
  <c r="L202" i="59"/>
  <c r="K202" i="59"/>
  <c r="J202" i="59"/>
  <c r="I202" i="59"/>
  <c r="H202" i="59"/>
  <c r="G202" i="59"/>
  <c r="F202" i="59"/>
  <c r="E202" i="59"/>
  <c r="E97" i="59"/>
  <c r="D107" i="116"/>
  <c r="D202" i="59"/>
  <c r="D97" i="59"/>
  <c r="C107" i="116"/>
  <c r="AB200" i="59"/>
  <c r="AA200" i="59"/>
  <c r="Z200" i="59"/>
  <c r="Y200" i="59"/>
  <c r="X200" i="59"/>
  <c r="W200" i="59"/>
  <c r="V200" i="59"/>
  <c r="U200" i="59"/>
  <c r="T200" i="59"/>
  <c r="S200" i="59"/>
  <c r="R200" i="59"/>
  <c r="Q200" i="59"/>
  <c r="P200" i="59"/>
  <c r="O200" i="59"/>
  <c r="N200" i="59"/>
  <c r="M200" i="59"/>
  <c r="L200" i="59"/>
  <c r="K200" i="59"/>
  <c r="J200" i="59"/>
  <c r="I200" i="59"/>
  <c r="H200" i="59"/>
  <c r="G200" i="59"/>
  <c r="F200" i="59"/>
  <c r="E200" i="59"/>
  <c r="D200" i="59"/>
  <c r="D95" i="59"/>
  <c r="C105" i="116"/>
  <c r="Q198" i="59"/>
  <c r="N198" i="59"/>
  <c r="K198" i="59"/>
  <c r="D198" i="59"/>
  <c r="D93" i="59"/>
  <c r="C103" i="116"/>
  <c r="BL197" i="59"/>
  <c r="BK197" i="59"/>
  <c r="BJ197" i="59"/>
  <c r="BI197" i="59"/>
  <c r="BH197" i="59"/>
  <c r="BG197" i="59"/>
  <c r="BF197" i="59"/>
  <c r="BE197" i="59"/>
  <c r="BD197" i="59"/>
  <c r="BC197" i="59"/>
  <c r="BB197" i="59"/>
  <c r="BA197" i="59"/>
  <c r="AZ197" i="59"/>
  <c r="AY197" i="59"/>
  <c r="AX197" i="59"/>
  <c r="AW197" i="59"/>
  <c r="AV197" i="59"/>
  <c r="AU197" i="59"/>
  <c r="AT197" i="59"/>
  <c r="AS197" i="59"/>
  <c r="AR197" i="59"/>
  <c r="AQ197" i="59"/>
  <c r="AP197" i="59"/>
  <c r="AO197" i="59"/>
  <c r="AN197" i="59"/>
  <c r="AM197" i="59"/>
  <c r="AL197" i="59"/>
  <c r="AK197" i="59"/>
  <c r="AJ197" i="59"/>
  <c r="AI197" i="59"/>
  <c r="AH197" i="59"/>
  <c r="AG197" i="59"/>
  <c r="AF197" i="59"/>
  <c r="AE197" i="59"/>
  <c r="AD197" i="59"/>
  <c r="AC197" i="59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197" i="59"/>
  <c r="D197" i="59"/>
  <c r="D92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E91" i="59"/>
  <c r="D101" i="116"/>
  <c r="D196" i="59"/>
  <c r="D91" i="59"/>
  <c r="C101" i="116"/>
  <c r="AB195" i="59"/>
  <c r="AA195" i="59"/>
  <c r="Z195" i="59"/>
  <c r="Y195" i="59"/>
  <c r="X195" i="59"/>
  <c r="W195" i="59"/>
  <c r="V195" i="59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O192" i="59"/>
  <c r="D192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6" i="59"/>
  <c r="E96" i="116"/>
  <c r="P191" i="59"/>
  <c r="O191" i="59"/>
  <c r="N191" i="59"/>
  <c r="M191" i="59"/>
  <c r="L191" i="59"/>
  <c r="K191" i="59"/>
  <c r="J191" i="59"/>
  <c r="I191" i="59"/>
  <c r="H191" i="59"/>
  <c r="G191" i="59"/>
  <c r="F191" i="59"/>
  <c r="E191" i="59"/>
  <c r="D191" i="59"/>
  <c r="D86" i="59"/>
  <c r="C96" i="116"/>
  <c r="BL190" i="59"/>
  <c r="BK190" i="59"/>
  <c r="BJ190" i="59"/>
  <c r="BI190" i="59"/>
  <c r="BH190" i="59"/>
  <c r="BG190" i="59"/>
  <c r="BF190" i="59"/>
  <c r="BE190" i="59"/>
  <c r="BD190" i="59"/>
  <c r="BC190" i="59"/>
  <c r="BB190" i="59"/>
  <c r="BA190" i="59"/>
  <c r="AZ190" i="59"/>
  <c r="AY190" i="59"/>
  <c r="AX190" i="59"/>
  <c r="AW190" i="59"/>
  <c r="AV190" i="59"/>
  <c r="AU190" i="59"/>
  <c r="AT190" i="59"/>
  <c r="AS190" i="59"/>
  <c r="AR190" i="59"/>
  <c r="AQ190" i="59"/>
  <c r="AP190" i="59"/>
  <c r="AO190" i="59"/>
  <c r="AN190" i="59"/>
  <c r="AM190" i="59"/>
  <c r="AL190" i="59"/>
  <c r="AK190" i="59"/>
  <c r="AJ190" i="59"/>
  <c r="AI190" i="59"/>
  <c r="AH190" i="59"/>
  <c r="AG190" i="59"/>
  <c r="AF190" i="59"/>
  <c r="AE190" i="59"/>
  <c r="AD190" i="59"/>
  <c r="AC190" i="59"/>
  <c r="AB190" i="59"/>
  <c r="AA190" i="59"/>
  <c r="Z190" i="59"/>
  <c r="Y190" i="59"/>
  <c r="X190" i="59"/>
  <c r="W190" i="59"/>
  <c r="V190" i="59"/>
  <c r="U190" i="59"/>
  <c r="T190" i="59"/>
  <c r="S190" i="59"/>
  <c r="R190" i="59"/>
  <c r="Q190" i="59"/>
  <c r="F85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AB189" i="59"/>
  <c r="AA189" i="59"/>
  <c r="Z189" i="59"/>
  <c r="Y189" i="59"/>
  <c r="X189" i="59"/>
  <c r="W189" i="59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D84" i="59"/>
  <c r="C94" i="116"/>
  <c r="AB185" i="59"/>
  <c r="Z185" i="59"/>
  <c r="Y185" i="59"/>
  <c r="X185" i="59"/>
  <c r="W185" i="59"/>
  <c r="V185" i="59"/>
  <c r="U185" i="59"/>
  <c r="T185" i="59"/>
  <c r="R185" i="59"/>
  <c r="Q185" i="59"/>
  <c r="P185" i="59"/>
  <c r="O185" i="59"/>
  <c r="N185" i="59"/>
  <c r="M185" i="59"/>
  <c r="L185" i="59"/>
  <c r="J185" i="59"/>
  <c r="I185" i="59"/>
  <c r="H185" i="59"/>
  <c r="G185" i="59"/>
  <c r="F185" i="59"/>
  <c r="E185" i="59"/>
  <c r="D185" i="59"/>
  <c r="D80" i="59"/>
  <c r="C90" i="116"/>
  <c r="AB183" i="59"/>
  <c r="AA183" i="59"/>
  <c r="Z183" i="59"/>
  <c r="Y183" i="59"/>
  <c r="X183" i="59"/>
  <c r="W183" i="59"/>
  <c r="V183" i="59"/>
  <c r="U183" i="59"/>
  <c r="T183" i="59"/>
  <c r="S183" i="59"/>
  <c r="R183" i="59"/>
  <c r="Q183" i="59"/>
  <c r="F79" i="59"/>
  <c r="E89" i="116"/>
  <c r="P183" i="59"/>
  <c r="O183" i="59"/>
  <c r="N183" i="59"/>
  <c r="M183" i="59"/>
  <c r="L183" i="59"/>
  <c r="K183" i="59"/>
  <c r="J183" i="59"/>
  <c r="I183" i="59"/>
  <c r="H183" i="59"/>
  <c r="G183" i="59"/>
  <c r="F183" i="59"/>
  <c r="E183" i="59"/>
  <c r="D183" i="59"/>
  <c r="D79" i="59"/>
  <c r="C89" i="116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G182" i="59"/>
  <c r="F182" i="59"/>
  <c r="E182" i="59"/>
  <c r="E78" i="59"/>
  <c r="D88" i="116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B175" i="59"/>
  <c r="AA175" i="59"/>
  <c r="Z175" i="59"/>
  <c r="Y175" i="59"/>
  <c r="X175" i="59"/>
  <c r="W175" i="59"/>
  <c r="V175" i="59"/>
  <c r="U175" i="59"/>
  <c r="T175" i="59"/>
  <c r="S175" i="59"/>
  <c r="R175" i="59"/>
  <c r="Q175" i="59"/>
  <c r="F71" i="59"/>
  <c r="E81" i="116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D62" i="59"/>
  <c r="C72" i="116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AC145" i="59"/>
  <c r="G41" i="59"/>
  <c r="F51" i="116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BM145" i="59"/>
  <c r="BL144" i="59"/>
  <c r="BK144" i="59"/>
  <c r="BJ144" i="59"/>
  <c r="BI144" i="59"/>
  <c r="BH144" i="59"/>
  <c r="BG144" i="59"/>
  <c r="BF144" i="59"/>
  <c r="BE144" i="59"/>
  <c r="BD144" i="59"/>
  <c r="BC144" i="59"/>
  <c r="BA144" i="59"/>
  <c r="BB144" i="59"/>
  <c r="I40" i="59"/>
  <c r="H50" i="116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D144" i="59"/>
  <c r="D40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Q143" i="59"/>
  <c r="R143" i="59"/>
  <c r="F39" i="59"/>
  <c r="E49" i="116"/>
  <c r="P143" i="59"/>
  <c r="O143" i="59"/>
  <c r="N143" i="59"/>
  <c r="M143" i="59"/>
  <c r="L143" i="59"/>
  <c r="K143" i="59"/>
  <c r="E143" i="59"/>
  <c r="F143" i="59"/>
  <c r="G143" i="59"/>
  <c r="H143" i="59"/>
  <c r="I143" i="59"/>
  <c r="J143" i="59"/>
  <c r="E39" i="59"/>
  <c r="D143" i="59"/>
  <c r="D39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F141" i="59"/>
  <c r="E141" i="59"/>
  <c r="E37" i="59"/>
  <c r="D141" i="59"/>
  <c r="D136" i="59"/>
  <c r="BL135" i="59"/>
  <c r="BK135" i="59"/>
  <c r="BJ135" i="59"/>
  <c r="BI135" i="59"/>
  <c r="BG135" i="59"/>
  <c r="BF135" i="59"/>
  <c r="BE135" i="59"/>
  <c r="BD135" i="59"/>
  <c r="BC135" i="59"/>
  <c r="BB135" i="59"/>
  <c r="BA135" i="59"/>
  <c r="AZ135" i="59"/>
  <c r="AY135" i="59"/>
  <c r="AX135" i="59"/>
  <c r="AW135" i="59"/>
  <c r="AV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B135" i="59"/>
  <c r="AA135" i="59"/>
  <c r="Z135" i="59"/>
  <c r="Y135" i="59"/>
  <c r="X135" i="59"/>
  <c r="W135" i="59"/>
  <c r="V135" i="59"/>
  <c r="U135" i="59"/>
  <c r="T135" i="59"/>
  <c r="S135" i="59"/>
  <c r="R135" i="59"/>
  <c r="Q135" i="59"/>
  <c r="F31" i="59"/>
  <c r="E41" i="116"/>
  <c r="O135" i="59"/>
  <c r="N135" i="59"/>
  <c r="M135" i="59"/>
  <c r="L135" i="59"/>
  <c r="K135" i="59"/>
  <c r="J135" i="59"/>
  <c r="I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A134" i="59"/>
  <c r="BB134" i="59"/>
  <c r="I30" i="59"/>
  <c r="H40" i="116"/>
  <c r="AZ134" i="59"/>
  <c r="AY134" i="59"/>
  <c r="AX134" i="59"/>
  <c r="AW134" i="59"/>
  <c r="AV134" i="59"/>
  <c r="AU134" i="59"/>
  <c r="AO134" i="59"/>
  <c r="AP134" i="59"/>
  <c r="AQ134" i="59"/>
  <c r="AR134" i="59"/>
  <c r="AS134" i="59"/>
  <c r="AT134" i="59"/>
  <c r="H30" i="59"/>
  <c r="G40" i="116"/>
  <c r="AN134" i="59"/>
  <c r="AM134" i="59"/>
  <c r="AL134" i="59"/>
  <c r="AK134" i="59"/>
  <c r="AJ134" i="59"/>
  <c r="AI134" i="59"/>
  <c r="AH134" i="59"/>
  <c r="AG134" i="59"/>
  <c r="AF134" i="59"/>
  <c r="AE134" i="59"/>
  <c r="AC134" i="59"/>
  <c r="AD134" i="59"/>
  <c r="G30" i="59"/>
  <c r="F40" i="116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AO133" i="59"/>
  <c r="AP133" i="59"/>
  <c r="AQ133" i="59"/>
  <c r="H29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21" i="59"/>
  <c r="C31" i="116"/>
  <c r="D121" i="59"/>
  <c r="D17" i="59"/>
  <c r="C27" i="116"/>
  <c r="D120" i="59"/>
  <c r="D16" i="59"/>
  <c r="C26" i="116"/>
  <c r="D117" i="59"/>
  <c r="D13" i="59"/>
  <c r="C23" i="116"/>
  <c r="D116" i="59"/>
  <c r="D12" i="59"/>
  <c r="C22" i="116"/>
  <c r="D115" i="59"/>
  <c r="D11" i="59"/>
  <c r="C21" i="116"/>
  <c r="D114" i="59"/>
  <c r="D10" i="59"/>
  <c r="C20" i="116"/>
  <c r="D7" i="59"/>
  <c r="F95" i="59"/>
  <c r="E105" i="116"/>
  <c r="G92" i="59"/>
  <c r="F102" i="116"/>
  <c r="D90" i="59"/>
  <c r="C100" i="116"/>
  <c r="D87" i="59"/>
  <c r="C97" i="116"/>
  <c r="I85" i="59"/>
  <c r="H95" i="116"/>
  <c r="E85" i="59"/>
  <c r="D85" i="59"/>
  <c r="C95" i="116"/>
  <c r="D78" i="59"/>
  <c r="C88" i="116"/>
  <c r="D77" i="59"/>
  <c r="C87" i="116"/>
  <c r="D71" i="59"/>
  <c r="C81" i="116"/>
  <c r="D38" i="59"/>
  <c r="E38" i="59"/>
  <c r="G38" i="59"/>
  <c r="I38" i="59"/>
  <c r="J38" i="59"/>
  <c r="BM142" i="59"/>
  <c r="K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9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C6" i="112"/>
  <c r="C5" i="112"/>
  <c r="C4" i="112"/>
  <c r="C17" i="67"/>
  <c r="D18" i="67"/>
  <c r="C131" i="91"/>
  <c r="C117" i="91"/>
  <c r="C138" i="91"/>
  <c r="H41" i="59"/>
  <c r="G51" i="116"/>
  <c r="I41" i="59"/>
  <c r="H51" i="116"/>
  <c r="F29" i="59"/>
  <c r="E39" i="116"/>
  <c r="G29" i="59"/>
  <c r="F39" i="116"/>
  <c r="G39" i="116"/>
  <c r="I29" i="59"/>
  <c r="H39" i="116"/>
  <c r="E30" i="59"/>
  <c r="D40" i="116"/>
  <c r="C145" i="91"/>
  <c r="F16" i="113"/>
  <c r="G40" i="105"/>
  <c r="G41" i="105"/>
  <c r="H40" i="105"/>
  <c r="H41" i="105"/>
  <c r="H44" i="105"/>
  <c r="H52" i="105"/>
  <c r="C26" i="105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BM197" i="59"/>
  <c r="E95" i="59"/>
  <c r="D105" i="116"/>
  <c r="E41" i="59"/>
  <c r="E77" i="59"/>
  <c r="D87" i="116"/>
  <c r="F84" i="59"/>
  <c r="E94" i="116"/>
  <c r="F90" i="59"/>
  <c r="E100" i="116"/>
  <c r="E92" i="59"/>
  <c r="D102" i="116"/>
  <c r="I92" i="59"/>
  <c r="H102" i="116"/>
  <c r="D34" i="59"/>
  <c r="C44" i="116"/>
  <c r="D29" i="59"/>
  <c r="BM133" i="59"/>
  <c r="F72" i="59"/>
  <c r="E82" i="116"/>
  <c r="K13" i="105"/>
  <c r="H61" i="105"/>
  <c r="L13" i="105"/>
  <c r="E29" i="59"/>
  <c r="D39" i="116"/>
  <c r="D48" i="116"/>
  <c r="F48" i="116"/>
  <c r="H48" i="116"/>
  <c r="I39" i="59"/>
  <c r="H49" i="116"/>
  <c r="H40" i="59"/>
  <c r="G50" i="116"/>
  <c r="H53" i="105"/>
  <c r="F41" i="59"/>
  <c r="E51" i="116"/>
  <c r="F78" i="59"/>
  <c r="E88" i="116"/>
  <c r="H92" i="59"/>
  <c r="G102" i="116"/>
  <c r="D37" i="59"/>
  <c r="BM141" i="59"/>
  <c r="H85" i="59"/>
  <c r="G95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90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K268" i="6"/>
  <c r="O268" i="6"/>
  <c r="S268" i="6"/>
  <c r="W268" i="6"/>
  <c r="AA268" i="6"/>
  <c r="AE268" i="6"/>
  <c r="AM268" i="6"/>
  <c r="AQ268" i="6"/>
  <c r="AU268" i="6"/>
  <c r="BC268" i="6"/>
  <c r="BG268" i="6"/>
  <c r="BO268" i="6"/>
  <c r="N268" i="6"/>
  <c r="AT268" i="6"/>
  <c r="BH268" i="6"/>
  <c r="T268" i="6"/>
  <c r="AC268" i="6"/>
  <c r="AL268" i="6"/>
  <c r="AZ268" i="6"/>
  <c r="BI268" i="6"/>
  <c r="G268" i="6"/>
  <c r="AN268" i="6"/>
  <c r="M268" i="6"/>
  <c r="X268" i="6"/>
  <c r="AD268" i="6"/>
  <c r="AJ268" i="6"/>
  <c r="AP268" i="6"/>
  <c r="BA268" i="6"/>
  <c r="BL268" i="6"/>
  <c r="J268" i="6"/>
  <c r="U268" i="6"/>
  <c r="AV268" i="6"/>
  <c r="L268" i="6"/>
  <c r="AX268" i="6"/>
  <c r="BN268" i="6"/>
  <c r="G217" i="97"/>
  <c r="BC217" i="97"/>
  <c r="BK217" i="97"/>
  <c r="N217" i="97"/>
  <c r="L253" i="97"/>
  <c r="Y253" i="97"/>
  <c r="AG253" i="97"/>
  <c r="BB253" i="97"/>
  <c r="E289" i="97"/>
  <c r="M289" i="97"/>
  <c r="AC289" i="97"/>
  <c r="AR268" i="6"/>
  <c r="P141" i="91"/>
  <c r="D36" i="97"/>
  <c r="H36" i="97"/>
  <c r="BL113" i="97"/>
  <c r="J38" i="97"/>
  <c r="AN141" i="91"/>
  <c r="D34" i="97"/>
  <c r="F34" i="97"/>
  <c r="H34" i="97"/>
  <c r="D35" i="97"/>
  <c r="BL127" i="97"/>
  <c r="W141" i="91"/>
  <c r="BL133" i="97"/>
  <c r="R119" i="97"/>
  <c r="S141" i="97"/>
  <c r="Z119" i="97"/>
  <c r="AA141" i="97"/>
  <c r="AI141" i="97"/>
  <c r="AH119" i="97"/>
  <c r="F42" i="97"/>
  <c r="BF119" i="97"/>
  <c r="BG141" i="97"/>
  <c r="AD43" i="92"/>
  <c r="C30" i="91"/>
  <c r="C43" i="92"/>
  <c r="G10" i="31"/>
  <c r="AP14" i="30"/>
  <c r="H48" i="30"/>
  <c r="P48" i="30"/>
  <c r="H34" i="31"/>
  <c r="E35" i="91"/>
  <c r="F35" i="97"/>
  <c r="G36" i="97"/>
  <c r="BL132" i="97"/>
  <c r="BB14" i="30"/>
  <c r="H11" i="31"/>
  <c r="BC48" i="30"/>
  <c r="E28" i="31"/>
  <c r="S48" i="30"/>
  <c r="E34" i="97"/>
  <c r="BL128" i="97"/>
  <c r="BL136" i="97"/>
  <c r="J141" i="97"/>
  <c r="Z141" i="97"/>
  <c r="BF141" i="97"/>
  <c r="BL141" i="97"/>
  <c r="J42" i="97"/>
  <c r="I119" i="97"/>
  <c r="D42" i="97"/>
  <c r="Y119" i="97"/>
  <c r="BE119" i="97"/>
  <c r="H42" i="97"/>
  <c r="E29" i="68"/>
  <c r="D44" i="92"/>
  <c r="C42" i="58"/>
  <c r="C81" i="91"/>
  <c r="C46" i="92"/>
  <c r="C77" i="91"/>
  <c r="Y14" i="30"/>
  <c r="BJ14" i="30"/>
  <c r="D18" i="31"/>
  <c r="BE48" i="30"/>
  <c r="BL123" i="97"/>
  <c r="BN12" i="30"/>
  <c r="E14" i="30"/>
  <c r="C12" i="31"/>
  <c r="R14" i="30"/>
  <c r="E10" i="31"/>
  <c r="AE14" i="30"/>
  <c r="AJ14" i="30"/>
  <c r="AM14" i="30"/>
  <c r="AO14" i="30"/>
  <c r="F12" i="31"/>
  <c r="AQ14" i="30"/>
  <c r="Z48" i="30"/>
  <c r="G17" i="31"/>
  <c r="AP48" i="30"/>
  <c r="AR48" i="30"/>
  <c r="AS48" i="30"/>
  <c r="AT48" i="30"/>
  <c r="AX48" i="30"/>
  <c r="AZ48" i="30"/>
  <c r="G36" i="31"/>
  <c r="BF48" i="30"/>
  <c r="H18" i="31"/>
  <c r="E27" i="31"/>
  <c r="F34" i="31"/>
  <c r="D16" i="56"/>
  <c r="BL194" i="60"/>
  <c r="AG48" i="30"/>
  <c r="AL48" i="30"/>
  <c r="BB48" i="30"/>
  <c r="H17" i="31"/>
  <c r="E24" i="31"/>
  <c r="F32" i="31"/>
  <c r="G11" i="31"/>
  <c r="R48" i="30"/>
  <c r="G18" i="31"/>
  <c r="G23" i="31"/>
  <c r="F28" i="31"/>
  <c r="AD48" i="30"/>
  <c r="H14" i="30"/>
  <c r="AU14" i="30"/>
  <c r="AH48" i="30"/>
  <c r="E48" i="30"/>
  <c r="C36" i="31"/>
  <c r="C18" i="31"/>
  <c r="L48" i="30"/>
  <c r="BH48" i="30"/>
  <c r="C32" i="91"/>
  <c r="P14" i="30"/>
  <c r="W14" i="30"/>
  <c r="AV14" i="30"/>
  <c r="AY14" i="30"/>
  <c r="BC14" i="30"/>
  <c r="BH14" i="30"/>
  <c r="BN14" i="30"/>
  <c r="H10" i="31"/>
  <c r="AI48" i="30"/>
  <c r="AJ48" i="30"/>
  <c r="D22" i="31"/>
  <c r="D24" i="31"/>
  <c r="E32" i="31"/>
  <c r="E34" i="31"/>
  <c r="G34" i="31"/>
  <c r="P119" i="97"/>
  <c r="E42" i="97"/>
  <c r="AV119" i="97"/>
  <c r="G42" i="97"/>
  <c r="BL137" i="97"/>
  <c r="D43" i="92"/>
  <c r="F35" i="91"/>
  <c r="H35" i="91"/>
  <c r="F11" i="31"/>
  <c r="F48" i="30"/>
  <c r="D36" i="31"/>
  <c r="F17" i="31"/>
  <c r="BJ48" i="30"/>
  <c r="H23" i="31"/>
  <c r="E31" i="31"/>
  <c r="G32" i="31"/>
  <c r="D11" i="31"/>
  <c r="E18" i="31"/>
  <c r="D9" i="56"/>
  <c r="BG193" i="60"/>
  <c r="G21" i="28"/>
  <c r="D15" i="35"/>
  <c r="D17" i="35"/>
  <c r="F27" i="28"/>
  <c r="D22" i="35"/>
  <c r="F39" i="113"/>
  <c r="F38" i="113"/>
  <c r="F23" i="31"/>
  <c r="D34" i="31"/>
  <c r="C13" i="36"/>
  <c r="D33" i="35"/>
  <c r="E22" i="35"/>
  <c r="E33" i="35"/>
  <c r="E8" i="35"/>
  <c r="E10" i="35"/>
  <c r="E16" i="35"/>
  <c r="E24" i="35"/>
  <c r="G35" i="91"/>
  <c r="D19" i="31"/>
  <c r="H27" i="31"/>
  <c r="D31" i="31"/>
  <c r="D35" i="35"/>
  <c r="E35" i="68"/>
  <c r="F19" i="31"/>
  <c r="D23" i="56"/>
  <c r="BG195" i="60"/>
  <c r="D30" i="56"/>
  <c r="BG196" i="60"/>
  <c r="E28" i="35"/>
  <c r="J21" i="28"/>
  <c r="G10" i="36"/>
  <c r="R21" i="28"/>
  <c r="Q186" i="59"/>
  <c r="Z21" i="28"/>
  <c r="E35" i="35"/>
  <c r="AC21" i="28"/>
  <c r="F21" i="28"/>
  <c r="E186" i="59"/>
  <c r="N21" i="28"/>
  <c r="V21" i="28"/>
  <c r="E20" i="68"/>
  <c r="C16" i="35"/>
  <c r="H21" i="28"/>
  <c r="P21" i="28"/>
  <c r="M10" i="36"/>
  <c r="X21" i="28"/>
  <c r="E34" i="113"/>
  <c r="G39" i="113"/>
  <c r="E39" i="113"/>
  <c r="E38" i="113"/>
  <c r="D37" i="113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AC203" i="6"/>
  <c r="J141" i="91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C10" i="36"/>
  <c r="O10" i="36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20" i="28"/>
  <c r="AE20" i="28"/>
  <c r="AD185" i="59"/>
  <c r="AF20" i="28"/>
  <c r="AE185" i="59"/>
  <c r="AG20" i="28"/>
  <c r="AF185" i="59"/>
  <c r="AH20" i="28"/>
  <c r="AG185" i="59"/>
  <c r="AI20" i="28"/>
  <c r="AH185" i="59"/>
  <c r="AJ20" i="28"/>
  <c r="AI185" i="59"/>
  <c r="AK20" i="28"/>
  <c r="AJ185" i="59"/>
  <c r="AL20" i="28"/>
  <c r="AK185" i="59"/>
  <c r="AM20" i="28"/>
  <c r="AL185" i="59"/>
  <c r="AN20" i="28"/>
  <c r="AM185" i="59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AD26" i="28"/>
  <c r="AE26" i="28"/>
  <c r="AD191" i="59"/>
  <c r="AF26" i="28"/>
  <c r="AE191" i="59"/>
  <c r="AG26" i="28"/>
  <c r="AF191" i="59"/>
  <c r="AH26" i="28"/>
  <c r="AG191" i="59"/>
  <c r="AI26" i="28"/>
  <c r="AH191" i="59"/>
  <c r="AJ26" i="28"/>
  <c r="AI191" i="59"/>
  <c r="AK26" i="28"/>
  <c r="AJ191" i="59"/>
  <c r="AL26" i="28"/>
  <c r="AK191" i="59"/>
  <c r="AM26" i="28"/>
  <c r="AL191" i="59"/>
  <c r="AN26" i="28"/>
  <c r="AM191" i="59"/>
  <c r="AD30" i="28"/>
  <c r="AE30" i="28"/>
  <c r="AF30" i="28"/>
  <c r="AG30" i="28"/>
  <c r="AH30" i="28"/>
  <c r="AI30" i="28"/>
  <c r="AJ30" i="28"/>
  <c r="AK30" i="28"/>
  <c r="AL30" i="28"/>
  <c r="AM30" i="28"/>
  <c r="AN30" i="28"/>
  <c r="AO30" i="28"/>
  <c r="AD31" i="28"/>
  <c r="AE31" i="28"/>
  <c r="AD196" i="59"/>
  <c r="AF31" i="28"/>
  <c r="AE196" i="59"/>
  <c r="AG31" i="28"/>
  <c r="AF196" i="59"/>
  <c r="AH31" i="28"/>
  <c r="AG196" i="59"/>
  <c r="AI31" i="28"/>
  <c r="AH196" i="59"/>
  <c r="AJ31" i="28"/>
  <c r="AI196" i="59"/>
  <c r="AK31" i="28"/>
  <c r="AJ196" i="59"/>
  <c r="AL31" i="28"/>
  <c r="AK196" i="59"/>
  <c r="AM31" i="28"/>
  <c r="AL196" i="59"/>
  <c r="AN31" i="28"/>
  <c r="AM196" i="59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AD37" i="28"/>
  <c r="AE37" i="28"/>
  <c r="AF37" i="28"/>
  <c r="AG37" i="28"/>
  <c r="AH37" i="28"/>
  <c r="AI37" i="28"/>
  <c r="AJ37" i="28"/>
  <c r="AK37" i="28"/>
  <c r="AL37" i="28"/>
  <c r="AM37" i="28"/>
  <c r="AN37" i="28"/>
  <c r="AO37" i="28"/>
  <c r="G26" i="6"/>
  <c r="I42" i="97"/>
  <c r="L8" i="105"/>
  <c r="H33" i="105"/>
  <c r="D25" i="105"/>
  <c r="I39" i="60"/>
  <c r="Q39" i="60"/>
  <c r="Y39" i="60"/>
  <c r="AG39" i="60"/>
  <c r="AO39" i="60"/>
  <c r="AW39" i="60"/>
  <c r="AW38" i="60"/>
  <c r="AW42" i="60"/>
  <c r="BE39" i="60"/>
  <c r="E77" i="60"/>
  <c r="M77" i="60"/>
  <c r="U77" i="60"/>
  <c r="AC77" i="60"/>
  <c r="AK77" i="60"/>
  <c r="AS77" i="60"/>
  <c r="BA77" i="60"/>
  <c r="BA76" i="60"/>
  <c r="BA80" i="60"/>
  <c r="BI77" i="60"/>
  <c r="I121" i="60"/>
  <c r="Q121" i="60"/>
  <c r="Y121" i="60"/>
  <c r="AG121" i="60"/>
  <c r="AO121" i="60"/>
  <c r="AW121" i="60"/>
  <c r="BE121" i="60"/>
  <c r="BE120" i="60"/>
  <c r="BE124" i="60"/>
  <c r="BD40" i="58"/>
  <c r="E196" i="60"/>
  <c r="M196" i="60"/>
  <c r="U196" i="60"/>
  <c r="AC196" i="60"/>
  <c r="AK196" i="60"/>
  <c r="AS196" i="60"/>
  <c r="BA196" i="60"/>
  <c r="BI196" i="60"/>
  <c r="BI195" i="60"/>
  <c r="BI199" i="60"/>
  <c r="BI73" i="57"/>
  <c r="I38" i="60"/>
  <c r="Q38" i="60"/>
  <c r="Y38" i="60"/>
  <c r="AG38" i="60"/>
  <c r="AO38" i="60"/>
  <c r="BE38" i="60"/>
  <c r="E76" i="60"/>
  <c r="E80" i="60"/>
  <c r="M76" i="60"/>
  <c r="U76" i="60"/>
  <c r="AC76" i="60"/>
  <c r="AK76" i="60"/>
  <c r="AS76" i="60"/>
  <c r="BI76" i="60"/>
  <c r="I120" i="60"/>
  <c r="I124" i="60"/>
  <c r="H40" i="58"/>
  <c r="Q120" i="60"/>
  <c r="Y120" i="60"/>
  <c r="AG120" i="60"/>
  <c r="AO120" i="60"/>
  <c r="AW120" i="60"/>
  <c r="E195" i="60"/>
  <c r="M195" i="60"/>
  <c r="M199" i="60"/>
  <c r="M73" i="57"/>
  <c r="U195" i="60"/>
  <c r="AC195" i="60"/>
  <c r="AK195" i="60"/>
  <c r="AS195" i="60"/>
  <c r="BA195" i="60"/>
  <c r="G12" i="31"/>
  <c r="D10" i="36"/>
  <c r="F186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6" i="59"/>
  <c r="E12" i="31"/>
  <c r="J29" i="59"/>
  <c r="K29" i="59"/>
  <c r="C39" i="116"/>
  <c r="D51" i="116"/>
  <c r="K10" i="36"/>
  <c r="M186" i="59"/>
  <c r="F36" i="31"/>
  <c r="H11" i="105"/>
  <c r="D24" i="105"/>
  <c r="L7" i="105"/>
  <c r="I35" i="97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6" i="59"/>
  <c r="W10" i="36"/>
  <c r="Y186" i="59"/>
  <c r="C11" i="36"/>
  <c r="E192" i="59"/>
  <c r="C44" i="92"/>
  <c r="C31" i="91"/>
  <c r="H12" i="31"/>
  <c r="F39" i="60"/>
  <c r="N39" i="60"/>
  <c r="V39" i="60"/>
  <c r="AD39" i="60"/>
  <c r="AL39" i="60"/>
  <c r="AL38" i="60"/>
  <c r="AL42" i="60"/>
  <c r="AT39" i="60"/>
  <c r="BB39" i="60"/>
  <c r="BJ39" i="60"/>
  <c r="J77" i="60"/>
  <c r="R77" i="60"/>
  <c r="Z77" i="60"/>
  <c r="AH77" i="60"/>
  <c r="AP77" i="60"/>
  <c r="AP76" i="60"/>
  <c r="AP80" i="60"/>
  <c r="AX77" i="60"/>
  <c r="BF77" i="60"/>
  <c r="F121" i="60"/>
  <c r="N121" i="60"/>
  <c r="V121" i="60"/>
  <c r="AD121" i="60"/>
  <c r="AL121" i="60"/>
  <c r="AT121" i="60"/>
  <c r="AT120" i="60"/>
  <c r="AT124" i="60"/>
  <c r="AS40" i="58"/>
  <c r="BB121" i="60"/>
  <c r="BJ121" i="60"/>
  <c r="J196" i="60"/>
  <c r="R196" i="60"/>
  <c r="Z196" i="60"/>
  <c r="AH196" i="60"/>
  <c r="AP196" i="60"/>
  <c r="AX196" i="60"/>
  <c r="AX195" i="60"/>
  <c r="AX199" i="60"/>
  <c r="AX73" i="57"/>
  <c r="BF196" i="60"/>
  <c r="F38" i="60"/>
  <c r="N38" i="60"/>
  <c r="V38" i="60"/>
  <c r="AD38" i="60"/>
  <c r="AT38" i="60"/>
  <c r="BB38" i="60"/>
  <c r="BB42" i="60"/>
  <c r="BJ38" i="60"/>
  <c r="J76" i="60"/>
  <c r="R76" i="60"/>
  <c r="Z76" i="60"/>
  <c r="AH76" i="60"/>
  <c r="AX76" i="60"/>
  <c r="BF76" i="60"/>
  <c r="BF80" i="60"/>
  <c r="F120" i="60"/>
  <c r="N120" i="60"/>
  <c r="V120" i="60"/>
  <c r="AD120" i="60"/>
  <c r="AL120" i="60"/>
  <c r="BB120" i="60"/>
  <c r="BJ120" i="60"/>
  <c r="BJ124" i="60"/>
  <c r="BI40" i="58"/>
  <c r="J195" i="60"/>
  <c r="R195" i="60"/>
  <c r="Z195" i="60"/>
  <c r="AH195" i="60"/>
  <c r="AP195" i="60"/>
  <c r="BF195" i="60"/>
  <c r="G38" i="113"/>
  <c r="C30" i="105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48" i="30"/>
  <c r="G39" i="60"/>
  <c r="O39" i="60"/>
  <c r="W39" i="60"/>
  <c r="AE39" i="60"/>
  <c r="AM39" i="60"/>
  <c r="AM36" i="60"/>
  <c r="AM38" i="60"/>
  <c r="AM42" i="60"/>
  <c r="AU39" i="60"/>
  <c r="BC39" i="60"/>
  <c r="BK39" i="60"/>
  <c r="K77" i="60"/>
  <c r="S77" i="60"/>
  <c r="AA77" i="60"/>
  <c r="AI77" i="60"/>
  <c r="AQ77" i="60"/>
  <c r="AQ74" i="60"/>
  <c r="AQ76" i="60"/>
  <c r="AQ80" i="60"/>
  <c r="AY77" i="60"/>
  <c r="BG77" i="60"/>
  <c r="G121" i="60"/>
  <c r="O121" i="60"/>
  <c r="W121" i="60"/>
  <c r="AE121" i="60"/>
  <c r="AM121" i="60"/>
  <c r="AU121" i="60"/>
  <c r="AU118" i="60"/>
  <c r="AU120" i="60"/>
  <c r="AU124" i="60"/>
  <c r="AT40" i="58"/>
  <c r="BC121" i="60"/>
  <c r="BK121" i="60"/>
  <c r="K196" i="60"/>
  <c r="S196" i="60"/>
  <c r="AA196" i="60"/>
  <c r="AI196" i="60"/>
  <c r="AQ196" i="60"/>
  <c r="AY196" i="60"/>
  <c r="AY193" i="60"/>
  <c r="AY195" i="60"/>
  <c r="AY199" i="60"/>
  <c r="AY73" i="57"/>
  <c r="G38" i="60"/>
  <c r="O38" i="60"/>
  <c r="W38" i="60"/>
  <c r="AE38" i="60"/>
  <c r="AU38" i="60"/>
  <c r="BC38" i="60"/>
  <c r="BK38" i="60"/>
  <c r="K76" i="60"/>
  <c r="S76" i="60"/>
  <c r="AA76" i="60"/>
  <c r="AI76" i="60"/>
  <c r="AY76" i="60"/>
  <c r="BG76" i="60"/>
  <c r="G120" i="60"/>
  <c r="G118" i="60"/>
  <c r="G124" i="60"/>
  <c r="F40" i="58"/>
  <c r="O120" i="60"/>
  <c r="W120" i="60"/>
  <c r="AE120" i="60"/>
  <c r="AM120" i="60"/>
  <c r="BC120" i="60"/>
  <c r="BK120" i="60"/>
  <c r="K195" i="60"/>
  <c r="K193" i="60"/>
  <c r="K199" i="60"/>
  <c r="K73" i="57"/>
  <c r="S195" i="60"/>
  <c r="AA195" i="60"/>
  <c r="AI195" i="60"/>
  <c r="AQ195" i="60"/>
  <c r="G36" i="60"/>
  <c r="O36" i="60"/>
  <c r="W36" i="60"/>
  <c r="W42" i="60"/>
  <c r="AE36" i="60"/>
  <c r="AU36" i="60"/>
  <c r="BC36" i="60"/>
  <c r="BK36" i="60"/>
  <c r="K74" i="60"/>
  <c r="S74" i="60"/>
  <c r="AA74" i="60"/>
  <c r="AA80" i="60"/>
  <c r="AI74" i="60"/>
  <c r="AY74" i="60"/>
  <c r="BG74" i="60"/>
  <c r="O118" i="60"/>
  <c r="W118" i="60"/>
  <c r="AE118" i="60"/>
  <c r="AE124" i="60"/>
  <c r="AD40" i="58"/>
  <c r="AM118" i="60"/>
  <c r="BC118" i="60"/>
  <c r="BK118" i="60"/>
  <c r="S193" i="60"/>
  <c r="AA193" i="60"/>
  <c r="AI193" i="60"/>
  <c r="AI199" i="60"/>
  <c r="AI73" i="57"/>
  <c r="AQ193" i="60"/>
  <c r="E10" i="36"/>
  <c r="G186" i="59"/>
  <c r="Z10" i="36"/>
  <c r="AB186" i="59"/>
  <c r="I186" i="59"/>
  <c r="E36" i="31"/>
  <c r="I34" i="97"/>
  <c r="C47" i="116"/>
  <c r="K8" i="105"/>
  <c r="C25" i="105"/>
  <c r="C28" i="105"/>
  <c r="E37" i="113"/>
  <c r="F37" i="113"/>
  <c r="D40" i="113"/>
  <c r="AL14" i="36"/>
  <c r="BA37" i="28"/>
  <c r="AZ37" i="28"/>
  <c r="AY37" i="28"/>
  <c r="AX37" i="28"/>
  <c r="AW37" i="28"/>
  <c r="AV37" i="28"/>
  <c r="AU37" i="28"/>
  <c r="AT37" i="28"/>
  <c r="AS37" i="28"/>
  <c r="AR37" i="28"/>
  <c r="AQ37" i="28"/>
  <c r="AP37" i="28"/>
  <c r="AN202" i="59"/>
  <c r="AK14" i="36"/>
  <c r="AM202" i="59"/>
  <c r="AJ14" i="36"/>
  <c r="AL202" i="59"/>
  <c r="AI14" i="36"/>
  <c r="AK202" i="59"/>
  <c r="AH14" i="36"/>
  <c r="AJ202" i="59"/>
  <c r="AG14" i="36"/>
  <c r="AI202" i="59"/>
  <c r="AF14" i="36"/>
  <c r="AH202" i="59"/>
  <c r="AE14" i="36"/>
  <c r="AG202" i="59"/>
  <c r="AD14" i="36"/>
  <c r="AF202" i="59"/>
  <c r="AC14" i="36"/>
  <c r="AE202" i="59"/>
  <c r="AB14" i="36"/>
  <c r="AD202" i="59"/>
  <c r="AA14" i="36"/>
  <c r="F35" i="35"/>
  <c r="AC202" i="59"/>
  <c r="AL13" i="36"/>
  <c r="BA35" i="28"/>
  <c r="AZ35" i="28"/>
  <c r="AY35" i="28"/>
  <c r="AX35" i="28"/>
  <c r="AW35" i="28"/>
  <c r="AV35" i="28"/>
  <c r="AU35" i="28"/>
  <c r="AT35" i="28"/>
  <c r="AS35" i="28"/>
  <c r="AR35" i="28"/>
  <c r="AQ35" i="28"/>
  <c r="AP35" i="28"/>
  <c r="AN200" i="59"/>
  <c r="AK13" i="36"/>
  <c r="AM200" i="59"/>
  <c r="AJ13" i="36"/>
  <c r="AL200" i="59"/>
  <c r="AI13" i="36"/>
  <c r="AK200" i="59"/>
  <c r="AH13" i="36"/>
  <c r="AJ200" i="59"/>
  <c r="AG13" i="36"/>
  <c r="AI200" i="59"/>
  <c r="AF13" i="36"/>
  <c r="AH200" i="59"/>
  <c r="AE13" i="36"/>
  <c r="AG200" i="59"/>
  <c r="AD13" i="36"/>
  <c r="AF200" i="59"/>
  <c r="AC13" i="36"/>
  <c r="AE200" i="59"/>
  <c r="AB13" i="36"/>
  <c r="AD200" i="59"/>
  <c r="AA13" i="36"/>
  <c r="F33" i="35"/>
  <c r="AC200" i="59"/>
  <c r="AC196" i="59"/>
  <c r="BA30" i="28"/>
  <c r="AZ30" i="28"/>
  <c r="AY30" i="28"/>
  <c r="AX30" i="28"/>
  <c r="AW30" i="28"/>
  <c r="AV30" i="28"/>
  <c r="AU30" i="28"/>
  <c r="AT30" i="28"/>
  <c r="AS30" i="28"/>
  <c r="AR30" i="28"/>
  <c r="AQ30" i="28"/>
  <c r="AP30" i="28"/>
  <c r="AN195" i="59"/>
  <c r="AM195" i="59"/>
  <c r="AM33" i="28"/>
  <c r="AJ12" i="36"/>
  <c r="AL195" i="59"/>
  <c r="AL33" i="28"/>
  <c r="AK195" i="59"/>
  <c r="AK33" i="28"/>
  <c r="AJ195" i="59"/>
  <c r="AJ33" i="28"/>
  <c r="AI195" i="59"/>
  <c r="AI33" i="28"/>
  <c r="AF12" i="36"/>
  <c r="AH195" i="59"/>
  <c r="AG195" i="59"/>
  <c r="AG33" i="28"/>
  <c r="AF195" i="59"/>
  <c r="AF33" i="28"/>
  <c r="AE195" i="59"/>
  <c r="AE33" i="28"/>
  <c r="AB12" i="36"/>
  <c r="AD195" i="59"/>
  <c r="AD33" i="28"/>
  <c r="F28" i="35"/>
  <c r="AC195" i="59"/>
  <c r="AC191" i="59"/>
  <c r="BA24" i="28"/>
  <c r="AZ24" i="28"/>
  <c r="AY24" i="28"/>
  <c r="AX24" i="28"/>
  <c r="AW24" i="28"/>
  <c r="AV24" i="28"/>
  <c r="AU24" i="28"/>
  <c r="AT24" i="28"/>
  <c r="AS24" i="28"/>
  <c r="AR24" i="28"/>
  <c r="AQ24" i="28"/>
  <c r="AP24" i="28"/>
  <c r="AN189" i="59"/>
  <c r="AN27" i="28"/>
  <c r="AM189" i="59"/>
  <c r="AM27" i="28"/>
  <c r="AL189" i="59"/>
  <c r="AL27" i="28"/>
  <c r="AK189" i="59"/>
  <c r="AK27" i="28"/>
  <c r="AJ189" i="59"/>
  <c r="AJ27" i="28"/>
  <c r="AI189" i="59"/>
  <c r="AI27" i="28"/>
  <c r="AH189" i="59"/>
  <c r="AH27" i="28"/>
  <c r="AG189" i="59"/>
  <c r="AF189" i="59"/>
  <c r="AF27" i="28"/>
  <c r="AE189" i="59"/>
  <c r="AE27" i="28"/>
  <c r="AD189" i="59"/>
  <c r="AD27" i="28"/>
  <c r="F22" i="35"/>
  <c r="AC189" i="59"/>
  <c r="AC185" i="59"/>
  <c r="AC183" i="59"/>
  <c r="AC182" i="59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M181" i="59"/>
  <c r="AL181" i="59"/>
  <c r="AK181" i="59"/>
  <c r="AJ181" i="59"/>
  <c r="AI181" i="59"/>
  <c r="AH181" i="59"/>
  <c r="AG181" i="59"/>
  <c r="AF181" i="59"/>
  <c r="AE181" i="59"/>
  <c r="AD181" i="59"/>
  <c r="F15" i="35"/>
  <c r="AC181" i="59"/>
  <c r="AC176" i="59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E40" i="59"/>
  <c r="BL99" i="97"/>
  <c r="J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7" i="97"/>
  <c r="X13" i="98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7" i="97"/>
  <c r="U13" i="98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S75" i="57"/>
  <c r="R115" i="97"/>
  <c r="Q12" i="98"/>
  <c r="S146" i="59"/>
  <c r="R75" i="57"/>
  <c r="P30" i="71"/>
  <c r="Q115" i="97"/>
  <c r="P12" i="98"/>
  <c r="R146" i="59"/>
  <c r="Q75" i="57"/>
  <c r="P115" i="97"/>
  <c r="Q146" i="59"/>
  <c r="P75" i="57"/>
  <c r="O117" i="97"/>
  <c r="N13" i="98"/>
  <c r="O115" i="97"/>
  <c r="N12" i="98"/>
  <c r="P146" i="59"/>
  <c r="O75" i="57"/>
  <c r="N115" i="97"/>
  <c r="M12" i="98"/>
  <c r="O146" i="59"/>
  <c r="N75" i="57"/>
  <c r="M115" i="97"/>
  <c r="L12" i="98"/>
  <c r="N146" i="59"/>
  <c r="M75" i="57"/>
  <c r="L117" i="97"/>
  <c r="K13" i="98"/>
  <c r="L115" i="97"/>
  <c r="K12" i="98"/>
  <c r="M146" i="59"/>
  <c r="L75" i="57"/>
  <c r="K115" i="97"/>
  <c r="J12" i="98"/>
  <c r="L146" i="59"/>
  <c r="K75" i="57"/>
  <c r="J115" i="97"/>
  <c r="I12" i="98"/>
  <c r="K146" i="59"/>
  <c r="J75" i="57"/>
  <c r="I115" i="97"/>
  <c r="H12" i="98"/>
  <c r="J146" i="59"/>
  <c r="I75" i="57"/>
  <c r="H115" i="97"/>
  <c r="G12" i="98"/>
  <c r="I146" i="59"/>
  <c r="H75" i="57"/>
  <c r="F30" i="71"/>
  <c r="G115" i="97"/>
  <c r="F12" i="98"/>
  <c r="H146" i="59"/>
  <c r="G75" i="57"/>
  <c r="F115" i="97"/>
  <c r="E12" i="98"/>
  <c r="G146" i="59"/>
  <c r="F75" i="57"/>
  <c r="E117" i="97"/>
  <c r="D13" i="98"/>
  <c r="E115" i="97"/>
  <c r="D12" i="98"/>
  <c r="F146" i="59"/>
  <c r="E75" i="57"/>
  <c r="C30" i="71"/>
  <c r="D115" i="97"/>
  <c r="E146" i="59"/>
  <c r="BL136" i="59"/>
  <c r="BL138" i="59"/>
  <c r="BK79" i="91"/>
  <c r="BK45" i="92"/>
  <c r="BK42" i="58"/>
  <c r="BK81" i="91"/>
  <c r="BK46" i="92"/>
  <c r="BK136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79" i="91"/>
  <c r="BG45" i="92"/>
  <c r="BH136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79" i="91"/>
  <c r="S45" i="92"/>
  <c r="T136" i="59"/>
  <c r="R42" i="58"/>
  <c r="R81" i="91"/>
  <c r="R46" i="92"/>
  <c r="R79" i="91"/>
  <c r="R45" i="92"/>
  <c r="S136" i="59"/>
  <c r="Q42" i="58"/>
  <c r="Q81" i="91"/>
  <c r="Q46" i="92"/>
  <c r="Q79" i="91"/>
  <c r="Q45" i="92"/>
  <c r="R136" i="59"/>
  <c r="P42" i="58"/>
  <c r="P81" i="91"/>
  <c r="P46" i="92"/>
  <c r="P79" i="91"/>
  <c r="Q136" i="59"/>
  <c r="O79" i="91"/>
  <c r="O45" i="92"/>
  <c r="P136" i="59"/>
  <c r="N42" i="58"/>
  <c r="N81" i="91"/>
  <c r="N46" i="92"/>
  <c r="N79" i="91"/>
  <c r="N45" i="92"/>
  <c r="O136" i="59"/>
  <c r="M42" i="58"/>
  <c r="M81" i="91"/>
  <c r="M46" i="92"/>
  <c r="M79" i="91"/>
  <c r="M45" i="92"/>
  <c r="N136" i="59"/>
  <c r="L42" i="58"/>
  <c r="L81" i="91"/>
  <c r="L46" i="92"/>
  <c r="L79" i="91"/>
  <c r="L45" i="92"/>
  <c r="M136" i="59"/>
  <c r="K79" i="91"/>
  <c r="K45" i="92"/>
  <c r="L136" i="59"/>
  <c r="J42" i="58"/>
  <c r="J81" i="91"/>
  <c r="J46" i="92"/>
  <c r="J79" i="91"/>
  <c r="J45" i="92"/>
  <c r="K136" i="59"/>
  <c r="I42" i="58"/>
  <c r="I81" i="91"/>
  <c r="I46" i="92"/>
  <c r="I79" i="91"/>
  <c r="I45" i="92"/>
  <c r="J136" i="59"/>
  <c r="H42" i="58"/>
  <c r="H81" i="91"/>
  <c r="H46" i="92"/>
  <c r="H79" i="91"/>
  <c r="H45" i="92"/>
  <c r="I136" i="59"/>
  <c r="G79" i="91"/>
  <c r="G45" i="92"/>
  <c r="H136" i="59"/>
  <c r="F42" i="58"/>
  <c r="F81" i="91"/>
  <c r="F46" i="92"/>
  <c r="F79" i="91"/>
  <c r="F45" i="92"/>
  <c r="G136" i="59"/>
  <c r="E42" i="58"/>
  <c r="E81" i="91"/>
  <c r="E46" i="92"/>
  <c r="E79" i="91"/>
  <c r="E45" i="92"/>
  <c r="F136" i="59"/>
  <c r="D42" i="58"/>
  <c r="D81" i="91"/>
  <c r="D46" i="92"/>
  <c r="D79" i="91"/>
  <c r="E136" i="59"/>
  <c r="D50" i="116"/>
  <c r="H8" i="35"/>
  <c r="BA174" i="59"/>
  <c r="BB174" i="59"/>
  <c r="BC174" i="59"/>
  <c r="BD174" i="59"/>
  <c r="BE174" i="59"/>
  <c r="BF174" i="59"/>
  <c r="BG174" i="59"/>
  <c r="BH174" i="59"/>
  <c r="BI174" i="59"/>
  <c r="BJ174" i="59"/>
  <c r="BK174" i="59"/>
  <c r="BL174" i="59"/>
  <c r="BM174" i="59"/>
  <c r="G70" i="59"/>
  <c r="G77" i="59"/>
  <c r="G15" i="35"/>
  <c r="AO181" i="59"/>
  <c r="AP181" i="59"/>
  <c r="AQ181" i="59"/>
  <c r="AR181" i="59"/>
  <c r="AS181" i="59"/>
  <c r="AT181" i="59"/>
  <c r="AU181" i="59"/>
  <c r="AV181" i="59"/>
  <c r="AW181" i="59"/>
  <c r="AX181" i="59"/>
  <c r="AY181" i="59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G84" i="59"/>
  <c r="AA11" i="36"/>
  <c r="AC192" i="59"/>
  <c r="AB11" i="36"/>
  <c r="AD192" i="59"/>
  <c r="AC11" i="36"/>
  <c r="AE192" i="59"/>
  <c r="AE11" i="36"/>
  <c r="AG192" i="59"/>
  <c r="AF11" i="36"/>
  <c r="AH192" i="59"/>
  <c r="AG11" i="36"/>
  <c r="AI192" i="59"/>
  <c r="AH11" i="36"/>
  <c r="AJ192" i="59"/>
  <c r="AI11" i="36"/>
  <c r="AK192" i="59"/>
  <c r="AJ11" i="36"/>
  <c r="AL192" i="59"/>
  <c r="AK11" i="36"/>
  <c r="AM192" i="59"/>
  <c r="G22" i="35"/>
  <c r="AO189" i="59"/>
  <c r="AP189" i="59"/>
  <c r="AQ189" i="59"/>
  <c r="AR189" i="59"/>
  <c r="AS189" i="59"/>
  <c r="AT189" i="59"/>
  <c r="AU189" i="59"/>
  <c r="AV189" i="59"/>
  <c r="AW189" i="59"/>
  <c r="AX189" i="59"/>
  <c r="AY189" i="59"/>
  <c r="BM24" i="28"/>
  <c r="BL24" i="28"/>
  <c r="BK24" i="28"/>
  <c r="BJ24" i="28"/>
  <c r="BI24" i="28"/>
  <c r="BH24" i="28"/>
  <c r="BG24" i="28"/>
  <c r="BF24" i="28"/>
  <c r="BE24" i="28"/>
  <c r="BD24" i="28"/>
  <c r="BC24" i="28"/>
  <c r="BB24" i="28"/>
  <c r="AZ189" i="59"/>
  <c r="G90" i="59"/>
  <c r="AA12" i="36"/>
  <c r="AC198" i="59"/>
  <c r="AC12" i="36"/>
  <c r="AE198" i="59"/>
  <c r="AD12" i="36"/>
  <c r="AF198" i="59"/>
  <c r="AG12" i="36"/>
  <c r="AI198" i="59"/>
  <c r="AH12" i="36"/>
  <c r="AJ198" i="59"/>
  <c r="AI12" i="36"/>
  <c r="AK198" i="59"/>
  <c r="G28" i="35"/>
  <c r="AO195" i="59"/>
  <c r="AP195" i="59"/>
  <c r="AQ195" i="59"/>
  <c r="AR195" i="59"/>
  <c r="AS195" i="59"/>
  <c r="AT195" i="59"/>
  <c r="AU195" i="59"/>
  <c r="AV195" i="59"/>
  <c r="AW195" i="59"/>
  <c r="AX195" i="59"/>
  <c r="AY195" i="59"/>
  <c r="BM30" i="28"/>
  <c r="BL30" i="28"/>
  <c r="BK30" i="28"/>
  <c r="BJ30" i="28"/>
  <c r="BI30" i="28"/>
  <c r="BH30" i="28"/>
  <c r="BG30" i="28"/>
  <c r="BF30" i="28"/>
  <c r="BE30" i="28"/>
  <c r="BD30" i="28"/>
  <c r="BC30" i="28"/>
  <c r="BB30" i="28"/>
  <c r="AZ195" i="59"/>
  <c r="G95" i="59"/>
  <c r="AM13" i="36"/>
  <c r="G33" i="35"/>
  <c r="AO200" i="59"/>
  <c r="AN13" i="36"/>
  <c r="AP200" i="59"/>
  <c r="AO13" i="36"/>
  <c r="AQ200" i="59"/>
  <c r="AP13" i="36"/>
  <c r="AR200" i="59"/>
  <c r="AQ13" i="36"/>
  <c r="AS200" i="59"/>
  <c r="AR13" i="36"/>
  <c r="AT200" i="59"/>
  <c r="AS13" i="36"/>
  <c r="AU200" i="59"/>
  <c r="AT13" i="36"/>
  <c r="AV200" i="59"/>
  <c r="AU13" i="36"/>
  <c r="AW200" i="59"/>
  <c r="AV13" i="36"/>
  <c r="AX200" i="59"/>
  <c r="AW13" i="36"/>
  <c r="AY200" i="59"/>
  <c r="AX13" i="36"/>
  <c r="BM35" i="28"/>
  <c r="BL35" i="28"/>
  <c r="BK35" i="28"/>
  <c r="BJ35" i="28"/>
  <c r="BI35" i="28"/>
  <c r="BH35" i="28"/>
  <c r="BG35" i="28"/>
  <c r="BF35" i="28"/>
  <c r="BE35" i="28"/>
  <c r="BD35" i="28"/>
  <c r="BC35" i="28"/>
  <c r="BB35" i="28"/>
  <c r="AZ200" i="59"/>
  <c r="G97" i="59"/>
  <c r="AM14" i="36"/>
  <c r="G35" i="35"/>
  <c r="AO202" i="59"/>
  <c r="AN14" i="36"/>
  <c r="AP202" i="59"/>
  <c r="AO14" i="36"/>
  <c r="AQ202" i="59"/>
  <c r="AP14" i="36"/>
  <c r="AR202" i="59"/>
  <c r="AQ14" i="36"/>
  <c r="AS202" i="59"/>
  <c r="AR14" i="36"/>
  <c r="AT202" i="59"/>
  <c r="AS14" i="36"/>
  <c r="AU202" i="59"/>
  <c r="AT14" i="36"/>
  <c r="AV202" i="59"/>
  <c r="AU14" i="36"/>
  <c r="AW202" i="59"/>
  <c r="AV14" i="36"/>
  <c r="AX202" i="59"/>
  <c r="AW14" i="36"/>
  <c r="AY202" i="59"/>
  <c r="AX14" i="36"/>
  <c r="BM37" i="28"/>
  <c r="BL37" i="28"/>
  <c r="BK37" i="28"/>
  <c r="BJ37" i="28"/>
  <c r="BI37" i="28"/>
  <c r="BH37" i="28"/>
  <c r="BG37" i="28"/>
  <c r="BF37" i="28"/>
  <c r="BE37" i="28"/>
  <c r="BD37" i="28"/>
  <c r="BB37" i="28"/>
  <c r="BC37" i="28"/>
  <c r="H35" i="35"/>
  <c r="AZ202" i="59"/>
  <c r="H70" i="59"/>
  <c r="G80" i="116"/>
  <c r="L34" i="105"/>
  <c r="AY14" i="36"/>
  <c r="BA202" i="59"/>
  <c r="AZ14" i="36"/>
  <c r="BB202" i="59"/>
  <c r="BB14" i="36"/>
  <c r="BD202" i="59"/>
  <c r="BC14" i="36"/>
  <c r="BE202" i="59"/>
  <c r="BD14" i="36"/>
  <c r="BF202" i="59"/>
  <c r="BE14" i="36"/>
  <c r="BG202" i="59"/>
  <c r="BF14" i="36"/>
  <c r="BH202" i="59"/>
  <c r="BG14" i="36"/>
  <c r="BI202" i="59"/>
  <c r="BH14" i="36"/>
  <c r="BJ202" i="59"/>
  <c r="BI14" i="36"/>
  <c r="BK202" i="59"/>
  <c r="BJ14" i="36"/>
  <c r="BL202" i="59"/>
  <c r="F107" i="116"/>
  <c r="AY13" i="36"/>
  <c r="H33" i="35"/>
  <c r="BA200" i="59"/>
  <c r="AZ13" i="36"/>
  <c r="BB200" i="59"/>
  <c r="BA13" i="36"/>
  <c r="BC200" i="59"/>
  <c r="BB13" i="36"/>
  <c r="BD200" i="59"/>
  <c r="BC13" i="36"/>
  <c r="BE200" i="59"/>
  <c r="BD13" i="36"/>
  <c r="BF200" i="59"/>
  <c r="BE13" i="36"/>
  <c r="BG200" i="59"/>
  <c r="BF13" i="36"/>
  <c r="BH200" i="59"/>
  <c r="BG13" i="36"/>
  <c r="BI200" i="59"/>
  <c r="BH13" i="36"/>
  <c r="BJ200" i="59"/>
  <c r="BI13" i="36"/>
  <c r="BK200" i="59"/>
  <c r="BJ13" i="36"/>
  <c r="BL200" i="59"/>
  <c r="F105" i="116"/>
  <c r="H28" i="35"/>
  <c r="BA195" i="59"/>
  <c r="BB195" i="59"/>
  <c r="BC195" i="59"/>
  <c r="BD195" i="59"/>
  <c r="BE195" i="59"/>
  <c r="BF195" i="59"/>
  <c r="BG195" i="59"/>
  <c r="BH195" i="59"/>
  <c r="BI195" i="59"/>
  <c r="BJ195" i="59"/>
  <c r="BK195" i="59"/>
  <c r="BL195" i="59"/>
  <c r="F100" i="116"/>
  <c r="H22" i="35"/>
  <c r="BA189" i="59"/>
  <c r="BB189" i="59"/>
  <c r="BC189" i="59"/>
  <c r="BD189" i="59"/>
  <c r="BE189" i="59"/>
  <c r="BF189" i="59"/>
  <c r="BG189" i="59"/>
  <c r="BH189" i="59"/>
  <c r="BI189" i="59"/>
  <c r="BJ189" i="59"/>
  <c r="BK189" i="59"/>
  <c r="BL189" i="59"/>
  <c r="F94" i="116"/>
  <c r="H15" i="35"/>
  <c r="BA181" i="59"/>
  <c r="BB181" i="59"/>
  <c r="BC181" i="59"/>
  <c r="BD181" i="59"/>
  <c r="BE181" i="59"/>
  <c r="BF181" i="59"/>
  <c r="BG181" i="59"/>
  <c r="BH181" i="59"/>
  <c r="BI181" i="59"/>
  <c r="BJ181" i="59"/>
  <c r="BK181" i="59"/>
  <c r="BL181" i="59"/>
  <c r="F87" i="116"/>
  <c r="F80" i="116"/>
  <c r="E32" i="59"/>
  <c r="BM136" i="59"/>
  <c r="D32" i="91"/>
  <c r="D45" i="92"/>
  <c r="F32" i="59"/>
  <c r="E42" i="116"/>
  <c r="E32" i="91"/>
  <c r="P45" i="92"/>
  <c r="G32" i="59"/>
  <c r="F42" i="116"/>
  <c r="F32" i="91"/>
  <c r="AB45" i="92"/>
  <c r="H32" i="59"/>
  <c r="G42" i="116"/>
  <c r="AO138" i="59"/>
  <c r="G32" i="91"/>
  <c r="AN45" i="92"/>
  <c r="AZ45" i="92"/>
  <c r="H32" i="91"/>
  <c r="BA138" i="59"/>
  <c r="I32" i="59"/>
  <c r="H42" i="116"/>
  <c r="E42" i="59"/>
  <c r="BM146" i="59"/>
  <c r="D39" i="97"/>
  <c r="C12" i="98"/>
  <c r="BL115" i="97"/>
  <c r="J39" i="97"/>
  <c r="D117" i="97"/>
  <c r="C13" i="98"/>
  <c r="F117" i="97"/>
  <c r="E13" i="98"/>
  <c r="E30" i="71"/>
  <c r="G117" i="97"/>
  <c r="F13" i="98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M117" i="97"/>
  <c r="L13" i="98"/>
  <c r="L30" i="71"/>
  <c r="N117" i="97"/>
  <c r="M13" i="98"/>
  <c r="M30" i="71"/>
  <c r="F42" i="59"/>
  <c r="E52" i="116"/>
  <c r="F43" i="59"/>
  <c r="E53" i="116"/>
  <c r="E39" i="97"/>
  <c r="E40" i="97"/>
  <c r="O12" i="98"/>
  <c r="P117" i="97"/>
  <c r="O13" i="98"/>
  <c r="O30" i="71"/>
  <c r="Q117" i="97"/>
  <c r="P13" i="98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U30" i="71"/>
  <c r="W117" i="97"/>
  <c r="V13" i="98"/>
  <c r="V30" i="71"/>
  <c r="X117" i="97"/>
  <c r="W13" i="98"/>
  <c r="W30" i="71"/>
  <c r="X30" i="71"/>
  <c r="Z117" i="97"/>
  <c r="Y13" i="98"/>
  <c r="Y30" i="71"/>
  <c r="AA117" i="97"/>
  <c r="Z13" i="98"/>
  <c r="Z30" i="71"/>
  <c r="G42" i="59"/>
  <c r="F52" i="116"/>
  <c r="AC147" i="59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H95" i="59"/>
  <c r="G105" i="116"/>
  <c r="BM200" i="59"/>
  <c r="H90" i="59"/>
  <c r="H84" i="59"/>
  <c r="BM189" i="59"/>
  <c r="H77" i="59"/>
  <c r="G87" i="116"/>
  <c r="I70" i="59"/>
  <c r="J70" i="59"/>
  <c r="K70" i="59"/>
  <c r="I39" i="97"/>
  <c r="D40" i="97"/>
  <c r="E43" i="59"/>
  <c r="D53" i="116"/>
  <c r="D52" i="116"/>
  <c r="J42" i="59"/>
  <c r="K42" i="59"/>
  <c r="D42" i="116"/>
  <c r="J32" i="59"/>
  <c r="K32" i="59"/>
  <c r="I84" i="59"/>
  <c r="H94" i="116"/>
  <c r="I90" i="59"/>
  <c r="H100" i="116"/>
  <c r="I95" i="59"/>
  <c r="H105" i="116"/>
  <c r="J95" i="59"/>
  <c r="K95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AP141" i="91"/>
  <c r="AS223" i="97"/>
  <c r="AV141" i="91"/>
  <c r="AB141" i="91"/>
  <c r="AU141" i="91"/>
  <c r="AG203" i="97"/>
  <c r="BN472" i="6"/>
  <c r="BF472" i="6"/>
  <c r="AX472" i="6"/>
  <c r="AP472" i="6"/>
  <c r="AH472" i="6"/>
  <c r="Z472" i="6"/>
  <c r="R472" i="6"/>
  <c r="J472" i="6"/>
  <c r="AI223" i="97"/>
  <c r="AF223" i="97"/>
  <c r="L223" i="97"/>
  <c r="N141" i="91"/>
  <c r="BA223" i="97"/>
  <c r="BG141" i="91"/>
  <c r="BF141" i="91"/>
  <c r="Y177" i="60"/>
  <c r="AK203" i="97"/>
  <c r="BK472" i="6"/>
  <c r="BC472" i="6"/>
  <c r="AU472" i="6"/>
  <c r="AM472" i="6"/>
  <c r="AE472" i="6"/>
  <c r="W472" i="6"/>
  <c r="O472" i="6"/>
  <c r="AY223" i="97"/>
  <c r="AV223" i="97"/>
  <c r="AL223" i="97"/>
  <c r="R223" i="97"/>
  <c r="O223" i="97"/>
  <c r="BJ141" i="91"/>
  <c r="R201" i="97"/>
  <c r="AR472" i="6"/>
  <c r="BE223" i="97"/>
  <c r="BB223" i="97"/>
  <c r="M141" i="91"/>
  <c r="BD141" i="91"/>
  <c r="BI223" i="97"/>
  <c r="S141" i="91"/>
  <c r="F141" i="91"/>
  <c r="Z241" i="6"/>
  <c r="BI141" i="91"/>
  <c r="BH472" i="6"/>
  <c r="AZ472" i="6"/>
  <c r="AJ472" i="6"/>
  <c r="AB472" i="6"/>
  <c r="T472" i="6"/>
  <c r="L472" i="6"/>
  <c r="L141" i="91"/>
  <c r="Z141" i="91"/>
  <c r="E141" i="91"/>
  <c r="O141" i="91"/>
  <c r="V201" i="97"/>
  <c r="BM472" i="6"/>
  <c r="BE472" i="6"/>
  <c r="AW472" i="6"/>
  <c r="AO472" i="6"/>
  <c r="AG472" i="6"/>
  <c r="Y472" i="6"/>
  <c r="Q472" i="6"/>
  <c r="I472" i="6"/>
  <c r="AH223" i="97"/>
  <c r="D223" i="97"/>
  <c r="K141" i="91"/>
  <c r="M223" i="97"/>
  <c r="Q141" i="91"/>
  <c r="AC141" i="91"/>
  <c r="BH141" i="91"/>
  <c r="O241" i="6"/>
  <c r="BJ472" i="6"/>
  <c r="BB472" i="6"/>
  <c r="AT472" i="6"/>
  <c r="AL472" i="6"/>
  <c r="AD472" i="6"/>
  <c r="V472" i="6"/>
  <c r="N472" i="6"/>
  <c r="AN223" i="97"/>
  <c r="AA223" i="97"/>
  <c r="X223" i="97"/>
  <c r="G223" i="97"/>
  <c r="H141" i="91"/>
  <c r="AC223" i="97"/>
  <c r="BJ241" i="6"/>
  <c r="AH141" i="91"/>
  <c r="AY141" i="91"/>
  <c r="AR141" i="91"/>
  <c r="V141" i="91"/>
  <c r="U203" i="97"/>
  <c r="BL472" i="6"/>
  <c r="BD472" i="6"/>
  <c r="AV472" i="6"/>
  <c r="AN472" i="6"/>
  <c r="AF472" i="6"/>
  <c r="X472" i="6"/>
  <c r="P472" i="6"/>
  <c r="H472" i="6"/>
  <c r="BJ223" i="97"/>
  <c r="AW223" i="97"/>
  <c r="AT223" i="97"/>
  <c r="P223" i="97"/>
  <c r="AE141" i="91"/>
  <c r="AK141" i="91"/>
  <c r="BB141" i="91"/>
  <c r="AJ141" i="91"/>
  <c r="AT201" i="97"/>
  <c r="Y203" i="97"/>
  <c r="BI472" i="6"/>
  <c r="BA472" i="6"/>
  <c r="AS472" i="6"/>
  <c r="AK472" i="6"/>
  <c r="AC472" i="6"/>
  <c r="U472" i="6"/>
  <c r="M472" i="6"/>
  <c r="Z223" i="97"/>
  <c r="AC203" i="97"/>
  <c r="AO203" i="97"/>
  <c r="Z490" i="6"/>
  <c r="V313" i="97"/>
  <c r="AI349" i="97"/>
  <c r="AL349" i="97"/>
  <c r="AW349" i="97"/>
  <c r="AA490" i="6"/>
  <c r="W313" i="97"/>
  <c r="BF155" i="91"/>
  <c r="AZ349" i="97"/>
  <c r="BC349" i="97"/>
  <c r="O349" i="97"/>
  <c r="D155" i="91"/>
  <c r="Q177" i="60"/>
  <c r="AC349" i="97"/>
  <c r="Z349" i="97"/>
  <c r="K349" i="97"/>
  <c r="J127" i="91"/>
  <c r="AH201" i="97"/>
  <c r="E60" i="9"/>
  <c r="AI336" i="97"/>
  <c r="AO280" i="97"/>
  <c r="AX202" i="97"/>
  <c r="AZ334" i="97"/>
  <c r="BB202" i="97"/>
  <c r="Y280" i="97"/>
  <c r="AT334" i="97"/>
  <c r="U336" i="97"/>
  <c r="C273" i="97"/>
  <c r="BG271" i="97"/>
  <c r="AH282" i="97"/>
  <c r="AK273" i="97"/>
  <c r="C280" i="97"/>
  <c r="W461" i="6"/>
  <c r="S284" i="97"/>
  <c r="F271" i="97"/>
  <c r="AR280" i="97"/>
  <c r="BD461" i="6"/>
  <c r="AZ284" i="97"/>
  <c r="W271" i="97"/>
  <c r="M282" i="97"/>
  <c r="AK280" i="97"/>
  <c r="P271" i="97"/>
  <c r="X271" i="97"/>
  <c r="AF271" i="97"/>
  <c r="AV271" i="97"/>
  <c r="AA461" i="6"/>
  <c r="W284" i="97"/>
  <c r="AQ461" i="6"/>
  <c r="AM284" i="97"/>
  <c r="AU280" i="97"/>
  <c r="J271" i="97"/>
  <c r="R271" i="97"/>
  <c r="AP271" i="97"/>
  <c r="X280" i="97"/>
  <c r="AE316" i="97"/>
  <c r="BG176" i="60"/>
  <c r="AZ21" i="60"/>
  <c r="S102" i="60"/>
  <c r="U155" i="91"/>
  <c r="AK349" i="97"/>
  <c r="AH349" i="97"/>
  <c r="AN490" i="6"/>
  <c r="AJ313" i="97"/>
  <c r="H490" i="6"/>
  <c r="D313" i="97"/>
  <c r="K155" i="91"/>
  <c r="BH155" i="91"/>
  <c r="AI127" i="91"/>
  <c r="BH198" i="97"/>
  <c r="BJ349" i="97"/>
  <c r="BD349" i="97"/>
  <c r="BA349" i="97"/>
  <c r="AM349" i="97"/>
  <c r="AJ349" i="97"/>
  <c r="AG349" i="97"/>
  <c r="AD349" i="97"/>
  <c r="D349" i="97"/>
  <c r="AF349" i="97"/>
  <c r="AA349" i="97"/>
  <c r="O490" i="6"/>
  <c r="K313" i="97"/>
  <c r="BJ490" i="6"/>
  <c r="BF313" i="97"/>
  <c r="AD490" i="6"/>
  <c r="Z313" i="97"/>
  <c r="AT241" i="97"/>
  <c r="AV155" i="91"/>
  <c r="AU349" i="97"/>
  <c r="X349" i="97"/>
  <c r="R349" i="97"/>
  <c r="BH490" i="6"/>
  <c r="BD313" i="97"/>
  <c r="AB490" i="6"/>
  <c r="X313" i="97"/>
  <c r="Z127" i="91"/>
  <c r="G127" i="91"/>
  <c r="BF349" i="97"/>
  <c r="AR349" i="97"/>
  <c r="AO349" i="97"/>
  <c r="U349" i="97"/>
  <c r="L349" i="97"/>
  <c r="I349" i="97"/>
  <c r="F349" i="97"/>
  <c r="BO490" i="6"/>
  <c r="BK313" i="97"/>
  <c r="BD20" i="60"/>
  <c r="AT349" i="97"/>
  <c r="W349" i="97"/>
  <c r="Q349" i="97"/>
  <c r="N349" i="97"/>
  <c r="BG349" i="97"/>
  <c r="AT490" i="6"/>
  <c r="AP313" i="97"/>
  <c r="N490" i="6"/>
  <c r="J313" i="97"/>
  <c r="AW241" i="97"/>
  <c r="AA155" i="91"/>
  <c r="K127" i="91"/>
  <c r="H127" i="91"/>
  <c r="BK349" i="97"/>
  <c r="BH349" i="97"/>
  <c r="BE349" i="97"/>
  <c r="AN349" i="97"/>
  <c r="AE349" i="97"/>
  <c r="E349" i="97"/>
  <c r="E155" i="91"/>
  <c r="H349" i="97"/>
  <c r="C349" i="97"/>
  <c r="BM490" i="6"/>
  <c r="BI313" i="97"/>
  <c r="BD490" i="6"/>
  <c r="AZ313" i="97"/>
  <c r="X490" i="6"/>
  <c r="T313" i="97"/>
  <c r="BH241" i="97"/>
  <c r="V241" i="97"/>
  <c r="W155" i="91"/>
  <c r="BI349" i="97"/>
  <c r="AX349" i="97"/>
  <c r="AG490" i="6"/>
  <c r="AC313" i="97"/>
  <c r="AR490" i="6"/>
  <c r="AN313" i="97"/>
  <c r="L490" i="6"/>
  <c r="H313" i="97"/>
  <c r="AO241" i="97"/>
  <c r="AY155" i="91"/>
  <c r="Q155" i="91"/>
  <c r="G194" i="6"/>
  <c r="AY349" i="97"/>
  <c r="AV349" i="97"/>
  <c r="AB349" i="97"/>
  <c r="Y349" i="97"/>
  <c r="AQ349" i="97"/>
  <c r="AU490" i="6"/>
  <c r="AQ313" i="97"/>
  <c r="AP490" i="6"/>
  <c r="AL313" i="97"/>
  <c r="AL127" i="91"/>
  <c r="AO127" i="91"/>
  <c r="AS349" i="97"/>
  <c r="AP349" i="97"/>
  <c r="V349" i="97"/>
  <c r="S349" i="97"/>
  <c r="P349" i="97"/>
  <c r="M349" i="97"/>
  <c r="J349" i="97"/>
  <c r="AF20" i="60"/>
  <c r="C19" i="9"/>
  <c r="K351" i="6"/>
  <c r="AQ289" i="97"/>
  <c r="H20" i="60"/>
  <c r="AV253" i="97"/>
  <c r="N351" i="6"/>
  <c r="F235" i="97"/>
  <c r="C235" i="97"/>
  <c r="AH153" i="91"/>
  <c r="BD177" i="60"/>
  <c r="X322" i="97"/>
  <c r="F250" i="97"/>
  <c r="P322" i="97"/>
  <c r="BA201" i="97"/>
  <c r="H322" i="97"/>
  <c r="R325" i="97"/>
  <c r="BD322" i="97"/>
  <c r="AN322" i="97"/>
  <c r="AX250" i="97"/>
  <c r="AF322" i="97"/>
  <c r="AD203" i="6"/>
  <c r="AP253" i="97"/>
  <c r="AP481" i="6"/>
  <c r="AL304" i="97"/>
  <c r="BK340" i="97"/>
  <c r="AH340" i="97"/>
  <c r="AV481" i="6"/>
  <c r="AR304" i="97"/>
  <c r="AN232" i="97"/>
  <c r="AO203" i="6"/>
  <c r="Y203" i="6"/>
  <c r="S203" i="6"/>
  <c r="K177" i="60"/>
  <c r="AK340" i="97"/>
  <c r="E340" i="97"/>
  <c r="AY232" i="97"/>
  <c r="H232" i="97"/>
  <c r="AL203" i="6"/>
  <c r="V203" i="6"/>
  <c r="Q203" i="6"/>
  <c r="AZ340" i="97"/>
  <c r="W340" i="97"/>
  <c r="AK203" i="6"/>
  <c r="U203" i="6"/>
  <c r="K203" i="6"/>
  <c r="BC340" i="97"/>
  <c r="Z340" i="97"/>
  <c r="K340" i="97"/>
  <c r="AH203" i="6"/>
  <c r="I203" i="6"/>
  <c r="BK291" i="97"/>
  <c r="BF340" i="97"/>
  <c r="AC340" i="97"/>
  <c r="BL481" i="6"/>
  <c r="BH304" i="97"/>
  <c r="U481" i="6"/>
  <c r="Q304" i="97"/>
  <c r="AG203" i="6"/>
  <c r="H203" i="6"/>
  <c r="AM481" i="6"/>
  <c r="AI304" i="97"/>
  <c r="X481" i="6"/>
  <c r="T304" i="97"/>
  <c r="Z176" i="60"/>
  <c r="BC316" i="97"/>
  <c r="W316" i="97"/>
  <c r="G318" i="97"/>
  <c r="AL176" i="60"/>
  <c r="BE318" i="97"/>
  <c r="AO316" i="97"/>
  <c r="I316" i="97"/>
  <c r="AS318" i="97"/>
  <c r="AW318" i="97"/>
  <c r="AF202" i="97"/>
  <c r="AI318" i="97"/>
  <c r="S316" i="97"/>
  <c r="U316" i="97"/>
  <c r="E316" i="97"/>
  <c r="BN259" i="6"/>
  <c r="C316" i="97"/>
  <c r="BJ316" i="97"/>
  <c r="BH316" i="97"/>
  <c r="BB318" i="97"/>
  <c r="AV318" i="97"/>
  <c r="AR316" i="97"/>
  <c r="AJ316" i="97"/>
  <c r="Z316" i="97"/>
  <c r="L316" i="97"/>
  <c r="J318" i="97"/>
  <c r="S20" i="60"/>
  <c r="Q246" i="97"/>
  <c r="BJ291" i="97"/>
  <c r="V58" i="60"/>
  <c r="AV425" i="6"/>
  <c r="AR248" i="97"/>
  <c r="AO244" i="97"/>
  <c r="AD244" i="97"/>
  <c r="BC244" i="97"/>
  <c r="BF291" i="97"/>
  <c r="O176" i="60"/>
  <c r="AZ322" i="97"/>
  <c r="AR322" i="97"/>
  <c r="AJ322" i="97"/>
  <c r="AB322" i="97"/>
  <c r="T322" i="97"/>
  <c r="L322" i="97"/>
  <c r="D322" i="97"/>
  <c r="R250" i="97"/>
  <c r="K250" i="97"/>
  <c r="J135" i="6"/>
  <c r="I202" i="97"/>
  <c r="R197" i="97"/>
  <c r="BE322" i="97"/>
  <c r="AO322" i="97"/>
  <c r="AG322" i="97"/>
  <c r="Y322" i="97"/>
  <c r="Q322" i="97"/>
  <c r="I322" i="97"/>
  <c r="BB322" i="97"/>
  <c r="AT322" i="97"/>
  <c r="AL322" i="97"/>
  <c r="AD322" i="97"/>
  <c r="V322" i="97"/>
  <c r="N322" i="97"/>
  <c r="F322" i="97"/>
  <c r="BB250" i="97"/>
  <c r="AH250" i="97"/>
  <c r="F197" i="97"/>
  <c r="BE198" i="97"/>
  <c r="BG322" i="97"/>
  <c r="AY322" i="97"/>
  <c r="AQ322" i="97"/>
  <c r="AI322" i="97"/>
  <c r="AA322" i="97"/>
  <c r="S322" i="97"/>
  <c r="K322" i="97"/>
  <c r="J250" i="97"/>
  <c r="BH214" i="97"/>
  <c r="AH214" i="97"/>
  <c r="T289" i="97"/>
  <c r="J197" i="97"/>
  <c r="BI322" i="97"/>
  <c r="BA322" i="97"/>
  <c r="AS322" i="97"/>
  <c r="AK322" i="97"/>
  <c r="AC322" i="97"/>
  <c r="U322" i="97"/>
  <c r="M322" i="97"/>
  <c r="E322" i="97"/>
  <c r="Z250" i="97"/>
  <c r="S250" i="97"/>
  <c r="BL27" i="6"/>
  <c r="BG12" i="71"/>
  <c r="K176" i="60"/>
  <c r="BF322" i="97"/>
  <c r="AP322" i="97"/>
  <c r="AH322" i="97"/>
  <c r="R322" i="97"/>
  <c r="J322" i="97"/>
  <c r="BG250" i="97"/>
  <c r="V250" i="97"/>
  <c r="BB214" i="97"/>
  <c r="AB214" i="97"/>
  <c r="N197" i="97"/>
  <c r="BK322" i="97"/>
  <c r="BC322" i="97"/>
  <c r="AU322" i="97"/>
  <c r="AM322" i="97"/>
  <c r="AE322" i="97"/>
  <c r="O322" i="97"/>
  <c r="G322" i="97"/>
  <c r="BJ250" i="97"/>
  <c r="AP250" i="97"/>
  <c r="AI250" i="97"/>
  <c r="Y153" i="91"/>
  <c r="I153" i="91"/>
  <c r="AR289" i="97"/>
  <c r="Q201" i="97"/>
  <c r="AW340" i="97"/>
  <c r="AT340" i="97"/>
  <c r="AQ340" i="97"/>
  <c r="T340" i="97"/>
  <c r="Q340" i="97"/>
  <c r="AY307" i="97"/>
  <c r="BJ235" i="97"/>
  <c r="BG235" i="97"/>
  <c r="S235" i="97"/>
  <c r="BE340" i="97"/>
  <c r="BB340" i="97"/>
  <c r="AY340" i="97"/>
  <c r="AB340" i="97"/>
  <c r="Y340" i="97"/>
  <c r="V340" i="97"/>
  <c r="U102" i="60"/>
  <c r="AP340" i="97"/>
  <c r="AM340" i="97"/>
  <c r="M340" i="97"/>
  <c r="AI235" i="97"/>
  <c r="AO351" i="6"/>
  <c r="I351" i="6"/>
  <c r="AJ291" i="97"/>
  <c r="AL58" i="60"/>
  <c r="BJ340" i="97"/>
  <c r="AJ340" i="97"/>
  <c r="AG340" i="97"/>
  <c r="AD340" i="97"/>
  <c r="J340" i="97"/>
  <c r="G340" i="97"/>
  <c r="D340" i="97"/>
  <c r="X235" i="97"/>
  <c r="Y416" i="6"/>
  <c r="U239" i="97"/>
  <c r="AH351" i="6"/>
  <c r="Z351" i="6"/>
  <c r="G185" i="6"/>
  <c r="X351" i="6"/>
  <c r="P351" i="6"/>
  <c r="AY20" i="60"/>
  <c r="BA102" i="60"/>
  <c r="AX340" i="97"/>
  <c r="AU340" i="97"/>
  <c r="AR340" i="97"/>
  <c r="U340" i="97"/>
  <c r="R340" i="97"/>
  <c r="AE307" i="97"/>
  <c r="W307" i="97"/>
  <c r="BB235" i="97"/>
  <c r="Y255" i="97"/>
  <c r="G235" i="97"/>
  <c r="W351" i="6"/>
  <c r="K153" i="91"/>
  <c r="G351" i="6"/>
  <c r="AQ102" i="60"/>
  <c r="D47" i="9"/>
  <c r="AO340" i="97"/>
  <c r="AL340" i="97"/>
  <c r="O340" i="97"/>
  <c r="E202" i="97"/>
  <c r="M202" i="97"/>
  <c r="Q202" i="97"/>
  <c r="BI102" i="60"/>
  <c r="BK165" i="91"/>
  <c r="AN103" i="60"/>
  <c r="AU165" i="91"/>
  <c r="F47" i="9"/>
  <c r="AA27" i="6"/>
  <c r="X22" i="60"/>
  <c r="V127" i="91"/>
  <c r="AF127" i="91"/>
  <c r="AM127" i="91"/>
  <c r="AX127" i="91"/>
  <c r="AN127" i="91"/>
  <c r="AU127" i="91"/>
  <c r="BH127" i="91"/>
  <c r="P127" i="91"/>
  <c r="W127" i="91"/>
  <c r="Q127" i="91"/>
  <c r="X127" i="91"/>
  <c r="AE127" i="91"/>
  <c r="AK127" i="91"/>
  <c r="O155" i="91"/>
  <c r="Z155" i="91"/>
  <c r="H155" i="91"/>
  <c r="AX155" i="91"/>
  <c r="AJ155" i="91"/>
  <c r="AY241" i="97"/>
  <c r="BF241" i="97"/>
  <c r="F241" i="97"/>
  <c r="I241" i="97"/>
  <c r="BC241" i="97"/>
  <c r="Q241" i="97"/>
  <c r="AH241" i="97"/>
  <c r="D241" i="97"/>
  <c r="AI241" i="97"/>
  <c r="T241" i="97"/>
  <c r="BB241" i="97"/>
  <c r="BJ241" i="97"/>
  <c r="AB241" i="97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L343" i="97"/>
  <c r="AT343" i="97"/>
  <c r="AO343" i="97"/>
  <c r="BI343" i="97"/>
  <c r="L524" i="6"/>
  <c r="H347" i="97"/>
  <c r="AV21" i="60"/>
  <c r="AY27" i="6"/>
  <c r="AV22" i="60"/>
  <c r="AR20" i="60"/>
  <c r="AW325" i="97"/>
  <c r="BC58" i="60"/>
  <c r="D198" i="97"/>
  <c r="E177" i="60"/>
  <c r="BG203" i="97"/>
  <c r="K27" i="6"/>
  <c r="BH20" i="60"/>
  <c r="T20" i="60"/>
  <c r="W27" i="6"/>
  <c r="W255" i="97"/>
  <c r="W253" i="97"/>
  <c r="AU289" i="97"/>
  <c r="AT103" i="60"/>
  <c r="BB103" i="60"/>
  <c r="J177" i="60"/>
  <c r="V27" i="6"/>
  <c r="N289" i="97"/>
  <c r="AL103" i="60"/>
  <c r="BA20" i="60"/>
  <c r="AO49" i="6"/>
  <c r="K20" i="60"/>
  <c r="AV77" i="6"/>
  <c r="AN77" i="6"/>
  <c r="AK104" i="60"/>
  <c r="X77" i="6"/>
  <c r="U104" i="60"/>
  <c r="X259" i="6"/>
  <c r="N259" i="6"/>
  <c r="BH259" i="6"/>
  <c r="BD259" i="6"/>
  <c r="AB259" i="6"/>
  <c r="V21" i="60"/>
  <c r="Y144" i="6"/>
  <c r="AH20" i="60"/>
  <c r="AV198" i="97"/>
  <c r="AW177" i="60"/>
  <c r="N198" i="97"/>
  <c r="R135" i="6"/>
  <c r="M19" i="12"/>
  <c r="O177" i="60"/>
  <c r="I515" i="6"/>
  <c r="E338" i="97"/>
  <c r="AJ203" i="6"/>
  <c r="T203" i="6"/>
  <c r="V291" i="97"/>
  <c r="M255" i="97"/>
  <c r="AE198" i="97"/>
  <c r="AN334" i="97"/>
  <c r="AC481" i="6"/>
  <c r="Y304" i="97"/>
  <c r="BB232" i="97"/>
  <c r="AL145" i="6"/>
  <c r="V145" i="6"/>
  <c r="AI144" i="6"/>
  <c r="AI559" i="6"/>
  <c r="P268" i="6"/>
  <c r="AI203" i="6"/>
  <c r="AZ291" i="97"/>
  <c r="AF434" i="6"/>
  <c r="AB257" i="97"/>
  <c r="BG334" i="97"/>
  <c r="AY334" i="97"/>
  <c r="BN481" i="6"/>
  <c r="BJ304" i="97"/>
  <c r="AX481" i="6"/>
  <c r="AT304" i="97"/>
  <c r="Z481" i="6"/>
  <c r="V304" i="97"/>
  <c r="BE232" i="97"/>
  <c r="V268" i="6"/>
  <c r="BD334" i="97"/>
  <c r="AP334" i="97"/>
  <c r="AL481" i="6"/>
  <c r="AH304" i="97"/>
  <c r="J481" i="6"/>
  <c r="F304" i="97"/>
  <c r="AJ49" i="6"/>
  <c r="BM27" i="6"/>
  <c r="BJ22" i="60"/>
  <c r="BA336" i="97"/>
  <c r="Y334" i="97"/>
  <c r="N334" i="97"/>
  <c r="AZ481" i="6"/>
  <c r="AV304" i="97"/>
  <c r="AE481" i="6"/>
  <c r="AA304" i="97"/>
  <c r="S481" i="6"/>
  <c r="O304" i="97"/>
  <c r="O203" i="6"/>
  <c r="AQ481" i="6"/>
  <c r="AM304" i="97"/>
  <c r="AH481" i="6"/>
  <c r="AD304" i="97"/>
  <c r="L481" i="6"/>
  <c r="H304" i="97"/>
  <c r="AF203" i="6"/>
  <c r="X203" i="6"/>
  <c r="Y77" i="6"/>
  <c r="AG334" i="97"/>
  <c r="V334" i="97"/>
  <c r="H334" i="97"/>
  <c r="AM203" i="6"/>
  <c r="W203" i="6"/>
  <c r="BH289" i="97"/>
  <c r="BC334" i="97"/>
  <c r="BB481" i="6"/>
  <c r="AX304" i="97"/>
  <c r="G12" i="68"/>
  <c r="J11" i="68"/>
  <c r="W226" i="97"/>
  <c r="AW228" i="97"/>
  <c r="AA264" i="97"/>
  <c r="I264" i="97"/>
  <c r="D300" i="97"/>
  <c r="AJ298" i="97"/>
  <c r="BO479" i="6"/>
  <c r="BK302" i="97"/>
  <c r="F331" i="97"/>
  <c r="H331" i="97"/>
  <c r="AH331" i="97"/>
  <c r="AK331" i="97"/>
  <c r="BK331" i="97"/>
  <c r="E331" i="97"/>
  <c r="AN331" i="97"/>
  <c r="AQ331" i="97"/>
  <c r="AT331" i="97"/>
  <c r="Y331" i="97"/>
  <c r="AF331" i="97"/>
  <c r="AI331" i="97"/>
  <c r="AL331" i="97"/>
  <c r="M331" i="97"/>
  <c r="P331" i="97"/>
  <c r="S331" i="97"/>
  <c r="V331" i="97"/>
  <c r="AC331" i="97"/>
  <c r="BB331" i="97"/>
  <c r="AY331" i="97"/>
  <c r="BI331" i="97"/>
  <c r="D331" i="97"/>
  <c r="AM331" i="97"/>
  <c r="AP331" i="97"/>
  <c r="AS331" i="97"/>
  <c r="AV331" i="97"/>
  <c r="BF331" i="97"/>
  <c r="K331" i="97"/>
  <c r="N331" i="97"/>
  <c r="Q331" i="97"/>
  <c r="K253" i="97"/>
  <c r="K255" i="97"/>
  <c r="H253" i="97"/>
  <c r="T331" i="97"/>
  <c r="AS27" i="6"/>
  <c r="AN16" i="12"/>
  <c r="AP21" i="60"/>
  <c r="F217" i="97"/>
  <c r="AQ325" i="97"/>
  <c r="F12" i="68"/>
  <c r="AG289" i="97"/>
  <c r="I49" i="6"/>
  <c r="AI20" i="60"/>
  <c r="AY289" i="97"/>
  <c r="BK250" i="97"/>
  <c r="BC250" i="97"/>
  <c r="AU250" i="97"/>
  <c r="AM250" i="97"/>
  <c r="AE250" i="97"/>
  <c r="W250" i="97"/>
  <c r="O250" i="97"/>
  <c r="O49" i="6"/>
  <c r="BJ214" i="97"/>
  <c r="L214" i="97"/>
  <c r="R20" i="60"/>
  <c r="AD58" i="60"/>
  <c r="BL59" i="60"/>
  <c r="AS102" i="60"/>
  <c r="AF103" i="60"/>
  <c r="BH250" i="97"/>
  <c r="AZ250" i="97"/>
  <c r="AR250" i="97"/>
  <c r="AJ250" i="97"/>
  <c r="AB250" i="97"/>
  <c r="T250" i="97"/>
  <c r="L250" i="97"/>
  <c r="AV214" i="97"/>
  <c r="AO214" i="97"/>
  <c r="N214" i="97"/>
  <c r="E325" i="97"/>
  <c r="AC102" i="60"/>
  <c r="BE250" i="97"/>
  <c r="AW250" i="97"/>
  <c r="AO250" i="97"/>
  <c r="AG250" i="97"/>
  <c r="Y250" i="97"/>
  <c r="Q250" i="97"/>
  <c r="I250" i="97"/>
  <c r="AX214" i="97"/>
  <c r="AQ214" i="97"/>
  <c r="P214" i="97"/>
  <c r="AK147" i="6"/>
  <c r="AC147" i="6"/>
  <c r="AZ214" i="97"/>
  <c r="AS214" i="97"/>
  <c r="AF144" i="6"/>
  <c r="R214" i="97"/>
  <c r="AD145" i="6"/>
  <c r="G135" i="6"/>
  <c r="C199" i="97"/>
  <c r="Z20" i="60"/>
  <c r="W165" i="91"/>
  <c r="AK102" i="60"/>
  <c r="BD250" i="97"/>
  <c r="AV250" i="97"/>
  <c r="AN250" i="97"/>
  <c r="AF250" i="97"/>
  <c r="X250" i="97"/>
  <c r="P250" i="97"/>
  <c r="H250" i="97"/>
  <c r="BD214" i="97"/>
  <c r="AD214" i="97"/>
  <c r="AI134" i="91"/>
  <c r="C197" i="97"/>
  <c r="BI250" i="97"/>
  <c r="BA250" i="97"/>
  <c r="AS250" i="97"/>
  <c r="AK250" i="97"/>
  <c r="AC250" i="97"/>
  <c r="U250" i="97"/>
  <c r="M250" i="97"/>
  <c r="E250" i="97"/>
  <c r="BM49" i="6"/>
  <c r="BE49" i="6"/>
  <c r="AG49" i="6"/>
  <c r="BF214" i="97"/>
  <c r="AF214" i="97"/>
  <c r="AP134" i="91"/>
  <c r="V102" i="60"/>
  <c r="AV144" i="6"/>
  <c r="AV559" i="6"/>
  <c r="AW77" i="6"/>
  <c r="AY77" i="6"/>
  <c r="AT18" i="12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V506" i="6"/>
  <c r="R329" i="97"/>
  <c r="R327" i="97"/>
  <c r="U325" i="97"/>
  <c r="L176" i="60"/>
  <c r="H177" i="60"/>
  <c r="BK177" i="60"/>
  <c r="L202" i="97"/>
  <c r="U201" i="97"/>
  <c r="Q135" i="6"/>
  <c r="F176" i="60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A177" i="60"/>
  <c r="BG198" i="97"/>
  <c r="AP202" i="97"/>
  <c r="BC201" i="97"/>
  <c r="AQ197" i="97"/>
  <c r="S177" i="60"/>
  <c r="AT177" i="60"/>
  <c r="BJ176" i="60"/>
  <c r="S135" i="6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O202" i="97"/>
  <c r="I176" i="60"/>
  <c r="L197" i="97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AW176" i="60"/>
  <c r="V203" i="97"/>
  <c r="AH203" i="97"/>
  <c r="AY203" i="97"/>
  <c r="AW202" i="97"/>
  <c r="W201" i="97"/>
  <c r="AI201" i="97"/>
  <c r="B60" i="9"/>
  <c r="AM144" i="6"/>
  <c r="W144" i="6"/>
  <c r="W559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P103" i="60"/>
  <c r="Q146" i="6"/>
  <c r="M102" i="60"/>
  <c r="AZ259" i="6"/>
  <c r="BF259" i="6"/>
  <c r="AV259" i="6"/>
  <c r="P259" i="6"/>
  <c r="AW259" i="6"/>
  <c r="AH259" i="6"/>
  <c r="BC259" i="6"/>
  <c r="Y259" i="6"/>
  <c r="AN259" i="6"/>
  <c r="AO259" i="6"/>
  <c r="AT259" i="6"/>
  <c r="Z259" i="6"/>
  <c r="Q259" i="6"/>
  <c r="BL259" i="6"/>
  <c r="AF259" i="6"/>
  <c r="AL253" i="97"/>
  <c r="AP102" i="60"/>
  <c r="AY327" i="97"/>
  <c r="AR198" i="97"/>
  <c r="AV135" i="6"/>
  <c r="BL144" i="6"/>
  <c r="V77" i="6"/>
  <c r="Q14" i="71"/>
  <c r="AY102" i="60"/>
  <c r="BF58" i="60"/>
  <c r="AD59" i="60"/>
  <c r="BJ59" i="60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AW255" i="97"/>
  <c r="AW253" i="97"/>
  <c r="AY21" i="60"/>
  <c r="BB27" i="6"/>
  <c r="AW12" i="71"/>
  <c r="AI21" i="60"/>
  <c r="AL27" i="6"/>
  <c r="AI22" i="60"/>
  <c r="AU20" i="60"/>
  <c r="Z27" i="6"/>
  <c r="O20" i="60"/>
  <c r="AZ177" i="60"/>
  <c r="AY198" i="97"/>
  <c r="G24" i="97"/>
  <c r="BC135" i="6"/>
  <c r="BG366" i="97"/>
  <c r="BK135" i="6"/>
  <c r="BF201" i="97"/>
  <c r="BE202" i="97"/>
  <c r="AU203" i="97"/>
  <c r="AR201" i="97"/>
  <c r="AN366" i="97"/>
  <c r="AN197" i="97"/>
  <c r="AJ366" i="97"/>
  <c r="AK176" i="60"/>
  <c r="AJ197" i="97"/>
  <c r="AI202" i="97"/>
  <c r="AB366" i="97"/>
  <c r="AB197" i="97"/>
  <c r="X366" i="97"/>
  <c r="Y176" i="60"/>
  <c r="T366" i="97"/>
  <c r="U176" i="60"/>
  <c r="P289" i="97"/>
  <c r="P291" i="97"/>
  <c r="BL77" i="6"/>
  <c r="BG18" i="12"/>
  <c r="AK103" i="60"/>
  <c r="J21" i="60"/>
  <c r="M27" i="6"/>
  <c r="Q27" i="6"/>
  <c r="L12" i="71"/>
  <c r="L230" i="6"/>
  <c r="I27" i="6"/>
  <c r="BF202" i="97"/>
  <c r="AV202" i="97"/>
  <c r="AS366" i="97"/>
  <c r="AT176" i="60"/>
  <c r="AI203" i="97"/>
  <c r="T201" i="97"/>
  <c r="P366" i="97"/>
  <c r="Q176" i="60"/>
  <c r="D366" i="97"/>
  <c r="D197" i="97"/>
  <c r="H135" i="6"/>
  <c r="C19" i="12"/>
  <c r="AN58" i="60"/>
  <c r="D32" i="9"/>
  <c r="BI20" i="60"/>
  <c r="AD177" i="60"/>
  <c r="AC198" i="97"/>
  <c r="BF203" i="97"/>
  <c r="BB77" i="6"/>
  <c r="AP165" i="91"/>
  <c r="AD49" i="6"/>
  <c r="AA59" i="60"/>
  <c r="BK58" i="60"/>
  <c r="AU58" i="60"/>
  <c r="AX49" i="6"/>
  <c r="AM58" i="60"/>
  <c r="G58" i="60"/>
  <c r="E18" i="9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R253" i="97"/>
  <c r="AP58" i="60"/>
  <c r="BJ203" i="97"/>
  <c r="AC176" i="60"/>
  <c r="BI176" i="60"/>
  <c r="E61" i="9"/>
  <c r="AT20" i="60"/>
  <c r="W262" i="97"/>
  <c r="Y262" i="97"/>
  <c r="U298" i="97"/>
  <c r="AU298" i="97"/>
  <c r="BG298" i="97"/>
  <c r="BJ271" i="97"/>
  <c r="M479" i="6"/>
  <c r="I302" i="97"/>
  <c r="AP479" i="6"/>
  <c r="AL302" i="97"/>
  <c r="AR300" i="97"/>
  <c r="T232" i="97"/>
  <c r="AS232" i="97"/>
  <c r="BJ232" i="97"/>
  <c r="Q232" i="97"/>
  <c r="AP232" i="97"/>
  <c r="BG232" i="97"/>
  <c r="N232" i="97"/>
  <c r="AB232" i="97"/>
  <c r="W232" i="97"/>
  <c r="AV232" i="97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AT351" i="6"/>
  <c r="BD351" i="6"/>
  <c r="J235" i="97"/>
  <c r="L237" i="97"/>
  <c r="AB235" i="97"/>
  <c r="AZ237" i="97"/>
  <c r="O235" i="97"/>
  <c r="W235" i="97"/>
  <c r="AM235" i="97"/>
  <c r="BC235" i="97"/>
  <c r="R235" i="97"/>
  <c r="AP235" i="97"/>
  <c r="AX235" i="97"/>
  <c r="BF235" i="97"/>
  <c r="AG235" i="97"/>
  <c r="BA416" i="6"/>
  <c r="AW239" i="97"/>
  <c r="AR282" i="97"/>
  <c r="BD241" i="97"/>
  <c r="BG241" i="97"/>
  <c r="M241" i="97"/>
  <c r="R230" i="6"/>
  <c r="BF481" i="6"/>
  <c r="BB304" i="97"/>
  <c r="T481" i="6"/>
  <c r="P304" i="97"/>
  <c r="Q481" i="6"/>
  <c r="M304" i="97"/>
  <c r="BC298" i="97"/>
  <c r="AK262" i="97"/>
  <c r="AQ237" i="97"/>
  <c r="K235" i="97"/>
  <c r="K232" i="97"/>
  <c r="AK135" i="6"/>
  <c r="AQ198" i="97"/>
  <c r="AG515" i="6"/>
  <c r="AC338" i="97"/>
  <c r="T515" i="6"/>
  <c r="P338" i="97"/>
  <c r="BJ331" i="97"/>
  <c r="BG331" i="97"/>
  <c r="BD331" i="97"/>
  <c r="AD331" i="97"/>
  <c r="AA331" i="97"/>
  <c r="X331" i="97"/>
  <c r="U331" i="97"/>
  <c r="BH481" i="6"/>
  <c r="BD304" i="97"/>
  <c r="AR481" i="6"/>
  <c r="AN304" i="97"/>
  <c r="N481" i="6"/>
  <c r="J304" i="97"/>
  <c r="AP241" i="97"/>
  <c r="AJ202" i="97"/>
  <c r="AG197" i="97"/>
  <c r="AU135" i="6"/>
  <c r="AR178" i="60"/>
  <c r="BA331" i="97"/>
  <c r="AX331" i="97"/>
  <c r="AU331" i="97"/>
  <c r="L331" i="97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B298" i="97"/>
  <c r="M298" i="97"/>
  <c r="BL351" i="6"/>
  <c r="AF146" i="6"/>
  <c r="BO27" i="6"/>
  <c r="BG27" i="6"/>
  <c r="BB12" i="71"/>
  <c r="AQ27" i="6"/>
  <c r="I10" i="68"/>
  <c r="AV145" i="6"/>
  <c r="U144" i="6"/>
  <c r="BI147" i="6"/>
  <c r="AR144" i="6"/>
  <c r="AR559" i="6"/>
  <c r="H13" i="68"/>
  <c r="K102" i="60"/>
  <c r="C110" i="91"/>
  <c r="C13" i="91"/>
  <c r="AM103" i="60"/>
  <c r="L102" i="60"/>
  <c r="AW165" i="91"/>
  <c r="G145" i="6"/>
  <c r="G153" i="6"/>
  <c r="J144" i="6"/>
  <c r="J559" i="6"/>
  <c r="Z144" i="6"/>
  <c r="AP77" i="6"/>
  <c r="AM104" i="60"/>
  <c r="AX144" i="6"/>
  <c r="AX559" i="6"/>
  <c r="R144" i="6"/>
  <c r="R559" i="6"/>
  <c r="AD77" i="6"/>
  <c r="BJ77" i="6"/>
  <c r="S103" i="60"/>
  <c r="N77" i="6"/>
  <c r="AT77" i="6"/>
  <c r="AT144" i="6"/>
  <c r="BB144" i="6"/>
  <c r="BB559" i="6"/>
  <c r="N144" i="6"/>
  <c r="P146" i="6"/>
  <c r="T102" i="60"/>
  <c r="AJ102" i="60"/>
  <c r="BB165" i="91"/>
  <c r="AB102" i="60"/>
  <c r="U145" i="6"/>
  <c r="BA145" i="6"/>
  <c r="AZ102" i="60"/>
  <c r="R378" i="6"/>
  <c r="BD143" i="6"/>
  <c r="P147" i="6"/>
  <c r="BO143" i="6"/>
  <c r="X58" i="60"/>
  <c r="BG49" i="6"/>
  <c r="BD60" i="60"/>
  <c r="BB146" i="6"/>
  <c r="BA146" i="6"/>
  <c r="AA49" i="6"/>
  <c r="BA58" i="60"/>
  <c r="BI58" i="60"/>
  <c r="AV49" i="6"/>
  <c r="P295" i="6"/>
  <c r="AH58" i="60"/>
  <c r="BI143" i="6"/>
  <c r="BI558" i="6"/>
  <c r="AR49" i="6"/>
  <c r="M143" i="6"/>
  <c r="BI49" i="6"/>
  <c r="P58" i="60"/>
  <c r="BO49" i="6"/>
  <c r="BJ17" i="12"/>
  <c r="R58" i="60"/>
  <c r="AD146" i="6"/>
  <c r="AS49" i="6"/>
  <c r="AF143" i="6"/>
  <c r="B32" i="9"/>
  <c r="G49" i="6"/>
  <c r="I147" i="6"/>
  <c r="AA145" i="6"/>
  <c r="AV143" i="6"/>
  <c r="H58" i="60"/>
  <c r="Y58" i="60"/>
  <c r="BL58" i="60"/>
  <c r="K145" i="6"/>
  <c r="BA49" i="6"/>
  <c r="AZ49" i="6"/>
  <c r="AU13" i="71"/>
  <c r="S143" i="6"/>
  <c r="M49" i="6"/>
  <c r="H17" i="12"/>
  <c r="U146" i="6"/>
  <c r="AF58" i="60"/>
  <c r="AZ145" i="6"/>
  <c r="AR145" i="6"/>
  <c r="T145" i="6"/>
  <c r="BF147" i="6"/>
  <c r="BK146" i="6"/>
  <c r="AT146" i="6"/>
  <c r="AS146" i="6"/>
  <c r="BO145" i="6"/>
  <c r="BN145" i="6"/>
  <c r="T146" i="6"/>
  <c r="L146" i="6"/>
  <c r="T241" i="6"/>
  <c r="BC241" i="6"/>
  <c r="W241" i="6"/>
  <c r="X241" i="6"/>
  <c r="BE241" i="6"/>
  <c r="BL241" i="6"/>
  <c r="AY241" i="6"/>
  <c r="S241" i="6"/>
  <c r="AO241" i="6"/>
  <c r="Q241" i="6"/>
  <c r="K241" i="6"/>
  <c r="V241" i="6"/>
  <c r="BI241" i="6"/>
  <c r="AF241" i="6"/>
  <c r="AM241" i="6"/>
  <c r="AG241" i="6"/>
  <c r="AJ241" i="6"/>
  <c r="AH241" i="6"/>
  <c r="R241" i="6"/>
  <c r="BO241" i="6"/>
  <c r="AI241" i="6"/>
  <c r="H241" i="6"/>
  <c r="AD241" i="6"/>
  <c r="AL241" i="6"/>
  <c r="I241" i="6"/>
  <c r="BK241" i="6"/>
  <c r="AE241" i="6"/>
  <c r="BH241" i="6"/>
  <c r="BD241" i="6"/>
  <c r="M241" i="6"/>
  <c r="BF241" i="6"/>
  <c r="BG241" i="6"/>
  <c r="AA241" i="6"/>
  <c r="AG147" i="6"/>
  <c r="AX27" i="6"/>
  <c r="AU22" i="60"/>
  <c r="BM147" i="6"/>
  <c r="AW147" i="6"/>
  <c r="AP27" i="6"/>
  <c r="AK16" i="12"/>
  <c r="AX145" i="6"/>
  <c r="AM20" i="60"/>
  <c r="BN27" i="6"/>
  <c r="K143" i="6"/>
  <c r="AN20" i="60"/>
  <c r="F18" i="9"/>
  <c r="O146" i="6"/>
  <c r="AB20" i="60"/>
  <c r="S27" i="6"/>
  <c r="AI143" i="6"/>
  <c r="AI558" i="6"/>
  <c r="BL20" i="60"/>
  <c r="BC27" i="6"/>
  <c r="E20" i="9"/>
  <c r="C18" i="9"/>
  <c r="AU27" i="6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O27" i="6"/>
  <c r="J12" i="71"/>
  <c r="O143" i="6"/>
  <c r="O558" i="6"/>
  <c r="Y20" i="60"/>
  <c r="J146" i="6"/>
  <c r="BC145" i="6"/>
  <c r="BC146" i="6"/>
  <c r="AO20" i="60"/>
  <c r="AM146" i="6"/>
  <c r="AU146" i="6"/>
  <c r="T27" i="6"/>
  <c r="O12" i="71"/>
  <c r="AB143" i="6"/>
  <c r="AZ143" i="6"/>
  <c r="L145" i="6"/>
  <c r="L153" i="6"/>
  <c r="BF146" i="6"/>
  <c r="AZ27" i="6"/>
  <c r="AJ145" i="6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F10" i="68"/>
  <c r="AD20" i="60"/>
  <c r="AO27" i="6"/>
  <c r="AW145" i="6"/>
  <c r="AL20" i="60"/>
  <c r="AW27" i="6"/>
  <c r="BB20" i="60"/>
  <c r="X147" i="6"/>
  <c r="N20" i="60"/>
  <c r="V20" i="60"/>
  <c r="Q145" i="6"/>
  <c r="Q143" i="6"/>
  <c r="J27" i="6"/>
  <c r="BJ147" i="6"/>
  <c r="AT147" i="6"/>
  <c r="BO146" i="6"/>
  <c r="AH146" i="6"/>
  <c r="Z146" i="6"/>
  <c r="H147" i="6"/>
  <c r="H155" i="6"/>
  <c r="K230" i="6"/>
  <c r="E20" i="60"/>
  <c r="H145" i="6"/>
  <c r="H153" i="6"/>
  <c r="H27" i="6"/>
  <c r="E22" i="60"/>
  <c r="G143" i="6"/>
  <c r="AC77" i="6"/>
  <c r="X14" i="71"/>
  <c r="AG143" i="6"/>
  <c r="AG558" i="6"/>
  <c r="AG77" i="6"/>
  <c r="AB18" i="12"/>
  <c r="O139" i="91"/>
  <c r="BN351" i="6"/>
  <c r="AB144" i="6"/>
  <c r="AB559" i="6"/>
  <c r="Q77" i="6"/>
  <c r="L18" i="12"/>
  <c r="BE77" i="6"/>
  <c r="BB104" i="60"/>
  <c r="M147" i="6"/>
  <c r="AI146" i="6"/>
  <c r="G14" i="68"/>
  <c r="J33" i="68"/>
  <c r="F102" i="60"/>
  <c r="BJ102" i="60"/>
  <c r="AM77" i="6"/>
  <c r="AY146" i="6"/>
  <c r="Z77" i="6"/>
  <c r="U18" i="12"/>
  <c r="AO77" i="6"/>
  <c r="U147" i="6"/>
  <c r="AA146" i="6"/>
  <c r="J143" i="6"/>
  <c r="AT102" i="60"/>
  <c r="BE103" i="60"/>
  <c r="BM77" i="6"/>
  <c r="BH18" i="12"/>
  <c r="AD147" i="6"/>
  <c r="AP146" i="6"/>
  <c r="F15" i="68"/>
  <c r="L144" i="6"/>
  <c r="L559" i="6"/>
  <c r="AM102" i="60"/>
  <c r="BF144" i="6"/>
  <c r="BH134" i="91"/>
  <c r="BF143" i="6"/>
  <c r="AJ144" i="6"/>
  <c r="BH144" i="6"/>
  <c r="AP143" i="6"/>
  <c r="AS144" i="6"/>
  <c r="N102" i="60"/>
  <c r="AD102" i="60"/>
  <c r="BF77" i="6"/>
  <c r="BA14" i="71"/>
  <c r="AE145" i="6"/>
  <c r="R143" i="6"/>
  <c r="R77" i="6"/>
  <c r="O104" i="60"/>
  <c r="AH77" i="6"/>
  <c r="AR134" i="91"/>
  <c r="AZ144" i="6"/>
  <c r="X145" i="6"/>
  <c r="Y143" i="6"/>
  <c r="Y558" i="6"/>
  <c r="BI144" i="6"/>
  <c r="BI559" i="6"/>
  <c r="AF77" i="6"/>
  <c r="R147" i="6"/>
  <c r="O201" i="97"/>
  <c r="X201" i="97"/>
  <c r="AG201" i="97"/>
  <c r="T197" i="97"/>
  <c r="AC197" i="97"/>
  <c r="AP197" i="97"/>
  <c r="V147" i="6"/>
  <c r="BG146" i="6"/>
  <c r="BG154" i="6"/>
  <c r="BL145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AT366" i="97"/>
  <c r="AJ203" i="97"/>
  <c r="BB201" i="97"/>
  <c r="N147" i="6"/>
  <c r="AS145" i="6"/>
  <c r="BB145" i="6"/>
  <c r="BB153" i="6"/>
  <c r="AT135" i="6"/>
  <c r="AP199" i="97"/>
  <c r="AK145" i="6"/>
  <c r="J203" i="97"/>
  <c r="R203" i="97"/>
  <c r="AO201" i="97"/>
  <c r="AG135" i="6"/>
  <c r="BF145" i="6"/>
  <c r="AT143" i="6"/>
  <c r="AT558" i="6"/>
  <c r="O145" i="6"/>
  <c r="AB325" i="97"/>
  <c r="N208" i="97"/>
  <c r="V325" i="97"/>
  <c r="Z506" i="6"/>
  <c r="V329" i="97"/>
  <c r="S325" i="97"/>
  <c r="D291" i="97"/>
  <c r="D289" i="97"/>
  <c r="BF255" i="97"/>
  <c r="BF253" i="97"/>
  <c r="AF253" i="97"/>
  <c r="F253" i="97"/>
  <c r="Y289" i="97"/>
  <c r="I289" i="97"/>
  <c r="I291" i="97"/>
  <c r="AN144" i="6"/>
  <c r="L59" i="60"/>
  <c r="AH253" i="97"/>
  <c r="AZ253" i="97"/>
  <c r="BD289" i="97"/>
  <c r="AF147" i="6"/>
  <c r="H49" i="6"/>
  <c r="E60" i="60"/>
  <c r="X289" i="97"/>
  <c r="AY366" i="97"/>
  <c r="AZ176" i="60"/>
  <c r="AS203" i="97"/>
  <c r="AT145" i="6"/>
  <c r="AH366" i="97"/>
  <c r="AI176" i="60"/>
  <c r="AO58" i="60"/>
  <c r="L49" i="6"/>
  <c r="BC20" i="60"/>
  <c r="BF27" i="6"/>
  <c r="BC22" i="60"/>
  <c r="AE20" i="60"/>
  <c r="AH27" i="6"/>
  <c r="O230" i="6"/>
  <c r="L27" i="6"/>
  <c r="G12" i="71"/>
  <c r="BI201" i="97"/>
  <c r="BB203" i="97"/>
  <c r="BB147" i="6"/>
  <c r="Z366" i="97"/>
  <c r="Z197" i="97"/>
  <c r="BB291" i="97"/>
  <c r="BB289" i="97"/>
  <c r="BC255" i="97"/>
  <c r="BC253" i="97"/>
  <c r="AK235" i="97"/>
  <c r="AK237" i="97"/>
  <c r="I145" i="6"/>
  <c r="I153" i="6"/>
  <c r="BG103" i="60"/>
  <c r="AV102" i="60"/>
  <c r="AQ77" i="6"/>
  <c r="D46" i="9"/>
  <c r="BJ20" i="60"/>
  <c r="R27" i="6"/>
  <c r="AE366" i="97"/>
  <c r="AI135" i="6"/>
  <c r="S165" i="91"/>
  <c r="M144" i="6"/>
  <c r="O58" i="60"/>
  <c r="F19" i="9"/>
  <c r="BL21" i="60"/>
  <c r="M146" i="6"/>
  <c r="AO103" i="60"/>
  <c r="AW143" i="6"/>
  <c r="AO143" i="6"/>
  <c r="I143" i="6"/>
  <c r="I558" i="6"/>
  <c r="G144" i="6"/>
  <c r="AH143" i="6"/>
  <c r="AH558" i="6"/>
  <c r="BM143" i="6"/>
  <c r="BM558" i="6"/>
  <c r="W198" i="97"/>
  <c r="AU198" i="97"/>
  <c r="J20" i="60"/>
  <c r="Q20" i="60"/>
  <c r="AG58" i="60"/>
  <c r="AY49" i="6"/>
  <c r="BG59" i="60"/>
  <c r="BK77" i="6"/>
  <c r="P155" i="91"/>
  <c r="BK351" i="6"/>
  <c r="AY153" i="91"/>
  <c r="AN49" i="6"/>
  <c r="BH147" i="6"/>
  <c r="AZ147" i="6"/>
  <c r="AR147" i="6"/>
  <c r="AQ147" i="6"/>
  <c r="AJ147" i="6"/>
  <c r="L147" i="6"/>
  <c r="BD146" i="6"/>
  <c r="AN146" i="6"/>
  <c r="AG27" i="6"/>
  <c r="AB16" i="12"/>
  <c r="Q148" i="91"/>
  <c r="AN21" i="60"/>
  <c r="R49" i="6"/>
  <c r="M13" i="71"/>
  <c r="J49" i="6"/>
  <c r="BB49" i="6"/>
  <c r="BL146" i="6"/>
  <c r="BA153" i="91"/>
  <c r="W176" i="60"/>
  <c r="BL143" i="6"/>
  <c r="BL558" i="6"/>
  <c r="Y27" i="6"/>
  <c r="AK20" i="60"/>
  <c r="BI77" i="6"/>
  <c r="AP147" i="6"/>
  <c r="BJ351" i="6"/>
  <c r="AT253" i="97"/>
  <c r="AQ255" i="97"/>
  <c r="AQ253" i="97"/>
  <c r="T327" i="97"/>
  <c r="T325" i="97"/>
  <c r="AA289" i="97"/>
  <c r="AA291" i="97"/>
  <c r="K289" i="97"/>
  <c r="K291" i="97"/>
  <c r="AD253" i="97"/>
  <c r="M291" i="97"/>
  <c r="H325" i="97"/>
  <c r="AE253" i="97"/>
  <c r="BG201" i="97"/>
  <c r="BK145" i="6"/>
  <c r="AW201" i="97"/>
  <c r="W143" i="6"/>
  <c r="W151" i="6"/>
  <c r="W558" i="6"/>
  <c r="W49" i="6"/>
  <c r="T60" i="60"/>
  <c r="BD77" i="6"/>
  <c r="AS103" i="60"/>
  <c r="BK203" i="6"/>
  <c r="Y120" i="91"/>
  <c r="U120" i="91"/>
  <c r="R120" i="91"/>
  <c r="AG120" i="91"/>
  <c r="BE120" i="91"/>
  <c r="BH120" i="91"/>
  <c r="BK120" i="91"/>
  <c r="AS120" i="91"/>
  <c r="AZ120" i="91"/>
  <c r="AP120" i="91"/>
  <c r="L120" i="91"/>
  <c r="BI120" i="91"/>
  <c r="I120" i="91"/>
  <c r="BF120" i="91"/>
  <c r="C148" i="91"/>
  <c r="BJ148" i="91"/>
  <c r="AM148" i="91"/>
  <c r="AP148" i="91"/>
  <c r="Z148" i="91"/>
  <c r="AJ148" i="91"/>
  <c r="BD148" i="91"/>
  <c r="N148" i="91"/>
  <c r="AH148" i="91"/>
  <c r="BB148" i="91"/>
  <c r="Y148" i="91"/>
  <c r="K148" i="91"/>
  <c r="AN148" i="91"/>
  <c r="H148" i="91"/>
  <c r="AV148" i="91"/>
  <c r="AY148" i="91"/>
  <c r="I228" i="97"/>
  <c r="BE228" i="97"/>
  <c r="AC226" i="97"/>
  <c r="AD262" i="97"/>
  <c r="AR262" i="97"/>
  <c r="AZ262" i="97"/>
  <c r="BD264" i="97"/>
  <c r="BF262" i="97"/>
  <c r="BJ264" i="97"/>
  <c r="AI264" i="97"/>
  <c r="AY264" i="97"/>
  <c r="Q262" i="97"/>
  <c r="AW264" i="97"/>
  <c r="AU262" i="97"/>
  <c r="AS262" i="97"/>
  <c r="BI262" i="97"/>
  <c r="C298" i="97"/>
  <c r="AW298" i="97"/>
  <c r="K271" i="97"/>
  <c r="AC300" i="97"/>
  <c r="AS298" i="97"/>
  <c r="BJ298" i="97"/>
  <c r="C331" i="97"/>
  <c r="G331" i="97"/>
  <c r="O331" i="97"/>
  <c r="W331" i="97"/>
  <c r="AB331" i="97"/>
  <c r="AG331" i="97"/>
  <c r="AO331" i="97"/>
  <c r="AW331" i="97"/>
  <c r="BE331" i="97"/>
  <c r="J331" i="97"/>
  <c r="Z331" i="97"/>
  <c r="AE331" i="97"/>
  <c r="AJ331" i="97"/>
  <c r="AR331" i="97"/>
  <c r="AZ331" i="97"/>
  <c r="BH331" i="97"/>
  <c r="AG250" i="6"/>
  <c r="AS250" i="6"/>
  <c r="M250" i="6"/>
  <c r="BE250" i="6"/>
  <c r="N315" i="6"/>
  <c r="AM125" i="91"/>
  <c r="AG125" i="91"/>
  <c r="K315" i="6"/>
  <c r="T315" i="6"/>
  <c r="J232" i="97"/>
  <c r="R232" i="97"/>
  <c r="Z232" i="97"/>
  <c r="AE232" i="97"/>
  <c r="AR232" i="97"/>
  <c r="AZ232" i="97"/>
  <c r="BH232" i="97"/>
  <c r="E232" i="97"/>
  <c r="M232" i="97"/>
  <c r="U232" i="97"/>
  <c r="AC232" i="97"/>
  <c r="AH232" i="97"/>
  <c r="AM232" i="97"/>
  <c r="AU232" i="97"/>
  <c r="BC232" i="97"/>
  <c r="BK232" i="97"/>
  <c r="F232" i="97"/>
  <c r="AF232" i="97"/>
  <c r="AI232" i="97"/>
  <c r="AQ232" i="97"/>
  <c r="AT232" i="97"/>
  <c r="AW232" i="97"/>
  <c r="I232" i="97"/>
  <c r="BF232" i="97"/>
  <c r="BI232" i="97"/>
  <c r="AA232" i="97"/>
  <c r="AL232" i="97"/>
  <c r="AO232" i="97"/>
  <c r="D232" i="97"/>
  <c r="G232" i="97"/>
  <c r="AD232" i="97"/>
  <c r="AG232" i="97"/>
  <c r="AJ232" i="97"/>
  <c r="AX232" i="97"/>
  <c r="BA232" i="97"/>
  <c r="BD232" i="97"/>
  <c r="G481" i="6"/>
  <c r="C304" i="97"/>
  <c r="I16" i="68"/>
  <c r="AE148" i="91"/>
  <c r="AW120" i="91"/>
  <c r="AW250" i="6"/>
  <c r="AP20" i="60"/>
  <c r="V298" i="97"/>
  <c r="O298" i="97"/>
  <c r="Y250" i="6"/>
  <c r="AN201" i="97"/>
  <c r="AK27" i="6"/>
  <c r="AH22" i="60"/>
  <c r="BA27" i="6"/>
  <c r="AV12" i="71"/>
  <c r="BE327" i="97"/>
  <c r="AO481" i="6"/>
  <c r="AK304" i="97"/>
  <c r="AF481" i="6"/>
  <c r="AB304" i="97"/>
  <c r="Y481" i="6"/>
  <c r="U304" i="97"/>
  <c r="P481" i="6"/>
  <c r="L304" i="97"/>
  <c r="I481" i="6"/>
  <c r="E304" i="97"/>
  <c r="AX298" i="97"/>
  <c r="U479" i="6"/>
  <c r="Q302" i="97"/>
  <c r="U262" i="97"/>
  <c r="Y232" i="97"/>
  <c r="V232" i="97"/>
  <c r="S232" i="97"/>
  <c r="P232" i="97"/>
  <c r="U226" i="97"/>
  <c r="M155" i="91"/>
  <c r="BC155" i="91"/>
  <c r="L241" i="97"/>
  <c r="O241" i="97"/>
  <c r="R241" i="97"/>
  <c r="U241" i="97"/>
  <c r="X241" i="97"/>
  <c r="AA241" i="97"/>
  <c r="AR241" i="97"/>
  <c r="AU241" i="97"/>
  <c r="AX241" i="97"/>
  <c r="S146" i="6"/>
  <c r="AN145" i="6"/>
  <c r="BA155" i="91"/>
  <c r="BA134" i="91"/>
  <c r="E134" i="91"/>
  <c r="O244" i="97"/>
  <c r="AK253" i="97"/>
  <c r="AV146" i="6"/>
  <c r="BG135" i="6"/>
  <c r="G147" i="6"/>
  <c r="G155" i="6"/>
  <c r="BH146" i="6"/>
  <c r="BH154" i="6"/>
  <c r="AR146" i="6"/>
  <c r="AS154" i="6"/>
  <c r="BE145" i="6"/>
  <c r="Y145" i="6"/>
  <c r="J145" i="6"/>
  <c r="AP145" i="6"/>
  <c r="AQ145" i="6"/>
  <c r="AH145" i="6"/>
  <c r="BA144" i="6"/>
  <c r="O255" i="97"/>
  <c r="AG291" i="97"/>
  <c r="BJ253" i="97"/>
  <c r="BN434" i="6"/>
  <c r="BJ257" i="97"/>
  <c r="BG253" i="97"/>
  <c r="AZ217" i="97"/>
  <c r="AY253" i="97"/>
  <c r="S289" i="97"/>
  <c r="S291" i="97"/>
  <c r="BH217" i="97"/>
  <c r="BK147" i="6"/>
  <c r="BK155" i="6"/>
  <c r="BD147" i="6"/>
  <c r="AV147" i="6"/>
  <c r="AW155" i="6"/>
  <c r="U103" i="60"/>
  <c r="X144" i="6"/>
  <c r="X559" i="6"/>
  <c r="P144" i="6"/>
  <c r="P559" i="6"/>
  <c r="BA143" i="6"/>
  <c r="BA77" i="6"/>
  <c r="AK143" i="6"/>
  <c r="AK77" i="6"/>
  <c r="AF18" i="12"/>
  <c r="AC143" i="6"/>
  <c r="U77" i="6"/>
  <c r="R104" i="60"/>
  <c r="U143" i="6"/>
  <c r="U558" i="6"/>
  <c r="J102" i="60"/>
  <c r="BN147" i="6"/>
  <c r="BN155" i="6"/>
  <c r="AH147" i="6"/>
  <c r="AQ244" i="97"/>
  <c r="H16" i="68"/>
  <c r="BC147" i="6"/>
  <c r="BC155" i="6"/>
  <c r="F14" i="91"/>
  <c r="AO145" i="6"/>
  <c r="H343" i="97"/>
  <c r="AM147" i="6"/>
  <c r="AE147" i="6"/>
  <c r="W147" i="6"/>
  <c r="O147" i="6"/>
  <c r="O155" i="6"/>
  <c r="AJ146" i="6"/>
  <c r="AB146" i="6"/>
  <c r="AC146" i="6"/>
  <c r="BM145" i="6"/>
  <c r="AG145" i="6"/>
  <c r="R145" i="6"/>
  <c r="BH103" i="60"/>
  <c r="BK144" i="6"/>
  <c r="BK559" i="6"/>
  <c r="BC77" i="6"/>
  <c r="AX14" i="71"/>
  <c r="AZ103" i="60"/>
  <c r="AR103" i="60"/>
  <c r="AU77" i="6"/>
  <c r="AP14" i="71"/>
  <c r="AU144" i="6"/>
  <c r="AJ103" i="60"/>
  <c r="AE77" i="6"/>
  <c r="AB104" i="60"/>
  <c r="C47" i="9"/>
  <c r="W77" i="6"/>
  <c r="R18" i="12"/>
  <c r="T103" i="60"/>
  <c r="O77" i="6"/>
  <c r="L103" i="60"/>
  <c r="G77" i="6"/>
  <c r="C111" i="91"/>
  <c r="C17" i="92"/>
  <c r="BH77" i="6"/>
  <c r="BE104" i="60"/>
  <c r="BE102" i="60"/>
  <c r="BH143" i="6"/>
  <c r="AW102" i="60"/>
  <c r="AY165" i="91"/>
  <c r="AR143" i="6"/>
  <c r="AS151" i="6"/>
  <c r="AO102" i="60"/>
  <c r="AJ77" i="6"/>
  <c r="AE14" i="71"/>
  <c r="AG102" i="60"/>
  <c r="AJ143" i="6"/>
  <c r="Y102" i="60"/>
  <c r="Q102" i="60"/>
  <c r="T77" i="6"/>
  <c r="Q104" i="60"/>
  <c r="L77" i="6"/>
  <c r="I102" i="60"/>
  <c r="BC144" i="6"/>
  <c r="BC152" i="6"/>
  <c r="AZ146" i="6"/>
  <c r="AZ154" i="6"/>
  <c r="P255" i="97"/>
  <c r="L143" i="6"/>
  <c r="L558" i="6"/>
  <c r="L560" i="6"/>
  <c r="G8" i="12"/>
  <c r="E47" i="9"/>
  <c r="E5" i="9"/>
  <c r="T143" i="6"/>
  <c r="T558" i="6"/>
  <c r="O144" i="6"/>
  <c r="O559" i="6"/>
  <c r="BP75" i="6"/>
  <c r="BM110" i="91"/>
  <c r="AW244" i="97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Y151" i="6"/>
  <c r="H143" i="6"/>
  <c r="H558" i="6"/>
  <c r="K295" i="6"/>
  <c r="BG58" i="60"/>
  <c r="AR58" i="60"/>
  <c r="AU49" i="6"/>
  <c r="AU143" i="6"/>
  <c r="AM49" i="6"/>
  <c r="AJ60" i="60"/>
  <c r="AJ58" i="60"/>
  <c r="C32" i="9"/>
  <c r="AB58" i="60"/>
  <c r="AE143" i="6"/>
  <c r="AE558" i="6"/>
  <c r="F3" i="59"/>
  <c r="T58" i="60"/>
  <c r="L58" i="60"/>
  <c r="AQ58" i="60"/>
  <c r="AI58" i="60"/>
  <c r="AL49" i="6"/>
  <c r="AA58" i="60"/>
  <c r="S58" i="60"/>
  <c r="V49" i="6"/>
  <c r="K58" i="60"/>
  <c r="N49" i="6"/>
  <c r="AY58" i="60"/>
  <c r="AV244" i="97"/>
  <c r="AV246" i="97"/>
  <c r="I244" i="97"/>
  <c r="AF145" i="6"/>
  <c r="AG153" i="6"/>
  <c r="AZ59" i="60"/>
  <c r="AF325" i="97"/>
  <c r="AT49" i="6"/>
  <c r="AO17" i="12"/>
  <c r="O59" i="60"/>
  <c r="V146" i="6"/>
  <c r="BC49" i="6"/>
  <c r="BB21" i="60"/>
  <c r="BE27" i="6"/>
  <c r="BJ27" i="6"/>
  <c r="BE16" i="12"/>
  <c r="AQ20" i="60"/>
  <c r="AA20" i="60"/>
  <c r="BA21" i="60"/>
  <c r="BD27" i="6"/>
  <c r="BA22" i="60"/>
  <c r="AS21" i="60"/>
  <c r="AV27" i="6"/>
  <c r="AQ12" i="71"/>
  <c r="BF20" i="60"/>
  <c r="BI27" i="6"/>
  <c r="AY103" i="60"/>
  <c r="F46" i="9"/>
  <c r="BO77" i="6"/>
  <c r="BD102" i="60"/>
  <c r="BG77" i="6"/>
  <c r="BB14" i="71"/>
  <c r="X102" i="60"/>
  <c r="AA77" i="6"/>
  <c r="V14" i="71"/>
  <c r="S77" i="6"/>
  <c r="N14" i="71"/>
  <c r="K77" i="6"/>
  <c r="F18" i="12"/>
  <c r="H102" i="60"/>
  <c r="AH289" i="97"/>
  <c r="AH291" i="97"/>
  <c r="AX103" i="60"/>
  <c r="Z103" i="60"/>
  <c r="T253" i="97"/>
  <c r="BG144" i="6"/>
  <c r="BG559" i="6"/>
  <c r="P479" i="6"/>
  <c r="L302" i="97"/>
  <c r="L298" i="97"/>
  <c r="AT27" i="6"/>
  <c r="AQ22" i="60"/>
  <c r="H291" i="97"/>
  <c r="H289" i="97"/>
  <c r="E253" i="97"/>
  <c r="F20" i="60"/>
  <c r="C244" i="97"/>
  <c r="AE244" i="97"/>
  <c r="AM246" i="97"/>
  <c r="U244" i="97"/>
  <c r="Z244" i="97"/>
  <c r="K244" i="97"/>
  <c r="J214" i="97"/>
  <c r="Z214" i="97"/>
  <c r="H214" i="97"/>
  <c r="X214" i="97"/>
  <c r="AN214" i="97"/>
  <c r="D214" i="97"/>
  <c r="V214" i="97"/>
  <c r="AL214" i="97"/>
  <c r="T214" i="97"/>
  <c r="AJ214" i="97"/>
  <c r="AU214" i="97"/>
  <c r="AW214" i="97"/>
  <c r="AY214" i="97"/>
  <c r="BA214" i="97"/>
  <c r="BC214" i="97"/>
  <c r="BG214" i="97"/>
  <c r="BI214" i="97"/>
  <c r="BK214" i="97"/>
  <c r="AZ197" i="97"/>
  <c r="C120" i="91"/>
  <c r="BB226" i="97"/>
  <c r="AZ226" i="97"/>
  <c r="AT226" i="97"/>
  <c r="AP228" i="97"/>
  <c r="AL228" i="97"/>
  <c r="AB226" i="97"/>
  <c r="Z226" i="97"/>
  <c r="R228" i="97"/>
  <c r="L226" i="97"/>
  <c r="AP223" i="97"/>
  <c r="AE223" i="97"/>
  <c r="W223" i="97"/>
  <c r="T223" i="97"/>
  <c r="I223" i="97"/>
  <c r="AR77" i="6"/>
  <c r="AB77" i="6"/>
  <c r="Y104" i="60"/>
  <c r="J77" i="6"/>
  <c r="E18" i="12"/>
  <c r="BH49" i="6"/>
  <c r="BC13" i="71"/>
  <c r="BF148" i="91"/>
  <c r="AU148" i="91"/>
  <c r="AR148" i="91"/>
  <c r="AG148" i="91"/>
  <c r="V148" i="91"/>
  <c r="S148" i="91"/>
  <c r="J148" i="91"/>
  <c r="AC120" i="91"/>
  <c r="Z120" i="91"/>
  <c r="W120" i="91"/>
  <c r="T120" i="91"/>
  <c r="Q120" i="91"/>
  <c r="BI250" i="6"/>
  <c r="AC250" i="6"/>
  <c r="BO203" i="6"/>
  <c r="AW203" i="6"/>
  <c r="BF223" i="97"/>
  <c r="AX223" i="97"/>
  <c r="AM223" i="97"/>
  <c r="AJ223" i="97"/>
  <c r="AB223" i="97"/>
  <c r="Q223" i="97"/>
  <c r="F223" i="97"/>
  <c r="BG147" i="6"/>
  <c r="AY147" i="6"/>
  <c r="AI147" i="6"/>
  <c r="AA147" i="6"/>
  <c r="S147" i="6"/>
  <c r="K147" i="6"/>
  <c r="BC148" i="91"/>
  <c r="AZ148" i="91"/>
  <c r="AO148" i="91"/>
  <c r="AD148" i="91"/>
  <c r="AA148" i="91"/>
  <c r="P148" i="91"/>
  <c r="G148" i="91"/>
  <c r="D148" i="91"/>
  <c r="BA120" i="91"/>
  <c r="AX120" i="91"/>
  <c r="AU120" i="91"/>
  <c r="AR120" i="91"/>
  <c r="AO120" i="91"/>
  <c r="AO250" i="6"/>
  <c r="I250" i="6"/>
  <c r="BN203" i="6"/>
  <c r="BH223" i="97"/>
  <c r="BC223" i="97"/>
  <c r="AU223" i="97"/>
  <c r="AR223" i="97"/>
  <c r="N223" i="97"/>
  <c r="K223" i="97"/>
  <c r="BK148" i="91"/>
  <c r="BH148" i="91"/>
  <c r="AW148" i="91"/>
  <c r="AL148" i="91"/>
  <c r="AI148" i="91"/>
  <c r="X148" i="91"/>
  <c r="M120" i="91"/>
  <c r="G120" i="91"/>
  <c r="D120" i="91"/>
  <c r="BA250" i="6"/>
  <c r="U250" i="6"/>
  <c r="B11" i="10"/>
  <c r="AZ223" i="97"/>
  <c r="AO223" i="97"/>
  <c r="V223" i="97"/>
  <c r="H223" i="97"/>
  <c r="AN398" i="6"/>
  <c r="AJ221" i="97"/>
  <c r="BO144" i="6"/>
  <c r="AT148" i="91"/>
  <c r="AQ148" i="91"/>
  <c r="AF148" i="91"/>
  <c r="R148" i="91"/>
  <c r="I148" i="91"/>
  <c r="AK120" i="91"/>
  <c r="AE120" i="91"/>
  <c r="AB120" i="91"/>
  <c r="BM250" i="6"/>
  <c r="I506" i="6"/>
  <c r="E329" i="97"/>
  <c r="E327" i="97"/>
  <c r="AT434" i="6"/>
  <c r="AP257" i="97"/>
  <c r="AP255" i="97"/>
  <c r="X253" i="97"/>
  <c r="U253" i="97"/>
  <c r="M237" i="97"/>
  <c r="M235" i="97"/>
  <c r="D172" i="10"/>
  <c r="T349" i="97"/>
  <c r="W289" i="97"/>
  <c r="W291" i="97"/>
  <c r="G291" i="97"/>
  <c r="G289" i="97"/>
  <c r="Q253" i="97"/>
  <c r="V253" i="97"/>
  <c r="V398" i="6"/>
  <c r="R221" i="97"/>
  <c r="R217" i="97"/>
  <c r="O217" i="97"/>
  <c r="T217" i="97"/>
  <c r="X398" i="6"/>
  <c r="T221" i="97"/>
  <c r="AD153" i="91"/>
  <c r="E334" i="97"/>
  <c r="AJ327" i="97"/>
  <c r="AJ325" i="97"/>
  <c r="AE289" i="97"/>
  <c r="AE291" i="97"/>
  <c r="O289" i="97"/>
  <c r="O291" i="97"/>
  <c r="BB217" i="97"/>
  <c r="AL351" i="6"/>
  <c r="AE17" i="12"/>
  <c r="BG325" i="97"/>
  <c r="AC327" i="97"/>
  <c r="AC325" i="97"/>
  <c r="Z325" i="97"/>
  <c r="AQ318" i="97"/>
  <c r="AQ316" i="97"/>
  <c r="BE316" i="97"/>
  <c r="I253" i="97"/>
  <c r="R291" i="97"/>
  <c r="R289" i="97"/>
  <c r="N318" i="97"/>
  <c r="N316" i="97"/>
  <c r="J147" i="6"/>
  <c r="K155" i="6"/>
  <c r="Z102" i="60"/>
  <c r="BO434" i="6"/>
  <c r="BK257" i="97"/>
  <c r="BK253" i="97"/>
  <c r="AT289" i="97"/>
  <c r="AT291" i="97"/>
  <c r="AL289" i="97"/>
  <c r="I17" i="68"/>
  <c r="AN253" i="97"/>
  <c r="BH318" i="97"/>
  <c r="H18" i="68"/>
  <c r="Z255" i="97"/>
  <c r="Z253" i="97"/>
  <c r="M103" i="60"/>
  <c r="P77" i="6"/>
  <c r="H144" i="6"/>
  <c r="H559" i="6"/>
  <c r="BF102" i="60"/>
  <c r="AX102" i="60"/>
  <c r="AR165" i="91"/>
  <c r="AS77" i="6"/>
  <c r="AH102" i="60"/>
  <c r="M77" i="6"/>
  <c r="H18" i="12"/>
  <c r="AW343" i="97"/>
  <c r="AA325" i="97"/>
  <c r="BI289" i="97"/>
  <c r="BI291" i="97"/>
  <c r="S334" i="97"/>
  <c r="AC280" i="97"/>
  <c r="AA280" i="97"/>
  <c r="AS291" i="97"/>
  <c r="AS289" i="97"/>
  <c r="AU253" i="97"/>
  <c r="AM253" i="97"/>
  <c r="AX291" i="97"/>
  <c r="BC143" i="6"/>
  <c r="K103" i="60"/>
  <c r="M253" i="97"/>
  <c r="AY145" i="6"/>
  <c r="D33" i="9"/>
  <c r="AN59" i="60"/>
  <c r="AQ49" i="6"/>
  <c r="BB58" i="60"/>
  <c r="BE143" i="6"/>
  <c r="AH49" i="6"/>
  <c r="AC17" i="12"/>
  <c r="B19" i="9"/>
  <c r="P21" i="60"/>
  <c r="I20" i="60"/>
  <c r="Q366" i="97"/>
  <c r="Q197" i="97"/>
  <c r="L366" i="97"/>
  <c r="P143" i="6"/>
  <c r="J255" i="97"/>
  <c r="J253" i="97"/>
  <c r="AF27" i="6"/>
  <c r="BK49" i="6"/>
  <c r="AK58" i="60"/>
  <c r="AN143" i="6"/>
  <c r="AN558" i="6"/>
  <c r="X49" i="6"/>
  <c r="P49" i="6"/>
  <c r="K17" i="12"/>
  <c r="AC253" i="97"/>
  <c r="AI103" i="60"/>
  <c r="AA103" i="60"/>
  <c r="AN102" i="60"/>
  <c r="AI77" i="6"/>
  <c r="AF102" i="60"/>
  <c r="B46" i="9"/>
  <c r="P102" i="60"/>
  <c r="BD145" i="6"/>
  <c r="E58" i="60"/>
  <c r="Z49" i="6"/>
  <c r="AF49" i="6"/>
  <c r="AA17" i="12"/>
  <c r="AM434" i="6"/>
  <c r="AI257" i="97"/>
  <c r="X325" i="97"/>
  <c r="M325" i="97"/>
  <c r="BE289" i="97"/>
  <c r="BE291" i="97"/>
  <c r="AW103" i="60"/>
  <c r="AZ77" i="6"/>
  <c r="AU14" i="71"/>
  <c r="R103" i="60"/>
  <c r="BN77" i="6"/>
  <c r="BN143" i="6"/>
  <c r="BK102" i="60"/>
  <c r="BC102" i="60"/>
  <c r="AX77" i="6"/>
  <c r="AS18" i="12"/>
  <c r="AO165" i="91"/>
  <c r="Z143" i="6"/>
  <c r="W102" i="60"/>
  <c r="O102" i="60"/>
  <c r="BL102" i="60"/>
  <c r="AQ103" i="60"/>
  <c r="AW289" i="97"/>
  <c r="AW291" i="97"/>
  <c r="P327" i="97"/>
  <c r="P325" i="97"/>
  <c r="F134" i="91"/>
  <c r="V134" i="91"/>
  <c r="AD134" i="91"/>
  <c r="AL134" i="91"/>
  <c r="AT134" i="91"/>
  <c r="BB134" i="91"/>
  <c r="BJ134" i="91"/>
  <c r="I134" i="91"/>
  <c r="I155" i="91"/>
  <c r="I141" i="91"/>
  <c r="I127" i="91"/>
  <c r="I162" i="91"/>
  <c r="I36" i="92"/>
  <c r="Q134" i="91"/>
  <c r="Y134" i="91"/>
  <c r="AW134" i="91"/>
  <c r="BE134" i="91"/>
  <c r="H134" i="91"/>
  <c r="P134" i="91"/>
  <c r="X134" i="91"/>
  <c r="AV134" i="91"/>
  <c r="BD134" i="91"/>
  <c r="C134" i="91"/>
  <c r="R134" i="91"/>
  <c r="AA134" i="91"/>
  <c r="AJ134" i="91"/>
  <c r="AM134" i="91"/>
  <c r="AS134" i="91"/>
  <c r="L134" i="91"/>
  <c r="O134" i="91"/>
  <c r="U134" i="91"/>
  <c r="BF134" i="91"/>
  <c r="AQ134" i="91"/>
  <c r="AZ134" i="91"/>
  <c r="BC134" i="91"/>
  <c r="BI134" i="91"/>
  <c r="J134" i="91"/>
  <c r="S134" i="91"/>
  <c r="AK134" i="91"/>
  <c r="D134" i="91"/>
  <c r="G134" i="91"/>
  <c r="M134" i="91"/>
  <c r="AX134" i="91"/>
  <c r="T134" i="91"/>
  <c r="W134" i="91"/>
  <c r="AC134" i="91"/>
  <c r="BE389" i="6"/>
  <c r="BA212" i="97"/>
  <c r="AA208" i="97"/>
  <c r="AT208" i="97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F340" i="97"/>
  <c r="N340" i="97"/>
  <c r="S340" i="97"/>
  <c r="X340" i="97"/>
  <c r="AF340" i="97"/>
  <c r="AS340" i="97"/>
  <c r="BA340" i="97"/>
  <c r="I340" i="97"/>
  <c r="AA340" i="97"/>
  <c r="AN340" i="97"/>
  <c r="BI340" i="97"/>
  <c r="AX20" i="60"/>
  <c r="AD325" i="97"/>
  <c r="N255" i="97"/>
  <c r="N253" i="97"/>
  <c r="AP203" i="6"/>
  <c r="L203" i="6"/>
  <c r="AZ203" i="6"/>
  <c r="BG203" i="6"/>
  <c r="P203" i="6"/>
  <c r="AS203" i="6"/>
  <c r="AX203" i="6"/>
  <c r="BD203" i="6"/>
  <c r="BJ203" i="6"/>
  <c r="G214" i="97"/>
  <c r="I214" i="97"/>
  <c r="K214" i="97"/>
  <c r="M214" i="97"/>
  <c r="O214" i="97"/>
  <c r="Q214" i="97"/>
  <c r="S214" i="97"/>
  <c r="U214" i="97"/>
  <c r="W214" i="97"/>
  <c r="Y214" i="97"/>
  <c r="AC214" i="97"/>
  <c r="AE214" i="97"/>
  <c r="AG214" i="97"/>
  <c r="AI214" i="97"/>
  <c r="AK214" i="97"/>
  <c r="AM214" i="97"/>
  <c r="C214" i="97"/>
  <c r="AP214" i="97"/>
  <c r="L398" i="6"/>
  <c r="AA217" i="97"/>
  <c r="BG259" i="6"/>
  <c r="H259" i="6"/>
  <c r="L127" i="91"/>
  <c r="AB291" i="97"/>
  <c r="Z289" i="97"/>
  <c r="R259" i="6"/>
  <c r="BI203" i="6"/>
  <c r="AQ203" i="6"/>
  <c r="N203" i="6"/>
  <c r="BK259" i="6"/>
  <c r="BH203" i="6"/>
  <c r="AR203" i="6"/>
  <c r="N241" i="6"/>
  <c r="AB241" i="6"/>
  <c r="AP241" i="6"/>
  <c r="AW155" i="91"/>
  <c r="BK155" i="91"/>
  <c r="J155" i="91"/>
  <c r="C70" i="10"/>
  <c r="C10" i="10"/>
  <c r="D70" i="10"/>
  <c r="E171" i="10"/>
  <c r="E18" i="10"/>
  <c r="F48" i="10"/>
  <c r="F6" i="10"/>
  <c r="F70" i="10"/>
  <c r="G70" i="10"/>
  <c r="F49" i="10"/>
  <c r="AJ132" i="91"/>
  <c r="AC434" i="6"/>
  <c r="Y257" i="97"/>
  <c r="W282" i="97"/>
  <c r="D334" i="97"/>
  <c r="AG141" i="91"/>
  <c r="AK289" i="97"/>
  <c r="AK291" i="97"/>
  <c r="U289" i="97"/>
  <c r="U291" i="97"/>
  <c r="AK223" i="97"/>
  <c r="G27" i="6"/>
  <c r="D237" i="97"/>
  <c r="E343" i="97"/>
  <c r="I524" i="6"/>
  <c r="E347" i="97"/>
  <c r="E291" i="97"/>
  <c r="V217" i="97"/>
  <c r="E223" i="97"/>
  <c r="C289" i="97"/>
  <c r="J316" i="97"/>
  <c r="AM515" i="6"/>
  <c r="AI338" i="97"/>
  <c r="AL334" i="97"/>
  <c r="AO506" i="6"/>
  <c r="AK329" i="97"/>
  <c r="AK325" i="97"/>
  <c r="AH325" i="97"/>
  <c r="AH327" i="97"/>
  <c r="AA253" i="97"/>
  <c r="J289" i="97"/>
  <c r="AM289" i="97"/>
  <c r="AO291" i="97"/>
  <c r="AT325" i="97"/>
  <c r="AD318" i="97"/>
  <c r="AD316" i="97"/>
  <c r="AB316" i="97"/>
  <c r="AB318" i="97"/>
  <c r="G19" i="68"/>
  <c r="F17" i="68"/>
  <c r="AV325" i="97"/>
  <c r="BB343" i="97"/>
  <c r="I19" i="68"/>
  <c r="S253" i="97"/>
  <c r="F19" i="68"/>
  <c r="BO147" i="6"/>
  <c r="BO155" i="6"/>
  <c r="L241" i="6"/>
  <c r="Y241" i="6"/>
  <c r="BM241" i="6"/>
  <c r="BA241" i="6"/>
  <c r="AK241" i="6"/>
  <c r="C48" i="10"/>
  <c r="C6" i="10"/>
  <c r="D100" i="10"/>
  <c r="D14" i="10"/>
  <c r="D171" i="10"/>
  <c r="D18" i="10"/>
  <c r="E100" i="10"/>
  <c r="G48" i="10"/>
  <c r="G171" i="10"/>
  <c r="C100" i="10"/>
  <c r="C14" i="10"/>
  <c r="G100" i="10"/>
  <c r="G14" i="10"/>
  <c r="H19" i="68"/>
  <c r="AB49" i="6"/>
  <c r="W13" i="71"/>
  <c r="K120" i="91"/>
  <c r="AA120" i="91"/>
  <c r="AI120" i="91"/>
  <c r="AQ120" i="91"/>
  <c r="AY120" i="91"/>
  <c r="BG120" i="91"/>
  <c r="F120" i="91"/>
  <c r="N120" i="91"/>
  <c r="V120" i="91"/>
  <c r="AD120" i="91"/>
  <c r="AL120" i="91"/>
  <c r="BB120" i="91"/>
  <c r="H120" i="91"/>
  <c r="P120" i="91"/>
  <c r="X120" i="91"/>
  <c r="AF120" i="91"/>
  <c r="AV120" i="91"/>
  <c r="BD120" i="91"/>
  <c r="E48" i="10"/>
  <c r="E6" i="10"/>
  <c r="F100" i="10"/>
  <c r="G17" i="68"/>
  <c r="BJ146" i="6"/>
  <c r="AY143" i="6"/>
  <c r="J241" i="6"/>
  <c r="V315" i="6"/>
  <c r="BL49" i="6"/>
  <c r="P241" i="6"/>
  <c r="U259" i="6"/>
  <c r="AX259" i="6"/>
  <c r="J259" i="6"/>
  <c r="AS259" i="6"/>
  <c r="I259" i="6"/>
  <c r="BB259" i="6"/>
  <c r="BM259" i="6"/>
  <c r="L148" i="91"/>
  <c r="B15" i="10"/>
  <c r="C49" i="10"/>
  <c r="C7" i="10"/>
  <c r="C7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G102" i="10"/>
  <c r="G16" i="10"/>
  <c r="C171" i="10"/>
  <c r="E70" i="10"/>
  <c r="C101" i="10"/>
  <c r="C15" i="10"/>
  <c r="G172" i="10"/>
  <c r="G19" i="10"/>
  <c r="AH139" i="91"/>
  <c r="BM203" i="6"/>
  <c r="B14" i="10"/>
  <c r="B18" i="10"/>
  <c r="D48" i="10"/>
  <c r="F171" i="10"/>
  <c r="F18" i="10"/>
  <c r="U223" i="97"/>
  <c r="Y506" i="6"/>
  <c r="U329" i="97"/>
  <c r="AA178" i="60"/>
  <c r="Z268" i="6"/>
  <c r="BK268" i="6"/>
  <c r="BF268" i="6"/>
  <c r="AR155" i="91"/>
  <c r="AB268" i="6"/>
  <c r="AI268" i="6"/>
  <c r="AY268" i="6"/>
  <c r="AR325" i="97"/>
  <c r="AV506" i="6"/>
  <c r="AR329" i="97"/>
  <c r="BB316" i="97"/>
  <c r="AI316" i="97"/>
  <c r="AS461" i="6"/>
  <c r="F18" i="68"/>
  <c r="AL146" i="6"/>
  <c r="K316" i="97"/>
  <c r="K318" i="97"/>
  <c r="BC291" i="97"/>
  <c r="BH271" i="97"/>
  <c r="N280" i="97"/>
  <c r="S280" i="97"/>
  <c r="AD291" i="97"/>
  <c r="AW316" i="97"/>
  <c r="AP316" i="97"/>
  <c r="Y147" i="6"/>
  <c r="G146" i="6"/>
  <c r="G154" i="6"/>
  <c r="BD49" i="6"/>
  <c r="D141" i="91"/>
  <c r="R141" i="91"/>
  <c r="AO141" i="91"/>
  <c r="BC141" i="91"/>
  <c r="X141" i="91"/>
  <c r="AA141" i="91"/>
  <c r="AX141" i="91"/>
  <c r="T208" i="97"/>
  <c r="AB208" i="97"/>
  <c r="AE210" i="97"/>
  <c r="AH135" i="6"/>
  <c r="BI210" i="97"/>
  <c r="BC208" i="97"/>
  <c r="AG208" i="97"/>
  <c r="X208" i="97"/>
  <c r="AD141" i="91"/>
  <c r="M125" i="91"/>
  <c r="AP125" i="91"/>
  <c r="AX125" i="91"/>
  <c r="P315" i="6"/>
  <c r="X315" i="6"/>
  <c r="AN315" i="6"/>
  <c r="AA315" i="6"/>
  <c r="BN315" i="6"/>
  <c r="J315" i="6"/>
  <c r="M315" i="6"/>
  <c r="O125" i="91"/>
  <c r="W315" i="6"/>
  <c r="G139" i="91"/>
  <c r="C208" i="97"/>
  <c r="G167" i="6"/>
  <c r="U141" i="91"/>
  <c r="S208" i="97"/>
  <c r="BE141" i="91"/>
  <c r="AQ141" i="91"/>
  <c r="G141" i="91"/>
  <c r="BI389" i="6"/>
  <c r="BE210" i="97"/>
  <c r="P208" i="97"/>
  <c r="BA141" i="91"/>
  <c r="AT141" i="91"/>
  <c r="AM141" i="91"/>
  <c r="G562" i="6"/>
  <c r="AW141" i="91"/>
  <c r="F127" i="91"/>
  <c r="AD127" i="91"/>
  <c r="H34" i="68"/>
  <c r="BB268" i="6"/>
  <c r="AH268" i="6"/>
  <c r="BJ268" i="6"/>
  <c r="I34" i="68"/>
  <c r="BI148" i="91"/>
  <c r="BA148" i="91"/>
  <c r="AS148" i="91"/>
  <c r="AC148" i="91"/>
  <c r="AC155" i="91"/>
  <c r="AC127" i="91"/>
  <c r="AC162" i="91"/>
  <c r="AC36" i="92"/>
  <c r="U148" i="91"/>
  <c r="R268" i="6"/>
  <c r="K250" i="6"/>
  <c r="O250" i="6"/>
  <c r="W250" i="6"/>
  <c r="AA250" i="6"/>
  <c r="AI250" i="6"/>
  <c r="AM250" i="6"/>
  <c r="AQ250" i="6"/>
  <c r="AU250" i="6"/>
  <c r="AY250" i="6"/>
  <c r="BK250" i="6"/>
  <c r="BO250" i="6"/>
  <c r="H250" i="6"/>
  <c r="G250" i="6"/>
  <c r="L250" i="6"/>
  <c r="T250" i="6"/>
  <c r="AB250" i="6"/>
  <c r="AF250" i="6"/>
  <c r="AJ250" i="6"/>
  <c r="AN250" i="6"/>
  <c r="AR250" i="6"/>
  <c r="AZ250" i="6"/>
  <c r="BD250" i="6"/>
  <c r="BL250" i="6"/>
  <c r="J250" i="6"/>
  <c r="V250" i="6"/>
  <c r="AD250" i="6"/>
  <c r="AL250" i="6"/>
  <c r="AP250" i="6"/>
  <c r="AT250" i="6"/>
  <c r="AX250" i="6"/>
  <c r="BB250" i="6"/>
  <c r="BF250" i="6"/>
  <c r="BJ250" i="6"/>
  <c r="BN250" i="6"/>
  <c r="AO345" i="97"/>
  <c r="AA262" i="97"/>
  <c r="AL235" i="97"/>
  <c r="E235" i="97"/>
  <c r="AY235" i="97"/>
  <c r="AL244" i="97"/>
  <c r="AF479" i="6"/>
  <c r="AB302" i="97"/>
  <c r="P235" i="97"/>
  <c r="X199" i="97"/>
  <c r="G316" i="97"/>
  <c r="AR318" i="97"/>
  <c r="AW226" i="97"/>
  <c r="L515" i="6"/>
  <c r="H338" i="97"/>
  <c r="AJ13" i="71"/>
  <c r="X155" i="91"/>
  <c r="AI155" i="91"/>
  <c r="AI15" i="71"/>
  <c r="AS316" i="97"/>
  <c r="AL155" i="91"/>
  <c r="R155" i="91"/>
  <c r="AQ155" i="91"/>
  <c r="AJ199" i="97"/>
  <c r="BI22" i="60"/>
  <c r="AN155" i="91"/>
  <c r="AV334" i="97"/>
  <c r="P273" i="97"/>
  <c r="AL298" i="97"/>
  <c r="R12" i="71"/>
  <c r="K298" i="97"/>
  <c r="M280" i="97"/>
  <c r="Q244" i="97"/>
  <c r="M316" i="97"/>
  <c r="AN244" i="97"/>
  <c r="AC351" i="6"/>
  <c r="U425" i="6"/>
  <c r="Q248" i="97"/>
  <c r="AM280" i="97"/>
  <c r="T178" i="60"/>
  <c r="W318" i="97"/>
  <c r="BH280" i="97"/>
  <c r="BE226" i="97"/>
  <c r="AY461" i="6"/>
  <c r="AU284" i="97"/>
  <c r="BF416" i="6"/>
  <c r="BB239" i="97"/>
  <c r="BD262" i="97"/>
  <c r="R19" i="12"/>
  <c r="BN416" i="6"/>
  <c r="BJ239" i="97"/>
  <c r="AS425" i="6"/>
  <c r="AO248" i="97"/>
  <c r="AR16" i="12"/>
  <c r="BH153" i="91"/>
  <c r="AK153" i="91"/>
  <c r="R13" i="71"/>
  <c r="BE280" i="97"/>
  <c r="AB17" i="12"/>
  <c r="BI235" i="97"/>
  <c r="V327" i="97"/>
  <c r="AK515" i="6"/>
  <c r="AG338" i="97"/>
  <c r="AM298" i="97"/>
  <c r="BJ434" i="6"/>
  <c r="BF257" i="97"/>
  <c r="K262" i="97"/>
  <c r="AT16" i="12"/>
  <c r="N165" i="91"/>
  <c r="AO13" i="71"/>
  <c r="AT12" i="71"/>
  <c r="AY336" i="97"/>
  <c r="AX60" i="60"/>
  <c r="AZ235" i="97"/>
  <c r="BC300" i="97"/>
  <c r="X307" i="97"/>
  <c r="N336" i="97"/>
  <c r="AF22" i="60"/>
  <c r="BI12" i="71"/>
  <c r="Z515" i="6"/>
  <c r="V338" i="97"/>
  <c r="AA334" i="97"/>
  <c r="P178" i="60"/>
  <c r="J19" i="12"/>
  <c r="AP22" i="60"/>
  <c r="Q461" i="6"/>
  <c r="M284" i="97"/>
  <c r="AX12" i="71"/>
  <c r="BN452" i="6"/>
  <c r="BJ275" i="97"/>
  <c r="R199" i="97"/>
  <c r="U15" i="71"/>
  <c r="Y336" i="97"/>
  <c r="BE199" i="97"/>
  <c r="AA22" i="60"/>
  <c r="P334" i="97"/>
  <c r="Q19" i="12"/>
  <c r="R17" i="12"/>
  <c r="O15" i="71"/>
  <c r="AN12" i="71"/>
  <c r="BF178" i="60"/>
  <c r="AS264" i="97"/>
  <c r="O199" i="97"/>
  <c r="P12" i="71"/>
  <c r="AZ22" i="60"/>
  <c r="AZ452" i="6"/>
  <c r="AV275" i="97"/>
  <c r="J15" i="71"/>
  <c r="BD15" i="71"/>
  <c r="D20" i="9"/>
  <c r="Z280" i="97"/>
  <c r="Q334" i="97"/>
  <c r="U515" i="6"/>
  <c r="Q338" i="97"/>
  <c r="AX16" i="12"/>
  <c r="AB22" i="60"/>
  <c r="AW16" i="12"/>
  <c r="P16" i="12"/>
  <c r="I262" i="97"/>
  <c r="AY22" i="60"/>
  <c r="R15" i="71"/>
  <c r="H12" i="71"/>
  <c r="AZ17" i="12"/>
  <c r="BB60" i="60"/>
  <c r="AZ13" i="71"/>
  <c r="I479" i="6"/>
  <c r="E302" i="97"/>
  <c r="E298" i="97"/>
  <c r="AZ264" i="97"/>
  <c r="D16" i="12"/>
  <c r="AY104" i="60"/>
  <c r="AO235" i="97"/>
  <c r="AL16" i="12"/>
  <c r="W228" i="97"/>
  <c r="BJ300" i="97"/>
  <c r="AT104" i="60"/>
  <c r="BF351" i="6"/>
  <c r="AY199" i="97"/>
  <c r="AN199" i="97"/>
  <c r="AP178" i="60"/>
  <c r="BA178" i="60"/>
  <c r="BB178" i="60"/>
  <c r="N178" i="60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BE262" i="97"/>
  <c r="BE264" i="97"/>
  <c r="AV461" i="6"/>
  <c r="AR284" i="97"/>
  <c r="BF237" i="97"/>
  <c r="I298" i="97"/>
  <c r="Z282" i="97"/>
  <c r="AD461" i="6"/>
  <c r="Z284" i="97"/>
  <c r="AF298" i="97"/>
  <c r="AF300" i="97"/>
  <c r="F273" i="97"/>
  <c r="V139" i="91"/>
  <c r="Z324" i="6"/>
  <c r="P298" i="97"/>
  <c r="P300" i="97"/>
  <c r="T479" i="6"/>
  <c r="P302" i="97"/>
  <c r="AI178" i="60"/>
  <c r="AG19" i="12"/>
  <c r="G452" i="6"/>
  <c r="C275" i="97"/>
  <c r="AP333" i="6"/>
  <c r="AD235" i="97"/>
  <c r="Q558" i="6"/>
  <c r="AQ235" i="97"/>
  <c r="AK416" i="6"/>
  <c r="BH235" i="97"/>
  <c r="BH237" i="97"/>
  <c r="BB18" i="12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5" i="6"/>
  <c r="BK338" i="97"/>
  <c r="BK334" i="97"/>
  <c r="BE351" i="6"/>
  <c r="AX151" i="6"/>
  <c r="AW558" i="6"/>
  <c r="C16" i="92"/>
  <c r="BD558" i="6"/>
  <c r="BM151" i="6"/>
  <c r="BC154" i="6"/>
  <c r="AK18" i="12"/>
  <c r="AK14" i="71"/>
  <c r="BE14" i="71"/>
  <c r="V155" i="6"/>
  <c r="AV18" i="12"/>
  <c r="AJ104" i="60"/>
  <c r="BJ13" i="71"/>
  <c r="AQ60" i="60"/>
  <c r="AO558" i="6"/>
  <c r="N371" i="97"/>
  <c r="AE12" i="71"/>
  <c r="AE16" i="12"/>
  <c r="T371" i="97"/>
  <c r="BK152" i="6"/>
  <c r="U178" i="60"/>
  <c r="S19" i="12"/>
  <c r="S15" i="71"/>
  <c r="T199" i="97"/>
  <c r="AX558" i="6"/>
  <c r="AN104" i="60"/>
  <c r="AL14" i="71"/>
  <c r="BD14" i="71"/>
  <c r="AD15" i="71"/>
  <c r="AD19" i="12"/>
  <c r="AF178" i="60"/>
  <c r="AE199" i="97"/>
  <c r="AC298" i="97"/>
  <c r="M271" i="97"/>
  <c r="O262" i="97"/>
  <c r="BB262" i="97"/>
  <c r="C226" i="97"/>
  <c r="BA104" i="60"/>
  <c r="AB244" i="97"/>
  <c r="AB246" i="97"/>
  <c r="AA298" i="97"/>
  <c r="BK264" i="97"/>
  <c r="BK262" i="97"/>
  <c r="AO298" i="97"/>
  <c r="AS479" i="6"/>
  <c r="AO302" i="97"/>
  <c r="C262" i="97"/>
  <c r="AC228" i="97"/>
  <c r="BK226" i="97"/>
  <c r="BK228" i="97"/>
  <c r="AA452" i="6"/>
  <c r="W275" i="97"/>
  <c r="G271" i="97"/>
  <c r="K452" i="6"/>
  <c r="Q228" i="97"/>
  <c r="Q226" i="97"/>
  <c r="H327" i="97"/>
  <c r="L506" i="6"/>
  <c r="H329" i="97"/>
  <c r="U228" i="97"/>
  <c r="BI506" i="6"/>
  <c r="BE329" i="97"/>
  <c r="U271" i="97"/>
  <c r="U273" i="97"/>
  <c r="O246" i="97"/>
  <c r="AK271" i="97"/>
  <c r="AD271" i="97"/>
  <c r="AD273" i="97"/>
  <c r="U264" i="97"/>
  <c r="BB298" i="97"/>
  <c r="AB271" i="97"/>
  <c r="AB273" i="97"/>
  <c r="AA226" i="97"/>
  <c r="AA255" i="97"/>
  <c r="AE434" i="6"/>
  <c r="AA257" i="97"/>
  <c r="BA262" i="97"/>
  <c r="AX300" i="97"/>
  <c r="Z271" i="97"/>
  <c r="Z273" i="97"/>
  <c r="K134" i="91"/>
  <c r="AG134" i="91"/>
  <c r="G425" i="6"/>
  <c r="C248" i="97"/>
  <c r="AW333" i="6"/>
  <c r="M244" i="97"/>
  <c r="Q425" i="6"/>
  <c r="M248" i="97"/>
  <c r="AR425" i="6"/>
  <c r="AN248" i="97"/>
  <c r="AN246" i="97"/>
  <c r="X309" i="97"/>
  <c r="AB488" i="6"/>
  <c r="X311" i="97"/>
  <c r="BF226" i="97"/>
  <c r="BF228" i="97"/>
  <c r="AK246" i="97"/>
  <c r="AK244" i="97"/>
  <c r="AE18" i="12"/>
  <c r="AG104" i="60"/>
  <c r="AR226" i="97"/>
  <c r="AR228" i="97"/>
  <c r="BJ14" i="71"/>
  <c r="BL104" i="60"/>
  <c r="N226" i="97"/>
  <c r="N228" i="97"/>
  <c r="D244" i="97"/>
  <c r="H425" i="6"/>
  <c r="D248" i="97"/>
  <c r="AI425" i="6"/>
  <c r="AE248" i="97"/>
  <c r="AH13" i="71"/>
  <c r="AH17" i="12"/>
  <c r="AW246" i="97"/>
  <c r="H345" i="97"/>
  <c r="BD104" i="60"/>
  <c r="P228" i="97"/>
  <c r="P226" i="97"/>
  <c r="AF226" i="97"/>
  <c r="AF228" i="97"/>
  <c r="AV226" i="97"/>
  <c r="AV228" i="97"/>
  <c r="AK558" i="6"/>
  <c r="L228" i="97"/>
  <c r="P217" i="97"/>
  <c r="AU558" i="6"/>
  <c r="AU151" i="6"/>
  <c r="BC17" i="12"/>
  <c r="BE60" i="60"/>
  <c r="AZ228" i="97"/>
  <c r="Z246" i="97"/>
  <c r="N425" i="6"/>
  <c r="J248" i="97"/>
  <c r="J244" i="97"/>
  <c r="BF22" i="60"/>
  <c r="BD12" i="71"/>
  <c r="BD16" i="12"/>
  <c r="T434" i="6"/>
  <c r="P257" i="97"/>
  <c r="BH282" i="97"/>
  <c r="BL461" i="6"/>
  <c r="BH284" i="97"/>
  <c r="C340" i="97"/>
  <c r="BE558" i="6"/>
  <c r="V255" i="97"/>
  <c r="Z434" i="6"/>
  <c r="V257" i="97"/>
  <c r="BA208" i="97"/>
  <c r="AE134" i="91"/>
  <c r="AH134" i="91"/>
  <c r="AU208" i="97"/>
  <c r="AB134" i="91"/>
  <c r="AC60" i="60"/>
  <c r="BB219" i="97"/>
  <c r="BF398" i="6"/>
  <c r="BB221" i="97"/>
  <c r="AU333" i="6"/>
  <c r="AF210" i="97"/>
  <c r="AF208" i="97"/>
  <c r="BG134" i="91"/>
  <c r="T506" i="6"/>
  <c r="P329" i="97"/>
  <c r="AV217" i="97"/>
  <c r="AC208" i="97"/>
  <c r="AG389" i="6"/>
  <c r="AC212" i="97"/>
  <c r="BK208" i="97"/>
  <c r="BK210" i="97"/>
  <c r="AL300" i="97"/>
  <c r="Z327" i="97"/>
  <c r="AD506" i="6"/>
  <c r="Z329" i="97"/>
  <c r="AM208" i="97"/>
  <c r="S17" i="12"/>
  <c r="U60" i="60"/>
  <c r="S13" i="71"/>
  <c r="S336" i="97"/>
  <c r="W515" i="6"/>
  <c r="S338" i="97"/>
  <c r="AI340" i="97"/>
  <c r="AN134" i="91"/>
  <c r="AA16" i="12"/>
  <c r="AA12" i="71"/>
  <c r="AC22" i="60"/>
  <c r="BD416" i="6"/>
  <c r="AZ239" i="97"/>
  <c r="AP104" i="60"/>
  <c r="K217" i="97"/>
  <c r="AT214" i="97"/>
  <c r="X327" i="97"/>
  <c r="AB506" i="6"/>
  <c r="X329" i="97"/>
  <c r="AM371" i="97"/>
  <c r="BK255" i="97"/>
  <c r="T219" i="97"/>
  <c r="H515" i="6"/>
  <c r="D338" i="97"/>
  <c r="D336" i="97"/>
  <c r="I282" i="97"/>
  <c r="M461" i="6"/>
  <c r="I284" i="97"/>
  <c r="BK154" i="6"/>
  <c r="C18" i="10"/>
  <c r="AV250" i="6"/>
  <c r="Q208" i="97"/>
  <c r="O208" i="97"/>
  <c r="AK208" i="97"/>
  <c r="AO389" i="6"/>
  <c r="AK212" i="97"/>
  <c r="BI208" i="97"/>
  <c r="AF141" i="91"/>
  <c r="J208" i="97"/>
  <c r="BE208" i="97"/>
  <c r="AO284" i="97"/>
  <c r="AR327" i="97"/>
  <c r="AW237" i="97"/>
  <c r="BE282" i="97"/>
  <c r="BI461" i="6"/>
  <c r="BE284" i="97"/>
  <c r="BN479" i="6"/>
  <c r="BJ302" i="97"/>
  <c r="BG560" i="6"/>
  <c r="BB8" i="12"/>
  <c r="I300" i="97"/>
  <c r="AC416" i="6"/>
  <c r="Y239" i="97"/>
  <c r="Y237" i="97"/>
  <c r="AS371" i="97"/>
  <c r="AF452" i="6"/>
  <c r="AB275" i="97"/>
  <c r="Y452" i="6"/>
  <c r="U275" i="97"/>
  <c r="AJ371" i="97"/>
  <c r="AQ389" i="6"/>
  <c r="AM212" i="97"/>
  <c r="AM210" i="97"/>
  <c r="I273" i="97"/>
  <c r="M452" i="6"/>
  <c r="I275" i="97"/>
  <c r="L271" i="97"/>
  <c r="P452" i="6"/>
  <c r="L275" i="97"/>
  <c r="AV235" i="97"/>
  <c r="H208" i="97"/>
  <c r="AL389" i="6"/>
  <c r="AH212" i="97"/>
  <c r="AH208" i="97"/>
  <c r="E244" i="97"/>
  <c r="E246" i="97"/>
  <c r="Q17" i="12"/>
  <c r="S60" i="60"/>
  <c r="Q13" i="71"/>
  <c r="AU334" i="97"/>
  <c r="AY515" i="6"/>
  <c r="AU338" i="97"/>
  <c r="AV351" i="6"/>
  <c r="AR153" i="91"/>
  <c r="R316" i="97"/>
  <c r="R318" i="97"/>
  <c r="E300" i="97"/>
  <c r="AL461" i="6"/>
  <c r="AH284" i="97"/>
  <c r="AS14" i="71"/>
  <c r="R226" i="97"/>
  <c r="AS244" i="97"/>
  <c r="AH12" i="71"/>
  <c r="AV316" i="97"/>
  <c r="Y315" i="6"/>
  <c r="AY208" i="97"/>
  <c r="AY17" i="12"/>
  <c r="BA60" i="60"/>
  <c r="AY13" i="71"/>
  <c r="AJ178" i="60"/>
  <c r="AH15" i="71"/>
  <c r="AY19" i="12"/>
  <c r="AZ199" i="97"/>
  <c r="AY15" i="71"/>
  <c r="L434" i="6"/>
  <c r="H257" i="97"/>
  <c r="H255" i="97"/>
  <c r="AZ318" i="97"/>
  <c r="AZ316" i="97"/>
  <c r="AA316" i="97"/>
  <c r="AA318" i="97"/>
  <c r="AW262" i="97"/>
  <c r="AP298" i="97"/>
  <c r="AE208" i="97"/>
  <c r="AH16" i="12"/>
  <c r="S255" i="97"/>
  <c r="W434" i="6"/>
  <c r="S257" i="97"/>
  <c r="X217" i="97"/>
  <c r="U235" i="97"/>
  <c r="BD228" i="97"/>
  <c r="BD226" i="97"/>
  <c r="BI244" i="97"/>
  <c r="BO558" i="6"/>
  <c r="BO151" i="6"/>
  <c r="O333" i="6"/>
  <c r="AO237" i="97"/>
  <c r="AS416" i="6"/>
  <c r="AO239" i="97"/>
  <c r="Z235" i="97"/>
  <c r="AL318" i="97"/>
  <c r="AL316" i="97"/>
  <c r="E271" i="97"/>
  <c r="I452" i="6"/>
  <c r="E275" i="97"/>
  <c r="AO151" i="6"/>
  <c r="AT425" i="6"/>
  <c r="AP248" i="97"/>
  <c r="AP244" i="97"/>
  <c r="AH280" i="97"/>
  <c r="BI217" i="97"/>
  <c r="BM398" i="6"/>
  <c r="BI221" i="97"/>
  <c r="AX389" i="6"/>
  <c r="AQ217" i="97"/>
  <c r="AQ219" i="97"/>
  <c r="AX132" i="91"/>
  <c r="AF244" i="97"/>
  <c r="AF246" i="97"/>
  <c r="W244" i="97"/>
  <c r="BH298" i="97"/>
  <c r="AM300" i="97"/>
  <c r="AQ479" i="6"/>
  <c r="AM302" i="97"/>
  <c r="Y226" i="97"/>
  <c r="AN22" i="60"/>
  <c r="AL12" i="71"/>
  <c r="AG199" i="97"/>
  <c r="AF15" i="71"/>
  <c r="O334" i="97"/>
  <c r="O336" i="97"/>
  <c r="AE153" i="91"/>
  <c r="AI351" i="6"/>
  <c r="U280" i="97"/>
  <c r="AX282" i="97"/>
  <c r="AX280" i="97"/>
  <c r="BH273" i="97"/>
  <c r="BL452" i="6"/>
  <c r="BH275" i="97"/>
  <c r="BB255" i="97"/>
  <c r="BF434" i="6"/>
  <c r="BB257" i="97"/>
  <c r="I125" i="91"/>
  <c r="AC336" i="97"/>
  <c r="Z298" i="97"/>
  <c r="AO416" i="6"/>
  <c r="AK239" i="97"/>
  <c r="N104" i="60"/>
  <c r="G125" i="91"/>
  <c r="AR244" i="97"/>
  <c r="V208" i="97"/>
  <c r="S210" i="97"/>
  <c r="AE389" i="6"/>
  <c r="R219" i="97"/>
  <c r="AZ280" i="97"/>
  <c r="J515" i="6"/>
  <c r="F338" i="97"/>
  <c r="F336" i="97"/>
  <c r="BN558" i="6"/>
  <c r="BN151" i="6"/>
  <c r="BC558" i="6"/>
  <c r="BD151" i="6"/>
  <c r="U255" i="97"/>
  <c r="Y434" i="6"/>
  <c r="U257" i="97"/>
  <c r="AZ558" i="6"/>
  <c r="BA151" i="6"/>
  <c r="Y19" i="12"/>
  <c r="Z199" i="97"/>
  <c r="Y15" i="71"/>
  <c r="V235" i="97"/>
  <c r="AL102" i="60"/>
  <c r="J366" i="97"/>
  <c r="D54" i="59"/>
  <c r="C64" i="116"/>
  <c r="BJ145" i="6"/>
  <c r="BK153" i="6"/>
  <c r="I14" i="68"/>
  <c r="I13" i="68"/>
  <c r="I11" i="68"/>
  <c r="H11" i="68"/>
  <c r="G11" i="68"/>
  <c r="F34" i="68"/>
  <c r="J34" i="68"/>
  <c r="J35" i="68"/>
  <c r="BE151" i="6"/>
  <c r="AI154" i="6"/>
  <c r="AU154" i="6"/>
  <c r="L154" i="6"/>
  <c r="T153" i="6"/>
  <c r="S151" i="6"/>
  <c r="BM560" i="6"/>
  <c r="BH6" i="71"/>
  <c r="I135" i="6"/>
  <c r="G173" i="10"/>
  <c r="G20" i="10"/>
  <c r="AR153" i="6"/>
  <c r="W389" i="6"/>
  <c r="S212" i="97"/>
  <c r="BA479" i="6"/>
  <c r="AW302" i="97"/>
  <c r="AL506" i="6"/>
  <c r="AH329" i="97"/>
  <c r="H336" i="97"/>
  <c r="AG336" i="97"/>
  <c r="AE506" i="6"/>
  <c r="AA329" i="97"/>
  <c r="AA327" i="97"/>
  <c r="AG13" i="71"/>
  <c r="AG17" i="12"/>
  <c r="C16" i="12"/>
  <c r="U416" i="6"/>
  <c r="Q239" i="97"/>
  <c r="Q235" i="97"/>
  <c r="D13" i="71"/>
  <c r="F60" i="60"/>
  <c r="D17" i="12"/>
  <c r="AG226" i="97"/>
  <c r="AG228" i="97"/>
  <c r="AB334" i="97"/>
  <c r="AN235" i="97"/>
  <c r="BJ244" i="97"/>
  <c r="AO307" i="97"/>
  <c r="AS488" i="6"/>
  <c r="AO311" i="97"/>
  <c r="AK334" i="97"/>
  <c r="AM226" i="97"/>
  <c r="AL307" i="97"/>
  <c r="AU235" i="97"/>
  <c r="AY416" i="6"/>
  <c r="AU239" i="97"/>
  <c r="BH178" i="60"/>
  <c r="BG199" i="97"/>
  <c r="AK434" i="6"/>
  <c r="AG257" i="97"/>
  <c r="AG255" i="97"/>
  <c r="Z15" i="71"/>
  <c r="AA199" i="97"/>
  <c r="AN327" i="97"/>
  <c r="AR506" i="6"/>
  <c r="AN329" i="97"/>
  <c r="AS226" i="97"/>
  <c r="AP416" i="6"/>
  <c r="AL239" i="97"/>
  <c r="AL237" i="97"/>
  <c r="AH199" i="97"/>
  <c r="AG15" i="71"/>
  <c r="BA524" i="6"/>
  <c r="AW347" i="97"/>
  <c r="AW345" i="97"/>
  <c r="Q217" i="97"/>
  <c r="Q219" i="97"/>
  <c r="BH324" i="6"/>
  <c r="BD139" i="91"/>
  <c r="AE264" i="97"/>
  <c r="AE262" i="97"/>
  <c r="AU434" i="6"/>
  <c r="AQ257" i="97"/>
  <c r="BF151" i="6"/>
  <c r="K151" i="6"/>
  <c r="K558" i="6"/>
  <c r="AS12" i="71"/>
  <c r="AS16" i="12"/>
  <c r="BF60" i="60"/>
  <c r="BD17" i="12"/>
  <c r="BD13" i="71"/>
  <c r="AE280" i="97"/>
  <c r="AU18" i="12"/>
  <c r="O18" i="12"/>
  <c r="X298" i="97"/>
  <c r="M154" i="6"/>
  <c r="BJ152" i="6"/>
  <c r="O151" i="6"/>
  <c r="BA334" i="97"/>
  <c r="AC217" i="97"/>
  <c r="AG398" i="6"/>
  <c r="AC221" i="97"/>
  <c r="V16" i="12"/>
  <c r="BO559" i="6"/>
  <c r="I4" i="59"/>
  <c r="AN226" i="97"/>
  <c r="AH298" i="97"/>
  <c r="BD298" i="97"/>
  <c r="AY298" i="97"/>
  <c r="M262" i="97"/>
  <c r="M264" i="97"/>
  <c r="AT264" i="97"/>
  <c r="AT262" i="97"/>
  <c r="P262" i="97"/>
  <c r="BA226" i="97"/>
  <c r="BA228" i="97"/>
  <c r="C17" i="12"/>
  <c r="C13" i="71"/>
  <c r="AX153" i="6"/>
  <c r="AW153" i="6"/>
  <c r="AK327" i="97"/>
  <c r="AQ199" i="97"/>
  <c r="BJ237" i="97"/>
  <c r="BB315" i="6"/>
  <c r="L22" i="60"/>
  <c r="BF15" i="71"/>
  <c r="AC334" i="97"/>
  <c r="BC351" i="6"/>
  <c r="BK298" i="97"/>
  <c r="J60" i="60"/>
  <c r="U318" i="97"/>
  <c r="W19" i="12"/>
  <c r="V12" i="71"/>
  <c r="BE217" i="97"/>
  <c r="BE219" i="97"/>
  <c r="BH262" i="97"/>
  <c r="BH264" i="97"/>
  <c r="N264" i="97"/>
  <c r="N262" i="97"/>
  <c r="BH246" i="97"/>
  <c r="BH244" i="97"/>
  <c r="BB280" i="97"/>
  <c r="BF461" i="6"/>
  <c r="BB284" i="97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W14" i="71"/>
  <c r="W18" i="12"/>
  <c r="AI434" i="6"/>
  <c r="AE257" i="97"/>
  <c r="AE255" i="97"/>
  <c r="AU282" i="97"/>
  <c r="AW104" i="60"/>
  <c r="BB228" i="97"/>
  <c r="X210" i="97"/>
  <c r="AN208" i="97"/>
  <c r="BA12" i="71"/>
  <c r="J16" i="12"/>
  <c r="BF19" i="12"/>
  <c r="I255" i="97"/>
  <c r="M434" i="6"/>
  <c r="I257" i="97"/>
  <c r="BA217" i="97"/>
  <c r="BA219" i="97"/>
  <c r="X434" i="6"/>
  <c r="T257" i="97"/>
  <c r="T255" i="97"/>
  <c r="AJ154" i="6"/>
  <c r="AX104" i="60"/>
  <c r="AV14" i="71"/>
  <c r="AZ298" i="97"/>
  <c r="AZ300" i="97"/>
  <c r="AP262" i="97"/>
  <c r="AP264" i="97"/>
  <c r="S226" i="97"/>
  <c r="S228" i="97"/>
  <c r="BH155" i="6"/>
  <c r="BI155" i="6"/>
  <c r="BF208" i="97"/>
  <c r="BE244" i="97"/>
  <c r="BI425" i="6"/>
  <c r="BE248" i="97"/>
  <c r="BB349" i="97"/>
  <c r="N282" i="97"/>
  <c r="R461" i="6"/>
  <c r="N284" i="97"/>
  <c r="AM271" i="97"/>
  <c r="AQ452" i="6"/>
  <c r="AM275" i="97"/>
  <c r="AA18" i="12"/>
  <c r="AA20" i="12"/>
  <c r="AC104" i="60"/>
  <c r="AA14" i="71"/>
  <c r="AE246" i="97"/>
  <c r="O14" i="71"/>
  <c r="H13" i="71"/>
  <c r="G461" i="6"/>
  <c r="C284" i="97"/>
  <c r="C282" i="97"/>
  <c r="BB237" i="97"/>
  <c r="AA13" i="71"/>
  <c r="I226" i="97"/>
  <c r="BA16" i="12"/>
  <c r="AI60" i="60"/>
  <c r="BJ104" i="60"/>
  <c r="BK300" i="97"/>
  <c r="G306" i="6"/>
  <c r="C116" i="91"/>
  <c r="C118" i="91"/>
  <c r="T334" i="97"/>
  <c r="BD103" i="60"/>
  <c r="AV103" i="60"/>
  <c r="AY144" i="6"/>
  <c r="AZ152" i="6"/>
  <c r="AF59" i="60"/>
  <c r="AI49" i="6"/>
  <c r="X59" i="60"/>
  <c r="AA144" i="6"/>
  <c r="BK103" i="60"/>
  <c r="BN144" i="6"/>
  <c r="BO152" i="6"/>
  <c r="BJ49" i="6"/>
  <c r="BE13" i="71"/>
  <c r="BJ143" i="6"/>
  <c r="AO253" i="97"/>
  <c r="R255" i="97"/>
  <c r="R253" i="97"/>
  <c r="BJ103" i="60"/>
  <c r="D219" i="97"/>
  <c r="H398" i="6"/>
  <c r="D221" i="97"/>
  <c r="L289" i="97"/>
  <c r="L291" i="97"/>
  <c r="J16" i="68"/>
  <c r="AW334" i="97"/>
  <c r="Q291" i="97"/>
  <c r="Q289" i="97"/>
  <c r="BJ217" i="97"/>
  <c r="C217" i="97"/>
  <c r="BG291" i="97"/>
  <c r="BG289" i="97"/>
  <c r="G366" i="97"/>
  <c r="K135" i="6"/>
  <c r="F202" i="97"/>
  <c r="H14" i="68"/>
  <c r="J13" i="68"/>
  <c r="U127" i="91"/>
  <c r="BI127" i="91"/>
  <c r="S127" i="91"/>
  <c r="AR127" i="91"/>
  <c r="AR162" i="91"/>
  <c r="AR36" i="92"/>
  <c r="O127" i="91"/>
  <c r="BJ127" i="91"/>
  <c r="N127" i="91"/>
  <c r="E127" i="91"/>
  <c r="AS127" i="91"/>
  <c r="AH127" i="91"/>
  <c r="AJ127" i="91"/>
  <c r="T127" i="91"/>
  <c r="BB127" i="91"/>
  <c r="M127" i="91"/>
  <c r="C127" i="91"/>
  <c r="D127" i="91"/>
  <c r="R127" i="91"/>
  <c r="AG127" i="91"/>
  <c r="BA127" i="91"/>
  <c r="BG127" i="91"/>
  <c r="AQ127" i="91"/>
  <c r="AQ162" i="91"/>
  <c r="AQ36" i="92"/>
  <c r="AW127" i="91"/>
  <c r="AZ127" i="91"/>
  <c r="AK155" i="91"/>
  <c r="AD155" i="91"/>
  <c r="Y155" i="91"/>
  <c r="AB155" i="91"/>
  <c r="BJ155" i="91"/>
  <c r="L155" i="91"/>
  <c r="AF155" i="91"/>
  <c r="AP155" i="91"/>
  <c r="S155" i="91"/>
  <c r="AH155" i="91"/>
  <c r="AU155" i="91"/>
  <c r="N155" i="91"/>
  <c r="AM155" i="91"/>
  <c r="AZ155" i="91"/>
  <c r="BG155" i="91"/>
  <c r="BI155" i="91"/>
  <c r="C155" i="91"/>
  <c r="C16" i="91"/>
  <c r="V155" i="91"/>
  <c r="BE155" i="91"/>
  <c r="AS155" i="91"/>
  <c r="AJ241" i="97"/>
  <c r="AC241" i="97"/>
  <c r="AF241" i="97"/>
  <c r="AD241" i="97"/>
  <c r="J241" i="97"/>
  <c r="G241" i="97"/>
  <c r="BI241" i="97"/>
  <c r="P241" i="97"/>
  <c r="AM241" i="97"/>
  <c r="AS241" i="97"/>
  <c r="C241" i="97"/>
  <c r="Z241" i="97"/>
  <c r="AE241" i="97"/>
  <c r="AQ241" i="97"/>
  <c r="BE241" i="97"/>
  <c r="S241" i="97"/>
  <c r="W241" i="97"/>
  <c r="AU307" i="97"/>
  <c r="AC307" i="97"/>
  <c r="AM307" i="97"/>
  <c r="I307" i="97"/>
  <c r="Q343" i="97"/>
  <c r="V343" i="97"/>
  <c r="AD343" i="97"/>
  <c r="F343" i="97"/>
  <c r="G33" i="68"/>
  <c r="P434" i="6"/>
  <c r="N155" i="6"/>
  <c r="AT151" i="6"/>
  <c r="AO147" i="6"/>
  <c r="AB203" i="97"/>
  <c r="Y201" i="97"/>
  <c r="U366" i="97"/>
  <c r="Y135" i="6"/>
  <c r="T202" i="97"/>
  <c r="P202" i="97"/>
  <c r="K203" i="97"/>
  <c r="AL153" i="6"/>
  <c r="AS20" i="60"/>
  <c r="AN27" i="6"/>
  <c r="AK22" i="60"/>
  <c r="BI198" i="97"/>
  <c r="BM135" i="6"/>
  <c r="BH15" i="71"/>
  <c r="BJ177" i="60"/>
  <c r="BE144" i="6"/>
  <c r="BA198" i="97"/>
  <c r="AS198" i="97"/>
  <c r="AW135" i="6"/>
  <c r="AK198" i="97"/>
  <c r="AO135" i="6"/>
  <c r="AL177" i="60"/>
  <c r="AO144" i="6"/>
  <c r="V177" i="60"/>
  <c r="U198" i="97"/>
  <c r="M198" i="97"/>
  <c r="Q144" i="6"/>
  <c r="Q559" i="6"/>
  <c r="Q560" i="6"/>
  <c r="BK366" i="97"/>
  <c r="BL176" i="60"/>
  <c r="BO135" i="6"/>
  <c r="F62" i="9"/>
  <c r="BK197" i="97"/>
  <c r="BJ202" i="97"/>
  <c r="BC176" i="60"/>
  <c r="BB366" i="97"/>
  <c r="BF135" i="6"/>
  <c r="AX366" i="97"/>
  <c r="BB143" i="6"/>
  <c r="BB151" i="6"/>
  <c r="AY176" i="60"/>
  <c r="AW146" i="6"/>
  <c r="AO202" i="97"/>
  <c r="AM176" i="60"/>
  <c r="AP135" i="6"/>
  <c r="AK202" i="97"/>
  <c r="AH197" i="97"/>
  <c r="AL143" i="6"/>
  <c r="AG202" i="97"/>
  <c r="K153" i="6"/>
  <c r="K154" i="6"/>
  <c r="Y49" i="6"/>
  <c r="Q295" i="6"/>
  <c r="N58" i="60"/>
  <c r="Y146" i="6"/>
  <c r="Z154" i="6"/>
  <c r="F289" i="97"/>
  <c r="N327" i="97"/>
  <c r="AV289" i="97"/>
  <c r="BH102" i="60"/>
  <c r="C159" i="91"/>
  <c r="C34" i="92"/>
  <c r="I17" i="12"/>
  <c r="I13" i="71"/>
  <c r="K60" i="60"/>
  <c r="BH322" i="97"/>
  <c r="F208" i="97"/>
  <c r="T316" i="97"/>
  <c r="T318" i="97"/>
  <c r="AG315" i="6"/>
  <c r="BH208" i="97"/>
  <c r="AJ217" i="97"/>
  <c r="AZ416" i="6"/>
  <c r="AV239" i="97"/>
  <c r="AV237" i="97"/>
  <c r="AF134" i="91"/>
  <c r="BK104" i="60"/>
  <c r="BI18" i="12"/>
  <c r="BI14" i="71"/>
  <c r="G14" i="91"/>
  <c r="BD155" i="6"/>
  <c r="AM558" i="6"/>
  <c r="AN151" i="6"/>
  <c r="H307" i="97"/>
  <c r="AR235" i="97"/>
  <c r="Q237" i="97"/>
  <c r="T125" i="91"/>
  <c r="Q151" i="6"/>
  <c r="AI255" i="97"/>
  <c r="BJ255" i="97"/>
  <c r="AZ425" i="6"/>
  <c r="AV248" i="97"/>
  <c r="AY14" i="71"/>
  <c r="AY18" i="12"/>
  <c r="AB12" i="71"/>
  <c r="AD22" i="60"/>
  <c r="M559" i="6"/>
  <c r="M152" i="6"/>
  <c r="BA18" i="12"/>
  <c r="U14" i="71"/>
  <c r="W104" i="60"/>
  <c r="X18" i="12"/>
  <c r="Z104" i="60"/>
  <c r="AJ12" i="71"/>
  <c r="AJ16" i="12"/>
  <c r="AL22" i="60"/>
  <c r="S12" i="71"/>
  <c r="U22" i="60"/>
  <c r="S16" i="12"/>
  <c r="AS235" i="97"/>
  <c r="AS237" i="97"/>
  <c r="BL434" i="6"/>
  <c r="BH257" i="97"/>
  <c r="BH255" i="97"/>
  <c r="K226" i="97"/>
  <c r="K228" i="97"/>
  <c r="K479" i="6"/>
  <c r="G302" i="97"/>
  <c r="G300" i="97"/>
  <c r="AP15" i="71"/>
  <c r="AP19" i="12"/>
  <c r="T307" i="97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BA17" i="12"/>
  <c r="BA13" i="71"/>
  <c r="AO334" i="97"/>
  <c r="F280" i="97"/>
  <c r="J336" i="97"/>
  <c r="J334" i="97"/>
  <c r="BE515" i="6"/>
  <c r="BA338" i="97"/>
  <c r="AU104" i="60"/>
  <c r="G298" i="97"/>
  <c r="V237" i="97"/>
  <c r="Z416" i="6"/>
  <c r="V239" i="97"/>
  <c r="BD340" i="97"/>
  <c r="AZ153" i="6"/>
  <c r="AY153" i="6"/>
  <c r="AG461" i="6"/>
  <c r="AC284" i="97"/>
  <c r="AC282" i="97"/>
  <c r="R558" i="6"/>
  <c r="R151" i="6"/>
  <c r="AS334" i="97"/>
  <c r="BA241" i="97"/>
  <c r="BI336" i="97"/>
  <c r="BI334" i="97"/>
  <c r="BB334" i="97"/>
  <c r="BC559" i="6"/>
  <c r="H4" i="59"/>
  <c r="BC60" i="60"/>
  <c r="AQ208" i="97"/>
  <c r="F14" i="71"/>
  <c r="H104" i="60"/>
  <c r="AF14" i="71"/>
  <c r="AH104" i="60"/>
  <c r="BA559" i="6"/>
  <c r="BB152" i="6"/>
  <c r="BA152" i="6"/>
  <c r="BB15" i="71"/>
  <c r="BJ226" i="97"/>
  <c r="BJ228" i="97"/>
  <c r="AW14" i="71"/>
  <c r="AW18" i="12"/>
  <c r="AG271" i="97"/>
  <c r="O273" i="97"/>
  <c r="O271" i="97"/>
  <c r="D271" i="97"/>
  <c r="H452" i="6"/>
  <c r="D275" i="97"/>
  <c r="G334" i="97"/>
  <c r="AD18" i="12"/>
  <c r="AD14" i="71"/>
  <c r="AF104" i="60"/>
  <c r="AH452" i="6"/>
  <c r="AD275" i="97"/>
  <c r="BL416" i="6"/>
  <c r="BH239" i="97"/>
  <c r="AX237" i="97"/>
  <c r="AJ318" i="97"/>
  <c r="BG17" i="12"/>
  <c r="BI60" i="60"/>
  <c r="BG13" i="71"/>
  <c r="J327" i="97"/>
  <c r="N506" i="6"/>
  <c r="J329" i="97"/>
  <c r="T139" i="91"/>
  <c r="BA244" i="97"/>
  <c r="BE425" i="6"/>
  <c r="BA248" i="97"/>
  <c r="AC244" i="97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9" i="6"/>
  <c r="BF302" i="97"/>
  <c r="BF298" i="97"/>
  <c r="AK298" i="97"/>
  <c r="S262" i="97"/>
  <c r="AV262" i="97"/>
  <c r="AV264" i="97"/>
  <c r="AF264" i="97"/>
  <c r="AF262" i="97"/>
  <c r="Y343" i="97"/>
  <c r="AP351" i="6"/>
  <c r="AO246" i="97"/>
  <c r="AB389" i="6"/>
  <c r="X212" i="97"/>
  <c r="AD452" i="6"/>
  <c r="Z275" i="97"/>
  <c r="P210" i="97"/>
  <c r="L273" i="97"/>
  <c r="BA558" i="6"/>
  <c r="AU237" i="97"/>
  <c r="AR208" i="97"/>
  <c r="Z151" i="6"/>
  <c r="AE151" i="6"/>
  <c r="BH14" i="71"/>
  <c r="W199" i="97"/>
  <c r="AZ315" i="6"/>
  <c r="AV125" i="91"/>
  <c r="AY151" i="6"/>
  <c r="AY558" i="6"/>
  <c r="AZ151" i="6"/>
  <c r="AM14" i="71"/>
  <c r="AM18" i="12"/>
  <c r="AO104" i="60"/>
  <c r="P244" i="97"/>
  <c r="AN153" i="6"/>
  <c r="V434" i="6"/>
  <c r="R257" i="97"/>
  <c r="R300" i="97"/>
  <c r="R298" i="97"/>
  <c r="H298" i="97"/>
  <c r="AO226" i="97"/>
  <c r="AO228" i="97"/>
  <c r="BB307" i="97"/>
  <c r="BB309" i="97"/>
  <c r="F307" i="97"/>
  <c r="AJ235" i="97"/>
  <c r="AJ17" i="12"/>
  <c r="AL60" i="60"/>
  <c r="U524" i="6"/>
  <c r="Q347" i="97"/>
  <c r="AT318" i="97"/>
  <c r="AT316" i="97"/>
  <c r="AY316" i="97"/>
  <c r="AY318" i="97"/>
  <c r="BG318" i="97"/>
  <c r="BG316" i="97"/>
  <c r="AF334" i="97"/>
  <c r="C334" i="97"/>
  <c r="C336" i="97"/>
  <c r="H60" i="60"/>
  <c r="F13" i="71"/>
  <c r="AX22" i="60"/>
  <c r="AV16" i="12"/>
  <c r="Y22" i="60"/>
  <c r="W16" i="12"/>
  <c r="W12" i="71"/>
  <c r="K199" i="97"/>
  <c r="L178" i="60"/>
  <c r="BF244" i="97"/>
  <c r="P318" i="97"/>
  <c r="P316" i="97"/>
  <c r="AC318" i="97"/>
  <c r="AC316" i="97"/>
  <c r="AP343" i="97"/>
  <c r="AU60" i="60"/>
  <c r="AS13" i="71"/>
  <c r="AS17" i="12"/>
  <c r="N22" i="60"/>
  <c r="L16" i="12"/>
  <c r="Z58" i="60"/>
  <c r="AW366" i="97"/>
  <c r="AR366" i="97"/>
  <c r="AO176" i="60"/>
  <c r="AU102" i="60"/>
  <c r="R371" i="97"/>
  <c r="Y178" i="60"/>
  <c r="L152" i="6"/>
  <c r="O560" i="6"/>
  <c r="AL77" i="6"/>
  <c r="AI104" i="60"/>
  <c r="AT153" i="6"/>
  <c r="BI560" i="6"/>
  <c r="BD6" i="71"/>
  <c r="E153" i="91"/>
  <c r="M58" i="60"/>
  <c r="AF333" i="6"/>
  <c r="BF371" i="97"/>
  <c r="AV389" i="6"/>
  <c r="AR212" i="97"/>
  <c r="AR210" i="97"/>
  <c r="AB125" i="91"/>
  <c r="AF315" i="6"/>
  <c r="AL208" i="97"/>
  <c r="B7" i="10"/>
  <c r="AV340" i="97"/>
  <c r="AV356" i="97"/>
  <c r="AT217" i="97"/>
  <c r="AX398" i="6"/>
  <c r="AT221" i="97"/>
  <c r="AX228" i="97"/>
  <c r="AX226" i="97"/>
  <c r="G203" i="6"/>
  <c r="T398" i="6"/>
  <c r="P221" i="97"/>
  <c r="P219" i="97"/>
  <c r="BE398" i="6"/>
  <c r="BA221" i="97"/>
  <c r="AY210" i="97"/>
  <c r="BC389" i="6"/>
  <c r="AY212" i="97"/>
  <c r="BM524" i="6"/>
  <c r="BI347" i="97"/>
  <c r="BI345" i="97"/>
  <c r="J210" i="97"/>
  <c r="N389" i="6"/>
  <c r="J212" i="97"/>
  <c r="AE479" i="6"/>
  <c r="AA302" i="97"/>
  <c r="AA300" i="97"/>
  <c r="R515" i="6"/>
  <c r="N338" i="97"/>
  <c r="G18" i="10"/>
  <c r="BG300" i="97"/>
  <c r="BK479" i="6"/>
  <c r="BG302" i="97"/>
  <c r="S244" i="97"/>
  <c r="AH244" i="97"/>
  <c r="AH246" i="97"/>
  <c r="R244" i="97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V210" i="97"/>
  <c r="AV208" i="97"/>
  <c r="Y155" i="6"/>
  <c r="U324" i="6"/>
  <c r="AN217" i="97"/>
  <c r="AG244" i="97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J13" i="71"/>
  <c r="L60" i="60"/>
  <c r="J17" i="12"/>
  <c r="W334" i="97"/>
  <c r="S153" i="6"/>
  <c r="R153" i="6"/>
  <c r="BF104" i="60"/>
  <c r="BD18" i="12"/>
  <c r="AD298" i="97"/>
  <c r="AH479" i="6"/>
  <c r="AD302" i="97"/>
  <c r="AR15" i="71"/>
  <c r="AS199" i="97"/>
  <c r="AT178" i="60"/>
  <c r="V558" i="6"/>
  <c r="V151" i="6"/>
  <c r="BD199" i="97"/>
  <c r="BC15" i="71"/>
  <c r="BJ199" i="97"/>
  <c r="BI19" i="12"/>
  <c r="BI15" i="71"/>
  <c r="BK178" i="60"/>
  <c r="H199" i="97"/>
  <c r="I178" i="60"/>
  <c r="G15" i="71"/>
  <c r="AO199" i="97"/>
  <c r="AN15" i="71"/>
  <c r="AN19" i="12"/>
  <c r="AQ334" i="97"/>
  <c r="AL18" i="12"/>
  <c r="D48" i="9"/>
  <c r="AJ434" i="6"/>
  <c r="AF257" i="97"/>
  <c r="AF255" i="97"/>
  <c r="AH307" i="97"/>
  <c r="R307" i="97"/>
  <c r="R309" i="97"/>
  <c r="BD559" i="6"/>
  <c r="BD560" i="6"/>
  <c r="U16" i="12"/>
  <c r="U12" i="71"/>
  <c r="W22" i="60"/>
  <c r="AS178" i="60"/>
  <c r="AR199" i="97"/>
  <c r="AQ19" i="12"/>
  <c r="AQ15" i="71"/>
  <c r="H280" i="97"/>
  <c r="BG280" i="97"/>
  <c r="AV273" i="97"/>
  <c r="BD152" i="6"/>
  <c r="C14" i="91"/>
  <c r="C15" i="91"/>
  <c r="K559" i="6"/>
  <c r="K560" i="6"/>
  <c r="AP18" i="12"/>
  <c r="G19" i="12"/>
  <c r="V262" i="97"/>
  <c r="V264" i="97"/>
  <c r="E226" i="97"/>
  <c r="N235" i="97"/>
  <c r="T298" i="97"/>
  <c r="AH235" i="97"/>
  <c r="D199" i="97"/>
  <c r="T22" i="60"/>
  <c r="R16" i="12"/>
  <c r="BH524" i="6"/>
  <c r="BD347" i="97"/>
  <c r="BD343" i="97"/>
  <c r="M343" i="97"/>
  <c r="O343" i="97"/>
  <c r="P524" i="6"/>
  <c r="L347" i="97"/>
  <c r="L343" i="97"/>
  <c r="BJ343" i="97"/>
  <c r="AY244" i="97"/>
  <c r="N244" i="97"/>
  <c r="V316" i="97"/>
  <c r="V318" i="97"/>
  <c r="AP282" i="97"/>
  <c r="AP280" i="97"/>
  <c r="BE212" i="97"/>
  <c r="AC13" i="71"/>
  <c r="BC16" i="12"/>
  <c r="BC19" i="12"/>
  <c r="AR104" i="60"/>
  <c r="AW416" i="6"/>
  <c r="AS239" i="97"/>
  <c r="BF18" i="12"/>
  <c r="BA434" i="6"/>
  <c r="AW257" i="97"/>
  <c r="R152" i="6"/>
  <c r="AR19" i="12"/>
  <c r="AF307" i="97"/>
  <c r="AI298" i="97"/>
  <c r="BJ262" i="97"/>
  <c r="AF19" i="12"/>
  <c r="AH178" i="60"/>
  <c r="AA235" i="97"/>
  <c r="AT298" i="97"/>
  <c r="AX479" i="6"/>
  <c r="AT302" i="97"/>
  <c r="BJ60" i="60"/>
  <c r="BH17" i="12"/>
  <c r="BH13" i="71"/>
  <c r="BG345" i="97"/>
  <c r="BG343" i="97"/>
  <c r="AV343" i="97"/>
  <c r="AZ524" i="6"/>
  <c r="AV347" i="97"/>
  <c r="BK345" i="97"/>
  <c r="BK343" i="97"/>
  <c r="C343" i="97"/>
  <c r="AA244" i="97"/>
  <c r="AA246" i="97"/>
  <c r="H316" i="97"/>
  <c r="X318" i="97"/>
  <c r="X316" i="97"/>
  <c r="AN316" i="97"/>
  <c r="AV309" i="97"/>
  <c r="AV307" i="97"/>
  <c r="T488" i="6"/>
  <c r="P311" i="97"/>
  <c r="P307" i="97"/>
  <c r="BE235" i="97"/>
  <c r="BI416" i="6"/>
  <c r="BE239" i="97"/>
  <c r="AE235" i="97"/>
  <c r="E264" i="97"/>
  <c r="E262" i="97"/>
  <c r="K19" i="12"/>
  <c r="K15" i="71"/>
  <c r="L199" i="97"/>
  <c r="M178" i="60"/>
  <c r="Y17" i="12"/>
  <c r="Y13" i="71"/>
  <c r="F22" i="60"/>
  <c r="D12" i="71"/>
  <c r="AO425" i="6"/>
  <c r="AK248" i="97"/>
  <c r="Q336" i="97"/>
  <c r="Y60" i="60"/>
  <c r="AE60" i="60"/>
  <c r="BB461" i="6"/>
  <c r="AX284" i="97"/>
  <c r="AF273" i="97"/>
  <c r="BE178" i="60"/>
  <c r="U334" i="97"/>
  <c r="AG298" i="97"/>
  <c r="AG300" i="97"/>
  <c r="R262" i="97"/>
  <c r="R264" i="97"/>
  <c r="AB19" i="12"/>
  <c r="AD178" i="60"/>
  <c r="AC199" i="97"/>
  <c r="AB15" i="71"/>
  <c r="BO153" i="6"/>
  <c r="AS60" i="60"/>
  <c r="AQ17" i="12"/>
  <c r="AQ13" i="71"/>
  <c r="BE18" i="12"/>
  <c r="BG104" i="60"/>
  <c r="AH255" i="97"/>
  <c r="AL434" i="6"/>
  <c r="AH257" i="97"/>
  <c r="Q199" i="97"/>
  <c r="P19" i="12"/>
  <c r="R178" i="60"/>
  <c r="P15" i="71"/>
  <c r="H15" i="71"/>
  <c r="H19" i="12"/>
  <c r="I199" i="97"/>
  <c r="J178" i="60"/>
  <c r="M153" i="6"/>
  <c r="AV104" i="60"/>
  <c r="AT14" i="71"/>
  <c r="BD208" i="97"/>
  <c r="AQ18" i="12"/>
  <c r="AS104" i="60"/>
  <c r="AQ14" i="71"/>
  <c r="AY343" i="97"/>
  <c r="AN343" i="97"/>
  <c r="AN345" i="97"/>
  <c r="BA343" i="97"/>
  <c r="BC343" i="97"/>
  <c r="BH345" i="97"/>
  <c r="BH343" i="97"/>
  <c r="T235" i="97"/>
  <c r="W17" i="12"/>
  <c r="W20" i="12"/>
  <c r="Q152" i="6"/>
  <c r="AR152" i="6"/>
  <c r="O60" i="60"/>
  <c r="M17" i="12"/>
  <c r="AW60" i="60"/>
  <c r="AU17" i="12"/>
  <c r="BI178" i="60"/>
  <c r="BH199" i="97"/>
  <c r="BG19" i="12"/>
  <c r="Q178" i="60"/>
  <c r="P199" i="97"/>
  <c r="O19" i="12"/>
  <c r="AA15" i="71"/>
  <c r="AA16" i="71"/>
  <c r="AA29" i="71"/>
  <c r="AB199" i="97"/>
  <c r="AC178" i="60"/>
  <c r="L15" i="71"/>
  <c r="L19" i="12"/>
  <c r="M199" i="97"/>
  <c r="D298" i="97"/>
  <c r="BF334" i="97"/>
  <c r="AE334" i="97"/>
  <c r="AE336" i="97"/>
  <c r="L334" i="97"/>
  <c r="BM434" i="6"/>
  <c r="BI257" i="97"/>
  <c r="BI255" i="97"/>
  <c r="C137" i="91"/>
  <c r="G333" i="6"/>
  <c r="H226" i="97"/>
  <c r="H228" i="97"/>
  <c r="AM153" i="6"/>
  <c r="AK178" i="60"/>
  <c r="BC262" i="97"/>
  <c r="AK226" i="97"/>
  <c r="BH16" i="12"/>
  <c r="BH12" i="71"/>
  <c r="T141" i="91"/>
  <c r="BF307" i="97"/>
  <c r="BF309" i="97"/>
  <c r="Y244" i="97"/>
  <c r="BC12" i="71"/>
  <c r="BE22" i="60"/>
  <c r="AF16" i="12"/>
  <c r="AH154" i="6"/>
  <c r="Y16" i="12"/>
  <c r="Y12" i="71"/>
  <c r="P280" i="97"/>
  <c r="AS253" i="97"/>
  <c r="BC366" i="97"/>
  <c r="BC371" i="97"/>
  <c r="BD176" i="60"/>
  <c r="BC197" i="97"/>
  <c r="AJ253" i="97"/>
  <c r="BH366" i="97"/>
  <c r="BH371" i="97"/>
  <c r="Z201" i="97"/>
  <c r="H201" i="97"/>
  <c r="BL103" i="60"/>
  <c r="AG176" i="60"/>
  <c r="AF371" i="97"/>
  <c r="O366" i="97"/>
  <c r="O371" i="97"/>
  <c r="G307" i="97"/>
  <c r="BK307" i="97"/>
  <c r="BC307" i="97"/>
  <c r="O307" i="97"/>
  <c r="N343" i="97"/>
  <c r="BG16" i="12"/>
  <c r="J19" i="68"/>
  <c r="Q49" i="6"/>
  <c r="L13" i="71"/>
  <c r="N59" i="60"/>
  <c r="AG366" i="97"/>
  <c r="BK280" i="97"/>
  <c r="AV280" i="97"/>
  <c r="AG280" i="97"/>
  <c r="AK282" i="97"/>
  <c r="D217" i="97"/>
  <c r="I280" i="97"/>
  <c r="AQ371" i="97"/>
  <c r="AQ366" i="97"/>
  <c r="AL366" i="97"/>
  <c r="AE217" i="97"/>
  <c r="AM217" i="97"/>
  <c r="AU217" i="97"/>
  <c r="Z217" i="97"/>
  <c r="C250" i="97"/>
  <c r="AY250" i="97"/>
  <c r="AL250" i="97"/>
  <c r="AD250" i="97"/>
  <c r="AQ250" i="97"/>
  <c r="BF356" i="97"/>
  <c r="AA250" i="97"/>
  <c r="AX371" i="97"/>
  <c r="G153" i="91"/>
  <c r="BB241" i="6"/>
  <c r="AX241" i="6"/>
  <c r="AC20" i="60"/>
  <c r="N366" i="97"/>
  <c r="H176" i="60"/>
  <c r="P371" i="97"/>
  <c r="AV371" i="97"/>
  <c r="BD371" i="97"/>
  <c r="Q371" i="97"/>
  <c r="BE371" i="97"/>
  <c r="BK20" i="60"/>
  <c r="O551" i="6"/>
  <c r="K374" i="97"/>
  <c r="S371" i="97"/>
  <c r="AA371" i="97"/>
  <c r="G567" i="6"/>
  <c r="Q165" i="91"/>
  <c r="AZ371" i="97"/>
  <c r="U371" i="97"/>
  <c r="AC371" i="97"/>
  <c r="AK371" i="97"/>
  <c r="BA371" i="97"/>
  <c r="BI371" i="97"/>
  <c r="B18" i="9"/>
  <c r="B4" i="9"/>
  <c r="V371" i="97"/>
  <c r="AD371" i="97"/>
  <c r="AT371" i="97"/>
  <c r="BB371" i="97"/>
  <c r="BJ371" i="97"/>
  <c r="W371" i="97"/>
  <c r="AE371" i="97"/>
  <c r="AU371" i="97"/>
  <c r="BK371" i="97"/>
  <c r="C19" i="91"/>
  <c r="F125" i="91"/>
  <c r="AQ315" i="6"/>
  <c r="O351" i="6"/>
  <c r="V153" i="91"/>
  <c r="AL153" i="91"/>
  <c r="AS315" i="6"/>
  <c r="AP153" i="91"/>
  <c r="M351" i="6"/>
  <c r="BJ153" i="91"/>
  <c r="L125" i="91"/>
  <c r="BB153" i="91"/>
  <c r="AZ351" i="6"/>
  <c r="BG371" i="97"/>
  <c r="AN371" i="97"/>
  <c r="AA212" i="97"/>
  <c r="BI398" i="6"/>
  <c r="BE221" i="97"/>
  <c r="AU336" i="97"/>
  <c r="S282" i="97"/>
  <c r="P336" i="97"/>
  <c r="BE246" i="97"/>
  <c r="BJ273" i="97"/>
  <c r="E336" i="97"/>
  <c r="AM282" i="97"/>
  <c r="AR246" i="97"/>
  <c r="AO309" i="97"/>
  <c r="U398" i="6"/>
  <c r="Q221" i="97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J452" i="6"/>
  <c r="F275" i="97"/>
  <c r="AU416" i="6"/>
  <c r="AQ239" i="97"/>
  <c r="AV479" i="6"/>
  <c r="AR302" i="97"/>
  <c r="AM273" i="97"/>
  <c r="AZ282" i="97"/>
  <c r="BI219" i="97"/>
  <c r="BA246" i="97"/>
  <c r="D250" i="97"/>
  <c r="AL515" i="6"/>
  <c r="AH338" i="97"/>
  <c r="AH334" i="97"/>
  <c r="C19" i="10"/>
  <c r="C173" i="10"/>
  <c r="C20" i="10"/>
  <c r="BC228" i="97"/>
  <c r="BC226" i="97"/>
  <c r="AQ228" i="97"/>
  <c r="AQ226" i="97"/>
  <c r="F153" i="91"/>
  <c r="J351" i="6"/>
  <c r="AC235" i="97"/>
  <c r="AC210" i="97"/>
  <c r="V210" i="97"/>
  <c r="Z389" i="6"/>
  <c r="V212" i="97"/>
  <c r="Y208" i="97"/>
  <c r="BF127" i="91"/>
  <c r="BG340" i="97"/>
  <c r="AL241" i="97"/>
  <c r="AT212" i="97"/>
  <c r="AT210" i="97"/>
  <c r="I331" i="97"/>
  <c r="AM264" i="97"/>
  <c r="AM262" i="97"/>
  <c r="AX334" i="97"/>
  <c r="V515" i="6"/>
  <c r="R338" i="97"/>
  <c r="R334" i="97"/>
  <c r="F12" i="71"/>
  <c r="F16" i="12"/>
  <c r="H22" i="60"/>
  <c r="AA343" i="97"/>
  <c r="AM343" i="97"/>
  <c r="BD155" i="91"/>
  <c r="Y228" i="97"/>
  <c r="AA336" i="97"/>
  <c r="AE515" i="6"/>
  <c r="AA338" i="97"/>
  <c r="AR214" i="97"/>
  <c r="N12" i="71"/>
  <c r="P22" i="60"/>
  <c r="N551" i="6"/>
  <c r="J374" i="97"/>
  <c r="L151" i="6"/>
  <c r="BE298" i="97"/>
  <c r="AD559" i="6"/>
  <c r="AD560" i="6"/>
  <c r="BE19" i="12"/>
  <c r="BG178" i="60"/>
  <c r="BE15" i="71"/>
  <c r="BF199" i="97"/>
  <c r="AW199" i="97"/>
  <c r="AX178" i="60"/>
  <c r="AV15" i="71"/>
  <c r="AV19" i="12"/>
  <c r="AV20" i="12"/>
  <c r="AI226" i="97"/>
  <c r="AI228" i="97"/>
  <c r="AN210" i="97"/>
  <c r="AR389" i="6"/>
  <c r="AN212" i="97"/>
  <c r="M217" i="97"/>
  <c r="AA214" i="97"/>
  <c r="F214" i="97"/>
  <c r="G244" i="97"/>
  <c r="K425" i="6"/>
  <c r="G248" i="97"/>
  <c r="H244" i="97"/>
  <c r="W246" i="97"/>
  <c r="AA425" i="6"/>
  <c r="W248" i="97"/>
  <c r="L246" i="97"/>
  <c r="L244" i="97"/>
  <c r="AS558" i="6"/>
  <c r="AR371" i="97"/>
  <c r="G250" i="97"/>
  <c r="S14" i="71"/>
  <c r="S18" i="12"/>
  <c r="S22" i="60"/>
  <c r="Q12" i="71"/>
  <c r="Q16" i="12"/>
  <c r="U343" i="97"/>
  <c r="U345" i="97"/>
  <c r="Y524" i="6"/>
  <c r="U347" i="97"/>
  <c r="BM389" i="6"/>
  <c r="BI212" i="97"/>
  <c r="BA264" i="97"/>
  <c r="AY262" i="97"/>
  <c r="O148" i="91"/>
  <c r="AC324" i="6"/>
  <c r="Z558" i="6"/>
  <c r="AA151" i="6"/>
  <c r="AJ226" i="97"/>
  <c r="C48" i="9"/>
  <c r="Z14" i="71"/>
  <c r="Z18" i="12"/>
  <c r="W155" i="6"/>
  <c r="X155" i="6"/>
  <c r="P18" i="12"/>
  <c r="P14" i="71"/>
  <c r="AY255" i="97"/>
  <c r="BC434" i="6"/>
  <c r="AY257" i="97"/>
  <c r="M228" i="97"/>
  <c r="M226" i="97"/>
  <c r="AE155" i="91"/>
  <c r="AZ141" i="91"/>
  <c r="AI289" i="97"/>
  <c r="D253" i="97"/>
  <c r="D255" i="97"/>
  <c r="G434" i="6"/>
  <c r="C257" i="97"/>
  <c r="C253" i="97"/>
  <c r="J217" i="97"/>
  <c r="L217" i="97"/>
  <c r="P398" i="6"/>
  <c r="L221" i="97"/>
  <c r="AL246" i="97"/>
  <c r="AP425" i="6"/>
  <c r="AL248" i="97"/>
  <c r="AO134" i="91"/>
  <c r="F13" i="91"/>
  <c r="F15" i="91"/>
  <c r="BN153" i="6"/>
  <c r="AI155" i="6"/>
  <c r="AH155" i="6"/>
  <c r="AB371" i="97"/>
  <c r="AC558" i="6"/>
  <c r="AD151" i="6"/>
  <c r="AI244" i="97"/>
  <c r="AM425" i="6"/>
  <c r="AI248" i="97"/>
  <c r="AS19" i="12"/>
  <c r="AU178" i="60"/>
  <c r="Y153" i="6"/>
  <c r="AA559" i="6"/>
  <c r="AB152" i="6"/>
  <c r="AM15" i="71"/>
  <c r="AO178" i="60"/>
  <c r="R398" i="6"/>
  <c r="N221" i="97"/>
  <c r="N219" i="97"/>
  <c r="AW322" i="97"/>
  <c r="AK318" i="97"/>
  <c r="AK316" i="97"/>
  <c r="Q318" i="97"/>
  <c r="Q316" i="97"/>
  <c r="AP127" i="91"/>
  <c r="R434" i="6"/>
  <c r="N257" i="97"/>
  <c r="AA558" i="6"/>
  <c r="AV178" i="60"/>
  <c r="AT19" i="12"/>
  <c r="AW19" i="12"/>
  <c r="AW15" i="71"/>
  <c r="AY178" i="60"/>
  <c r="AJ15" i="71"/>
  <c r="AL178" i="60"/>
  <c r="AJ19" i="12"/>
  <c r="AK199" i="97"/>
  <c r="AU244" i="97"/>
  <c r="AU246" i="97"/>
  <c r="AF318" i="97"/>
  <c r="AF316" i="97"/>
  <c r="BJ307" i="97"/>
  <c r="BN488" i="6"/>
  <c r="BJ311" i="97"/>
  <c r="AX15" i="71"/>
  <c r="E62" i="9"/>
  <c r="AZ178" i="60"/>
  <c r="AX19" i="12"/>
  <c r="D153" i="91"/>
  <c r="H351" i="6"/>
  <c r="AC153" i="91"/>
  <c r="AG351" i="6"/>
  <c r="AA307" i="97"/>
  <c r="P237" i="97"/>
  <c r="T416" i="6"/>
  <c r="P239" i="97"/>
  <c r="BE148" i="91"/>
  <c r="AY226" i="97"/>
  <c r="AT235" i="97"/>
  <c r="AZ343" i="97"/>
  <c r="N153" i="91"/>
  <c r="R351" i="6"/>
  <c r="C219" i="97"/>
  <c r="G398" i="6"/>
  <c r="C221" i="97"/>
  <c r="BA318" i="97"/>
  <c r="BA316" i="97"/>
  <c r="AG316" i="97"/>
  <c r="AG318" i="97"/>
  <c r="BE334" i="97"/>
  <c r="AU318" i="97"/>
  <c r="AU316" i="97"/>
  <c r="C18" i="92"/>
  <c r="AH560" i="6"/>
  <c r="AC6" i="71"/>
  <c r="AL226" i="97"/>
  <c r="I60" i="60"/>
  <c r="G13" i="71"/>
  <c r="M22" i="60"/>
  <c r="K16" i="12"/>
  <c r="L235" i="97"/>
  <c r="S298" i="97"/>
  <c r="W479" i="6"/>
  <c r="S302" i="97"/>
  <c r="AE13" i="71"/>
  <c r="AG60" i="60"/>
  <c r="AI18" i="12"/>
  <c r="AI14" i="71"/>
  <c r="BJ322" i="97"/>
  <c r="BJ356" i="97"/>
  <c r="F199" i="97"/>
  <c r="G178" i="60"/>
  <c r="E15" i="71"/>
  <c r="E19" i="12"/>
  <c r="AT244" i="97"/>
  <c r="AH316" i="97"/>
  <c r="AH318" i="97"/>
  <c r="AT155" i="91"/>
  <c r="AP154" i="6"/>
  <c r="B62" i="9"/>
  <c r="N15" i="71"/>
  <c r="N19" i="12"/>
  <c r="E199" i="97"/>
  <c r="Q15" i="71"/>
  <c r="S178" i="60"/>
  <c r="AK351" i="6"/>
  <c r="AG153" i="91"/>
  <c r="C271" i="97"/>
  <c r="BJ120" i="91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D307" i="97"/>
  <c r="AN307" i="97"/>
  <c r="AR488" i="6"/>
  <c r="AN311" i="97"/>
  <c r="AB13" i="71"/>
  <c r="AD60" i="60"/>
  <c r="Y351" i="6"/>
  <c r="U153" i="91"/>
  <c r="AZ244" i="97"/>
  <c r="AZ246" i="97"/>
  <c r="N246" i="97"/>
  <c r="R425" i="6"/>
  <c r="N248" i="97"/>
  <c r="F318" i="97"/>
  <c r="F316" i="97"/>
  <c r="D343" i="97"/>
  <c r="AB145" i="6"/>
  <c r="B47" i="9"/>
  <c r="N146" i="6"/>
  <c r="BI145" i="6"/>
  <c r="Z21" i="60"/>
  <c r="AC27" i="6"/>
  <c r="AM366" i="97"/>
  <c r="AM197" i="97"/>
  <c r="AQ135" i="6"/>
  <c r="AL19" i="12"/>
  <c r="AQ143" i="6"/>
  <c r="Z202" i="97"/>
  <c r="E173" i="10"/>
  <c r="E20" i="10"/>
  <c r="P152" i="6"/>
  <c r="I235" i="97"/>
  <c r="AI307" i="97"/>
  <c r="W298" i="97"/>
  <c r="AM120" i="91"/>
  <c r="BE343" i="97"/>
  <c r="L416" i="6"/>
  <c r="H239" i="97"/>
  <c r="H235" i="97"/>
  <c r="K282" i="97"/>
  <c r="K280" i="97"/>
  <c r="BO324" i="6"/>
  <c r="BK244" i="97"/>
  <c r="AM316" i="97"/>
  <c r="AM318" i="97"/>
  <c r="AS141" i="91"/>
  <c r="F58" i="60"/>
  <c r="D18" i="9"/>
  <c r="D4" i="9"/>
  <c r="R165" i="91"/>
  <c r="BK127" i="91"/>
  <c r="BC127" i="91"/>
  <c r="AT127" i="91"/>
  <c r="AB127" i="91"/>
  <c r="BA291" i="97"/>
  <c r="BA289" i="97"/>
  <c r="AZ165" i="91"/>
  <c r="D165" i="91"/>
  <c r="H378" i="6"/>
  <c r="F325" i="97"/>
  <c r="BI325" i="97"/>
  <c r="BC325" i="97"/>
  <c r="AI271" i="97"/>
  <c r="BI271" i="97"/>
  <c r="AC271" i="97"/>
  <c r="AZ155" i="6"/>
  <c r="AE102" i="60"/>
  <c r="AE58" i="60"/>
  <c r="AG241" i="97"/>
  <c r="BK241" i="97"/>
  <c r="Y241" i="97"/>
  <c r="H241" i="97"/>
  <c r="E241" i="97"/>
  <c r="R560" i="6"/>
  <c r="C4" i="9"/>
  <c r="BJ165" i="91"/>
  <c r="AF153" i="6"/>
  <c r="AS153" i="6"/>
  <c r="AM152" i="6"/>
  <c r="E46" i="9"/>
  <c r="E4" i="9"/>
  <c r="AI102" i="60"/>
  <c r="E102" i="60"/>
  <c r="J58" i="60"/>
  <c r="AX165" i="91"/>
  <c r="AQ165" i="91"/>
  <c r="BF165" i="91"/>
  <c r="AA165" i="91"/>
  <c r="F32" i="9"/>
  <c r="F4" i="9"/>
  <c r="T165" i="91"/>
  <c r="Q378" i="6"/>
  <c r="BA165" i="91"/>
  <c r="BI165" i="91"/>
  <c r="U125" i="91"/>
  <c r="AC125" i="91"/>
  <c r="V165" i="91"/>
  <c r="L165" i="91"/>
  <c r="BH165" i="91"/>
  <c r="H165" i="91"/>
  <c r="BJ125" i="91"/>
  <c r="P125" i="91"/>
  <c r="AK315" i="6"/>
  <c r="AZ153" i="91"/>
  <c r="X162" i="91"/>
  <c r="X36" i="92"/>
  <c r="AV153" i="91"/>
  <c r="BD153" i="91"/>
  <c r="K389" i="6"/>
  <c r="G212" i="97"/>
  <c r="G208" i="97"/>
  <c r="R208" i="97"/>
  <c r="AJ120" i="91"/>
  <c r="AY203" i="6"/>
  <c r="BL154" i="6"/>
  <c r="BM154" i="6"/>
  <c r="BO351" i="6"/>
  <c r="BK153" i="91"/>
  <c r="Y298" i="97"/>
  <c r="AT307" i="97"/>
  <c r="BC331" i="97"/>
  <c r="BC356" i="97"/>
  <c r="M155" i="6"/>
  <c r="L155" i="6"/>
  <c r="AO262" i="97"/>
  <c r="AO264" i="97"/>
  <c r="BL178" i="60"/>
  <c r="BJ15" i="71"/>
  <c r="BJ19" i="12"/>
  <c r="BK199" i="97"/>
  <c r="Y199" i="97"/>
  <c r="Z178" i="60"/>
  <c r="X15" i="71"/>
  <c r="AA104" i="60"/>
  <c r="Y14" i="71"/>
  <c r="Y18" i="12"/>
  <c r="V152" i="6"/>
  <c r="U559" i="6"/>
  <c r="BL22" i="60"/>
  <c r="F20" i="9"/>
  <c r="BJ12" i="71"/>
  <c r="BJ16" i="12"/>
  <c r="Y559" i="6"/>
  <c r="Y560" i="6"/>
  <c r="AZ389" i="6"/>
  <c r="AV212" i="97"/>
  <c r="C246" i="97"/>
  <c r="J104" i="60"/>
  <c r="K273" i="97"/>
  <c r="O452" i="6"/>
  <c r="K275" i="97"/>
  <c r="Z208" i="97"/>
  <c r="AP208" i="97"/>
  <c r="E14" i="91"/>
  <c r="C232" i="97"/>
  <c r="AL262" i="97"/>
  <c r="X264" i="97"/>
  <c r="X262" i="97"/>
  <c r="J262" i="97"/>
  <c r="J264" i="97"/>
  <c r="AT152" i="6"/>
  <c r="AT559" i="6"/>
  <c r="AT560" i="6"/>
  <c r="AO6" i="71"/>
  <c r="T14" i="71"/>
  <c r="T18" i="12"/>
  <c r="V104" i="60"/>
  <c r="AR334" i="97"/>
  <c r="BJ334" i="97"/>
  <c r="BN515" i="6"/>
  <c r="BJ338" i="97"/>
  <c r="BI434" i="6"/>
  <c r="BE257" i="97"/>
  <c r="BE255" i="97"/>
  <c r="AH210" i="97"/>
  <c r="AG239" i="97"/>
  <c r="AG434" i="6"/>
  <c r="AC257" i="97"/>
  <c r="AC255" i="97"/>
  <c r="BF17" i="12"/>
  <c r="BF13" i="71"/>
  <c r="BH60" i="60"/>
  <c r="AU255" i="97"/>
  <c r="AY434" i="6"/>
  <c r="AU257" i="97"/>
  <c r="AL291" i="97"/>
  <c r="Z262" i="97"/>
  <c r="L262" i="97"/>
  <c r="L264" i="97"/>
  <c r="BH226" i="97"/>
  <c r="BG226" i="97"/>
  <c r="W148" i="91"/>
  <c r="AC219" i="97"/>
  <c r="G6" i="71"/>
  <c r="Y425" i="6"/>
  <c r="U248" i="97"/>
  <c r="U246" i="97"/>
  <c r="H14" i="71"/>
  <c r="H16" i="71"/>
  <c r="H29" i="71"/>
  <c r="BF153" i="91"/>
  <c r="AV241" i="6"/>
  <c r="G14" i="71"/>
  <c r="I104" i="60"/>
  <c r="G18" i="12"/>
  <c r="BI125" i="91"/>
  <c r="BM315" i="6"/>
  <c r="BD315" i="6"/>
  <c r="AJ262" i="97"/>
  <c r="M151" i="6"/>
  <c r="M558" i="6"/>
  <c r="M560" i="6"/>
  <c r="N151" i="6"/>
  <c r="I3" i="59"/>
  <c r="BO560" i="6"/>
  <c r="E13" i="91"/>
  <c r="AO14" i="71"/>
  <c r="AO18" i="12"/>
  <c r="AQ104" i="60"/>
  <c r="M219" i="97"/>
  <c r="Q398" i="6"/>
  <c r="M221" i="97"/>
  <c r="AN479" i="6"/>
  <c r="AJ302" i="97"/>
  <c r="AJ300" i="97"/>
  <c r="D15" i="10"/>
  <c r="D102" i="10"/>
  <c r="D16" i="10"/>
  <c r="F7" i="10"/>
  <c r="F50" i="10"/>
  <c r="F8" i="10"/>
  <c r="T151" i="6"/>
  <c r="U151" i="6"/>
  <c r="AV60" i="60"/>
  <c r="AT17" i="12"/>
  <c r="AT20" i="12"/>
  <c r="AT13" i="71"/>
  <c r="AS559" i="6"/>
  <c r="AS152" i="6"/>
  <c r="AJ559" i="6"/>
  <c r="BF559" i="6"/>
  <c r="BG152" i="6"/>
  <c r="AE155" i="6"/>
  <c r="S558" i="6"/>
  <c r="BO389" i="6"/>
  <c r="BK212" i="97"/>
  <c r="AU210" i="97"/>
  <c r="AY389" i="6"/>
  <c r="AU212" i="97"/>
  <c r="AK148" i="91"/>
  <c r="AI315" i="6"/>
  <c r="AE125" i="91"/>
  <c r="K208" i="97"/>
  <c r="W208" i="97"/>
  <c r="AM153" i="91"/>
  <c r="AQ351" i="6"/>
  <c r="AC16" i="12"/>
  <c r="AE22" i="60"/>
  <c r="AC12" i="71"/>
  <c r="AC14" i="71"/>
  <c r="AC15" i="71"/>
  <c r="AC16" i="71"/>
  <c r="AC29" i="71"/>
  <c r="AN559" i="6"/>
  <c r="AN560" i="6"/>
  <c r="AI6" i="71"/>
  <c r="J434" i="6"/>
  <c r="F257" i="97"/>
  <c r="F255" i="97"/>
  <c r="AF506" i="6"/>
  <c r="AB329" i="97"/>
  <c r="AB327" i="97"/>
  <c r="BF153" i="6"/>
  <c r="AC18" i="12"/>
  <c r="AE104" i="60"/>
  <c r="BK134" i="91"/>
  <c r="AP558" i="6"/>
  <c r="AO371" i="97"/>
  <c r="AZ241" i="6"/>
  <c r="T154" i="6"/>
  <c r="U154" i="6"/>
  <c r="AG151" i="6"/>
  <c r="AF558" i="6"/>
  <c r="AF151" i="6"/>
  <c r="AN264" i="97"/>
  <c r="AN262" i="97"/>
  <c r="AE226" i="97"/>
  <c r="AE228" i="97"/>
  <c r="BI226" i="97"/>
  <c r="BI153" i="91"/>
  <c r="Q162" i="91"/>
  <c r="Q36" i="92"/>
  <c r="AO154" i="6"/>
  <c r="AV558" i="6"/>
  <c r="AV560" i="6"/>
  <c r="AQ6" i="71"/>
  <c r="AW151" i="6"/>
  <c r="AV151" i="6"/>
  <c r="BD22" i="60"/>
  <c r="BB16" i="12"/>
  <c r="D62" i="9"/>
  <c r="AM199" i="97"/>
  <c r="AM351" i="6"/>
  <c r="AI153" i="91"/>
  <c r="BC125" i="91"/>
  <c r="BG315" i="6"/>
  <c r="D6" i="10"/>
  <c r="D50" i="10"/>
  <c r="D8" i="10"/>
  <c r="L333" i="6"/>
  <c r="BD219" i="97"/>
  <c r="BD217" i="97"/>
  <c r="Y223" i="97"/>
  <c r="BK223" i="97"/>
  <c r="AQ262" i="97"/>
  <c r="AQ264" i="97"/>
  <c r="BA298" i="97"/>
  <c r="L232" i="97"/>
  <c r="AC262" i="97"/>
  <c r="AC264" i="97"/>
  <c r="AG262" i="97"/>
  <c r="AH262" i="97"/>
  <c r="H262" i="97"/>
  <c r="H264" i="97"/>
  <c r="O226" i="97"/>
  <c r="O228" i="97"/>
  <c r="AR8" i="36"/>
  <c r="K334" i="97"/>
  <c r="AG155" i="91"/>
  <c r="W324" i="6"/>
  <c r="BG217" i="97"/>
  <c r="AJ244" i="97"/>
  <c r="M208" i="97"/>
  <c r="Q389" i="6"/>
  <c r="M212" i="97"/>
  <c r="AI208" i="97"/>
  <c r="Y282" i="97"/>
  <c r="AC461" i="6"/>
  <c r="Y284" i="97"/>
  <c r="E217" i="97"/>
  <c r="AA282" i="97"/>
  <c r="AE461" i="6"/>
  <c r="AA284" i="97"/>
  <c r="AD334" i="97"/>
  <c r="AQ307" i="97"/>
  <c r="BD235" i="97"/>
  <c r="Z322" i="97"/>
  <c r="BB155" i="91"/>
  <c r="AF351" i="6"/>
  <c r="AB153" i="91"/>
  <c r="M307" i="97"/>
  <c r="Y488" i="6"/>
  <c r="U311" i="97"/>
  <c r="U307" i="97"/>
  <c r="P340" i="97"/>
  <c r="AN14" i="71"/>
  <c r="AN18" i="12"/>
  <c r="D13" i="91"/>
  <c r="BJ333" i="6"/>
  <c r="AV154" i="6"/>
  <c r="BI298" i="97"/>
  <c r="BM479" i="6"/>
  <c r="BI302" i="97"/>
  <c r="AY315" i="6"/>
  <c r="AU125" i="91"/>
  <c r="AH14" i="71"/>
  <c r="AH18" i="12"/>
  <c r="AR12" i="71"/>
  <c r="AT22" i="60"/>
  <c r="AB558" i="6"/>
  <c r="AB560" i="6"/>
  <c r="W6" i="71"/>
  <c r="AB151" i="6"/>
  <c r="AC151" i="6"/>
  <c r="AM151" i="6"/>
  <c r="AL371" i="97"/>
  <c r="K104" i="60"/>
  <c r="I18" i="12"/>
  <c r="I14" i="71"/>
  <c r="Q18" i="12"/>
  <c r="S104" i="60"/>
  <c r="G165" i="91"/>
  <c r="K378" i="6"/>
  <c r="V226" i="97"/>
  <c r="V228" i="97"/>
  <c r="S434" i="6"/>
  <c r="O257" i="97"/>
  <c r="V244" i="97"/>
  <c r="AJ18" i="12"/>
  <c r="AL104" i="60"/>
  <c r="AJ14" i="71"/>
  <c r="AK153" i="6"/>
  <c r="N16" i="12"/>
  <c r="B20" i="9"/>
  <c r="AZ241" i="97"/>
  <c r="AZ307" i="97"/>
  <c r="AZ309" i="97"/>
  <c r="AJ307" i="97"/>
  <c r="V307" i="97"/>
  <c r="BI351" i="6"/>
  <c r="BE153" i="91"/>
  <c r="K515" i="6"/>
  <c r="G338" i="97"/>
  <c r="G336" i="97"/>
  <c r="V199" i="97"/>
  <c r="U19" i="12"/>
  <c r="W178" i="60"/>
  <c r="AF559" i="6"/>
  <c r="K343" i="97"/>
  <c r="AE343" i="97"/>
  <c r="I318" i="97"/>
  <c r="L153" i="91"/>
  <c r="AH120" i="91"/>
  <c r="AU12" i="71"/>
  <c r="AW22" i="60"/>
  <c r="AU16" i="12"/>
  <c r="C20" i="9"/>
  <c r="Z12" i="71"/>
  <c r="Z16" i="12"/>
  <c r="BB488" i="6"/>
  <c r="AX311" i="97"/>
  <c r="AX307" i="97"/>
  <c r="AJ334" i="97"/>
  <c r="BD345" i="97"/>
  <c r="AJ343" i="97"/>
  <c r="BI316" i="97"/>
  <c r="BI318" i="97"/>
  <c r="U356" i="97"/>
  <c r="G155" i="91"/>
  <c r="BG151" i="6"/>
  <c r="BF558" i="6"/>
  <c r="J558" i="6"/>
  <c r="J151" i="6"/>
  <c r="G515" i="6"/>
  <c r="C338" i="97"/>
  <c r="AM334" i="97"/>
  <c r="O178" i="60"/>
  <c r="M15" i="71"/>
  <c r="N199" i="97"/>
  <c r="BG60" i="60"/>
  <c r="BE17" i="12"/>
  <c r="BK316" i="97"/>
  <c r="BK318" i="97"/>
  <c r="M334" i="97"/>
  <c r="D5" i="9"/>
  <c r="Y318" i="97"/>
  <c r="Y316" i="97"/>
  <c r="AJ351" i="6"/>
  <c r="BH334" i="97"/>
  <c r="AK307" i="97"/>
  <c r="BA351" i="6"/>
  <c r="AW153" i="91"/>
  <c r="K162" i="91"/>
  <c r="K36" i="92"/>
  <c r="BA235" i="97"/>
  <c r="F244" i="97"/>
  <c r="AB307" i="97"/>
  <c r="N298" i="97"/>
  <c r="R479" i="6"/>
  <c r="N302" i="97"/>
  <c r="BD316" i="97"/>
  <c r="BD318" i="97"/>
  <c r="BF316" i="97"/>
  <c r="BF318" i="97"/>
  <c r="AG154" i="6"/>
  <c r="AA60" i="60"/>
  <c r="BJ58" i="60"/>
  <c r="AV58" i="60"/>
  <c r="M230" i="6"/>
  <c r="L295" i="6"/>
  <c r="I58" i="60"/>
  <c r="T356" i="97"/>
  <c r="AF356" i="97"/>
  <c r="AI334" i="97"/>
  <c r="AW58" i="60"/>
  <c r="AC58" i="60"/>
  <c r="Q58" i="60"/>
  <c r="BD58" i="60"/>
  <c r="P230" i="6"/>
  <c r="R295" i="6"/>
  <c r="AU259" i="6"/>
  <c r="K219" i="97"/>
  <c r="O398" i="6"/>
  <c r="K221" i="97"/>
  <c r="X219" i="97"/>
  <c r="AB398" i="6"/>
  <c r="X221" i="97"/>
  <c r="AB237" i="97"/>
  <c r="AF416" i="6"/>
  <c r="AB239" i="97"/>
  <c r="BF315" i="6"/>
  <c r="BB125" i="91"/>
  <c r="AN153" i="91"/>
  <c r="AR351" i="6"/>
  <c r="AK336" i="97"/>
  <c r="AO515" i="6"/>
  <c r="AK338" i="97"/>
  <c r="H3" i="59"/>
  <c r="BC560" i="6"/>
  <c r="AX8" i="12"/>
  <c r="Q452" i="6"/>
  <c r="M275" i="97"/>
  <c r="M273" i="97"/>
  <c r="AZ356" i="97"/>
  <c r="O264" i="97"/>
  <c r="AW282" i="97"/>
  <c r="BA461" i="6"/>
  <c r="AW284" i="97"/>
  <c r="BB351" i="6"/>
  <c r="AX153" i="91"/>
  <c r="H221" i="97"/>
  <c r="H219" i="97"/>
  <c r="I210" i="97"/>
  <c r="M389" i="6"/>
  <c r="I212" i="97"/>
  <c r="AK210" i="97"/>
  <c r="P389" i="6"/>
  <c r="L212" i="97"/>
  <c r="L210" i="97"/>
  <c r="AP389" i="6"/>
  <c r="AL212" i="97"/>
  <c r="AL210" i="97"/>
  <c r="J6" i="71"/>
  <c r="J8" i="12"/>
  <c r="AU398" i="6"/>
  <c r="AQ221" i="97"/>
  <c r="F356" i="97"/>
  <c r="AS228" i="97"/>
  <c r="O280" i="97"/>
  <c r="BH8" i="12"/>
  <c r="BC264" i="97"/>
  <c r="BI237" i="97"/>
  <c r="BM416" i="6"/>
  <c r="BI239" i="97"/>
  <c r="BD336" i="97"/>
  <c r="BH515" i="6"/>
  <c r="BD338" i="97"/>
  <c r="BF488" i="6"/>
  <c r="BB311" i="97"/>
  <c r="AH250" i="6"/>
  <c r="D208" i="97"/>
  <c r="AN120" i="91"/>
  <c r="AN162" i="91"/>
  <c r="AN36" i="92"/>
  <c r="G6" i="10"/>
  <c r="G50" i="10"/>
  <c r="G8" i="10"/>
  <c r="AW280" i="97"/>
  <c r="B10" i="10"/>
  <c r="AG223" i="97"/>
  <c r="AV203" i="6"/>
  <c r="X226" i="97"/>
  <c r="T244" i="97"/>
  <c r="X425" i="6"/>
  <c r="T248" i="97"/>
  <c r="X244" i="97"/>
  <c r="X246" i="97"/>
  <c r="AJ558" i="6"/>
  <c r="AJ151" i="6"/>
  <c r="AI371" i="97"/>
  <c r="AK151" i="6"/>
  <c r="V22" i="60"/>
  <c r="T16" i="12"/>
  <c r="G60" i="60"/>
  <c r="E17" i="12"/>
  <c r="M16" i="12"/>
  <c r="O22" i="60"/>
  <c r="E208" i="97"/>
  <c r="J120" i="91"/>
  <c r="X228" i="97"/>
  <c r="AY12" i="71"/>
  <c r="AY16" i="71"/>
  <c r="AY29" i="71"/>
  <c r="AY16" i="12"/>
  <c r="R331" i="97"/>
  <c r="AQ298" i="97"/>
  <c r="AQ300" i="97"/>
  <c r="F148" i="91"/>
  <c r="E120" i="91"/>
  <c r="BG479" i="6"/>
  <c r="BC302" i="97"/>
  <c r="AS268" i="6"/>
  <c r="E19" i="10"/>
  <c r="F14" i="10"/>
  <c r="F102" i="10"/>
  <c r="F16" i="10"/>
  <c r="S223" i="97"/>
  <c r="BG148" i="91"/>
  <c r="AF237" i="97"/>
  <c r="AF235" i="97"/>
  <c r="AM228" i="97"/>
  <c r="BI139" i="91"/>
  <c r="G228" i="97"/>
  <c r="G226" i="97"/>
  <c r="AX148" i="91"/>
  <c r="BG262" i="97"/>
  <c r="BG264" i="97"/>
  <c r="BG208" i="97"/>
  <c r="AX316" i="97"/>
  <c r="AX318" i="97"/>
  <c r="AP60" i="60"/>
  <c r="AN17" i="12"/>
  <c r="AN13" i="71"/>
  <c r="G13" i="91"/>
  <c r="G15" i="91"/>
  <c r="V153" i="6"/>
  <c r="U153" i="6"/>
  <c r="BL559" i="6"/>
  <c r="BL560" i="6"/>
  <c r="BL152" i="6"/>
  <c r="BM152" i="6"/>
  <c r="T259" i="6"/>
  <c r="D14" i="91"/>
  <c r="D15" i="91"/>
  <c r="K241" i="97"/>
  <c r="N241" i="97"/>
  <c r="BB244" i="97"/>
  <c r="AO210" i="97"/>
  <c r="AS389" i="6"/>
  <c r="AO212" i="97"/>
  <c r="AP139" i="91"/>
  <c r="AV127" i="91"/>
  <c r="BG244" i="97"/>
  <c r="Q271" i="97"/>
  <c r="AA271" i="97"/>
  <c r="C141" i="91"/>
  <c r="AU241" i="6"/>
  <c r="Z250" i="6"/>
  <c r="AF125" i="91"/>
  <c r="AJ315" i="6"/>
  <c r="U208" i="97"/>
  <c r="BB208" i="97"/>
  <c r="BJ208" i="97"/>
  <c r="AP291" i="97"/>
  <c r="BK506" i="6"/>
  <c r="BG329" i="97"/>
  <c r="BG327" i="97"/>
  <c r="AX246" i="97"/>
  <c r="AX244" i="97"/>
  <c r="T262" i="97"/>
  <c r="T264" i="97"/>
  <c r="F262" i="97"/>
  <c r="AB148" i="91"/>
  <c r="BF6" i="71"/>
  <c r="Y141" i="91"/>
  <c r="BG22" i="60"/>
  <c r="T425" i="6"/>
  <c r="P248" i="97"/>
  <c r="P246" i="97"/>
  <c r="AZ104" i="60"/>
  <c r="AX18" i="12"/>
  <c r="E48" i="9"/>
  <c r="AD154" i="6"/>
  <c r="P17" i="12"/>
  <c r="P13" i="71"/>
  <c r="R60" i="60"/>
  <c r="AG16" i="12"/>
  <c r="AG12" i="71"/>
  <c r="G4" i="59"/>
  <c r="Z334" i="97"/>
  <c r="AY127" i="91"/>
  <c r="AY162" i="91"/>
  <c r="G324" i="6"/>
  <c r="C130" i="91"/>
  <c r="C132" i="91"/>
  <c r="W322" i="97"/>
  <c r="AX322" i="97"/>
  <c r="AW208" i="97"/>
  <c r="N210" i="97"/>
  <c r="R389" i="6"/>
  <c r="N212" i="97"/>
  <c r="H340" i="97"/>
  <c r="S351" i="6"/>
  <c r="O153" i="91"/>
  <c r="U488" i="6"/>
  <c r="Q311" i="97"/>
  <c r="Q307" i="97"/>
  <c r="AS208" i="97"/>
  <c r="E50" i="10"/>
  <c r="E8" i="10"/>
  <c r="BE12" i="71"/>
  <c r="AU300" i="97"/>
  <c r="AY479" i="6"/>
  <c r="AU302" i="97"/>
  <c r="X250" i="6"/>
  <c r="D10" i="10"/>
  <c r="D72" i="10"/>
  <c r="D12" i="10"/>
  <c r="AI217" i="97"/>
  <c r="AO12" i="71"/>
  <c r="AO16" i="12"/>
  <c r="AO20" i="12"/>
  <c r="O232" i="97"/>
  <c r="AD16" i="12"/>
  <c r="AD12" i="71"/>
  <c r="AK12" i="71"/>
  <c r="AM22" i="60"/>
  <c r="AJ389" i="6"/>
  <c r="AF212" i="97"/>
  <c r="BH250" i="6"/>
  <c r="BL315" i="6"/>
  <c r="BH125" i="91"/>
  <c r="Q125" i="91"/>
  <c r="U315" i="6"/>
  <c r="AD199" i="97"/>
  <c r="AE178" i="60"/>
  <c r="AC19" i="12"/>
  <c r="AH226" i="97"/>
  <c r="BE214" i="97"/>
  <c r="AM244" i="97"/>
  <c r="M425" i="6"/>
  <c r="I248" i="97"/>
  <c r="I246" i="97"/>
  <c r="BH558" i="6"/>
  <c r="BI151" i="6"/>
  <c r="BH151" i="6"/>
  <c r="AU425" i="6"/>
  <c r="AQ248" i="97"/>
  <c r="AQ246" i="97"/>
  <c r="X506" i="6"/>
  <c r="T329" i="97"/>
  <c r="T12" i="71"/>
  <c r="E13" i="71"/>
  <c r="AI13" i="71"/>
  <c r="M12" i="71"/>
  <c r="AB154" i="6"/>
  <c r="AA154" i="6"/>
  <c r="BJ155" i="6"/>
  <c r="R14" i="71"/>
  <c r="R16" i="71"/>
  <c r="R29" i="71"/>
  <c r="T104" i="60"/>
  <c r="AE300" i="97"/>
  <c r="AE298" i="97"/>
  <c r="AQ151" i="6"/>
  <c r="AP151" i="6"/>
  <c r="L371" i="97"/>
  <c r="P551" i="6"/>
  <c r="AG14" i="71"/>
  <c r="AG16" i="71"/>
  <c r="AG29" i="71"/>
  <c r="AG18" i="12"/>
  <c r="AT153" i="91"/>
  <c r="AX351" i="6"/>
  <c r="AZ15" i="71"/>
  <c r="AZ16" i="71"/>
  <c r="AZ29" i="71"/>
  <c r="AZ19" i="12"/>
  <c r="AR18" i="12"/>
  <c r="AR14" i="71"/>
  <c r="Z203" i="6"/>
  <c r="L351" i="6"/>
  <c r="C162" i="91"/>
  <c r="D262" i="97"/>
  <c r="AU351" i="6"/>
  <c r="AQ153" i="91"/>
  <c r="G151" i="6"/>
  <c r="G558" i="6"/>
  <c r="E16" i="12"/>
  <c r="E12" i="71"/>
  <c r="G22" i="60"/>
  <c r="O16" i="12"/>
  <c r="Q22" i="60"/>
  <c r="BF12" i="71"/>
  <c r="BH22" i="60"/>
  <c r="AM16" i="12"/>
  <c r="AO22" i="60"/>
  <c r="AS351" i="6"/>
  <c r="AO153" i="91"/>
  <c r="AI416" i="6"/>
  <c r="AE239" i="97"/>
  <c r="AE237" i="97"/>
  <c r="AE282" i="97"/>
  <c r="AI461" i="6"/>
  <c r="AE284" i="97"/>
  <c r="AU134" i="91"/>
  <c r="X232" i="97"/>
  <c r="V125" i="91"/>
  <c r="Z315" i="6"/>
  <c r="L14" i="71"/>
  <c r="J298" i="97"/>
  <c r="N479" i="6"/>
  <c r="AN298" i="97"/>
  <c r="AU226" i="97"/>
  <c r="AF515" i="6"/>
  <c r="AB338" i="97"/>
  <c r="AB336" i="97"/>
  <c r="AA203" i="6"/>
  <c r="Z134" i="91"/>
  <c r="AG371" i="97"/>
  <c r="AH151" i="6"/>
  <c r="AI151" i="6"/>
  <c r="AR416" i="6"/>
  <c r="AN239" i="97"/>
  <c r="AN237" i="97"/>
  <c r="G262" i="97"/>
  <c r="BD16" i="71"/>
  <c r="BD29" i="71"/>
  <c r="AN152" i="6"/>
  <c r="AM559" i="6"/>
  <c r="AM560" i="6"/>
  <c r="Z165" i="91"/>
  <c r="BK22" i="60"/>
  <c r="BI16" i="12"/>
  <c r="F5" i="9"/>
  <c r="O318" i="97"/>
  <c r="O316" i="97"/>
  <c r="N271" i="97"/>
  <c r="S16" i="71"/>
  <c r="S29" i="71"/>
  <c r="AW235" i="97"/>
  <c r="J22" i="60"/>
  <c r="H16" i="12"/>
  <c r="AW162" i="91"/>
  <c r="AW36" i="92"/>
  <c r="I12" i="71"/>
  <c r="I16" i="12"/>
  <c r="AM178" i="60"/>
  <c r="I343" i="97"/>
  <c r="C144" i="91"/>
  <c r="C146" i="91"/>
  <c r="G342" i="6"/>
  <c r="C307" i="97"/>
  <c r="AG177" i="60"/>
  <c r="AJ135" i="6"/>
  <c r="S259" i="6"/>
  <c r="C255" i="97"/>
  <c r="W280" i="97"/>
  <c r="BJ280" i="97"/>
  <c r="F23" i="97"/>
  <c r="AW241" i="6"/>
  <c r="G259" i="6"/>
  <c r="W259" i="6"/>
  <c r="AE259" i="6"/>
  <c r="AU315" i="6"/>
  <c r="BK315" i="6"/>
  <c r="Z318" i="97"/>
  <c r="S327" i="97"/>
  <c r="G470" i="6"/>
  <c r="C293" i="97"/>
  <c r="BG416" i="6"/>
  <c r="BC239" i="97"/>
  <c r="AK255" i="97"/>
  <c r="BA255" i="97"/>
  <c r="AK264" i="97"/>
  <c r="W237" i="97"/>
  <c r="AT255" i="97"/>
  <c r="BA506" i="6"/>
  <c r="AW329" i="97"/>
  <c r="AT515" i="6"/>
  <c r="AP338" i="97"/>
  <c r="AI236" i="97"/>
  <c r="AQ327" i="97"/>
  <c r="AK259" i="6"/>
  <c r="K416" i="6"/>
  <c r="G239" i="97"/>
  <c r="BG237" i="97"/>
  <c r="BG236" i="97"/>
  <c r="BB434" i="6"/>
  <c r="AX257" i="97"/>
  <c r="Y268" i="6"/>
  <c r="AG268" i="6"/>
  <c r="AO268" i="6"/>
  <c r="BE268" i="6"/>
  <c r="K237" i="97"/>
  <c r="BO416" i="6"/>
  <c r="BK239" i="97"/>
  <c r="AD246" i="97"/>
  <c r="K434" i="6"/>
  <c r="G257" i="97"/>
  <c r="AF291" i="97"/>
  <c r="BD291" i="97"/>
  <c r="BC318" i="97"/>
  <c r="C237" i="97"/>
  <c r="S237" i="97"/>
  <c r="AB434" i="6"/>
  <c r="X257" i="97"/>
  <c r="W264" i="97"/>
  <c r="L318" i="97"/>
  <c r="BO259" i="6"/>
  <c r="BI264" i="97"/>
  <c r="AM33" i="92"/>
  <c r="O237" i="97"/>
  <c r="AM237" i="97"/>
  <c r="I434" i="6"/>
  <c r="E257" i="97"/>
  <c r="Y264" i="97"/>
  <c r="AP515" i="6"/>
  <c r="AL338" i="97"/>
  <c r="Q16" i="71"/>
  <c r="Q29" i="71"/>
  <c r="E10" i="10"/>
  <c r="G10" i="10"/>
  <c r="G22" i="10"/>
  <c r="G72" i="10"/>
  <c r="G12" i="10"/>
  <c r="D19" i="10"/>
  <c r="D173" i="10"/>
  <c r="D20" i="10"/>
  <c r="AA333" i="6"/>
  <c r="G18" i="68"/>
  <c r="H17" i="68"/>
  <c r="H15" i="68"/>
  <c r="M378" i="6"/>
  <c r="K551" i="6"/>
  <c r="R551" i="6"/>
  <c r="R567" i="6"/>
  <c r="J371" i="97"/>
  <c r="G371" i="97"/>
  <c r="Q230" i="6"/>
  <c r="BB203" i="6"/>
  <c r="AE203" i="6"/>
  <c r="BA203" i="6"/>
  <c r="AN203" i="6"/>
  <c r="AU203" i="6"/>
  <c r="BF203" i="6"/>
  <c r="BL203" i="6"/>
  <c r="BE203" i="6"/>
  <c r="AB203" i="6"/>
  <c r="AS524" i="6"/>
  <c r="AO347" i="97"/>
  <c r="L345" i="97"/>
  <c r="Q345" i="97"/>
  <c r="V336" i="97"/>
  <c r="BC515" i="6"/>
  <c r="AY338" i="97"/>
  <c r="S515" i="6"/>
  <c r="O338" i="97"/>
  <c r="Y515" i="6"/>
  <c r="U338" i="97"/>
  <c r="AL335" i="97"/>
  <c r="BJ336" i="97"/>
  <c r="AH336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R506" i="6"/>
  <c r="N329" i="97"/>
  <c r="AW326" i="97"/>
  <c r="BI326" i="97"/>
  <c r="AG506" i="6"/>
  <c r="AC329" i="97"/>
  <c r="S318" i="97"/>
  <c r="E318" i="97"/>
  <c r="BC317" i="97"/>
  <c r="AP318" i="97"/>
  <c r="L317" i="97"/>
  <c r="Z317" i="97"/>
  <c r="AO318" i="97"/>
  <c r="BJ318" i="97"/>
  <c r="P309" i="97"/>
  <c r="BJ488" i="6"/>
  <c r="BF311" i="97"/>
  <c r="AE309" i="97"/>
  <c r="AV300" i="97"/>
  <c r="AT300" i="97"/>
  <c r="L300" i="97"/>
  <c r="H479" i="6"/>
  <c r="D302" i="97"/>
  <c r="Q300" i="97"/>
  <c r="BD479" i="6"/>
  <c r="AZ302" i="97"/>
  <c r="AG479" i="6"/>
  <c r="AC302" i="97"/>
  <c r="V479" i="6"/>
  <c r="R302" i="97"/>
  <c r="AJ479" i="6"/>
  <c r="AF302" i="97"/>
  <c r="C290" i="97"/>
  <c r="AF290" i="97"/>
  <c r="BD290" i="97"/>
  <c r="W273" i="97"/>
  <c r="T452" i="6"/>
  <c r="P275" i="97"/>
  <c r="E273" i="97"/>
  <c r="S452" i="6"/>
  <c r="O275" i="97"/>
  <c r="W263" i="97"/>
  <c r="AB264" i="97"/>
  <c r="Q264" i="97"/>
  <c r="K264" i="97"/>
  <c r="BI263" i="97"/>
  <c r="Y263" i="97"/>
  <c r="P264" i="97"/>
  <c r="AK263" i="97"/>
  <c r="AU263" i="97"/>
  <c r="BF264" i="97"/>
  <c r="N434" i="6"/>
  <c r="J257" i="97"/>
  <c r="X254" i="97"/>
  <c r="AB255" i="97"/>
  <c r="AZ434" i="6"/>
  <c r="AV257" i="97"/>
  <c r="AT254" i="97"/>
  <c r="BG434" i="6"/>
  <c r="BC257" i="97"/>
  <c r="H434" i="6"/>
  <c r="D257" i="97"/>
  <c r="AA434" i="6"/>
  <c r="W257" i="97"/>
  <c r="G254" i="97"/>
  <c r="AM254" i="97"/>
  <c r="AD434" i="6"/>
  <c r="Z257" i="97"/>
  <c r="O434" i="6"/>
  <c r="K257" i="97"/>
  <c r="AX254" i="97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R237" i="97"/>
  <c r="AL416" i="6"/>
  <c r="AH239" i="97"/>
  <c r="BB416" i="6"/>
  <c r="AX239" i="97"/>
  <c r="H416" i="6"/>
  <c r="D239" i="97"/>
  <c r="J416" i="6"/>
  <c r="F239" i="97"/>
  <c r="AT228" i="97"/>
  <c r="AB228" i="97"/>
  <c r="E228" i="97"/>
  <c r="AK228" i="97"/>
  <c r="AJ228" i="97"/>
  <c r="AN228" i="97"/>
  <c r="AV219" i="97"/>
  <c r="V219" i="97"/>
  <c r="Z398" i="6"/>
  <c r="V221" i="97"/>
  <c r="G218" i="97"/>
  <c r="O218" i="97"/>
  <c r="W218" i="97"/>
  <c r="AE218" i="97"/>
  <c r="AM218" i="97"/>
  <c r="AU218" i="97"/>
  <c r="BC218" i="97"/>
  <c r="BK218" i="97"/>
  <c r="AZ398" i="6"/>
  <c r="AV221" i="97"/>
  <c r="F219" i="97"/>
  <c r="J398" i="6"/>
  <c r="F221" i="97"/>
  <c r="L219" i="97"/>
  <c r="BM351" i="6"/>
  <c r="T153" i="91"/>
  <c r="C151" i="91"/>
  <c r="C153" i="91"/>
  <c r="J153" i="91"/>
  <c r="BH351" i="6"/>
  <c r="AC33" i="92"/>
  <c r="D125" i="91"/>
  <c r="AO125" i="91"/>
  <c r="J125" i="91"/>
  <c r="BE315" i="6"/>
  <c r="AR315" i="6"/>
  <c r="AT315" i="6"/>
  <c r="S315" i="6"/>
  <c r="H315" i="6"/>
  <c r="S125" i="91"/>
  <c r="AZ125" i="91"/>
  <c r="Q268" i="6"/>
  <c r="AF268" i="6"/>
  <c r="AK268" i="6"/>
  <c r="AR259" i="6"/>
  <c r="AQ259" i="6"/>
  <c r="BJ259" i="6"/>
  <c r="AG259" i="6"/>
  <c r="BE259" i="6"/>
  <c r="O259" i="6"/>
  <c r="L259" i="6"/>
  <c r="AJ259" i="6"/>
  <c r="G241" i="6"/>
  <c r="AN241" i="6"/>
  <c r="AI398" i="6"/>
  <c r="AE221" i="97"/>
  <c r="AE425" i="6"/>
  <c r="AA248" i="97"/>
  <c r="AL425" i="6"/>
  <c r="AH248" i="97"/>
  <c r="BF300" i="97"/>
  <c r="AC309" i="97"/>
  <c r="N307" i="97"/>
  <c r="M488" i="6"/>
  <c r="I309" i="97"/>
  <c r="F178" i="60"/>
  <c r="D19" i="12"/>
  <c r="D15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B6" i="71"/>
  <c r="BE20" i="12"/>
  <c r="AZ488" i="6"/>
  <c r="AV311" i="97"/>
  <c r="Y20" i="12"/>
  <c r="BL524" i="6"/>
  <c r="BH347" i="97"/>
  <c r="S300" i="97"/>
  <c r="V488" i="6"/>
  <c r="R311" i="97"/>
  <c r="AT219" i="97"/>
  <c r="K371" i="97"/>
  <c r="AQ16" i="71"/>
  <c r="AQ29" i="71"/>
  <c r="AD416" i="6"/>
  <c r="Z239" i="97"/>
  <c r="Z237" i="97"/>
  <c r="C356" i="97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AW309" i="97"/>
  <c r="BA488" i="6"/>
  <c r="AW311" i="97"/>
  <c r="AR356" i="97"/>
  <c r="W345" i="97"/>
  <c r="AA524" i="6"/>
  <c r="W347" i="97"/>
  <c r="BH356" i="97"/>
  <c r="AP356" i="97"/>
  <c r="BB356" i="97"/>
  <c r="BA356" i="97"/>
  <c r="T17" i="12"/>
  <c r="V60" i="60"/>
  <c r="T13" i="71"/>
  <c r="J343" i="97"/>
  <c r="Z307" i="97"/>
  <c r="BJ219" i="97"/>
  <c r="BN398" i="6"/>
  <c r="BJ221" i="97"/>
  <c r="AS434" i="6"/>
  <c r="AO257" i="97"/>
  <c r="AO255" i="97"/>
  <c r="S343" i="97"/>
  <c r="AQ343" i="97"/>
  <c r="AU524" i="6"/>
  <c r="AI343" i="97"/>
  <c r="J307" i="97"/>
  <c r="AD307" i="97"/>
  <c r="L307" i="97"/>
  <c r="BJ558" i="6"/>
  <c r="BJ560" i="6"/>
  <c r="BJ151" i="6"/>
  <c r="BK151" i="6"/>
  <c r="AB515" i="6"/>
  <c r="X338" i="97"/>
  <c r="X336" i="97"/>
  <c r="BB558" i="6"/>
  <c r="BB560" i="6"/>
  <c r="BC151" i="6"/>
  <c r="L257" i="97"/>
  <c r="L255" i="97"/>
  <c r="P343" i="97"/>
  <c r="X343" i="97"/>
  <c r="AB343" i="97"/>
  <c r="AD17" i="12"/>
  <c r="AF60" i="60"/>
  <c r="AD13" i="71"/>
  <c r="AD16" i="71"/>
  <c r="AD29" i="71"/>
  <c r="AL309" i="97"/>
  <c r="AP488" i="6"/>
  <c r="AL311" i="97"/>
  <c r="BN425" i="6"/>
  <c r="BJ248" i="97"/>
  <c r="BJ246" i="97"/>
  <c r="AX255" i="97"/>
  <c r="P16" i="71"/>
  <c r="P29" i="71"/>
  <c r="AT461" i="6"/>
  <c r="AP284" i="97"/>
  <c r="AK19" i="12"/>
  <c r="AL199" i="97"/>
  <c r="AK15" i="71"/>
  <c r="AC343" i="97"/>
  <c r="AS343" i="97"/>
  <c r="AK343" i="97"/>
  <c r="J165" i="91"/>
  <c r="N378" i="6"/>
  <c r="BJ389" i="6"/>
  <c r="BF212" i="97"/>
  <c r="BF210" i="97"/>
  <c r="BC178" i="60"/>
  <c r="BA15" i="71"/>
  <c r="BB199" i="97"/>
  <c r="BA19" i="12"/>
  <c r="BA20" i="12"/>
  <c r="AU343" i="97"/>
  <c r="G343" i="97"/>
  <c r="AF309" i="97"/>
  <c r="AJ488" i="6"/>
  <c r="AF311" i="97"/>
  <c r="AY559" i="6"/>
  <c r="AY560" i="6"/>
  <c r="AY152" i="6"/>
  <c r="T336" i="97"/>
  <c r="X515" i="6"/>
  <c r="T338" i="97"/>
  <c r="BK356" i="97"/>
  <c r="V33" i="92"/>
  <c r="AJ452" i="6"/>
  <c r="AF275" i="97"/>
  <c r="BK282" i="97"/>
  <c r="AI246" i="97"/>
  <c r="AK479" i="6"/>
  <c r="AG302" i="97"/>
  <c r="Y16" i="71"/>
  <c r="Y29" i="71"/>
  <c r="AD300" i="97"/>
  <c r="AI16" i="12"/>
  <c r="W343" i="97"/>
  <c r="AF343" i="97"/>
  <c r="BD8" i="12"/>
  <c r="AW307" i="97"/>
  <c r="T343" i="97"/>
  <c r="AR343" i="97"/>
  <c r="BA515" i="6"/>
  <c r="AW338" i="97"/>
  <c r="AW336" i="97"/>
  <c r="AL336" i="97"/>
  <c r="AG33" i="92"/>
  <c r="AY425" i="6"/>
  <c r="AU248" i="97"/>
  <c r="BJ309" i="97"/>
  <c r="R336" i="97"/>
  <c r="AY371" i="97"/>
  <c r="AL564" i="6"/>
  <c r="AV345" i="97"/>
  <c r="BJ16" i="71"/>
  <c r="BJ29" i="71"/>
  <c r="Q356" i="97"/>
  <c r="AI12" i="71"/>
  <c r="BI356" i="97"/>
  <c r="BB282" i="97"/>
  <c r="U199" i="97"/>
  <c r="T15" i="71"/>
  <c r="T19" i="12"/>
  <c r="V178" i="60"/>
  <c r="AG343" i="97"/>
  <c r="BH307" i="97"/>
  <c r="H178" i="60"/>
  <c r="G199" i="97"/>
  <c r="F15" i="71"/>
  <c r="F16" i="71"/>
  <c r="F29" i="71"/>
  <c r="F19" i="12"/>
  <c r="BN559" i="6"/>
  <c r="BN560" i="6"/>
  <c r="BN152" i="6"/>
  <c r="BC479" i="6"/>
  <c r="AY302" i="97"/>
  <c r="AY300" i="97"/>
  <c r="P425" i="6"/>
  <c r="L248" i="97"/>
  <c r="BH398" i="6"/>
  <c r="BD221" i="97"/>
  <c r="F6" i="9"/>
  <c r="T389" i="6"/>
  <c r="P212" i="97"/>
  <c r="AL558" i="6"/>
  <c r="AL151" i="6"/>
  <c r="AP307" i="97"/>
  <c r="AR307" i="97"/>
  <c r="AV488" i="6"/>
  <c r="BH479" i="6"/>
  <c r="BD302" i="97"/>
  <c r="BD300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S264" i="97"/>
  <c r="L488" i="6"/>
  <c r="H311" i="97"/>
  <c r="H309" i="97"/>
  <c r="AS300" i="97"/>
  <c r="AW479" i="6"/>
  <c r="AS302" i="97"/>
  <c r="AC524" i="6"/>
  <c r="Y347" i="97"/>
  <c r="Y345" i="97"/>
  <c r="J389" i="6"/>
  <c r="F212" i="97"/>
  <c r="F210" i="97"/>
  <c r="AQ125" i="91"/>
  <c r="S356" i="97"/>
  <c r="G416" i="6"/>
  <c r="C239" i="97"/>
  <c r="AJ560" i="6"/>
  <c r="AE6" i="71"/>
  <c r="I311" i="97"/>
  <c r="C300" i="97"/>
  <c r="G479" i="6"/>
  <c r="C302" i="97"/>
  <c r="AG273" i="97"/>
  <c r="AK452" i="6"/>
  <c r="AG275" i="97"/>
  <c r="AW515" i="6"/>
  <c r="AS338" i="97"/>
  <c r="AS336" i="97"/>
  <c r="AE315" i="6"/>
  <c r="AI479" i="6"/>
  <c r="AE302" i="97"/>
  <c r="AS560" i="6"/>
  <c r="AN8" i="12"/>
  <c r="BF20" i="12"/>
  <c r="AO479" i="6"/>
  <c r="AK302" i="97"/>
  <c r="AK300" i="97"/>
  <c r="N515" i="6"/>
  <c r="J338" i="97"/>
  <c r="BJ564" i="6"/>
  <c r="F300" i="97"/>
  <c r="BN564" i="6"/>
  <c r="BD8" i="36"/>
  <c r="AP345" i="97"/>
  <c r="AT524" i="6"/>
  <c r="AP347" i="97"/>
  <c r="M300" i="97"/>
  <c r="Q479" i="6"/>
  <c r="M302" i="97"/>
  <c r="BF560" i="6"/>
  <c r="BA6" i="71"/>
  <c r="O315" i="6"/>
  <c r="H237" i="97"/>
  <c r="D23" i="10"/>
  <c r="AC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T250" i="97"/>
  <c r="AT356" i="97"/>
  <c r="AG217" i="97"/>
  <c r="D280" i="97"/>
  <c r="AB280" i="97"/>
  <c r="T280" i="97"/>
  <c r="T282" i="97"/>
  <c r="R345" i="97"/>
  <c r="R343" i="97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B219" i="97"/>
  <c r="Y217" i="97"/>
  <c r="AK217" i="97"/>
  <c r="AI280" i="97"/>
  <c r="AY280" i="97"/>
  <c r="AL524" i="6"/>
  <c r="AH347" i="97"/>
  <c r="AH343" i="97"/>
  <c r="BA307" i="97"/>
  <c r="H14" i="91"/>
  <c r="AR515" i="6"/>
  <c r="AN338" i="97"/>
  <c r="AN336" i="97"/>
  <c r="BA345" i="97"/>
  <c r="BE524" i="6"/>
  <c r="BA347" i="97"/>
  <c r="BN524" i="6"/>
  <c r="BJ347" i="97"/>
  <c r="BJ345" i="97"/>
  <c r="H282" i="97"/>
  <c r="L461" i="6"/>
  <c r="H284" i="97"/>
  <c r="AL488" i="6"/>
  <c r="AH311" i="97"/>
  <c r="AH309" i="97"/>
  <c r="E371" i="97"/>
  <c r="I551" i="6"/>
  <c r="E374" i="97"/>
  <c r="AF217" i="97"/>
  <c r="AO217" i="97"/>
  <c r="AL398" i="6"/>
  <c r="AH217" i="97"/>
  <c r="BF280" i="97"/>
  <c r="R280" i="97"/>
  <c r="AN280" i="97"/>
  <c r="BF343" i="97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AU264" i="97"/>
  <c r="N300" i="97"/>
  <c r="I16" i="71"/>
  <c r="I29" i="71"/>
  <c r="AZ20" i="12"/>
  <c r="G210" i="97"/>
  <c r="BD425" i="6"/>
  <c r="AZ248" i="97"/>
  <c r="AL217" i="97"/>
  <c r="AS217" i="97"/>
  <c r="AG488" i="6"/>
  <c r="AC311" i="97"/>
  <c r="AD280" i="97"/>
  <c r="Z343" i="97"/>
  <c r="Z352" i="97"/>
  <c r="BG307" i="97"/>
  <c r="BE307" i="97"/>
  <c r="BH16" i="71"/>
  <c r="BH29" i="71"/>
  <c r="AK425" i="6"/>
  <c r="AG248" i="97"/>
  <c r="AG246" i="97"/>
  <c r="H371" i="97"/>
  <c r="L551" i="6"/>
  <c r="H374" i="97"/>
  <c r="U217" i="97"/>
  <c r="AP217" i="97"/>
  <c r="I217" i="97"/>
  <c r="AF280" i="97"/>
  <c r="BD280" i="97"/>
  <c r="BA280" i="97"/>
  <c r="AX343" i="97"/>
  <c r="Y30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I300" i="97"/>
  <c r="BF16" i="71"/>
  <c r="BF29" i="71"/>
  <c r="AH356" i="97"/>
  <c r="H551" i="6"/>
  <c r="D371" i="97"/>
  <c r="AW217" i="97"/>
  <c r="BC280" i="97"/>
  <c r="L280" i="97"/>
  <c r="AG307" i="97"/>
  <c r="N237" i="97"/>
  <c r="R416" i="6"/>
  <c r="N239" i="97"/>
  <c r="AP273" i="97"/>
  <c r="AT452" i="6"/>
  <c r="AP275" i="97"/>
  <c r="W425" i="6"/>
  <c r="S248" i="97"/>
  <c r="S246" i="97"/>
  <c r="BK162" i="91"/>
  <c r="BK36" i="92"/>
  <c r="J280" i="97"/>
  <c r="BK524" i="6"/>
  <c r="BG347" i="97"/>
  <c r="F371" i="97"/>
  <c r="J551" i="6"/>
  <c r="F374" i="97"/>
  <c r="AD217" i="97"/>
  <c r="BF217" i="97"/>
  <c r="BJ398" i="6"/>
  <c r="V280" i="97"/>
  <c r="AT282" i="97"/>
  <c r="AT280" i="97"/>
  <c r="AL280" i="97"/>
  <c r="AQ280" i="97"/>
  <c r="E307" i="97"/>
  <c r="AS307" i="97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BI327" i="97"/>
  <c r="AC8" i="12"/>
  <c r="AX217" i="97"/>
  <c r="AR217" i="97"/>
  <c r="AS280" i="97"/>
  <c r="E280" i="97"/>
  <c r="BI280" i="97"/>
  <c r="Q280" i="97"/>
  <c r="BI307" i="97"/>
  <c r="K307" i="97"/>
  <c r="O488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M165" i="91"/>
  <c r="AE271" i="97"/>
  <c r="AE273" i="97"/>
  <c r="BB271" i="97"/>
  <c r="AR271" i="97"/>
  <c r="AJ273" i="97"/>
  <c r="AJ271" i="97"/>
  <c r="BK325" i="97"/>
  <c r="AS325" i="97"/>
  <c r="BD325" i="97"/>
  <c r="AU325" i="97"/>
  <c r="AY506" i="6"/>
  <c r="D345" i="97"/>
  <c r="H524" i="6"/>
  <c r="D347" i="97"/>
  <c r="J219" i="97"/>
  <c r="N398" i="6"/>
  <c r="J221" i="97"/>
  <c r="BE300" i="97"/>
  <c r="BI479" i="6"/>
  <c r="BE302" i="97"/>
  <c r="I356" i="97"/>
  <c r="V271" i="97"/>
  <c r="BH325" i="97"/>
  <c r="AE325" i="97"/>
  <c r="BA325" i="97"/>
  <c r="AG325" i="97"/>
  <c r="E165" i="91"/>
  <c r="I378" i="6"/>
  <c r="BH488" i="6"/>
  <c r="BD311" i="97"/>
  <c r="BD309" i="97"/>
  <c r="AL356" i="97"/>
  <c r="X255" i="97"/>
  <c r="P564" i="6"/>
  <c r="AG20" i="12"/>
  <c r="E15" i="91"/>
  <c r="G16" i="71"/>
  <c r="G29" i="71"/>
  <c r="AZ271" i="97"/>
  <c r="AX271" i="97"/>
  <c r="BF271" i="97"/>
  <c r="W327" i="97"/>
  <c r="W325" i="97"/>
  <c r="AP325" i="97"/>
  <c r="Y325" i="97"/>
  <c r="BE345" i="97"/>
  <c r="BI524" i="6"/>
  <c r="BE347" i="97"/>
  <c r="I237" i="97"/>
  <c r="M416" i="6"/>
  <c r="I239" i="97"/>
  <c r="AW356" i="97"/>
  <c r="AC237" i="97"/>
  <c r="AG416" i="6"/>
  <c r="AC239" i="97"/>
  <c r="X452" i="6"/>
  <c r="T271" i="97"/>
  <c r="AY271" i="97"/>
  <c r="AO271" i="97"/>
  <c r="AZ325" i="97"/>
  <c r="O325" i="97"/>
  <c r="AM325" i="97"/>
  <c r="Q325" i="97"/>
  <c r="W300" i="97"/>
  <c r="AA479" i="6"/>
  <c r="W302" i="97"/>
  <c r="X16" i="12"/>
  <c r="X12" i="71"/>
  <c r="Z22" i="60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J378" i="6"/>
  <c r="F165" i="91"/>
  <c r="S271" i="97"/>
  <c r="W452" i="6"/>
  <c r="AW271" i="97"/>
  <c r="BD271" i="97"/>
  <c r="AL325" i="97"/>
  <c r="D325" i="97"/>
  <c r="L325" i="97"/>
  <c r="P506" i="6"/>
  <c r="I325" i="97"/>
  <c r="AX425" i="6"/>
  <c r="AT248" i="97"/>
  <c r="AT246" i="97"/>
  <c r="G237" i="97"/>
  <c r="W506" i="6"/>
  <c r="S329" i="97"/>
  <c r="AN178" i="60"/>
  <c r="AJ356" i="97"/>
  <c r="AH271" i="97"/>
  <c r="BE271" i="97"/>
  <c r="BC271" i="97"/>
  <c r="AU271" i="97"/>
  <c r="AI325" i="97"/>
  <c r="BJ325" i="97"/>
  <c r="BJ153" i="6"/>
  <c r="BI153" i="6"/>
  <c r="K461" i="6"/>
  <c r="G284" i="97"/>
  <c r="G282" i="97"/>
  <c r="N461" i="6"/>
  <c r="J284" i="97"/>
  <c r="J282" i="97"/>
  <c r="AZ345" i="97"/>
  <c r="BD524" i="6"/>
  <c r="AZ347" i="97"/>
  <c r="AX336" i="97"/>
  <c r="BB515" i="6"/>
  <c r="AX338" i="97"/>
  <c r="D356" i="97"/>
  <c r="T246" i="97"/>
  <c r="AU506" i="6"/>
  <c r="AQ329" i="97"/>
  <c r="AL15" i="71"/>
  <c r="Y271" i="97"/>
  <c r="H271" i="97"/>
  <c r="AT271" i="97"/>
  <c r="AL271" i="97"/>
  <c r="K325" i="97"/>
  <c r="C325" i="97"/>
  <c r="BF325" i="97"/>
  <c r="BF327" i="97"/>
  <c r="BK246" i="97"/>
  <c r="BO425" i="6"/>
  <c r="BK248" i="97"/>
  <c r="AE488" i="6"/>
  <c r="AA311" i="97"/>
  <c r="AA309" i="97"/>
  <c r="AI291" i="97"/>
  <c r="Y8" i="12"/>
  <c r="Y6" i="71"/>
  <c r="D56" i="59"/>
  <c r="AR452" i="6"/>
  <c r="AN275" i="97"/>
  <c r="AN271" i="97"/>
  <c r="BK271" i="97"/>
  <c r="BA271" i="97"/>
  <c r="AS271" i="97"/>
  <c r="AS506" i="6"/>
  <c r="AO325" i="97"/>
  <c r="G325" i="97"/>
  <c r="AX325" i="97"/>
  <c r="AM488" i="6"/>
  <c r="AI311" i="97"/>
  <c r="AI309" i="97"/>
  <c r="AQ558" i="6"/>
  <c r="AR151" i="6"/>
  <c r="O154" i="6"/>
  <c r="N154" i="6"/>
  <c r="AX416" i="6"/>
  <c r="AT239" i="97"/>
  <c r="AT237" i="97"/>
  <c r="AM345" i="97"/>
  <c r="AQ524" i="6"/>
  <c r="AM347" i="97"/>
  <c r="BL564" i="6"/>
  <c r="M356" i="97"/>
  <c r="AO488" i="6"/>
  <c r="AK311" i="97"/>
  <c r="AK309" i="97"/>
  <c r="BL515" i="6"/>
  <c r="BH338" i="97"/>
  <c r="BH336" i="97"/>
  <c r="AJ309" i="97"/>
  <c r="AN488" i="6"/>
  <c r="AJ311" i="97"/>
  <c r="P356" i="97"/>
  <c r="I398" i="6"/>
  <c r="E221" i="97"/>
  <c r="E219" i="97"/>
  <c r="BI228" i="97"/>
  <c r="E3" i="59"/>
  <c r="AL264" i="97"/>
  <c r="AI356" i="97"/>
  <c r="AI524" i="6"/>
  <c r="AE347" i="97"/>
  <c r="AE345" i="97"/>
  <c r="BD488" i="6"/>
  <c r="AZ311" i="97"/>
  <c r="W8" i="12"/>
  <c r="Z356" i="97"/>
  <c r="AN6" i="71"/>
  <c r="AJ264" i="97"/>
  <c r="AP210" i="97"/>
  <c r="AT389" i="6"/>
  <c r="AP212" i="97"/>
  <c r="J230" i="6"/>
  <c r="AN515" i="6"/>
  <c r="AJ338" i="97"/>
  <c r="AJ336" i="97"/>
  <c r="AH264" i="97"/>
  <c r="BA300" i="97"/>
  <c r="BE479" i="6"/>
  <c r="BA302" i="97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M259" i="6"/>
  <c r="AQ356" i="97"/>
  <c r="R273" i="97"/>
  <c r="V452" i="6"/>
  <c r="R275" i="97"/>
  <c r="E356" i="97"/>
  <c r="M309" i="97"/>
  <c r="Q488" i="6"/>
  <c r="M311" i="97"/>
  <c r="AH425" i="6"/>
  <c r="AD248" i="97"/>
  <c r="BB33" i="92"/>
  <c r="C123" i="91"/>
  <c r="C125" i="91"/>
  <c r="AQ416" i="6"/>
  <c r="AM239" i="97"/>
  <c r="AI237" i="97"/>
  <c r="BE434" i="6"/>
  <c r="BA257" i="97"/>
  <c r="AU479" i="6"/>
  <c r="AQ302" i="97"/>
  <c r="AU356" i="97"/>
  <c r="Q515" i="6"/>
  <c r="M338" i="97"/>
  <c r="M336" i="97"/>
  <c r="I371" i="97"/>
  <c r="M551" i="6"/>
  <c r="I374" i="97"/>
  <c r="AO356" i="97"/>
  <c r="AN524" i="6"/>
  <c r="AJ347" i="97"/>
  <c r="AJ345" i="97"/>
  <c r="AY309" i="97"/>
  <c r="BC488" i="6"/>
  <c r="AY311" i="97"/>
  <c r="V246" i="97"/>
  <c r="Z425" i="6"/>
  <c r="V248" i="97"/>
  <c r="AN425" i="6"/>
  <c r="AJ248" i="97"/>
  <c r="AJ246" i="97"/>
  <c r="AB356" i="97"/>
  <c r="AX488" i="6"/>
  <c r="AT311" i="97"/>
  <c r="AT309" i="97"/>
  <c r="AX434" i="6"/>
  <c r="AT257" i="97"/>
  <c r="BG125" i="91"/>
  <c r="AM416" i="6"/>
  <c r="AI239" i="97"/>
  <c r="K564" i="6"/>
  <c r="AN16" i="71"/>
  <c r="AN29" i="71"/>
  <c r="M210" i="97"/>
  <c r="AY356" i="97"/>
  <c r="AM336" i="97"/>
  <c r="AQ515" i="6"/>
  <c r="AM338" i="97"/>
  <c r="AE356" i="97"/>
  <c r="AI210" i="97"/>
  <c r="AM389" i="6"/>
  <c r="AI212" i="97"/>
  <c r="AG264" i="97"/>
  <c r="W210" i="97"/>
  <c r="AA389" i="6"/>
  <c r="W212" i="97"/>
  <c r="BG228" i="97"/>
  <c r="AN20" i="12"/>
  <c r="AG282" i="97"/>
  <c r="AK461" i="6"/>
  <c r="AG284" i="97"/>
  <c r="V356" i="97"/>
  <c r="V309" i="97"/>
  <c r="Z488" i="6"/>
  <c r="V311" i="97"/>
  <c r="AU564" i="6"/>
  <c r="BD237" i="97"/>
  <c r="BH416" i="6"/>
  <c r="BD239" i="97"/>
  <c r="T8" i="12"/>
  <c r="T6" i="71"/>
  <c r="K336" i="97"/>
  <c r="O515" i="6"/>
  <c r="K338" i="97"/>
  <c r="AQ8" i="12"/>
  <c r="O389" i="6"/>
  <c r="K212" i="97"/>
  <c r="K210" i="97"/>
  <c r="BC237" i="97"/>
  <c r="BC315" i="6"/>
  <c r="O416" i="6"/>
  <c r="K239" i="97"/>
  <c r="AO434" i="6"/>
  <c r="AK257" i="97"/>
  <c r="AU228" i="97"/>
  <c r="D264" i="97"/>
  <c r="Q309" i="97"/>
  <c r="BO461" i="6"/>
  <c r="BK284" i="97"/>
  <c r="AE8" i="12"/>
  <c r="AC259" i="6"/>
  <c r="AM259" i="6"/>
  <c r="AH228" i="97"/>
  <c r="AW210" i="97"/>
  <c r="BA389" i="6"/>
  <c r="AW212" i="97"/>
  <c r="X389" i="6"/>
  <c r="T212" i="97"/>
  <c r="T210" i="97"/>
  <c r="BK425" i="6"/>
  <c r="BG248" i="97"/>
  <c r="BG246" i="97"/>
  <c r="H389" i="6"/>
  <c r="D212" i="97"/>
  <c r="D210" i="97"/>
  <c r="AY259" i="6"/>
  <c r="R452" i="6"/>
  <c r="N275" i="97"/>
  <c r="N273" i="97"/>
  <c r="AH6" i="71"/>
  <c r="AH8" i="12"/>
  <c r="X356" i="97"/>
  <c r="AM398" i="6"/>
  <c r="AI221" i="97"/>
  <c r="AI219" i="97"/>
  <c r="BJ210" i="97"/>
  <c r="BN389" i="6"/>
  <c r="BJ212" i="97"/>
  <c r="BF425" i="6"/>
  <c r="BB248" i="97"/>
  <c r="BB246" i="97"/>
  <c r="T279" i="6"/>
  <c r="AJ416" i="6"/>
  <c r="AF239" i="97"/>
  <c r="AG356" i="97"/>
  <c r="AD259" i="6"/>
  <c r="AE19" i="12"/>
  <c r="AF199" i="97"/>
  <c r="AN300" i="97"/>
  <c r="AR479" i="6"/>
  <c r="AN302" i="97"/>
  <c r="AX356" i="97"/>
  <c r="AA273" i="97"/>
  <c r="AE452" i="6"/>
  <c r="AA275" i="97"/>
  <c r="D3" i="59"/>
  <c r="G560" i="6"/>
  <c r="D5" i="59"/>
  <c r="BB425" i="6"/>
  <c r="AX248" i="97"/>
  <c r="BB210" i="97"/>
  <c r="BF389" i="6"/>
  <c r="BB212" i="97"/>
  <c r="BG210" i="97"/>
  <c r="BK389" i="6"/>
  <c r="BG212" i="97"/>
  <c r="S416" i="6"/>
  <c r="O239" i="97"/>
  <c r="G264" i="97"/>
  <c r="AD515" i="6"/>
  <c r="Z338" i="97"/>
  <c r="Z336" i="97"/>
  <c r="AF564" i="6"/>
  <c r="Q273" i="97"/>
  <c r="U452" i="6"/>
  <c r="Q275" i="97"/>
  <c r="K356" i="97"/>
  <c r="AB461" i="6"/>
  <c r="X284" i="97"/>
  <c r="X282" i="97"/>
  <c r="O282" i="97"/>
  <c r="S461" i="6"/>
  <c r="O284" i="97"/>
  <c r="AI259" i="6"/>
  <c r="BK237" i="97"/>
  <c r="V259" i="6"/>
  <c r="AD398" i="6"/>
  <c r="Z221" i="97"/>
  <c r="Z219" i="97"/>
  <c r="BM268" i="6"/>
  <c r="W416" i="6"/>
  <c r="S239" i="97"/>
  <c r="AA416" i="6"/>
  <c r="W239" i="97"/>
  <c r="E255" i="97"/>
  <c r="C291" i="97"/>
  <c r="J302" i="97"/>
  <c r="J300" i="97"/>
  <c r="BE356" i="97"/>
  <c r="F264" i="97"/>
  <c r="D55" i="59"/>
  <c r="C65" i="116"/>
  <c r="R356" i="97"/>
  <c r="I389" i="6"/>
  <c r="E212" i="97"/>
  <c r="E210" i="97"/>
  <c r="G374" i="97"/>
  <c r="K567" i="6"/>
  <c r="V345" i="97"/>
  <c r="Z524" i="6"/>
  <c r="V347" i="97"/>
  <c r="BB345" i="97"/>
  <c r="AL345" i="97"/>
  <c r="AP524" i="6"/>
  <c r="AL347" i="97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I488" i="6"/>
  <c r="AE311" i="97"/>
  <c r="BC309" i="97"/>
  <c r="BG488" i="6"/>
  <c r="BC311" i="97"/>
  <c r="K488" i="6"/>
  <c r="G311" i="97"/>
  <c r="G309" i="97"/>
  <c r="AY488" i="6"/>
  <c r="AU311" i="97"/>
  <c r="AN291" i="97"/>
  <c r="Y291" i="97"/>
  <c r="BB264" i="97"/>
  <c r="AD264" i="97"/>
  <c r="Q255" i="97"/>
  <c r="U434" i="6"/>
  <c r="Q257" i="97"/>
  <c r="AR255" i="97"/>
  <c r="AV434" i="6"/>
  <c r="AR257" i="97"/>
  <c r="J237" i="97"/>
  <c r="N416" i="6"/>
  <c r="J239" i="97"/>
  <c r="R352" i="97"/>
  <c r="V416" i="6"/>
  <c r="R239" i="97"/>
  <c r="F237" i="97"/>
  <c r="AU219" i="97"/>
  <c r="AY398" i="6"/>
  <c r="AU221" i="97"/>
  <c r="O219" i="97"/>
  <c r="S398" i="6"/>
  <c r="O221" i="97"/>
  <c r="G219" i="97"/>
  <c r="K398" i="6"/>
  <c r="G221" i="97"/>
  <c r="AE219" i="97"/>
  <c r="BC219" i="97"/>
  <c r="BG398" i="6"/>
  <c r="BC221" i="97"/>
  <c r="AZ33" i="92"/>
  <c r="R125" i="91"/>
  <c r="AN125" i="91"/>
  <c r="BA125" i="91"/>
  <c r="BA33" i="92"/>
  <c r="U33" i="92"/>
  <c r="AE295" i="6"/>
  <c r="AH279" i="6"/>
  <c r="BJ279" i="6"/>
  <c r="J356" i="97"/>
  <c r="AZ461" i="6"/>
  <c r="AV284" i="97"/>
  <c r="AV282" i="97"/>
  <c r="AF352" i="97"/>
  <c r="AS356" i="97"/>
  <c r="BF352" i="97"/>
  <c r="Q567" i="6"/>
  <c r="AR311" i="97"/>
  <c r="AR309" i="97"/>
  <c r="G345" i="97"/>
  <c r="K524" i="6"/>
  <c r="G347" i="97"/>
  <c r="P345" i="97"/>
  <c r="T524" i="6"/>
  <c r="P347" i="97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BL488" i="6"/>
  <c r="BH311" i="97"/>
  <c r="BH309" i="97"/>
  <c r="J309" i="97"/>
  <c r="N488" i="6"/>
  <c r="J311" i="97"/>
  <c r="AO524" i="6"/>
  <c r="AK347" i="97"/>
  <c r="AK345" i="97"/>
  <c r="AF524" i="6"/>
  <c r="AB347" i="97"/>
  <c r="AB345" i="97"/>
  <c r="AD488" i="6"/>
  <c r="Z311" i="97"/>
  <c r="Z309" i="97"/>
  <c r="AC273" i="97"/>
  <c r="AG345" i="97"/>
  <c r="AK524" i="6"/>
  <c r="AG347" i="97"/>
  <c r="AG452" i="6"/>
  <c r="AC275" i="97"/>
  <c r="AH352" i="97"/>
  <c r="AR345" i="97"/>
  <c r="AV524" i="6"/>
  <c r="AR347" i="97"/>
  <c r="X345" i="97"/>
  <c r="AB524" i="6"/>
  <c r="X347" i="97"/>
  <c r="L309" i="97"/>
  <c r="P488" i="6"/>
  <c r="L311" i="97"/>
  <c r="AQ345" i="97"/>
  <c r="AQ347" i="97"/>
  <c r="AW524" i="6"/>
  <c r="AS347" i="97"/>
  <c r="AS345" i="97"/>
  <c r="J567" i="6"/>
  <c r="BA8" i="12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BA309" i="97"/>
  <c r="BE488" i="6"/>
  <c r="BA311" i="97"/>
  <c r="AK398" i="6"/>
  <c r="AG221" i="97"/>
  <c r="AG219" i="97"/>
  <c r="U219" i="97"/>
  <c r="Y398" i="6"/>
  <c r="U221" i="97"/>
  <c r="V524" i="6"/>
  <c r="R347" i="97"/>
  <c r="BM506" i="6"/>
  <c r="BI329" i="97"/>
  <c r="AU461" i="6"/>
  <c r="AQ284" i="97"/>
  <c r="AQ282" i="97"/>
  <c r="BC282" i="97"/>
  <c r="BG461" i="6"/>
  <c r="BC284" i="97"/>
  <c r="BB524" i="6"/>
  <c r="AX347" i="97"/>
  <c r="AX345" i="97"/>
  <c r="AJ461" i="6"/>
  <c r="AF284" i="97"/>
  <c r="AF282" i="97"/>
  <c r="AD282" i="97"/>
  <c r="AH461" i="6"/>
  <c r="AD284" i="97"/>
  <c r="AH345" i="97"/>
  <c r="X461" i="6"/>
  <c r="T284" i="97"/>
  <c r="BF219" i="97"/>
  <c r="BF221" i="97"/>
  <c r="BE309" i="97"/>
  <c r="BI488" i="6"/>
  <c r="BE311" i="97"/>
  <c r="R282" i="97"/>
  <c r="V461" i="6"/>
  <c r="R284" i="97"/>
  <c r="AJ398" i="6"/>
  <c r="AF221" i="97"/>
  <c r="AF219" i="97"/>
  <c r="AF398" i="6"/>
  <c r="AB221" i="97"/>
  <c r="M398" i="6"/>
  <c r="I221" i="97"/>
  <c r="I219" i="97"/>
  <c r="BF282" i="97"/>
  <c r="BJ461" i="6"/>
  <c r="BF284" i="97"/>
  <c r="AB282" i="97"/>
  <c r="AS309" i="97"/>
  <c r="AW488" i="6"/>
  <c r="AS311" i="97"/>
  <c r="AK488" i="6"/>
  <c r="AG311" i="97"/>
  <c r="AG309" i="97"/>
  <c r="AK352" i="97"/>
  <c r="BJ33" i="92"/>
  <c r="U461" i="6"/>
  <c r="Q284" i="97"/>
  <c r="Q282" i="97"/>
  <c r="AV398" i="6"/>
  <c r="AR221" i="97"/>
  <c r="AR219" i="97"/>
  <c r="AX461" i="6"/>
  <c r="AT284" i="97"/>
  <c r="AD356" i="97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H221" i="97"/>
  <c r="AH219" i="97"/>
  <c r="AK219" i="97"/>
  <c r="AO398" i="6"/>
  <c r="AK221" i="97"/>
  <c r="W488" i="6"/>
  <c r="S311" i="97"/>
  <c r="S309" i="97"/>
  <c r="D282" i="97"/>
  <c r="H461" i="6"/>
  <c r="D284" i="97"/>
  <c r="BA352" i="97"/>
  <c r="AP371" i="97"/>
  <c r="G506" i="6"/>
  <c r="C329" i="97"/>
  <c r="C327" i="97"/>
  <c r="BJ327" i="97"/>
  <c r="BN506" i="6"/>
  <c r="BJ329" i="97"/>
  <c r="BJ352" i="97"/>
  <c r="BI452" i="6"/>
  <c r="BE275" i="97"/>
  <c r="BE273" i="97"/>
  <c r="I327" i="97"/>
  <c r="M506" i="6"/>
  <c r="I329" i="97"/>
  <c r="AO273" i="97"/>
  <c r="AS452" i="6"/>
  <c r="AO275" i="97"/>
  <c r="AX273" i="97"/>
  <c r="BB452" i="6"/>
  <c r="AX275" i="97"/>
  <c r="AU329" i="97"/>
  <c r="AU327" i="97"/>
  <c r="G3" i="59"/>
  <c r="AQ560" i="6"/>
  <c r="AO327" i="97"/>
  <c r="AO329" i="97"/>
  <c r="AN273" i="97"/>
  <c r="L452" i="6"/>
  <c r="H275" i="97"/>
  <c r="H273" i="97"/>
  <c r="AI327" i="97"/>
  <c r="AM506" i="6"/>
  <c r="AI329" i="97"/>
  <c r="AH273" i="97"/>
  <c r="AL452" i="6"/>
  <c r="AH275" i="97"/>
  <c r="L327" i="97"/>
  <c r="L329" i="97"/>
  <c r="L352" i="97"/>
  <c r="BA452" i="6"/>
  <c r="AW275" i="97"/>
  <c r="AW273" i="97"/>
  <c r="AP327" i="97"/>
  <c r="AT506" i="6"/>
  <c r="AP329" i="97"/>
  <c r="BE506" i="6"/>
  <c r="BA329" i="97"/>
  <c r="BA327" i="97"/>
  <c r="AN452" i="6"/>
  <c r="AJ275" i="97"/>
  <c r="BK273" i="97"/>
  <c r="BO452" i="6"/>
  <c r="BK275" i="97"/>
  <c r="AS273" i="97"/>
  <c r="AW452" i="6"/>
  <c r="AS275" i="97"/>
  <c r="AQ506" i="6"/>
  <c r="AM329" i="97"/>
  <c r="AY273" i="97"/>
  <c r="BC452" i="6"/>
  <c r="AY275" i="97"/>
  <c r="BD452" i="6"/>
  <c r="AZ275" i="97"/>
  <c r="AZ273" i="97"/>
  <c r="BH506" i="6"/>
  <c r="BD329" i="97"/>
  <c r="BD327" i="97"/>
  <c r="AU273" i="97"/>
  <c r="AY452" i="6"/>
  <c r="AU275" i="97"/>
  <c r="H506" i="6"/>
  <c r="D329" i="97"/>
  <c r="D327" i="97"/>
  <c r="S275" i="97"/>
  <c r="S273" i="97"/>
  <c r="O327" i="97"/>
  <c r="S506" i="6"/>
  <c r="O329" i="97"/>
  <c r="BM452" i="6"/>
  <c r="BI275" i="97"/>
  <c r="BI273" i="97"/>
  <c r="AR273" i="97"/>
  <c r="AV452" i="6"/>
  <c r="AR275" i="97"/>
  <c r="AX327" i="97"/>
  <c r="BB506" i="6"/>
  <c r="AX329" i="97"/>
  <c r="T273" i="97"/>
  <c r="T275" i="97"/>
  <c r="AA506" i="6"/>
  <c r="W329" i="97"/>
  <c r="BH327" i="97"/>
  <c r="BL506" i="6"/>
  <c r="BH329" i="97"/>
  <c r="Z452" i="6"/>
  <c r="V275" i="97"/>
  <c r="V273" i="97"/>
  <c r="AW506" i="6"/>
  <c r="AS329" i="97"/>
  <c r="AS327" i="97"/>
  <c r="BB273" i="97"/>
  <c r="BF452" i="6"/>
  <c r="BB275" i="97"/>
  <c r="U506" i="6"/>
  <c r="Q329" i="97"/>
  <c r="Q327" i="97"/>
  <c r="BE452" i="6"/>
  <c r="BA275" i="97"/>
  <c r="BA273" i="97"/>
  <c r="AP452" i="6"/>
  <c r="AL275" i="97"/>
  <c r="AL273" i="97"/>
  <c r="AI352" i="97"/>
  <c r="F327" i="97"/>
  <c r="J506" i="6"/>
  <c r="F329" i="97"/>
  <c r="AZ327" i="97"/>
  <c r="BD506" i="6"/>
  <c r="AZ329" i="97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I273" i="97"/>
  <c r="AM452" i="6"/>
  <c r="AI275" i="97"/>
  <c r="BO506" i="6"/>
  <c r="BK329" i="97"/>
  <c r="BK327" i="97"/>
  <c r="AI452" i="6"/>
  <c r="AE275" i="97"/>
  <c r="AX33" i="92"/>
  <c r="V279" i="6"/>
  <c r="AG295" i="6"/>
  <c r="AX295" i="6"/>
  <c r="AM279" i="6"/>
  <c r="Q352" i="97"/>
  <c r="G352" i="97"/>
  <c r="BL295" i="6"/>
  <c r="AO279" i="6"/>
  <c r="AR295" i="6"/>
  <c r="Z295" i="6"/>
  <c r="G279" i="6"/>
  <c r="AY295" i="6"/>
  <c r="P352" i="97"/>
  <c r="AL6" i="71"/>
  <c r="G5" i="59"/>
  <c r="AL8" i="12"/>
  <c r="AL295" i="6"/>
  <c r="AZ295" i="6"/>
  <c r="AH295" i="6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8" i="59"/>
  <c r="C28" i="116"/>
  <c r="C7" i="67"/>
  <c r="C19" i="67"/>
  <c r="E51" i="68"/>
  <c r="E7" i="68"/>
  <c r="E50" i="68"/>
  <c r="E6" i="68"/>
  <c r="B26" i="46"/>
  <c r="B17" i="46"/>
  <c r="E26" i="46"/>
  <c r="E17" i="46"/>
  <c r="H43" i="51"/>
  <c r="G43" i="51"/>
  <c r="U80" i="82"/>
  <c r="V80" i="82"/>
  <c r="I43" i="51"/>
  <c r="O80" i="82"/>
  <c r="X80" i="82"/>
  <c r="T80" i="82"/>
  <c r="P80" i="82"/>
  <c r="W80" i="82"/>
  <c r="Y80" i="82"/>
  <c r="Q80" i="82"/>
  <c r="S80" i="82"/>
  <c r="F43" i="51"/>
  <c r="Z80" i="82"/>
  <c r="R80" i="82"/>
  <c r="F5" i="46"/>
  <c r="G5" i="46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G96" i="68"/>
  <c r="AY36" i="92"/>
  <c r="D47" i="59"/>
  <c r="C57" i="116"/>
  <c r="C139" i="91"/>
  <c r="C158" i="91"/>
  <c r="C18" i="91"/>
  <c r="AC8" i="36"/>
  <c r="B6" i="10"/>
  <c r="B22" i="10"/>
  <c r="G176" i="6"/>
  <c r="H13" i="91"/>
  <c r="F173" i="10"/>
  <c r="F20" i="10"/>
  <c r="AQ324" i="6"/>
  <c r="J18" i="68"/>
  <c r="F13" i="68"/>
  <c r="G13" i="68"/>
  <c r="I12" i="68"/>
  <c r="H12" i="68"/>
  <c r="F11" i="68"/>
  <c r="J10" i="68"/>
  <c r="G10" i="68"/>
  <c r="AK132" i="91"/>
  <c r="J17" i="68"/>
  <c r="J14" i="68"/>
  <c r="I18" i="68"/>
  <c r="F16" i="68"/>
  <c r="G16" i="68"/>
  <c r="H33" i="68"/>
  <c r="H35" i="68"/>
  <c r="G34" i="68"/>
  <c r="G35" i="68"/>
  <c r="I33" i="68"/>
  <c r="I35" i="68"/>
  <c r="F96" i="68"/>
  <c r="D51" i="63"/>
  <c r="D8" i="63"/>
  <c r="C151" i="116"/>
  <c r="D16" i="67"/>
  <c r="C20" i="67"/>
  <c r="C9" i="67"/>
  <c r="D6" i="67"/>
  <c r="C33" i="92"/>
  <c r="G214" i="6"/>
  <c r="C10" i="67"/>
  <c r="C39" i="64"/>
  <c r="C9" i="64"/>
  <c r="C124" i="116"/>
  <c r="D41" i="59"/>
  <c r="J40" i="59"/>
  <c r="C50" i="116"/>
  <c r="BM144" i="59"/>
  <c r="C49" i="116"/>
  <c r="J39" i="59"/>
  <c r="C36" i="97"/>
  <c r="I36" i="97"/>
  <c r="BL85" i="97"/>
  <c r="J36" i="97"/>
  <c r="J40" i="97"/>
  <c r="BM143" i="59"/>
  <c r="C48" i="116"/>
  <c r="G43" i="59"/>
  <c r="F53" i="116"/>
  <c r="N30" i="71"/>
  <c r="K30" i="71"/>
  <c r="D30" i="71"/>
  <c r="BL117" i="97"/>
  <c r="C40" i="97"/>
  <c r="I40" i="97"/>
  <c r="D47" i="116"/>
  <c r="J37" i="59"/>
  <c r="K37" i="59"/>
  <c r="E178" i="60"/>
  <c r="C15" i="71"/>
  <c r="C12" i="71"/>
  <c r="BC202" i="59"/>
  <c r="BA14" i="36"/>
  <c r="AN33" i="28"/>
  <c r="I33" i="28"/>
  <c r="AL198" i="59"/>
  <c r="AH198" i="59"/>
  <c r="AD198" i="59"/>
  <c r="F91" i="59"/>
  <c r="J33" i="28"/>
  <c r="G12" i="36"/>
  <c r="AH33" i="28"/>
  <c r="D29" i="35"/>
  <c r="Q33" i="28"/>
  <c r="D12" i="36"/>
  <c r="F198" i="59"/>
  <c r="Q12" i="36"/>
  <c r="S198" i="59"/>
  <c r="Y12" i="36"/>
  <c r="AA198" i="59"/>
  <c r="F12" i="36"/>
  <c r="H198" i="59"/>
  <c r="R12" i="36"/>
  <c r="T198" i="59"/>
  <c r="Z12" i="36"/>
  <c r="AB198" i="59"/>
  <c r="I198" i="59"/>
  <c r="N12" i="36"/>
  <c r="P198" i="59"/>
  <c r="J90" i="59"/>
  <c r="BM195" i="59"/>
  <c r="W33" i="28"/>
  <c r="V11" i="36"/>
  <c r="X192" i="59"/>
  <c r="I27" i="28"/>
  <c r="AG27" i="28"/>
  <c r="J27" i="28"/>
  <c r="Q27" i="28"/>
  <c r="N11" i="36"/>
  <c r="R27" i="28"/>
  <c r="O11" i="36"/>
  <c r="D24" i="35"/>
  <c r="W11" i="36"/>
  <c r="Y192" i="59"/>
  <c r="J11" i="36"/>
  <c r="L192" i="59"/>
  <c r="T192" i="59"/>
  <c r="R11" i="36"/>
  <c r="Z11" i="36"/>
  <c r="AB192" i="59"/>
  <c r="G192" i="59"/>
  <c r="E11" i="36"/>
  <c r="F11" i="36"/>
  <c r="H192" i="59"/>
  <c r="W192" i="59"/>
  <c r="U11" i="36"/>
  <c r="G11" i="36"/>
  <c r="I192" i="59"/>
  <c r="Q192" i="59"/>
  <c r="J84" i="59"/>
  <c r="K84" i="59"/>
  <c r="J10" i="36"/>
  <c r="L186" i="59"/>
  <c r="O186" i="59"/>
  <c r="E80" i="59"/>
  <c r="D90" i="116"/>
  <c r="E79" i="59"/>
  <c r="D89" i="116"/>
  <c r="K21" i="28"/>
  <c r="H10" i="36"/>
  <c r="AW17" i="28"/>
  <c r="AV182" i="59"/>
  <c r="AR17" i="28"/>
  <c r="AQ182" i="59"/>
  <c r="AN182" i="59"/>
  <c r="AQ17" i="28"/>
  <c r="AP182" i="59"/>
  <c r="AV17" i="28"/>
  <c r="AU182" i="59"/>
  <c r="AP17" i="28"/>
  <c r="BA17" i="28"/>
  <c r="AU17" i="28"/>
  <c r="AT182" i="59"/>
  <c r="AZ17" i="28"/>
  <c r="AY182" i="59"/>
  <c r="AT17" i="28"/>
  <c r="AS182" i="59"/>
  <c r="AY17" i="28"/>
  <c r="AX182" i="59"/>
  <c r="AX17" i="28"/>
  <c r="AW182" i="59"/>
  <c r="AS17" i="28"/>
  <c r="AR182" i="59"/>
  <c r="Q21" i="28"/>
  <c r="N10" i="36"/>
  <c r="F16" i="35"/>
  <c r="BM181" i="59"/>
  <c r="Y21" i="28"/>
  <c r="X186" i="59"/>
  <c r="S21" i="28"/>
  <c r="R186" i="59"/>
  <c r="AA21" i="28"/>
  <c r="X10" i="36"/>
  <c r="AW19" i="28"/>
  <c r="AV19" i="28"/>
  <c r="AU19" i="28"/>
  <c r="AT19" i="28"/>
  <c r="BA19" i="28"/>
  <c r="AS19" i="28"/>
  <c r="AZ19" i="28"/>
  <c r="AR19" i="28"/>
  <c r="AY19" i="28"/>
  <c r="AQ19" i="28"/>
  <c r="AX19" i="28"/>
  <c r="AP19" i="28"/>
  <c r="AH19" i="28"/>
  <c r="AH21" i="28"/>
  <c r="AI19" i="28"/>
  <c r="AI21" i="28"/>
  <c r="AJ19" i="28"/>
  <c r="AJ21" i="28"/>
  <c r="AK19" i="28"/>
  <c r="AK21" i="28"/>
  <c r="AD19" i="28"/>
  <c r="AD21" i="28"/>
  <c r="AL19" i="28"/>
  <c r="AL21" i="28"/>
  <c r="AE19" i="28"/>
  <c r="AE21" i="28"/>
  <c r="AM19" i="28"/>
  <c r="AM21" i="28"/>
  <c r="AF19" i="28"/>
  <c r="AF21" i="28"/>
  <c r="AN19" i="28"/>
  <c r="AG19" i="28"/>
  <c r="AG21" i="28"/>
  <c r="S185" i="59"/>
  <c r="F80" i="59"/>
  <c r="E90" i="116"/>
  <c r="I21" i="28"/>
  <c r="H186" i="59"/>
  <c r="D18" i="35"/>
  <c r="L21" i="28"/>
  <c r="I10" i="36"/>
  <c r="AN21" i="28"/>
  <c r="N186" i="59"/>
  <c r="T21" i="28"/>
  <c r="Q10" i="36"/>
  <c r="AB21" i="28"/>
  <c r="AA186" i="59"/>
  <c r="C19" i="35"/>
  <c r="D186" i="59"/>
  <c r="D81" i="59"/>
  <c r="C91" i="116"/>
  <c r="M192" i="59"/>
  <c r="K11" i="36"/>
  <c r="AA192" i="59"/>
  <c r="Y11" i="36"/>
  <c r="M12" i="36"/>
  <c r="O198" i="59"/>
  <c r="X12" i="36"/>
  <c r="Z198" i="59"/>
  <c r="J92" i="59"/>
  <c r="K92" i="59"/>
  <c r="C102" i="116"/>
  <c r="T10" i="36"/>
  <c r="V186" i="59"/>
  <c r="AZ18" i="28"/>
  <c r="AY183" i="59"/>
  <c r="AV18" i="28"/>
  <c r="AU183" i="59"/>
  <c r="AR18" i="28"/>
  <c r="AQ183" i="59"/>
  <c r="AY18" i="28"/>
  <c r="AX183" i="59"/>
  <c r="AU18" i="28"/>
  <c r="AT183" i="59"/>
  <c r="AQ18" i="28"/>
  <c r="AP183" i="59"/>
  <c r="AN183" i="59"/>
  <c r="AX18" i="28"/>
  <c r="AW183" i="59"/>
  <c r="AT18" i="28"/>
  <c r="AS183" i="59"/>
  <c r="AP18" i="28"/>
  <c r="AW18" i="28"/>
  <c r="AV183" i="59"/>
  <c r="AS18" i="28"/>
  <c r="AR183" i="59"/>
  <c r="F17" i="35"/>
  <c r="BA18" i="28"/>
  <c r="L11" i="36"/>
  <c r="N192" i="59"/>
  <c r="R192" i="59"/>
  <c r="P11" i="36"/>
  <c r="E25" i="35"/>
  <c r="E12" i="36"/>
  <c r="G198" i="59"/>
  <c r="G94" i="116"/>
  <c r="S192" i="59"/>
  <c r="Q11" i="36"/>
  <c r="G78" i="59"/>
  <c r="J186" i="59"/>
  <c r="D11" i="36"/>
  <c r="D25" i="35"/>
  <c r="F192" i="59"/>
  <c r="J192" i="59"/>
  <c r="H11" i="36"/>
  <c r="AY26" i="28"/>
  <c r="AU26" i="28"/>
  <c r="AQ26" i="28"/>
  <c r="AO27" i="28"/>
  <c r="AN191" i="59"/>
  <c r="AX26" i="28"/>
  <c r="AT26" i="28"/>
  <c r="AP26" i="28"/>
  <c r="AW26" i="28"/>
  <c r="AS26" i="28"/>
  <c r="BA26" i="28"/>
  <c r="AZ26" i="28"/>
  <c r="AV26" i="28"/>
  <c r="AR26" i="28"/>
  <c r="F24" i="35"/>
  <c r="J12" i="36"/>
  <c r="L198" i="59"/>
  <c r="S12" i="36"/>
  <c r="U198" i="59"/>
  <c r="H80" i="116"/>
  <c r="G100" i="116"/>
  <c r="I11" i="36"/>
  <c r="K192" i="59"/>
  <c r="K12" i="36"/>
  <c r="M198" i="59"/>
  <c r="AN196" i="59"/>
  <c r="G91" i="59"/>
  <c r="AX31" i="28"/>
  <c r="AT31" i="28"/>
  <c r="AP31" i="28"/>
  <c r="AO33" i="28"/>
  <c r="AW31" i="28"/>
  <c r="AS31" i="28"/>
  <c r="BA31" i="28"/>
  <c r="AZ31" i="28"/>
  <c r="AV31" i="28"/>
  <c r="AR31" i="28"/>
  <c r="AY31" i="28"/>
  <c r="AU31" i="28"/>
  <c r="AQ31" i="28"/>
  <c r="F29" i="35"/>
  <c r="I77" i="59"/>
  <c r="E101" i="116"/>
  <c r="C12" i="36"/>
  <c r="D31" i="35"/>
  <c r="E198" i="59"/>
  <c r="P12" i="36"/>
  <c r="E31" i="35"/>
  <c r="R198" i="59"/>
  <c r="W198" i="59"/>
  <c r="U12" i="36"/>
  <c r="G79" i="59"/>
  <c r="E95" i="116"/>
  <c r="J85" i="59"/>
  <c r="K85" i="59"/>
  <c r="S11" i="36"/>
  <c r="U192" i="59"/>
  <c r="V12" i="36"/>
  <c r="X198" i="59"/>
  <c r="V198" i="59"/>
  <c r="T12" i="36"/>
  <c r="R10" i="36"/>
  <c r="T186" i="59"/>
  <c r="P10" i="36"/>
  <c r="Z186" i="59"/>
  <c r="T11" i="36"/>
  <c r="V192" i="59"/>
  <c r="Z192" i="59"/>
  <c r="X11" i="36"/>
  <c r="H12" i="36"/>
  <c r="J198" i="59"/>
  <c r="Y198" i="59"/>
  <c r="W12" i="36"/>
  <c r="D9" i="35"/>
  <c r="E29" i="35"/>
  <c r="E71" i="59"/>
  <c r="AN185" i="59"/>
  <c r="G80" i="59"/>
  <c r="AX20" i="28"/>
  <c r="AT20" i="28"/>
  <c r="AP20" i="28"/>
  <c r="AO21" i="28"/>
  <c r="AW20" i="28"/>
  <c r="AS20" i="28"/>
  <c r="BA20" i="28"/>
  <c r="F18" i="35"/>
  <c r="AZ20" i="28"/>
  <c r="AV20" i="28"/>
  <c r="AR20" i="28"/>
  <c r="AY20" i="28"/>
  <c r="AU20" i="28"/>
  <c r="AQ20" i="28"/>
  <c r="AW11" i="28"/>
  <c r="AV176" i="59"/>
  <c r="AS11" i="28"/>
  <c r="AR176" i="59"/>
  <c r="BA11" i="28"/>
  <c r="F10" i="35"/>
  <c r="AZ11" i="28"/>
  <c r="AY176" i="59"/>
  <c r="AV11" i="28"/>
  <c r="AU176" i="59"/>
  <c r="AR11" i="28"/>
  <c r="AQ176" i="59"/>
  <c r="AY11" i="28"/>
  <c r="AX176" i="59"/>
  <c r="AU11" i="28"/>
  <c r="AT176" i="59"/>
  <c r="AQ11" i="28"/>
  <c r="AP176" i="59"/>
  <c r="AN176" i="59"/>
  <c r="G72" i="59"/>
  <c r="AX11" i="28"/>
  <c r="AW176" i="59"/>
  <c r="AT11" i="28"/>
  <c r="AS176" i="59"/>
  <c r="AP11" i="28"/>
  <c r="BA10" i="28"/>
  <c r="AZ10" i="28"/>
  <c r="AY175" i="59"/>
  <c r="AV10" i="28"/>
  <c r="AU175" i="59"/>
  <c r="AR10" i="28"/>
  <c r="AQ175" i="59"/>
  <c r="AN175" i="59"/>
  <c r="G71" i="59"/>
  <c r="F81" i="116"/>
  <c r="AY10" i="28"/>
  <c r="AX175" i="59"/>
  <c r="AU10" i="28"/>
  <c r="AT175" i="59"/>
  <c r="AQ10" i="28"/>
  <c r="AP175" i="59"/>
  <c r="AX10" i="28"/>
  <c r="AW175" i="59"/>
  <c r="AT10" i="28"/>
  <c r="AS175" i="59"/>
  <c r="AP10" i="28"/>
  <c r="F9" i="35"/>
  <c r="AW10" i="28"/>
  <c r="AV175" i="59"/>
  <c r="AS10" i="28"/>
  <c r="AR175" i="59"/>
  <c r="D81" i="116"/>
  <c r="G8" i="36"/>
  <c r="Z125" i="91"/>
  <c r="AD315" i="6"/>
  <c r="Q351" i="6"/>
  <c r="AD351" i="6"/>
  <c r="AD561" i="6"/>
  <c r="Y9" i="12"/>
  <c r="Z153" i="91"/>
  <c r="K300" i="97"/>
  <c r="O479" i="6"/>
  <c r="K302" i="97"/>
  <c r="U351" i="6"/>
  <c r="M318" i="97"/>
  <c r="M352" i="97"/>
  <c r="AZ506" i="6"/>
  <c r="AV329" i="97"/>
  <c r="AV327" i="97"/>
  <c r="AT165" i="91"/>
  <c r="G21" i="91"/>
  <c r="AT564" i="6"/>
  <c r="V351" i="6"/>
  <c r="R153" i="91"/>
  <c r="X153" i="91"/>
  <c r="AB351" i="6"/>
  <c r="C23" i="97"/>
  <c r="E23" i="97"/>
  <c r="O295" i="6"/>
  <c r="AA153" i="91"/>
  <c r="AE351" i="6"/>
  <c r="AJ153" i="91"/>
  <c r="AN351" i="6"/>
  <c r="N295" i="6"/>
  <c r="L315" i="6"/>
  <c r="H125" i="91"/>
  <c r="AO33" i="92"/>
  <c r="E237" i="97"/>
  <c r="I416" i="6"/>
  <c r="E239" i="97"/>
  <c r="AZ255" i="97"/>
  <c r="BD434" i="6"/>
  <c r="AZ257" i="97"/>
  <c r="M295" i="6"/>
  <c r="M567" i="6"/>
  <c r="BP548" i="6"/>
  <c r="BM371" i="97"/>
  <c r="J29" i="97"/>
  <c r="AW371" i="97"/>
  <c r="G29" i="97"/>
  <c r="BF324" i="6"/>
  <c r="S389" i="6"/>
  <c r="O212" i="97"/>
  <c r="O210" i="97"/>
  <c r="T351" i="6"/>
  <c r="P153" i="91"/>
  <c r="J33" i="92"/>
  <c r="AU153" i="91"/>
  <c r="AY351" i="6"/>
  <c r="AA351" i="6"/>
  <c r="W153" i="91"/>
  <c r="AN255" i="97"/>
  <c r="AR434" i="6"/>
  <c r="AN257" i="97"/>
  <c r="AJ208" i="97"/>
  <c r="F33" i="92"/>
  <c r="Q20" i="12"/>
  <c r="C50" i="10"/>
  <c r="C8" i="10"/>
  <c r="W125" i="91"/>
  <c r="AQ33" i="92"/>
  <c r="H162" i="91"/>
  <c r="H36" i="92"/>
  <c r="I208" i="97"/>
  <c r="AU162" i="91"/>
  <c r="AU36" i="92"/>
  <c r="L567" i="6"/>
  <c r="K132" i="91"/>
  <c r="AB33" i="92"/>
  <c r="AV16" i="71"/>
  <c r="AV29" i="71"/>
  <c r="F20" i="12"/>
  <c r="L139" i="91"/>
  <c r="AJ564" i="6"/>
  <c r="AG237" i="97"/>
  <c r="AC356" i="97"/>
  <c r="AH162" i="91"/>
  <c r="AH36" i="92"/>
  <c r="AV352" i="97"/>
  <c r="N567" i="6"/>
  <c r="AK162" i="91"/>
  <c r="AK36" i="92"/>
  <c r="D235" i="97"/>
  <c r="F14" i="68"/>
  <c r="F20" i="68"/>
  <c r="F6" i="71"/>
  <c r="F8" i="12"/>
  <c r="AA560" i="6"/>
  <c r="H560" i="6"/>
  <c r="S279" i="6"/>
  <c r="AP315" i="6"/>
  <c r="I33" i="92"/>
  <c r="AT241" i="6"/>
  <c r="Q250" i="6"/>
  <c r="AC241" i="6"/>
  <c r="BD125" i="91"/>
  <c r="BH315" i="6"/>
  <c r="AW425" i="6"/>
  <c r="AS248" i="97"/>
  <c r="AS246" i="97"/>
  <c r="T132" i="91"/>
  <c r="BG33" i="92"/>
  <c r="X300" i="97"/>
  <c r="AB479" i="6"/>
  <c r="X302" i="97"/>
  <c r="X352" i="97"/>
  <c r="AV315" i="6"/>
  <c r="AK250" i="6"/>
  <c r="AQ241" i="6"/>
  <c r="U241" i="6"/>
  <c r="BH210" i="97"/>
  <c r="BL389" i="6"/>
  <c r="BH212" i="97"/>
  <c r="G33" i="92"/>
  <c r="AS241" i="6"/>
  <c r="G488" i="6"/>
  <c r="C311" i="97"/>
  <c r="C309" i="97"/>
  <c r="R488" i="6"/>
  <c r="N311" i="97"/>
  <c r="N352" i="97"/>
  <c r="N309" i="97"/>
  <c r="AH315" i="6"/>
  <c r="AW351" i="6"/>
  <c r="AS153" i="91"/>
  <c r="AR241" i="6"/>
  <c r="BE279" i="6"/>
  <c r="AE250" i="6"/>
  <c r="G407" i="6"/>
  <c r="C230" i="97"/>
  <c r="C228" i="97"/>
  <c r="BJ561" i="6"/>
  <c r="BE9" i="12"/>
  <c r="AN33" i="92"/>
  <c r="G162" i="91"/>
  <c r="G36" i="92"/>
  <c r="G273" i="97"/>
  <c r="P324" i="6"/>
  <c r="T33" i="92"/>
  <c r="U560" i="6"/>
  <c r="BB162" i="91"/>
  <c r="BB36" i="92"/>
  <c r="AE162" i="91"/>
  <c r="AE36" i="92"/>
  <c r="AQ425" i="6"/>
  <c r="AM248" i="97"/>
  <c r="AJ352" i="97"/>
  <c r="O33" i="92"/>
  <c r="L208" i="97"/>
  <c r="AX162" i="91"/>
  <c r="AX36" i="92"/>
  <c r="AF560" i="6"/>
  <c r="G280" i="97"/>
  <c r="BG162" i="91"/>
  <c r="BG36" i="92"/>
  <c r="H217" i="97"/>
  <c r="I334" i="97"/>
  <c r="AY279" i="6"/>
  <c r="BJ295" i="6"/>
  <c r="Q279" i="6"/>
  <c r="BI315" i="6"/>
  <c r="AT203" i="6"/>
  <c r="AC315" i="6"/>
  <c r="Y210" i="97"/>
  <c r="AC389" i="6"/>
  <c r="Y212" i="97"/>
  <c r="E352" i="97"/>
  <c r="N374" i="97"/>
  <c r="BK416" i="6"/>
  <c r="BG239" i="97"/>
  <c r="Z33" i="92"/>
  <c r="AD20" i="12"/>
  <c r="P250" i="6"/>
  <c r="BG250" i="6"/>
  <c r="AS210" i="97"/>
  <c r="AW389" i="6"/>
  <c r="AS212" i="97"/>
  <c r="BO534" i="6"/>
  <c r="F64" i="9"/>
  <c r="I56" i="59"/>
  <c r="H66" i="116"/>
  <c r="R33" i="92"/>
  <c r="G564" i="6"/>
  <c r="BJ162" i="91"/>
  <c r="BJ36" i="92"/>
  <c r="BC250" i="6"/>
  <c r="BE561" i="6"/>
  <c r="AZ9" i="12"/>
  <c r="BE295" i="6"/>
  <c r="BA315" i="6"/>
  <c r="AB315" i="6"/>
  <c r="X125" i="91"/>
  <c r="T16" i="71"/>
  <c r="T29" i="71"/>
  <c r="AA259" i="6"/>
  <c r="BA259" i="6"/>
  <c r="BK125" i="91"/>
  <c r="BO315" i="6"/>
  <c r="AN389" i="6"/>
  <c r="AJ212" i="97"/>
  <c r="AJ210" i="97"/>
  <c r="BI33" i="92"/>
  <c r="H21" i="91"/>
  <c r="AN352" i="97"/>
  <c r="AA210" i="97"/>
  <c r="J203" i="6"/>
  <c r="BF564" i="6"/>
  <c r="W279" i="6"/>
  <c r="AE20" i="12"/>
  <c r="P33" i="92"/>
  <c r="J162" i="91"/>
  <c r="J36" i="92"/>
  <c r="J246" i="97"/>
  <c r="H29" i="97"/>
  <c r="BB479" i="6"/>
  <c r="AX302" i="97"/>
  <c r="I20" i="12"/>
  <c r="AU20" i="12"/>
  <c r="AD162" i="91"/>
  <c r="AD36" i="92"/>
  <c r="Y371" i="97"/>
  <c r="AV241" i="97"/>
  <c r="F23" i="10"/>
  <c r="BM279" i="6"/>
  <c r="R20" i="12"/>
  <c r="H61" i="59"/>
  <c r="G71" i="116"/>
  <c r="D22" i="10"/>
  <c r="E21" i="91"/>
  <c r="AN318" i="97"/>
  <c r="AG162" i="91"/>
  <c r="AG36" i="92"/>
  <c r="AJ561" i="6"/>
  <c r="AE9" i="12"/>
  <c r="C72" i="10"/>
  <c r="C12" i="10"/>
  <c r="AH153" i="6"/>
  <c r="AU16" i="71"/>
  <c r="AU29" i="71"/>
  <c r="AO139" i="91"/>
  <c r="AR558" i="6"/>
  <c r="AR560" i="6"/>
  <c r="AM6" i="71"/>
  <c r="AX560" i="6"/>
  <c r="J560" i="6"/>
  <c r="W560" i="6"/>
  <c r="V560" i="6"/>
  <c r="W162" i="91"/>
  <c r="W36" i="92"/>
  <c r="AB262" i="97"/>
  <c r="AL560" i="6"/>
  <c r="Z162" i="91"/>
  <c r="Z36" i="92"/>
  <c r="AB20" i="12"/>
  <c r="AC154" i="6"/>
  <c r="BH162" i="91"/>
  <c r="BH36" i="92"/>
  <c r="BG20" i="12"/>
  <c r="AI560" i="6"/>
  <c r="AE139" i="91"/>
  <c r="J12" i="68"/>
  <c r="I15" i="68"/>
  <c r="I20" i="68"/>
  <c r="G15" i="68"/>
  <c r="G20" i="68"/>
  <c r="E71" i="10"/>
  <c r="F33" i="68"/>
  <c r="F35" i="68"/>
  <c r="H10" i="68"/>
  <c r="H20" i="68"/>
  <c r="I155" i="6"/>
  <c r="Q8" i="36"/>
  <c r="BI162" i="91"/>
  <c r="BI36" i="92"/>
  <c r="AJ155" i="6"/>
  <c r="H20" i="12"/>
  <c r="AB162" i="91"/>
  <c r="AB36" i="92"/>
  <c r="AR155" i="6"/>
  <c r="BI152" i="6"/>
  <c r="BF154" i="6"/>
  <c r="AX564" i="6"/>
  <c r="AA152" i="6"/>
  <c r="O152" i="6"/>
  <c r="BF162" i="91"/>
  <c r="BF36" i="92"/>
  <c r="AJ16" i="71"/>
  <c r="AJ29" i="71"/>
  <c r="Q24" i="36"/>
  <c r="AP162" i="91"/>
  <c r="AP36" i="92"/>
  <c r="BL153" i="6"/>
  <c r="AD8" i="12"/>
  <c r="AD6" i="71"/>
  <c r="AT6" i="71"/>
  <c r="AT8" i="12"/>
  <c r="AX8" i="36"/>
  <c r="AA6" i="71"/>
  <c r="AA8" i="12"/>
  <c r="AY6" i="71"/>
  <c r="AY8" i="12"/>
  <c r="K8" i="36"/>
  <c r="AY8" i="36"/>
  <c r="H15" i="91"/>
  <c r="Z564" i="6"/>
  <c r="H5" i="59"/>
  <c r="AV564" i="6"/>
  <c r="N152" i="6"/>
  <c r="BH559" i="6"/>
  <c r="BH560" i="6"/>
  <c r="L16" i="71"/>
  <c r="L29" i="71"/>
  <c r="BG14" i="71"/>
  <c r="BG16" i="71"/>
  <c r="BG29" i="71"/>
  <c r="BI104" i="60"/>
  <c r="AK155" i="6"/>
  <c r="AT120" i="91"/>
  <c r="AT162" i="91"/>
  <c r="AT36" i="92"/>
  <c r="W16" i="71"/>
  <c r="W29" i="71"/>
  <c r="BC14" i="71"/>
  <c r="BC16" i="71"/>
  <c r="BC29" i="71"/>
  <c r="O120" i="91"/>
  <c r="O162" i="91"/>
  <c r="O36" i="92"/>
  <c r="M14" i="71"/>
  <c r="AB14" i="71"/>
  <c r="AB16" i="71"/>
  <c r="AB29" i="71"/>
  <c r="BA153" i="6"/>
  <c r="AM8" i="12"/>
  <c r="N559" i="6"/>
  <c r="N560" i="6"/>
  <c r="I8" i="12"/>
  <c r="G15" i="10"/>
  <c r="G23" i="10"/>
  <c r="AJ152" i="6"/>
  <c r="BC104" i="60"/>
  <c r="V162" i="91"/>
  <c r="V36" i="92"/>
  <c r="AD104" i="60"/>
  <c r="AE153" i="6"/>
  <c r="E102" i="10"/>
  <c r="E16" i="10"/>
  <c r="BA16" i="71"/>
  <c r="BA29" i="71"/>
  <c r="BC120" i="91"/>
  <c r="BC162" i="91"/>
  <c r="BC36" i="92"/>
  <c r="AI152" i="6"/>
  <c r="AS20" i="12"/>
  <c r="AH20" i="12"/>
  <c r="P162" i="91"/>
  <c r="P36" i="92"/>
  <c r="BM153" i="6"/>
  <c r="BA154" i="6"/>
  <c r="BB154" i="6"/>
  <c r="B5" i="9"/>
  <c r="AI8" i="12"/>
  <c r="S120" i="91"/>
  <c r="AM162" i="91"/>
  <c r="AM36" i="92"/>
  <c r="L162" i="91"/>
  <c r="L36" i="92"/>
  <c r="M18" i="12"/>
  <c r="M20" i="12"/>
  <c r="R162" i="91"/>
  <c r="R36" i="92"/>
  <c r="AX6" i="71"/>
  <c r="P20" i="12"/>
  <c r="AY20" i="12"/>
  <c r="BH152" i="6"/>
  <c r="T564" i="6"/>
  <c r="AQ20" i="12"/>
  <c r="BC18" i="12"/>
  <c r="V18" i="12"/>
  <c r="Y8" i="36"/>
  <c r="C102" i="10"/>
  <c r="C16" i="10"/>
  <c r="C24" i="10"/>
  <c r="AJ162" i="91"/>
  <c r="AJ36" i="92"/>
  <c r="AV162" i="91"/>
  <c r="AV36" i="92"/>
  <c r="N145" i="6"/>
  <c r="N153" i="6"/>
  <c r="AD177" i="59"/>
  <c r="AT16" i="71"/>
  <c r="AT29" i="71"/>
  <c r="N564" i="6"/>
  <c r="BH20" i="12"/>
  <c r="X104" i="60"/>
  <c r="AH16" i="71"/>
  <c r="AH29" i="71"/>
  <c r="AF162" i="91"/>
  <c r="AF36" i="92"/>
  <c r="AQ155" i="6"/>
  <c r="I77" i="6"/>
  <c r="I146" i="6"/>
  <c r="J154" i="6"/>
  <c r="BP76" i="6"/>
  <c r="BM111" i="91"/>
  <c r="J155" i="6"/>
  <c r="I144" i="6"/>
  <c r="J153" i="6"/>
  <c r="H154" i="6"/>
  <c r="E20" i="12"/>
  <c r="H152" i="6"/>
  <c r="K152" i="6"/>
  <c r="E14" i="71"/>
  <c r="E16" i="71"/>
  <c r="E29" i="71"/>
  <c r="H77" i="6"/>
  <c r="G104" i="60"/>
  <c r="E103" i="60"/>
  <c r="AD564" i="6"/>
  <c r="R8" i="12"/>
  <c r="R6" i="71"/>
  <c r="Z145" i="6"/>
  <c r="AD155" i="6"/>
  <c r="AC49" i="6"/>
  <c r="X13" i="71"/>
  <c r="X16" i="71"/>
  <c r="X29" i="71"/>
  <c r="AC144" i="6"/>
  <c r="Y152" i="6"/>
  <c r="AB147" i="6"/>
  <c r="AB155" i="6"/>
  <c r="V8" i="36"/>
  <c r="W152" i="6"/>
  <c r="X152" i="6"/>
  <c r="BM564" i="6"/>
  <c r="AL13" i="71"/>
  <c r="AN60" i="60"/>
  <c r="D34" i="9"/>
  <c r="AL17" i="12"/>
  <c r="AL20" i="12"/>
  <c r="AX17" i="12"/>
  <c r="AX20" i="12"/>
  <c r="AX13" i="71"/>
  <c r="E34" i="9"/>
  <c r="AZ60" i="60"/>
  <c r="BN146" i="6"/>
  <c r="X146" i="6"/>
  <c r="AU145" i="6"/>
  <c r="AW144" i="6"/>
  <c r="AW49" i="6"/>
  <c r="AT59" i="60"/>
  <c r="X17" i="12"/>
  <c r="X20" i="12"/>
  <c r="Z60" i="60"/>
  <c r="Z559" i="6"/>
  <c r="Z560" i="6"/>
  <c r="Z152" i="6"/>
  <c r="T147" i="6"/>
  <c r="U155" i="6"/>
  <c r="AE146" i="6"/>
  <c r="AI16" i="71"/>
  <c r="AI29" i="71"/>
  <c r="BE152" i="6"/>
  <c r="BF152" i="6"/>
  <c r="BE559" i="6"/>
  <c r="BE560" i="6"/>
  <c r="BE153" i="6"/>
  <c r="BD153" i="6"/>
  <c r="AO155" i="6"/>
  <c r="AN155" i="6"/>
  <c r="BA155" i="6"/>
  <c r="BB155" i="6"/>
  <c r="Z147" i="6"/>
  <c r="P145" i="6"/>
  <c r="Q153" i="6"/>
  <c r="BN49" i="6"/>
  <c r="BK59" i="60"/>
  <c r="Y564" i="6"/>
  <c r="AS147" i="6"/>
  <c r="AS155" i="6"/>
  <c r="AL147" i="6"/>
  <c r="AK146" i="6"/>
  <c r="W145" i="6"/>
  <c r="T49" i="6"/>
  <c r="Q59" i="60"/>
  <c r="T144" i="6"/>
  <c r="E11" i="10"/>
  <c r="E23" i="10"/>
  <c r="E72" i="10"/>
  <c r="E12" i="10"/>
  <c r="E24" i="10"/>
  <c r="AG155" i="6"/>
  <c r="AF155" i="6"/>
  <c r="P154" i="6"/>
  <c r="Q154" i="6"/>
  <c r="BL147" i="6"/>
  <c r="BE147" i="6"/>
  <c r="BE155" i="6"/>
  <c r="AX147" i="6"/>
  <c r="AX146" i="6"/>
  <c r="AX154" i="6"/>
  <c r="AQ146" i="6"/>
  <c r="BG145" i="6"/>
  <c r="P155" i="6"/>
  <c r="AC145" i="6"/>
  <c r="C33" i="9"/>
  <c r="C5" i="9"/>
  <c r="AE144" i="6"/>
  <c r="AE49" i="6"/>
  <c r="AB59" i="60"/>
  <c r="AO8" i="12"/>
  <c r="AX16" i="71"/>
  <c r="AX29" i="71"/>
  <c r="AI17" i="12"/>
  <c r="AI20" i="12"/>
  <c r="AK60" i="60"/>
  <c r="AM154" i="6"/>
  <c r="AN154" i="6"/>
  <c r="AM13" i="71"/>
  <c r="AM16" i="71"/>
  <c r="AM29" i="71"/>
  <c r="AO60" i="60"/>
  <c r="AM17" i="12"/>
  <c r="AM20" i="12"/>
  <c r="X60" i="60"/>
  <c r="V17" i="12"/>
  <c r="V20" i="12"/>
  <c r="V13" i="71"/>
  <c r="V16" i="71"/>
  <c r="V29" i="71"/>
  <c r="AS6" i="71"/>
  <c r="AS8" i="12"/>
  <c r="BI146" i="6"/>
  <c r="R146" i="6"/>
  <c r="R154" i="6"/>
  <c r="AI145" i="6"/>
  <c r="AJ153" i="6"/>
  <c r="AH59" i="60"/>
  <c r="AK49" i="6"/>
  <c r="AK144" i="6"/>
  <c r="AW154" i="6"/>
  <c r="V154" i="6"/>
  <c r="W154" i="6"/>
  <c r="AV152" i="6"/>
  <c r="AU152" i="6"/>
  <c r="AU559" i="6"/>
  <c r="AU560" i="6"/>
  <c r="AP153" i="6"/>
  <c r="AO153" i="6"/>
  <c r="AY60" i="60"/>
  <c r="AW13" i="71"/>
  <c r="AW16" i="71"/>
  <c r="AW29" i="71"/>
  <c r="AW17" i="12"/>
  <c r="AW20" i="12"/>
  <c r="BD154" i="6"/>
  <c r="BE154" i="6"/>
  <c r="AU155" i="6"/>
  <c r="AM59" i="60"/>
  <c r="AP49" i="6"/>
  <c r="AP144" i="6"/>
  <c r="AP152" i="6"/>
  <c r="T20" i="12"/>
  <c r="AC279" i="6"/>
  <c r="AZ560" i="6"/>
  <c r="AL16" i="71"/>
  <c r="AL29" i="71"/>
  <c r="AS16" i="71"/>
  <c r="AS29" i="71"/>
  <c r="BG155" i="6"/>
  <c r="AQ153" i="6"/>
  <c r="AO16" i="71"/>
  <c r="AO29" i="71"/>
  <c r="BI279" i="6"/>
  <c r="BD20" i="12"/>
  <c r="D6" i="9"/>
  <c r="AP155" i="6"/>
  <c r="C11" i="10"/>
  <c r="C23" i="10"/>
  <c r="BC153" i="6"/>
  <c r="G24" i="10"/>
  <c r="M8" i="36"/>
  <c r="L8" i="12"/>
  <c r="L6" i="71"/>
  <c r="I6" i="71"/>
  <c r="S49" i="6"/>
  <c r="O279" i="6"/>
  <c r="O297" i="6"/>
  <c r="O564" i="6"/>
  <c r="M16" i="71"/>
  <c r="M29" i="71"/>
  <c r="S144" i="6"/>
  <c r="P59" i="60"/>
  <c r="Q147" i="6"/>
  <c r="O153" i="6"/>
  <c r="AU309" i="97"/>
  <c r="AU352" i="97"/>
  <c r="AA33" i="92"/>
  <c r="AA125" i="91"/>
  <c r="AF8" i="36"/>
  <c r="C36" i="92"/>
  <c r="C27" i="91"/>
  <c r="BF8" i="36"/>
  <c r="J273" i="97"/>
  <c r="N452" i="6"/>
  <c r="J275" i="97"/>
  <c r="AK295" i="6"/>
  <c r="Z279" i="6"/>
  <c r="S217" i="97"/>
  <c r="AY352" i="97"/>
  <c r="AY217" i="97"/>
  <c r="P6" i="71"/>
  <c r="P8" i="12"/>
  <c r="AU295" i="6"/>
  <c r="D33" i="92"/>
  <c r="AD255" i="97"/>
  <c r="AH434" i="6"/>
  <c r="AD257" i="97"/>
  <c r="AQ434" i="6"/>
  <c r="AM257" i="97"/>
  <c r="AM255" i="97"/>
  <c r="AE33" i="92"/>
  <c r="AL8" i="36"/>
  <c r="BC295" i="6"/>
  <c r="AR279" i="6"/>
  <c r="AP461" i="6"/>
  <c r="AL284" i="97"/>
  <c r="AL282" i="97"/>
  <c r="BE8" i="36"/>
  <c r="C66" i="116"/>
  <c r="AM561" i="6"/>
  <c r="AH9" i="12"/>
  <c r="AM315" i="6"/>
  <c r="BG6" i="71"/>
  <c r="BG8" i="12"/>
  <c r="S8" i="36"/>
  <c r="AK177" i="59"/>
  <c r="BK515" i="6"/>
  <c r="BG338" i="97"/>
  <c r="BG352" i="97"/>
  <c r="BG336" i="97"/>
  <c r="I345" i="97"/>
  <c r="M524" i="6"/>
  <c r="I347" i="97"/>
  <c r="AY228" i="97"/>
  <c r="BO279" i="6"/>
  <c r="BO564" i="6"/>
  <c r="AD279" i="6"/>
  <c r="AO295" i="6"/>
  <c r="AO297" i="6"/>
  <c r="AH398" i="6"/>
  <c r="AD221" i="97"/>
  <c r="AD219" i="97"/>
  <c r="C160" i="91"/>
  <c r="C35" i="92"/>
  <c r="BK309" i="97"/>
  <c r="BO488" i="6"/>
  <c r="BK311" i="97"/>
  <c r="BK352" i="97"/>
  <c r="AD336" i="97"/>
  <c r="AH515" i="6"/>
  <c r="AD338" i="97"/>
  <c r="AQ564" i="6"/>
  <c r="AR352" i="97"/>
  <c r="AR264" i="97"/>
  <c r="K125" i="91"/>
  <c r="K33" i="92"/>
  <c r="BM488" i="6"/>
  <c r="BI311" i="97"/>
  <c r="BI309" i="97"/>
  <c r="AH8" i="36"/>
  <c r="I268" i="6"/>
  <c r="K327" i="97"/>
  <c r="O506" i="6"/>
  <c r="K329" i="97"/>
  <c r="K352" i="97"/>
  <c r="Y273" i="97"/>
  <c r="AC452" i="6"/>
  <c r="Y275" i="97"/>
  <c r="AI506" i="6"/>
  <c r="AE329" i="97"/>
  <c r="AE327" i="97"/>
  <c r="AS282" i="97"/>
  <c r="AS352" i="97"/>
  <c r="AW461" i="6"/>
  <c r="AS284" i="97"/>
  <c r="AU488" i="6"/>
  <c r="AQ311" i="97"/>
  <c r="AQ309" i="97"/>
  <c r="BH228" i="97"/>
  <c r="BH352" i="97"/>
  <c r="AJ279" i="6"/>
  <c r="S564" i="6"/>
  <c r="W217" i="97"/>
  <c r="D46" i="59"/>
  <c r="C56" i="116"/>
  <c r="AR561" i="6"/>
  <c r="AM9" i="12"/>
  <c r="AS398" i="6"/>
  <c r="AO221" i="97"/>
  <c r="AO219" i="97"/>
  <c r="BI8" i="12"/>
  <c r="BI6" i="71"/>
  <c r="J345" i="97"/>
  <c r="N524" i="6"/>
  <c r="J347" i="97"/>
  <c r="BG219" i="97"/>
  <c r="BK398" i="6"/>
  <c r="BG221" i="97"/>
  <c r="I295" i="6"/>
  <c r="AC345" i="97"/>
  <c r="AG524" i="6"/>
  <c r="AC347" i="97"/>
  <c r="J524" i="6"/>
  <c r="F347" i="97"/>
  <c r="F345" i="97"/>
  <c r="H153" i="91"/>
  <c r="H33" i="92"/>
  <c r="H356" i="97"/>
  <c r="AC398" i="6"/>
  <c r="Y221" i="97"/>
  <c r="Y219" i="97"/>
  <c r="AW8" i="12"/>
  <c r="AW6" i="71"/>
  <c r="BE8" i="12"/>
  <c r="BE6" i="71"/>
  <c r="E8" i="12"/>
  <c r="E6" i="71"/>
  <c r="O309" i="97"/>
  <c r="S488" i="6"/>
  <c r="O311" i="97"/>
  <c r="AX524" i="6"/>
  <c r="AT347" i="97"/>
  <c r="AT352" i="97"/>
  <c r="AT345" i="97"/>
  <c r="O356" i="97"/>
  <c r="BJ297" i="6"/>
  <c r="AQ279" i="6"/>
  <c r="BB295" i="6"/>
  <c r="AI279" i="6"/>
  <c r="AT295" i="6"/>
  <c r="AM524" i="6"/>
  <c r="AI347" i="97"/>
  <c r="AI345" i="97"/>
  <c r="AM219" i="97"/>
  <c r="AQ398" i="6"/>
  <c r="AM221" i="97"/>
  <c r="BL279" i="6"/>
  <c r="AL259" i="6"/>
  <c r="BF279" i="6"/>
  <c r="W356" i="97"/>
  <c r="AE534" i="6"/>
  <c r="C64" i="9"/>
  <c r="U309" i="97"/>
  <c r="L425" i="6"/>
  <c r="H248" i="97"/>
  <c r="H246" i="97"/>
  <c r="D374" i="97"/>
  <c r="H567" i="6"/>
  <c r="BC461" i="6"/>
  <c r="AY284" i="97"/>
  <c r="AY282" i="97"/>
  <c r="AF461" i="6"/>
  <c r="AB284" i="97"/>
  <c r="AB352" i="97"/>
  <c r="AQ534" i="6"/>
  <c r="D64" i="9"/>
  <c r="BM295" i="6"/>
  <c r="BM297" i="6"/>
  <c r="BB279" i="6"/>
  <c r="BK434" i="6"/>
  <c r="BG257" i="97"/>
  <c r="BG255" i="97"/>
  <c r="P8" i="36"/>
  <c r="AA279" i="6"/>
  <c r="BC564" i="6"/>
  <c r="L356" i="97"/>
  <c r="S153" i="91"/>
  <c r="D53" i="59"/>
  <c r="BH279" i="6"/>
  <c r="AE279" i="6"/>
  <c r="AP295" i="6"/>
  <c r="AN564" i="6"/>
  <c r="AN279" i="6"/>
  <c r="BG153" i="91"/>
  <c r="BO398" i="6"/>
  <c r="BK221" i="97"/>
  <c r="BK219" i="97"/>
  <c r="BF524" i="6"/>
  <c r="BB347" i="97"/>
  <c r="D24" i="10"/>
  <c r="AW327" i="97"/>
  <c r="AW352" i="97"/>
  <c r="AB295" i="6"/>
  <c r="AG178" i="60"/>
  <c r="AE15" i="71"/>
  <c r="AE16" i="71"/>
  <c r="AE29" i="71"/>
  <c r="AY564" i="6"/>
  <c r="U564" i="6"/>
  <c r="AS295" i="6"/>
  <c r="AB564" i="6"/>
  <c r="AL327" i="97"/>
  <c r="AL352" i="97"/>
  <c r="AP506" i="6"/>
  <c r="AL329" i="97"/>
  <c r="E282" i="97"/>
  <c r="I461" i="6"/>
  <c r="E284" i="97"/>
  <c r="AP309" i="97"/>
  <c r="AP352" i="97"/>
  <c r="AD345" i="97"/>
  <c r="AH524" i="6"/>
  <c r="AD347" i="97"/>
  <c r="AQ295" i="6"/>
  <c r="AF279" i="6"/>
  <c r="BA564" i="6"/>
  <c r="BC213" i="6"/>
  <c r="E22" i="9"/>
  <c r="AZ279" i="6"/>
  <c r="BK295" i="6"/>
  <c r="L564" i="6"/>
  <c r="BL110" i="91"/>
  <c r="H318" i="97"/>
  <c r="H352" i="97"/>
  <c r="AV33" i="92"/>
  <c r="AF336" i="97"/>
  <c r="AJ515" i="6"/>
  <c r="AF338" i="97"/>
  <c r="AO152" i="6"/>
  <c r="AO559" i="6"/>
  <c r="AO560" i="6"/>
  <c r="S20" i="12"/>
  <c r="AR398" i="6"/>
  <c r="AN221" i="97"/>
  <c r="AN219" i="97"/>
  <c r="AH371" i="97"/>
  <c r="F29" i="97"/>
  <c r="G61" i="59"/>
  <c r="F71" i="116"/>
  <c r="Z371" i="97"/>
  <c r="F61" i="59"/>
  <c r="E71" i="116"/>
  <c r="D29" i="97"/>
  <c r="BE237" i="97"/>
  <c r="AM309" i="97"/>
  <c r="AQ488" i="6"/>
  <c r="AM311" i="97"/>
  <c r="K259" i="6"/>
  <c r="G315" i="6"/>
  <c r="BJ282" i="97"/>
  <c r="BN461" i="6"/>
  <c r="BJ284" i="97"/>
  <c r="AQ213" i="6"/>
  <c r="D22" i="9"/>
  <c r="AX309" i="97"/>
  <c r="L33" i="92"/>
  <c r="K345" i="97"/>
  <c r="O524" i="6"/>
  <c r="K347" i="97"/>
  <c r="AC479" i="6"/>
  <c r="Y302" i="97"/>
  <c r="Y300" i="97"/>
  <c r="AS564" i="6"/>
  <c r="AS279" i="6"/>
  <c r="BC278" i="6"/>
  <c r="E36" i="9"/>
  <c r="BD127" i="91"/>
  <c r="BD162" i="91"/>
  <c r="BD36" i="92"/>
  <c r="AC564" i="6"/>
  <c r="AY345" i="97"/>
  <c r="BC524" i="6"/>
  <c r="AY347" i="97"/>
  <c r="E6" i="9"/>
  <c r="BO295" i="6"/>
  <c r="BO297" i="6"/>
  <c r="AM352" i="97"/>
  <c r="AM327" i="97"/>
  <c r="I61" i="59"/>
  <c r="H71" i="116"/>
  <c r="AW268" i="6"/>
  <c r="U210" i="97"/>
  <c r="Y389" i="6"/>
  <c r="U212" i="97"/>
  <c r="F246" i="97"/>
  <c r="J425" i="6"/>
  <c r="F248" i="97"/>
  <c r="AF153" i="91"/>
  <c r="AF33" i="92"/>
  <c r="AM356" i="97"/>
  <c r="H6" i="71"/>
  <c r="H8" i="12"/>
  <c r="M8" i="12"/>
  <c r="M6" i="71"/>
  <c r="AQ271" i="97"/>
  <c r="G356" i="97"/>
  <c r="AU389" i="6"/>
  <c r="AQ212" i="97"/>
  <c r="AQ210" i="97"/>
  <c r="J461" i="6"/>
  <c r="F284" i="97"/>
  <c r="F282" i="97"/>
  <c r="BE127" i="91"/>
  <c r="BE162" i="91"/>
  <c r="BE36" i="92"/>
  <c r="V561" i="6"/>
  <c r="Q9" i="12"/>
  <c r="BE16" i="71"/>
  <c r="BE29" i="71"/>
  <c r="Q564" i="6"/>
  <c r="BB564" i="6"/>
  <c r="BE352" i="97"/>
  <c r="AD295" i="6"/>
  <c r="C31" i="97"/>
  <c r="W33" i="92"/>
  <c r="AU33" i="92"/>
  <c r="AY561" i="6"/>
  <c r="AT9" i="12"/>
  <c r="BI259" i="6"/>
  <c r="W564" i="6"/>
  <c r="BA237" i="97"/>
  <c r="BE416" i="6"/>
  <c r="BA239" i="97"/>
  <c r="K165" i="91"/>
  <c r="D21" i="91"/>
  <c r="O378" i="6"/>
  <c r="O567" i="6"/>
  <c r="BB325" i="97"/>
  <c r="BC361" i="6"/>
  <c r="E50" i="9"/>
  <c r="BC345" i="97"/>
  <c r="BG524" i="6"/>
  <c r="BC347" i="97"/>
  <c r="BM515" i="6"/>
  <c r="BI338" i="97"/>
  <c r="BI352" i="97"/>
  <c r="AO177" i="59"/>
  <c r="BG295" i="6"/>
  <c r="Y356" i="97"/>
  <c r="J132" i="91"/>
  <c r="F39" i="68"/>
  <c r="L374" i="97"/>
  <c r="P567" i="6"/>
  <c r="BF295" i="6"/>
  <c r="AU279" i="6"/>
  <c r="BO524" i="6"/>
  <c r="BK347" i="97"/>
  <c r="C8" i="12"/>
  <c r="C6" i="71"/>
  <c r="F155" i="91"/>
  <c r="F162" i="91"/>
  <c r="F36" i="92"/>
  <c r="AQ8" i="36"/>
  <c r="AK8" i="36"/>
  <c r="I425" i="6"/>
  <c r="E248" i="97"/>
  <c r="D162" i="91"/>
  <c r="R250" i="6"/>
  <c r="S250" i="6"/>
  <c r="BA162" i="91"/>
  <c r="BA36" i="92"/>
  <c r="AA127" i="91"/>
  <c r="AA162" i="91"/>
  <c r="AA36" i="92"/>
  <c r="C22" i="10"/>
  <c r="F10" i="10"/>
  <c r="F22" i="10"/>
  <c r="F72" i="10"/>
  <c r="F12" i="10"/>
  <c r="F24" i="10"/>
  <c r="AP259" i="6"/>
  <c r="N250" i="6"/>
  <c r="U162" i="91"/>
  <c r="U36" i="92"/>
  <c r="BH33" i="92"/>
  <c r="BL561" i="6"/>
  <c r="BG9" i="12"/>
  <c r="AL315" i="6"/>
  <c r="E345" i="97"/>
  <c r="AF389" i="6"/>
  <c r="AB212" i="97"/>
  <c r="AB210" i="97"/>
  <c r="O561" i="6"/>
  <c r="J9" i="12"/>
  <c r="AS125" i="91"/>
  <c r="AW315" i="6"/>
  <c r="AX315" i="6"/>
  <c r="AT125" i="91"/>
  <c r="E148" i="91"/>
  <c r="E162" i="91"/>
  <c r="E36" i="92"/>
  <c r="BP212" i="6"/>
  <c r="BD268" i="6"/>
  <c r="BO361" i="6"/>
  <c r="F50" i="9"/>
  <c r="M148" i="91"/>
  <c r="M162" i="91"/>
  <c r="M36" i="92"/>
  <c r="AO155" i="91"/>
  <c r="AO162" i="91"/>
  <c r="Y127" i="91"/>
  <c r="Y162" i="91"/>
  <c r="Y36" i="92"/>
  <c r="I315" i="6"/>
  <c r="AO282" i="97"/>
  <c r="BN241" i="6"/>
  <c r="AT327" i="97"/>
  <c r="AX506" i="6"/>
  <c r="AT329" i="97"/>
  <c r="BB6" i="71"/>
  <c r="H564" i="6"/>
  <c r="BI561" i="6"/>
  <c r="BD9" i="12"/>
  <c r="N250" i="97"/>
  <c r="S534" i="6"/>
  <c r="BA560" i="6"/>
  <c r="S162" i="91"/>
  <c r="S36" i="92"/>
  <c r="AL141" i="91"/>
  <c r="B19" i="10"/>
  <c r="B23" i="10"/>
  <c r="N134" i="91"/>
  <c r="N162" i="91"/>
  <c r="N36" i="92"/>
  <c r="BF250" i="97"/>
  <c r="AJ20" i="12"/>
  <c r="AF488" i="6"/>
  <c r="AB311" i="97"/>
  <c r="AB309" i="97"/>
  <c r="AH300" i="97"/>
  <c r="AL479" i="6"/>
  <c r="AH302" i="97"/>
  <c r="AF561" i="6"/>
  <c r="AA9" i="12"/>
  <c r="Q315" i="6"/>
  <c r="AE276" i="6"/>
  <c r="C35" i="9"/>
  <c r="F226" i="97"/>
  <c r="F228" i="97"/>
  <c r="BD398" i="6"/>
  <c r="AZ221" i="97"/>
  <c r="AZ219" i="97"/>
  <c r="AR60" i="60"/>
  <c r="AP17" i="12"/>
  <c r="AP13" i="71"/>
  <c r="J14" i="71"/>
  <c r="J16" i="71"/>
  <c r="J29" i="71"/>
  <c r="J18" i="12"/>
  <c r="J20" i="12"/>
  <c r="L104" i="60"/>
  <c r="M104" i="60"/>
  <c r="K18" i="12"/>
  <c r="K20" i="12"/>
  <c r="K14" i="71"/>
  <c r="S155" i="6"/>
  <c r="AN241" i="97"/>
  <c r="AV155" i="6"/>
  <c r="AT479" i="6"/>
  <c r="AP302" i="97"/>
  <c r="AP300" i="97"/>
  <c r="BC20" i="12"/>
  <c r="AH416" i="6"/>
  <c r="AD239" i="97"/>
  <c r="AD237" i="97"/>
  <c r="Q561" i="6"/>
  <c r="L9" i="12"/>
  <c r="N125" i="91"/>
  <c r="R315" i="6"/>
  <c r="T228" i="97"/>
  <c r="T226" i="97"/>
  <c r="N60" i="60"/>
  <c r="L17" i="12"/>
  <c r="L20" i="12"/>
  <c r="BD356" i="97"/>
  <c r="H31" i="97"/>
  <c r="AS162" i="91"/>
  <c r="AS36" i="92"/>
  <c r="Q210" i="97"/>
  <c r="U389" i="6"/>
  <c r="Q212" i="97"/>
  <c r="AX208" i="97"/>
  <c r="AI141" i="91"/>
  <c r="AI162" i="91"/>
  <c r="BD564" i="6"/>
  <c r="X151" i="6"/>
  <c r="X558" i="6"/>
  <c r="X560" i="6"/>
  <c r="BB389" i="6"/>
  <c r="AX212" i="97"/>
  <c r="AX210" i="97"/>
  <c r="AO315" i="6"/>
  <c r="R203" i="6"/>
  <c r="BC203" i="6"/>
  <c r="AW324" i="6"/>
  <c r="AI153" i="6"/>
  <c r="T155" i="91"/>
  <c r="T162" i="91"/>
  <c r="T36" i="92"/>
  <c r="AZ208" i="97"/>
  <c r="AJ219" i="97"/>
  <c r="D228" i="97"/>
  <c r="D226" i="97"/>
  <c r="J228" i="97"/>
  <c r="J226" i="97"/>
  <c r="AV132" i="91"/>
  <c r="BC199" i="97"/>
  <c r="BD178" i="60"/>
  <c r="H38" i="68"/>
  <c r="AF139" i="91"/>
  <c r="BD244" i="97"/>
  <c r="AX262" i="97"/>
  <c r="AX264" i="97"/>
  <c r="AF12" i="71"/>
  <c r="X273" i="97"/>
  <c r="AB452" i="6"/>
  <c r="X275" i="97"/>
  <c r="AV139" i="91"/>
  <c r="AL561" i="6"/>
  <c r="AG9" i="12"/>
  <c r="BM561" i="6"/>
  <c r="BH9" i="12"/>
  <c r="BA210" i="97"/>
  <c r="BO561" i="6"/>
  <c r="BJ9" i="12"/>
  <c r="AZ162" i="91"/>
  <c r="P558" i="6"/>
  <c r="P560" i="6"/>
  <c r="P151" i="6"/>
  <c r="AD226" i="97"/>
  <c r="AD228" i="97"/>
  <c r="BJ315" i="6"/>
  <c r="AQ561" i="6"/>
  <c r="AL9" i="12"/>
  <c r="BB19" i="12"/>
  <c r="BB20" i="12"/>
  <c r="BG425" i="6"/>
  <c r="BC248" i="97"/>
  <c r="BC246" i="97"/>
  <c r="U561" i="6"/>
  <c r="P9" i="12"/>
  <c r="BC324" i="6"/>
  <c r="U13" i="71"/>
  <c r="U16" i="71"/>
  <c r="U29" i="71"/>
  <c r="U17" i="12"/>
  <c r="U20" i="12"/>
  <c r="W60" i="60"/>
  <c r="M60" i="60"/>
  <c r="K13" i="71"/>
  <c r="I151" i="6"/>
  <c r="H151" i="6"/>
  <c r="BG351" i="6"/>
  <c r="AC152" i="6"/>
  <c r="AR22" i="60"/>
  <c r="AP12" i="71"/>
  <c r="AP16" i="71"/>
  <c r="AP29" i="71"/>
  <c r="AP16" i="12"/>
  <c r="AQ132" i="91"/>
  <c r="G16" i="12"/>
  <c r="G20" i="12"/>
  <c r="I132" i="91"/>
  <c r="AL162" i="91"/>
  <c r="AL36" i="92"/>
  <c r="AO561" i="6"/>
  <c r="AJ9" i="12"/>
  <c r="I22" i="60"/>
  <c r="E14" i="10"/>
  <c r="E22" i="10"/>
  <c r="T561" i="6"/>
  <c r="O9" i="12"/>
  <c r="AZ561" i="6"/>
  <c r="AU9" i="12"/>
  <c r="AJ280" i="97"/>
  <c r="AT154" i="6"/>
  <c r="AR324" i="6"/>
  <c r="D318" i="97"/>
  <c r="D316" i="97"/>
  <c r="D23" i="97"/>
  <c r="AY324" i="6"/>
  <c r="J15" i="68"/>
  <c r="J20" i="68"/>
  <c r="H268" i="6"/>
  <c r="AG139" i="91"/>
  <c r="AK333" i="6"/>
  <c r="F56" i="46"/>
  <c r="B134" i="46"/>
  <c r="B142" i="46"/>
  <c r="E42" i="46"/>
  <c r="D140" i="46"/>
  <c r="X324" i="6"/>
  <c r="A85" i="82"/>
  <c r="F9" i="46"/>
  <c r="G9" i="46"/>
  <c r="E121" i="46"/>
  <c r="AW138" i="59"/>
  <c r="O42" i="58"/>
  <c r="O81" i="91"/>
  <c r="O46" i="92"/>
  <c r="AI138" i="59"/>
  <c r="AQ138" i="59"/>
  <c r="AA138" i="59"/>
  <c r="W138" i="59"/>
  <c r="F34" i="59"/>
  <c r="E44" i="116"/>
  <c r="AM138" i="59"/>
  <c r="E195" i="46"/>
  <c r="E170" i="46"/>
  <c r="F106" i="46"/>
  <c r="D49" i="46"/>
  <c r="B99" i="46"/>
  <c r="B101" i="46"/>
  <c r="E122" i="46"/>
  <c r="E146" i="46"/>
  <c r="D120" i="46"/>
  <c r="F120" i="46"/>
  <c r="E99" i="46"/>
  <c r="E147" i="46"/>
  <c r="B38" i="51"/>
  <c r="B41" i="51"/>
  <c r="D79" i="46"/>
  <c r="F79" i="46"/>
  <c r="G79" i="46"/>
  <c r="D240" i="46"/>
  <c r="F34" i="46"/>
  <c r="A80" i="48"/>
  <c r="I37" i="51"/>
  <c r="F55" i="46"/>
  <c r="G55" i="46"/>
  <c r="D12" i="31"/>
  <c r="G44" i="92"/>
  <c r="AO44" i="92"/>
  <c r="G31" i="91"/>
  <c r="G31" i="59"/>
  <c r="F41" i="116"/>
  <c r="AC138" i="59"/>
  <c r="P44" i="92"/>
  <c r="E31" i="91"/>
  <c r="BA44" i="92"/>
  <c r="H31" i="91"/>
  <c r="S42" i="58"/>
  <c r="S81" i="91"/>
  <c r="S46" i="92"/>
  <c r="H135" i="59"/>
  <c r="P135" i="59"/>
  <c r="AU135" i="59"/>
  <c r="AU138" i="59"/>
  <c r="K42" i="58"/>
  <c r="K81" i="91"/>
  <c r="K46" i="92"/>
  <c r="BH135" i="59"/>
  <c r="BK138" i="59"/>
  <c r="O77" i="91"/>
  <c r="O44" i="92"/>
  <c r="G42" i="58"/>
  <c r="G81" i="91"/>
  <c r="G46" i="92"/>
  <c r="BG42" i="58"/>
  <c r="BG81" i="91"/>
  <c r="BG46" i="92"/>
  <c r="AB77" i="91"/>
  <c r="BM134" i="59"/>
  <c r="AE138" i="59"/>
  <c r="BC138" i="59"/>
  <c r="F30" i="59"/>
  <c r="E40" i="116"/>
  <c r="P43" i="92"/>
  <c r="E30" i="91"/>
  <c r="AF43" i="92"/>
  <c r="F30" i="91"/>
  <c r="G43" i="92"/>
  <c r="D30" i="91"/>
  <c r="G30" i="91"/>
  <c r="AN43" i="92"/>
  <c r="BA43" i="92"/>
  <c r="H30" i="91"/>
  <c r="AD96" i="68"/>
  <c r="D124" i="46"/>
  <c r="BH333" i="6"/>
  <c r="AB139" i="91"/>
  <c r="AN132" i="91"/>
  <c r="AS333" i="6"/>
  <c r="AW96" i="68"/>
  <c r="AU132" i="91"/>
  <c r="AK96" i="68"/>
  <c r="D190" i="46"/>
  <c r="F97" i="46"/>
  <c r="Y96" i="68"/>
  <c r="F239" i="46"/>
  <c r="F240" i="46"/>
  <c r="D34" i="46"/>
  <c r="D51" i="46"/>
  <c r="F49" i="46"/>
  <c r="G49" i="46"/>
  <c r="D70" i="46"/>
  <c r="D74" i="46"/>
  <c r="D165" i="46"/>
  <c r="G120" i="46"/>
  <c r="P132" i="91"/>
  <c r="T324" i="6"/>
  <c r="G6" i="47"/>
  <c r="AF96" i="68"/>
  <c r="S333" i="6"/>
  <c r="H139" i="91"/>
  <c r="F137" i="46"/>
  <c r="W139" i="91"/>
  <c r="AT333" i="6"/>
  <c r="AS96" i="68"/>
  <c r="BG96" i="68"/>
  <c r="AL96" i="68"/>
  <c r="V132" i="91"/>
  <c r="Q96" i="68"/>
  <c r="AF324" i="6"/>
  <c r="I96" i="68"/>
  <c r="K96" i="68"/>
  <c r="S132" i="91"/>
  <c r="AP96" i="68"/>
  <c r="M324" i="6"/>
  <c r="T96" i="68"/>
  <c r="D40" i="46"/>
  <c r="B39" i="51"/>
  <c r="B27" i="51"/>
  <c r="B59" i="46"/>
  <c r="B67" i="46"/>
  <c r="A77" i="82"/>
  <c r="D24" i="46"/>
  <c r="D26" i="46"/>
  <c r="D15" i="46"/>
  <c r="F40" i="46"/>
  <c r="F42" i="46"/>
  <c r="F14" i="46"/>
  <c r="G14" i="46"/>
  <c r="BC96" i="68"/>
  <c r="AU96" i="68"/>
  <c r="X96" i="68"/>
  <c r="AA96" i="68"/>
  <c r="X333" i="6"/>
  <c r="B92" i="46"/>
  <c r="U96" i="68"/>
  <c r="AS139" i="91"/>
  <c r="BB324" i="6"/>
  <c r="V96" i="68"/>
  <c r="D17" i="46"/>
  <c r="I333" i="6"/>
  <c r="E139" i="91"/>
  <c r="G12" i="46"/>
  <c r="BA132" i="91"/>
  <c r="BE324" i="6"/>
  <c r="C7" i="52"/>
  <c r="F24" i="46"/>
  <c r="G45" i="46"/>
  <c r="B42" i="51"/>
  <c r="E84" i="46"/>
  <c r="E92" i="46"/>
  <c r="G29" i="46"/>
  <c r="B51" i="46"/>
  <c r="A77" i="48"/>
  <c r="A121" i="82"/>
  <c r="E51" i="46"/>
  <c r="F95" i="46"/>
  <c r="F99" i="46"/>
  <c r="G99" i="46"/>
  <c r="AZ132" i="91"/>
  <c r="BD324" i="6"/>
  <c r="AG96" i="68"/>
  <c r="E67" i="46"/>
  <c r="BK96" i="68"/>
  <c r="BM333" i="6"/>
  <c r="AI333" i="6"/>
  <c r="Q132" i="91"/>
  <c r="S96" i="68"/>
  <c r="AH324" i="6"/>
  <c r="AD132" i="91"/>
  <c r="AO333" i="6"/>
  <c r="AK139" i="91"/>
  <c r="AO324" i="6"/>
  <c r="O324" i="6"/>
  <c r="AM96" i="68"/>
  <c r="BB96" i="68"/>
  <c r="AR333" i="6"/>
  <c r="AN139" i="91"/>
  <c r="AV333" i="6"/>
  <c r="AR139" i="91"/>
  <c r="BA324" i="6"/>
  <c r="AW132" i="91"/>
  <c r="AG132" i="91"/>
  <c r="AK324" i="6"/>
  <c r="H96" i="68"/>
  <c r="AL333" i="6"/>
  <c r="AI96" i="68"/>
  <c r="N96" i="68"/>
  <c r="BD132" i="91"/>
  <c r="L132" i="91"/>
  <c r="P96" i="68"/>
  <c r="D23" i="59"/>
  <c r="C33" i="116"/>
  <c r="AY333" i="6"/>
  <c r="BA96" i="68"/>
  <c r="BB132" i="91"/>
  <c r="BF96" i="68"/>
  <c r="K333" i="6"/>
  <c r="BJ139" i="91"/>
  <c r="BN333" i="6"/>
  <c r="AT132" i="91"/>
  <c r="AX324" i="6"/>
  <c r="AY139" i="91"/>
  <c r="BC333" i="6"/>
  <c r="AM139" i="91"/>
  <c r="AQ333" i="6"/>
  <c r="AO96" i="68"/>
  <c r="AY132" i="91"/>
  <c r="BF139" i="91"/>
  <c r="F114" i="46"/>
  <c r="G114" i="46"/>
  <c r="BL96" i="68"/>
  <c r="AQ139" i="91"/>
  <c r="BJ96" i="68"/>
  <c r="AL139" i="91"/>
  <c r="AN96" i="68"/>
  <c r="D115" i="46"/>
  <c r="Z139" i="91"/>
  <c r="AD333" i="6"/>
  <c r="BE333" i="6"/>
  <c r="BA139" i="91"/>
  <c r="AV324" i="6"/>
  <c r="AT96" i="68"/>
  <c r="BK333" i="6"/>
  <c r="BG139" i="91"/>
  <c r="AR96" i="68"/>
  <c r="J96" i="68"/>
  <c r="H132" i="91"/>
  <c r="AA324" i="6"/>
  <c r="W132" i="91"/>
  <c r="BI96" i="68"/>
  <c r="AJ139" i="91"/>
  <c r="AN333" i="6"/>
  <c r="G62" i="46"/>
  <c r="F65" i="46"/>
  <c r="BC139" i="91"/>
  <c r="BG333" i="6"/>
  <c r="J38" i="68"/>
  <c r="BJ324" i="6"/>
  <c r="BH96" i="68"/>
  <c r="BD96" i="68"/>
  <c r="AP324" i="6"/>
  <c r="AL132" i="91"/>
  <c r="Z333" i="6"/>
  <c r="AM333" i="6"/>
  <c r="AI139" i="91"/>
  <c r="K324" i="6"/>
  <c r="G132" i="91"/>
  <c r="BL333" i="6"/>
  <c r="BH139" i="91"/>
  <c r="V324" i="6"/>
  <c r="R132" i="91"/>
  <c r="R324" i="6"/>
  <c r="N132" i="91"/>
  <c r="R96" i="68"/>
  <c r="Z96" i="68"/>
  <c r="S139" i="91"/>
  <c r="W333" i="6"/>
  <c r="AJ96" i="68"/>
  <c r="X139" i="91"/>
  <c r="AB333" i="6"/>
  <c r="M96" i="68"/>
  <c r="N139" i="91"/>
  <c r="R333" i="6"/>
  <c r="BE132" i="91"/>
  <c r="BI324" i="6"/>
  <c r="G164" i="46"/>
  <c r="F165" i="46"/>
  <c r="F59" i="46"/>
  <c r="AZ324" i="6"/>
  <c r="D65" i="46"/>
  <c r="F214" i="46"/>
  <c r="G214" i="46"/>
  <c r="D215" i="46"/>
  <c r="BK132" i="91"/>
  <c r="B42" i="46"/>
  <c r="Y132" i="91"/>
  <c r="P333" i="6"/>
  <c r="B47" i="51"/>
  <c r="A61" i="82"/>
  <c r="B28" i="51"/>
  <c r="F112" i="46"/>
  <c r="A49" i="82"/>
  <c r="A86" i="48"/>
  <c r="G187" i="46"/>
  <c r="F190" i="46"/>
  <c r="G212" i="46"/>
  <c r="A70" i="48"/>
  <c r="A114" i="82"/>
  <c r="A73" i="82"/>
  <c r="D59" i="46"/>
  <c r="D84" i="46"/>
  <c r="F87" i="46"/>
  <c r="F140" i="46"/>
  <c r="G137" i="46"/>
  <c r="G239" i="46"/>
  <c r="BJ132" i="91"/>
  <c r="BN324" i="6"/>
  <c r="AN324" i="6"/>
  <c r="AE96" i="68"/>
  <c r="AB96" i="68"/>
  <c r="AX333" i="6"/>
  <c r="AT139" i="91"/>
  <c r="AQ96" i="68"/>
  <c r="I38" i="68"/>
  <c r="F38" i="68"/>
  <c r="J324" i="6"/>
  <c r="F132" i="91"/>
  <c r="K139" i="91"/>
  <c r="AD139" i="91"/>
  <c r="AH333" i="6"/>
  <c r="AV96" i="68"/>
  <c r="I39" i="68"/>
  <c r="AZ96" i="68"/>
  <c r="O132" i="91"/>
  <c r="S324" i="6"/>
  <c r="C19" i="47"/>
  <c r="R139" i="91"/>
  <c r="V333" i="6"/>
  <c r="AY96" i="68"/>
  <c r="J39" i="68"/>
  <c r="BM96" i="68"/>
  <c r="BM324" i="6"/>
  <c r="BI132" i="91"/>
  <c r="AC333" i="6"/>
  <c r="Y139" i="91"/>
  <c r="E132" i="91"/>
  <c r="I324" i="6"/>
  <c r="BL324" i="6"/>
  <c r="Q139" i="91"/>
  <c r="U333" i="6"/>
  <c r="BE96" i="68"/>
  <c r="BI333" i="6"/>
  <c r="BE139" i="91"/>
  <c r="I139" i="91"/>
  <c r="M333" i="6"/>
  <c r="O96" i="68"/>
  <c r="AM132" i="91"/>
  <c r="AU324" i="6"/>
  <c r="D139" i="91"/>
  <c r="H333" i="6"/>
  <c r="AS132" i="91"/>
  <c r="D43" i="59"/>
  <c r="BM147" i="59"/>
  <c r="C51" i="116"/>
  <c r="J41" i="59"/>
  <c r="K41" i="59"/>
  <c r="K40" i="59"/>
  <c r="K39" i="59"/>
  <c r="AH96" i="68"/>
  <c r="C26" i="47"/>
  <c r="G8" i="47"/>
  <c r="K90" i="59"/>
  <c r="I97" i="59"/>
  <c r="BM202" i="59"/>
  <c r="AG198" i="59"/>
  <c r="AE12" i="36"/>
  <c r="AK12" i="36"/>
  <c r="AM198" i="59"/>
  <c r="AD11" i="36"/>
  <c r="AF192" i="59"/>
  <c r="P192" i="59"/>
  <c r="Y10" i="36"/>
  <c r="V10" i="36"/>
  <c r="P186" i="59"/>
  <c r="F10" i="36"/>
  <c r="BI17" i="28"/>
  <c r="BH182" i="59"/>
  <c r="AZ182" i="59"/>
  <c r="BH17" i="28"/>
  <c r="BG182" i="59"/>
  <c r="BG17" i="28"/>
  <c r="BF182" i="59"/>
  <c r="BF17" i="28"/>
  <c r="BE182" i="59"/>
  <c r="BM17" i="28"/>
  <c r="BL182" i="59"/>
  <c r="BE17" i="28"/>
  <c r="BD182" i="59"/>
  <c r="BL17" i="28"/>
  <c r="BK182" i="59"/>
  <c r="BD17" i="28"/>
  <c r="BC182" i="59"/>
  <c r="BK17" i="28"/>
  <c r="BJ182" i="59"/>
  <c r="BC17" i="28"/>
  <c r="BB182" i="59"/>
  <c r="BJ17" i="28"/>
  <c r="BI182" i="59"/>
  <c r="BB17" i="28"/>
  <c r="G16" i="35"/>
  <c r="AO182" i="59"/>
  <c r="AH10" i="36"/>
  <c r="AJ186" i="59"/>
  <c r="AD10" i="36"/>
  <c r="AF186" i="59"/>
  <c r="AG10" i="36"/>
  <c r="AI186" i="59"/>
  <c r="S186" i="59"/>
  <c r="F81" i="59"/>
  <c r="E91" i="116"/>
  <c r="AH186" i="59"/>
  <c r="AF10" i="36"/>
  <c r="E19" i="35"/>
  <c r="AE10" i="36"/>
  <c r="AG186" i="59"/>
  <c r="BM19" i="28"/>
  <c r="BE19" i="28"/>
  <c r="BL19" i="28"/>
  <c r="BD19" i="28"/>
  <c r="BK19" i="28"/>
  <c r="BC19" i="28"/>
  <c r="BJ19" i="28"/>
  <c r="BB19" i="28"/>
  <c r="BI19" i="28"/>
  <c r="BH19" i="28"/>
  <c r="BG19" i="28"/>
  <c r="BF19" i="28"/>
  <c r="AL186" i="59"/>
  <c r="AJ10" i="36"/>
  <c r="AB10" i="36"/>
  <c r="AD186" i="59"/>
  <c r="AI10" i="36"/>
  <c r="AK186" i="59"/>
  <c r="D19" i="35"/>
  <c r="AC186" i="59"/>
  <c r="AA10" i="36"/>
  <c r="AK10" i="36"/>
  <c r="AM186" i="59"/>
  <c r="AC10" i="36"/>
  <c r="AE186" i="59"/>
  <c r="K186" i="59"/>
  <c r="F101" i="116"/>
  <c r="AP196" i="59"/>
  <c r="AQ33" i="28"/>
  <c r="AV196" i="59"/>
  <c r="AW33" i="28"/>
  <c r="AS27" i="28"/>
  <c r="AR191" i="59"/>
  <c r="AT191" i="59"/>
  <c r="AU27" i="28"/>
  <c r="F93" i="59"/>
  <c r="E103" i="116"/>
  <c r="AT196" i="59"/>
  <c r="AU33" i="28"/>
  <c r="AL12" i="36"/>
  <c r="AN198" i="59"/>
  <c r="F31" i="35"/>
  <c r="AW27" i="28"/>
  <c r="AV191" i="59"/>
  <c r="AX191" i="59"/>
  <c r="AY27" i="28"/>
  <c r="G17" i="35"/>
  <c r="AO183" i="59"/>
  <c r="AX196" i="59"/>
  <c r="AY33" i="28"/>
  <c r="G29" i="35"/>
  <c r="AP33" i="28"/>
  <c r="AO196" i="59"/>
  <c r="AP27" i="28"/>
  <c r="G24" i="35"/>
  <c r="AO191" i="59"/>
  <c r="F88" i="116"/>
  <c r="F87" i="59"/>
  <c r="E97" i="116"/>
  <c r="AR33" i="28"/>
  <c r="AQ196" i="59"/>
  <c r="AS196" i="59"/>
  <c r="AT33" i="28"/>
  <c r="AS191" i="59"/>
  <c r="AT27" i="28"/>
  <c r="E93" i="59"/>
  <c r="AV33" i="28"/>
  <c r="AU196" i="59"/>
  <c r="AW196" i="59"/>
  <c r="AX33" i="28"/>
  <c r="AR27" i="28"/>
  <c r="AQ191" i="59"/>
  <c r="AW191" i="59"/>
  <c r="AX27" i="28"/>
  <c r="E87" i="59"/>
  <c r="G86" i="59"/>
  <c r="AZ33" i="28"/>
  <c r="AY196" i="59"/>
  <c r="AV27" i="28"/>
  <c r="AU191" i="59"/>
  <c r="BJ18" i="28"/>
  <c r="BI183" i="59"/>
  <c r="BF18" i="28"/>
  <c r="BE183" i="59"/>
  <c r="BB18" i="28"/>
  <c r="AZ183" i="59"/>
  <c r="BM18" i="28"/>
  <c r="BL183" i="59"/>
  <c r="BI18" i="28"/>
  <c r="BH183" i="59"/>
  <c r="BE18" i="28"/>
  <c r="BD183" i="59"/>
  <c r="BL18" i="28"/>
  <c r="BK183" i="59"/>
  <c r="BH18" i="28"/>
  <c r="BG183" i="59"/>
  <c r="BD18" i="28"/>
  <c r="BC183" i="59"/>
  <c r="BK18" i="28"/>
  <c r="BJ183" i="59"/>
  <c r="BG18" i="28"/>
  <c r="BF183" i="59"/>
  <c r="BC18" i="28"/>
  <c r="BB183" i="59"/>
  <c r="F89" i="116"/>
  <c r="H87" i="116"/>
  <c r="J77" i="59"/>
  <c r="K77" i="59"/>
  <c r="BL31" i="28"/>
  <c r="BH31" i="28"/>
  <c r="BD31" i="28"/>
  <c r="BK31" i="28"/>
  <c r="BG31" i="28"/>
  <c r="BC31" i="28"/>
  <c r="BA33" i="28"/>
  <c r="BJ31" i="28"/>
  <c r="BF31" i="28"/>
  <c r="BB31" i="28"/>
  <c r="AZ196" i="59"/>
  <c r="BM31" i="28"/>
  <c r="BI31" i="28"/>
  <c r="BE31" i="28"/>
  <c r="AZ27" i="28"/>
  <c r="AY191" i="59"/>
  <c r="AL11" i="36"/>
  <c r="AN192" i="59"/>
  <c r="G87" i="59"/>
  <c r="F97" i="116"/>
  <c r="F25" i="35"/>
  <c r="AR196" i="59"/>
  <c r="AS33" i="28"/>
  <c r="BM26" i="28"/>
  <c r="BI26" i="28"/>
  <c r="BE26" i="28"/>
  <c r="BL26" i="28"/>
  <c r="BH26" i="28"/>
  <c r="BD26" i="28"/>
  <c r="BA27" i="28"/>
  <c r="BK26" i="28"/>
  <c r="BG26" i="28"/>
  <c r="BC26" i="28"/>
  <c r="BJ26" i="28"/>
  <c r="BF26" i="28"/>
  <c r="BB26" i="28"/>
  <c r="AZ191" i="59"/>
  <c r="AP191" i="59"/>
  <c r="AQ27" i="28"/>
  <c r="AQ21" i="28"/>
  <c r="AP185" i="59"/>
  <c r="AS21" i="28"/>
  <c r="AR185" i="59"/>
  <c r="AU21" i="28"/>
  <c r="AT185" i="59"/>
  <c r="AW21" i="28"/>
  <c r="AV185" i="59"/>
  <c r="AY21" i="28"/>
  <c r="AX185" i="59"/>
  <c r="F19" i="35"/>
  <c r="AL10" i="36"/>
  <c r="AN186" i="59"/>
  <c r="AQ185" i="59"/>
  <c r="AR21" i="28"/>
  <c r="G18" i="35"/>
  <c r="AO185" i="59"/>
  <c r="AP21" i="28"/>
  <c r="AU185" i="59"/>
  <c r="AV21" i="28"/>
  <c r="AS185" i="59"/>
  <c r="AT21" i="28"/>
  <c r="AY185" i="59"/>
  <c r="AZ21" i="28"/>
  <c r="AW185" i="59"/>
  <c r="AX21" i="28"/>
  <c r="F90" i="116"/>
  <c r="BJ20" i="28"/>
  <c r="BF20" i="28"/>
  <c r="BB20" i="28"/>
  <c r="BA21" i="28"/>
  <c r="AZ185" i="59"/>
  <c r="BM20" i="28"/>
  <c r="BI20" i="28"/>
  <c r="BE20" i="28"/>
  <c r="BL20" i="28"/>
  <c r="BH20" i="28"/>
  <c r="BD20" i="28"/>
  <c r="BK20" i="28"/>
  <c r="BG20" i="28"/>
  <c r="BC20" i="28"/>
  <c r="F82" i="116"/>
  <c r="G10" i="35"/>
  <c r="AO176" i="59"/>
  <c r="BK11" i="28"/>
  <c r="BJ176" i="59"/>
  <c r="BG11" i="28"/>
  <c r="BF176" i="59"/>
  <c r="BC11" i="28"/>
  <c r="BB176" i="59"/>
  <c r="BJ11" i="28"/>
  <c r="BI176" i="59"/>
  <c r="BF11" i="28"/>
  <c r="BE176" i="59"/>
  <c r="BB11" i="28"/>
  <c r="AZ176" i="59"/>
  <c r="BM11" i="28"/>
  <c r="BL176" i="59"/>
  <c r="BI11" i="28"/>
  <c r="BH176" i="59"/>
  <c r="BE11" i="28"/>
  <c r="BD176" i="59"/>
  <c r="BL11" i="28"/>
  <c r="BK176" i="59"/>
  <c r="BH11" i="28"/>
  <c r="BG176" i="59"/>
  <c r="BD11" i="28"/>
  <c r="BC176" i="59"/>
  <c r="G9" i="35"/>
  <c r="AO175" i="59"/>
  <c r="BJ10" i="28"/>
  <c r="BI175" i="59"/>
  <c r="BF10" i="28"/>
  <c r="BE175" i="59"/>
  <c r="BB10" i="28"/>
  <c r="AZ175" i="59"/>
  <c r="BM10" i="28"/>
  <c r="BL175" i="59"/>
  <c r="BI10" i="28"/>
  <c r="BH175" i="59"/>
  <c r="BE10" i="28"/>
  <c r="BD175" i="59"/>
  <c r="BL10" i="28"/>
  <c r="BK175" i="59"/>
  <c r="BH10" i="28"/>
  <c r="BG175" i="59"/>
  <c r="BD10" i="28"/>
  <c r="BC175" i="59"/>
  <c r="BK10" i="28"/>
  <c r="BJ175" i="59"/>
  <c r="BG10" i="28"/>
  <c r="BF175" i="59"/>
  <c r="BC10" i="28"/>
  <c r="BB175" i="59"/>
  <c r="N8" i="36"/>
  <c r="AA8" i="36"/>
  <c r="W8" i="36"/>
  <c r="BI8" i="36"/>
  <c r="O9" i="36"/>
  <c r="R18" i="34"/>
  <c r="BJ177" i="59"/>
  <c r="AM8" i="36"/>
  <c r="BC210" i="97"/>
  <c r="BG389" i="6"/>
  <c r="BC212" i="97"/>
  <c r="BC352" i="97"/>
  <c r="AZ336" i="97"/>
  <c r="BD515" i="6"/>
  <c r="AZ338" i="97"/>
  <c r="M139" i="91"/>
  <c r="Q333" i="6"/>
  <c r="Q153" i="91"/>
  <c r="Q33" i="92"/>
  <c r="M153" i="91"/>
  <c r="M33" i="92"/>
  <c r="BG561" i="6"/>
  <c r="BB9" i="12"/>
  <c r="AA356" i="97"/>
  <c r="V6" i="71"/>
  <c r="V8" i="12"/>
  <c r="AY154" i="6"/>
  <c r="R177" i="59"/>
  <c r="BK177" i="59"/>
  <c r="AK18" i="34"/>
  <c r="AD125" i="91"/>
  <c r="AD33" i="92"/>
  <c r="BD295" i="6"/>
  <c r="AN295" i="6"/>
  <c r="T352" i="97"/>
  <c r="AV295" i="6"/>
  <c r="AL125" i="91"/>
  <c r="AL33" i="92"/>
  <c r="AR125" i="91"/>
  <c r="AR33" i="92"/>
  <c r="AT279" i="6"/>
  <c r="AT297" i="6"/>
  <c r="AW564" i="6"/>
  <c r="AE318" i="97"/>
  <c r="C352" i="97"/>
  <c r="C26" i="97"/>
  <c r="AN561" i="6"/>
  <c r="AI9" i="12"/>
  <c r="AF295" i="6"/>
  <c r="I336" i="97"/>
  <c r="M515" i="6"/>
  <c r="I338" i="97"/>
  <c r="X295" i="6"/>
  <c r="BD33" i="92"/>
  <c r="AJ177" i="59"/>
  <c r="AH9" i="36"/>
  <c r="G38" i="68"/>
  <c r="G232" i="6"/>
  <c r="AT33" i="92"/>
  <c r="N33" i="92"/>
  <c r="AA139" i="91"/>
  <c r="BO213" i="6"/>
  <c r="F22" i="9"/>
  <c r="AA295" i="6"/>
  <c r="AA297" i="6"/>
  <c r="P279" i="6"/>
  <c r="AH297" i="6"/>
  <c r="Q6" i="71"/>
  <c r="Q8" i="12"/>
  <c r="AZ564" i="6"/>
  <c r="M279" i="6"/>
  <c r="M564" i="6"/>
  <c r="AV279" i="6"/>
  <c r="AV297" i="6"/>
  <c r="Q297" i="6"/>
  <c r="S213" i="6"/>
  <c r="B22" i="9"/>
  <c r="E53" i="59"/>
  <c r="D63" i="116"/>
  <c r="Y125" i="91"/>
  <c r="Y33" i="92"/>
  <c r="AD352" i="97"/>
  <c r="BN295" i="6"/>
  <c r="BC279" i="6"/>
  <c r="AG8" i="12"/>
  <c r="AG6" i="71"/>
  <c r="P561" i="6"/>
  <c r="K9" i="12"/>
  <c r="AW125" i="91"/>
  <c r="AW33" i="92"/>
  <c r="X33" i="92"/>
  <c r="AS33" i="92"/>
  <c r="BL371" i="97"/>
  <c r="BN561" i="6"/>
  <c r="BI9" i="12"/>
  <c r="L561" i="6"/>
  <c r="G9" i="12"/>
  <c r="BK33" i="92"/>
  <c r="BE125" i="91"/>
  <c r="BE33" i="92"/>
  <c r="E31" i="97"/>
  <c r="U279" i="6"/>
  <c r="AK356" i="97"/>
  <c r="F31" i="97"/>
  <c r="AO564" i="6"/>
  <c r="BA279" i="6"/>
  <c r="AY297" i="6"/>
  <c r="I154" i="6"/>
  <c r="AE24" i="36"/>
  <c r="AJ24" i="36"/>
  <c r="BC8" i="12"/>
  <c r="BC6" i="71"/>
  <c r="J18" i="34"/>
  <c r="I24" i="36"/>
  <c r="P153" i="6"/>
  <c r="AI564" i="6"/>
  <c r="P9" i="36"/>
  <c r="H8" i="36"/>
  <c r="T155" i="6"/>
  <c r="I8" i="36"/>
  <c r="M18" i="34"/>
  <c r="K16" i="71"/>
  <c r="K29" i="71"/>
  <c r="I152" i="6"/>
  <c r="I559" i="6"/>
  <c r="I560" i="6"/>
  <c r="J152" i="6"/>
  <c r="F104" i="60"/>
  <c r="D14" i="71"/>
  <c r="D16" i="71"/>
  <c r="D29" i="71"/>
  <c r="D18" i="12"/>
  <c r="D20" i="12"/>
  <c r="E104" i="60"/>
  <c r="BP77" i="6"/>
  <c r="C14" i="71"/>
  <c r="C16" i="71"/>
  <c r="C29" i="71"/>
  <c r="C18" i="12"/>
  <c r="C20" i="12"/>
  <c r="BL111" i="91"/>
  <c r="AA153" i="6"/>
  <c r="Z153" i="6"/>
  <c r="AC559" i="6"/>
  <c r="AC560" i="6"/>
  <c r="AD152" i="6"/>
  <c r="AC155" i="6"/>
  <c r="BH153" i="6"/>
  <c r="BG153" i="6"/>
  <c r="AX155" i="6"/>
  <c r="AY155" i="6"/>
  <c r="BF155" i="6"/>
  <c r="AE154" i="6"/>
  <c r="AF154" i="6"/>
  <c r="AU153" i="6"/>
  <c r="AV153" i="6"/>
  <c r="C34" i="9"/>
  <c r="C6" i="9"/>
  <c r="Z17" i="12"/>
  <c r="Z20" i="12"/>
  <c r="Z13" i="71"/>
  <c r="Z16" i="71"/>
  <c r="Z29" i="71"/>
  <c r="AB60" i="60"/>
  <c r="O17" i="12"/>
  <c r="O20" i="12"/>
  <c r="Q60" i="60"/>
  <c r="O13" i="71"/>
  <c r="O16" i="71"/>
  <c r="O29" i="71"/>
  <c r="BI13" i="71"/>
  <c r="BI16" i="71"/>
  <c r="BI29" i="71"/>
  <c r="BK60" i="60"/>
  <c r="BI17" i="12"/>
  <c r="BI20" i="12"/>
  <c r="AP8" i="12"/>
  <c r="AP6" i="71"/>
  <c r="AC177" i="59"/>
  <c r="AE559" i="6"/>
  <c r="AF152" i="6"/>
  <c r="AE152" i="6"/>
  <c r="AR154" i="6"/>
  <c r="AQ154" i="6"/>
  <c r="AJ8" i="36"/>
  <c r="X153" i="6"/>
  <c r="W153" i="6"/>
  <c r="S278" i="6"/>
  <c r="B36" i="9"/>
  <c r="Y177" i="59"/>
  <c r="AZ297" i="6"/>
  <c r="AP177" i="59"/>
  <c r="S154" i="6"/>
  <c r="BJ154" i="6"/>
  <c r="BI154" i="6"/>
  <c r="AD153" i="6"/>
  <c r="AC153" i="6"/>
  <c r="BG177" i="59"/>
  <c r="BL155" i="6"/>
  <c r="BM155" i="6"/>
  <c r="AA155" i="6"/>
  <c r="Z155" i="6"/>
  <c r="AT155" i="6"/>
  <c r="X154" i="6"/>
  <c r="Y154" i="6"/>
  <c r="BG279" i="6"/>
  <c r="BG564" i="6"/>
  <c r="AQ152" i="6"/>
  <c r="AP559" i="6"/>
  <c r="AP560" i="6"/>
  <c r="AK152" i="6"/>
  <c r="AK559" i="6"/>
  <c r="AK560" i="6"/>
  <c r="AL152" i="6"/>
  <c r="AL154" i="6"/>
  <c r="AK154" i="6"/>
  <c r="U8" i="12"/>
  <c r="U6" i="71"/>
  <c r="AE278" i="6"/>
  <c r="C36" i="9"/>
  <c r="BL297" i="6"/>
  <c r="BK564" i="6"/>
  <c r="AU8" i="12"/>
  <c r="AU6" i="71"/>
  <c r="AK13" i="71"/>
  <c r="AK16" i="71"/>
  <c r="AK29" i="71"/>
  <c r="AK17" i="12"/>
  <c r="AK20" i="12"/>
  <c r="AM60" i="60"/>
  <c r="AH60" i="60"/>
  <c r="AF17" i="12"/>
  <c r="AF20" i="12"/>
  <c r="AF13" i="71"/>
  <c r="AM155" i="6"/>
  <c r="AL155" i="6"/>
  <c r="AT60" i="60"/>
  <c r="AR17" i="12"/>
  <c r="AR20" i="12"/>
  <c r="AR13" i="71"/>
  <c r="AR16" i="71"/>
  <c r="AR29" i="71"/>
  <c r="BN154" i="6"/>
  <c r="BO154" i="6"/>
  <c r="AF16" i="71"/>
  <c r="AF29" i="71"/>
  <c r="BL177" i="59"/>
  <c r="BJ8" i="36"/>
  <c r="T559" i="6"/>
  <c r="T560" i="6"/>
  <c r="U152" i="6"/>
  <c r="AZ8" i="12"/>
  <c r="AZ6" i="71"/>
  <c r="AX152" i="6"/>
  <c r="AW152" i="6"/>
  <c r="AW559" i="6"/>
  <c r="AW560" i="6"/>
  <c r="Q155" i="6"/>
  <c r="R155" i="6"/>
  <c r="T152" i="6"/>
  <c r="S559" i="6"/>
  <c r="S152" i="6"/>
  <c r="N13" i="71"/>
  <c r="N16" i="71"/>
  <c r="N29" i="71"/>
  <c r="P60" i="60"/>
  <c r="N17" i="12"/>
  <c r="N20" i="12"/>
  <c r="B34" i="9"/>
  <c r="B6" i="9"/>
  <c r="U352" i="97"/>
  <c r="Y561" i="6"/>
  <c r="T9" i="12"/>
  <c r="BD352" i="97"/>
  <c r="BH561" i="6"/>
  <c r="BC9" i="12"/>
  <c r="BC177" i="59"/>
  <c r="V352" i="97"/>
  <c r="Z561" i="6"/>
  <c r="U9" i="12"/>
  <c r="AP561" i="6"/>
  <c r="AK9" i="12"/>
  <c r="K561" i="6"/>
  <c r="F9" i="12"/>
  <c r="AM564" i="6"/>
  <c r="AJ6" i="71"/>
  <c r="AJ8" i="12"/>
  <c r="S33" i="92"/>
  <c r="E26" i="91"/>
  <c r="W24" i="36"/>
  <c r="X18" i="34"/>
  <c r="X561" i="6"/>
  <c r="S9" i="12"/>
  <c r="E61" i="59"/>
  <c r="BM165" i="59"/>
  <c r="BC18" i="34"/>
  <c r="BB24" i="36"/>
  <c r="Y352" i="97"/>
  <c r="AC561" i="6"/>
  <c r="X9" i="12"/>
  <c r="AV561" i="6"/>
  <c r="AQ9" i="12"/>
  <c r="F54" i="59"/>
  <c r="E64" i="116"/>
  <c r="BH564" i="6"/>
  <c r="AN297" i="6"/>
  <c r="X279" i="6"/>
  <c r="AI295" i="6"/>
  <c r="I567" i="6"/>
  <c r="BD18" i="34"/>
  <c r="BC24" i="36"/>
  <c r="E29" i="97"/>
  <c r="AY24" i="36"/>
  <c r="AZ18" i="34"/>
  <c r="J177" i="59"/>
  <c r="E29" i="91"/>
  <c r="AC24" i="36"/>
  <c r="AD18" i="34"/>
  <c r="J352" i="97"/>
  <c r="I561" i="6"/>
  <c r="D9" i="12"/>
  <c r="AI125" i="91"/>
  <c r="AI33" i="92"/>
  <c r="BG18" i="34"/>
  <c r="BF24" i="36"/>
  <c r="I177" i="59"/>
  <c r="AR9" i="36"/>
  <c r="AV177" i="59"/>
  <c r="U295" i="6"/>
  <c r="J279" i="6"/>
  <c r="AC295" i="6"/>
  <c r="R279" i="6"/>
  <c r="I18" i="34"/>
  <c r="H24" i="36"/>
  <c r="I564" i="6"/>
  <c r="N561" i="6"/>
  <c r="I9" i="12"/>
  <c r="O300" i="97"/>
  <c r="S479" i="6"/>
  <c r="O302" i="97"/>
  <c r="BE564" i="6"/>
  <c r="D36" i="92"/>
  <c r="D27" i="91"/>
  <c r="AS297" i="6"/>
  <c r="C63" i="116"/>
  <c r="AH561" i="6"/>
  <c r="AC9" i="12"/>
  <c r="AZ36" i="92"/>
  <c r="H27" i="91"/>
  <c r="W177" i="59"/>
  <c r="AP564" i="6"/>
  <c r="N356" i="97"/>
  <c r="D31" i="97"/>
  <c r="BP533" i="6"/>
  <c r="BM356" i="97"/>
  <c r="J31" i="97"/>
  <c r="BI295" i="6"/>
  <c r="BI297" i="6"/>
  <c r="AX279" i="6"/>
  <c r="AB8" i="36"/>
  <c r="AX177" i="59"/>
  <c r="W219" i="97"/>
  <c r="AA398" i="6"/>
  <c r="W221" i="97"/>
  <c r="AW177" i="59"/>
  <c r="AJ295" i="6"/>
  <c r="Y279" i="6"/>
  <c r="I54" i="59"/>
  <c r="H64" i="116"/>
  <c r="BD279" i="6"/>
  <c r="BO278" i="6"/>
  <c r="F36" i="9"/>
  <c r="F8" i="9"/>
  <c r="R564" i="6"/>
  <c r="AY33" i="92"/>
  <c r="AY125" i="91"/>
  <c r="BH425" i="6"/>
  <c r="BD248" i="97"/>
  <c r="BD246" i="97"/>
  <c r="AI36" i="92"/>
  <c r="F27" i="91"/>
  <c r="V300" i="97"/>
  <c r="Z479" i="6"/>
  <c r="V302" i="97"/>
  <c r="X564" i="6"/>
  <c r="AK279" i="6"/>
  <c r="BK279" i="6"/>
  <c r="BO276" i="6"/>
  <c r="F35" i="9"/>
  <c r="E125" i="91"/>
  <c r="AV8" i="36"/>
  <c r="AA219" i="97"/>
  <c r="AE398" i="6"/>
  <c r="AA221" i="97"/>
  <c r="I53" i="59"/>
  <c r="H63" i="116"/>
  <c r="J139" i="91"/>
  <c r="H39" i="68"/>
  <c r="BH132" i="91"/>
  <c r="L96" i="68"/>
  <c r="F41" i="68"/>
  <c r="F42" i="68"/>
  <c r="N324" i="6"/>
  <c r="U300" i="97"/>
  <c r="Y479" i="6"/>
  <c r="U302" i="97"/>
  <c r="BC153" i="91"/>
  <c r="R561" i="6"/>
  <c r="M9" i="12"/>
  <c r="S6" i="71"/>
  <c r="S8" i="12"/>
  <c r="P177" i="59"/>
  <c r="AJ33" i="92"/>
  <c r="AJ125" i="91"/>
  <c r="AH125" i="91"/>
  <c r="AH33" i="92"/>
  <c r="AC18" i="34"/>
  <c r="AB24" i="36"/>
  <c r="AE564" i="6"/>
  <c r="BF297" i="6"/>
  <c r="H55" i="59"/>
  <c r="G65" i="116"/>
  <c r="AD297" i="6"/>
  <c r="AY177" i="59"/>
  <c r="AK564" i="6"/>
  <c r="AT8" i="36"/>
  <c r="D57" i="59"/>
  <c r="AB9" i="36"/>
  <c r="AW295" i="6"/>
  <c r="AL279" i="6"/>
  <c r="AT561" i="6"/>
  <c r="AO9" i="12"/>
  <c r="AI9" i="36"/>
  <c r="S219" i="97"/>
  <c r="S352" i="97"/>
  <c r="W398" i="6"/>
  <c r="S221" i="97"/>
  <c r="B64" i="9"/>
  <c r="AS177" i="59"/>
  <c r="C8" i="36"/>
  <c r="D5" i="35"/>
  <c r="I29" i="97"/>
  <c r="BI564" i="6"/>
  <c r="E27" i="91"/>
  <c r="AX96" i="68"/>
  <c r="I41" i="68"/>
  <c r="I42" i="68"/>
  <c r="BC561" i="6"/>
  <c r="AX9" i="12"/>
  <c r="O177" i="59"/>
  <c r="BA8" i="36"/>
  <c r="BK561" i="6"/>
  <c r="BF9" i="12"/>
  <c r="AO36" i="92"/>
  <c r="G27" i="91"/>
  <c r="W295" i="6"/>
  <c r="W297" i="6"/>
  <c r="AM9" i="36"/>
  <c r="BB327" i="97"/>
  <c r="BF506" i="6"/>
  <c r="BB329" i="97"/>
  <c r="AB561" i="6"/>
  <c r="W9" i="12"/>
  <c r="AW561" i="6"/>
  <c r="AR9" i="12"/>
  <c r="H54" i="59"/>
  <c r="G64" i="116"/>
  <c r="L279" i="6"/>
  <c r="J564" i="6"/>
  <c r="AI8" i="36"/>
  <c r="AF24" i="36"/>
  <c r="AG18" i="34"/>
  <c r="Z297" i="6"/>
  <c r="K8" i="12"/>
  <c r="K6" i="71"/>
  <c r="BP360" i="6"/>
  <c r="S361" i="6"/>
  <c r="AK125" i="91"/>
  <c r="AK33" i="92"/>
  <c r="E24" i="36"/>
  <c r="BM157" i="59"/>
  <c r="AA564" i="6"/>
  <c r="AE213" i="6"/>
  <c r="V564" i="6"/>
  <c r="E8" i="36"/>
  <c r="AP33" i="92"/>
  <c r="BF125" i="91"/>
  <c r="BF33" i="92"/>
  <c r="AK389" i="6"/>
  <c r="AG212" i="97"/>
  <c r="AG210" i="97"/>
  <c r="AQ361" i="6"/>
  <c r="D50" i="9"/>
  <c r="AH564" i="6"/>
  <c r="AM295" i="6"/>
  <c r="AM297" i="6"/>
  <c r="AB279" i="6"/>
  <c r="AV6" i="71"/>
  <c r="AV8" i="12"/>
  <c r="AQ352" i="97"/>
  <c r="AU452" i="6"/>
  <c r="AQ275" i="97"/>
  <c r="AQ273" i="97"/>
  <c r="AJ333" i="6"/>
  <c r="AC291" i="97"/>
  <c r="AC352" i="97"/>
  <c r="AP20" i="12"/>
  <c r="AZ352" i="97"/>
  <c r="AZ210" i="97"/>
  <c r="BD389" i="6"/>
  <c r="AZ212" i="97"/>
  <c r="AQ278" i="6"/>
  <c r="AG564" i="6"/>
  <c r="AG279" i="6"/>
  <c r="AG297" i="6"/>
  <c r="AN356" i="97"/>
  <c r="G31" i="97"/>
  <c r="BC534" i="6"/>
  <c r="E64" i="9"/>
  <c r="E8" i="9"/>
  <c r="AR564" i="6"/>
  <c r="H5" i="31"/>
  <c r="BN279" i="6"/>
  <c r="G53" i="59"/>
  <c r="F63" i="116"/>
  <c r="BP356" i="6"/>
  <c r="G561" i="6"/>
  <c r="G563" i="6"/>
  <c r="G565" i="6"/>
  <c r="H53" i="59"/>
  <c r="G63" i="116"/>
  <c r="BA561" i="6"/>
  <c r="AV9" i="12"/>
  <c r="AJ18" i="34"/>
  <c r="AI24" i="36"/>
  <c r="F56" i="59"/>
  <c r="E66" i="116"/>
  <c r="BB297" i="6"/>
  <c r="E56" i="59"/>
  <c r="BM160" i="59"/>
  <c r="F352" i="97"/>
  <c r="AS561" i="6"/>
  <c r="AN9" i="12"/>
  <c r="AO352" i="97"/>
  <c r="AX561" i="6"/>
  <c r="AS9" i="12"/>
  <c r="AE361" i="6"/>
  <c r="C50" i="9"/>
  <c r="I352" i="97"/>
  <c r="M561" i="6"/>
  <c r="H9" i="12"/>
  <c r="AY219" i="97"/>
  <c r="BC398" i="6"/>
  <c r="AY221" i="97"/>
  <c r="D25" i="59"/>
  <c r="C35" i="116"/>
  <c r="B46" i="51"/>
  <c r="G240" i="46"/>
  <c r="E134" i="46"/>
  <c r="E142" i="46"/>
  <c r="F121" i="46"/>
  <c r="G121" i="46"/>
  <c r="E124" i="46"/>
  <c r="B124" i="46"/>
  <c r="G24" i="46"/>
  <c r="G34" i="46"/>
  <c r="D129" i="46"/>
  <c r="F215" i="46"/>
  <c r="F51" i="46"/>
  <c r="E171" i="46"/>
  <c r="E221" i="46"/>
  <c r="F221" i="46"/>
  <c r="G221" i="46"/>
  <c r="H34" i="59"/>
  <c r="G44" i="116"/>
  <c r="F107" i="46"/>
  <c r="F156" i="46"/>
  <c r="B149" i="46"/>
  <c r="B151" i="46"/>
  <c r="D145" i="46"/>
  <c r="F108" i="46"/>
  <c r="D179" i="46"/>
  <c r="F131" i="46"/>
  <c r="F130" i="46"/>
  <c r="D105" i="46"/>
  <c r="B109" i="46"/>
  <c r="E245" i="46"/>
  <c r="E109" i="46"/>
  <c r="E196" i="46"/>
  <c r="F146" i="46"/>
  <c r="G146" i="46"/>
  <c r="E229" i="46"/>
  <c r="E149" i="46"/>
  <c r="E151" i="46"/>
  <c r="E197" i="46"/>
  <c r="F147" i="46"/>
  <c r="E172" i="46"/>
  <c r="F122" i="46"/>
  <c r="F124" i="46"/>
  <c r="D170" i="46"/>
  <c r="B174" i="46"/>
  <c r="F84" i="46"/>
  <c r="G84" i="46"/>
  <c r="F132" i="46"/>
  <c r="E220" i="46"/>
  <c r="F24" i="36"/>
  <c r="E33" i="91"/>
  <c r="E34" i="91"/>
  <c r="H31" i="59"/>
  <c r="G41" i="116"/>
  <c r="E34" i="59"/>
  <c r="BM135" i="59"/>
  <c r="E31" i="59"/>
  <c r="BH138" i="59"/>
  <c r="I34" i="59"/>
  <c r="H44" i="116"/>
  <c r="F31" i="91"/>
  <c r="AB44" i="92"/>
  <c r="G34" i="59"/>
  <c r="F44" i="116"/>
  <c r="D31" i="91"/>
  <c r="I31" i="59"/>
  <c r="H41" i="116"/>
  <c r="J30" i="59"/>
  <c r="K30" i="59"/>
  <c r="BM138" i="59"/>
  <c r="G51" i="46"/>
  <c r="F26" i="46"/>
  <c r="G26" i="46"/>
  <c r="D42" i="46"/>
  <c r="G42" i="46"/>
  <c r="D76" i="46"/>
  <c r="F70" i="46"/>
  <c r="G70" i="46"/>
  <c r="F15" i="46"/>
  <c r="G15" i="46"/>
  <c r="AB132" i="91"/>
  <c r="B76" i="46"/>
  <c r="AZ333" i="6"/>
  <c r="G40" i="46"/>
  <c r="AR132" i="91"/>
  <c r="G95" i="46"/>
  <c r="F101" i="46"/>
  <c r="AU139" i="91"/>
  <c r="L324" i="6"/>
  <c r="BF132" i="91"/>
  <c r="A81" i="82"/>
  <c r="B44" i="51"/>
  <c r="E101" i="46"/>
  <c r="AE333" i="6"/>
  <c r="AZ139" i="91"/>
  <c r="BD333" i="6"/>
  <c r="G87" i="46"/>
  <c r="F90" i="46"/>
  <c r="D67" i="46"/>
  <c r="AT324" i="6"/>
  <c r="AP132" i="91"/>
  <c r="G215" i="46"/>
  <c r="AB324" i="6"/>
  <c r="X132" i="91"/>
  <c r="BF333" i="6"/>
  <c r="BB139" i="91"/>
  <c r="F67" i="46"/>
  <c r="G65" i="46"/>
  <c r="D101" i="46"/>
  <c r="G165" i="46"/>
  <c r="G190" i="46"/>
  <c r="AH132" i="91"/>
  <c r="AL324" i="6"/>
  <c r="G112" i="46"/>
  <c r="F115" i="46"/>
  <c r="G140" i="46"/>
  <c r="D92" i="46"/>
  <c r="BG132" i="91"/>
  <c r="BK324" i="6"/>
  <c r="J41" i="68"/>
  <c r="J42" i="68"/>
  <c r="AE132" i="91"/>
  <c r="AI324" i="6"/>
  <c r="G59" i="46"/>
  <c r="T333" i="6"/>
  <c r="P139" i="91"/>
  <c r="H41" i="68"/>
  <c r="H42" i="68"/>
  <c r="AG324" i="6"/>
  <c r="AC132" i="91"/>
  <c r="G73" i="52"/>
  <c r="BG324" i="6"/>
  <c r="BC132" i="91"/>
  <c r="D132" i="91"/>
  <c r="H324" i="6"/>
  <c r="J73" i="52"/>
  <c r="BA333" i="6"/>
  <c r="AW139" i="91"/>
  <c r="J333" i="6"/>
  <c r="F139" i="91"/>
  <c r="C73" i="52"/>
  <c r="AI132" i="91"/>
  <c r="AM324" i="6"/>
  <c r="M73" i="52"/>
  <c r="E73" i="52"/>
  <c r="Z132" i="91"/>
  <c r="AD324" i="6"/>
  <c r="AC139" i="91"/>
  <c r="AG333" i="6"/>
  <c r="L73" i="52"/>
  <c r="AO132" i="91"/>
  <c r="AS324" i="6"/>
  <c r="D73" i="52"/>
  <c r="G36" i="47"/>
  <c r="G72" i="52"/>
  <c r="I36" i="47"/>
  <c r="I72" i="52"/>
  <c r="L36" i="47"/>
  <c r="L72" i="52"/>
  <c r="C25" i="47"/>
  <c r="F36" i="47"/>
  <c r="F72" i="52"/>
  <c r="H36" i="47"/>
  <c r="H72" i="52"/>
  <c r="E72" i="52"/>
  <c r="K36" i="47"/>
  <c r="K72" i="52"/>
  <c r="M36" i="47"/>
  <c r="M72" i="52"/>
  <c r="D72" i="52"/>
  <c r="J36" i="47"/>
  <c r="J72" i="52"/>
  <c r="N36" i="47"/>
  <c r="N72" i="52"/>
  <c r="AF132" i="91"/>
  <c r="AJ324" i="6"/>
  <c r="F73" i="52"/>
  <c r="Q324" i="6"/>
  <c r="M132" i="91"/>
  <c r="BO333" i="6"/>
  <c r="BK139" i="91"/>
  <c r="BB333" i="6"/>
  <c r="AX139" i="91"/>
  <c r="K73" i="52"/>
  <c r="J43" i="59"/>
  <c r="K43" i="59"/>
  <c r="C53" i="116"/>
  <c r="G10" i="47"/>
  <c r="C29" i="47"/>
  <c r="G39" i="68"/>
  <c r="H107" i="116"/>
  <c r="J97" i="59"/>
  <c r="K97" i="59"/>
  <c r="G93" i="59"/>
  <c r="F103" i="116"/>
  <c r="E81" i="59"/>
  <c r="D91" i="116"/>
  <c r="H78" i="59"/>
  <c r="H16" i="35"/>
  <c r="BA182" i="59"/>
  <c r="I78" i="59"/>
  <c r="H88" i="116"/>
  <c r="AN11" i="36"/>
  <c r="AP192" i="59"/>
  <c r="BJ191" i="59"/>
  <c r="BK27" i="28"/>
  <c r="AR198" i="59"/>
  <c r="AP12" i="36"/>
  <c r="BE33" i="28"/>
  <c r="BD196" i="59"/>
  <c r="BC33" i="28"/>
  <c r="BB196" i="59"/>
  <c r="AS11" i="36"/>
  <c r="AU192" i="59"/>
  <c r="AS192" i="59"/>
  <c r="AQ11" i="36"/>
  <c r="AP11" i="36"/>
  <c r="AR192" i="59"/>
  <c r="AX11" i="36"/>
  <c r="AZ192" i="59"/>
  <c r="BI33" i="28"/>
  <c r="BH196" i="59"/>
  <c r="BG33" i="28"/>
  <c r="BF196" i="59"/>
  <c r="AO11" i="36"/>
  <c r="AQ192" i="59"/>
  <c r="H86" i="59"/>
  <c r="G96" i="116"/>
  <c r="H79" i="59"/>
  <c r="AV198" i="59"/>
  <c r="AT12" i="36"/>
  <c r="BC191" i="59"/>
  <c r="BD27" i="28"/>
  <c r="BM33" i="28"/>
  <c r="BL196" i="59"/>
  <c r="BK33" i="28"/>
  <c r="BJ196" i="59"/>
  <c r="AW12" i="36"/>
  <c r="AY198" i="59"/>
  <c r="AU12" i="36"/>
  <c r="AW198" i="59"/>
  <c r="AQ12" i="36"/>
  <c r="AS198" i="59"/>
  <c r="AR12" i="36"/>
  <c r="AT198" i="59"/>
  <c r="H24" i="35"/>
  <c r="BA191" i="59"/>
  <c r="BB27" i="28"/>
  <c r="BG191" i="59"/>
  <c r="BH27" i="28"/>
  <c r="BC196" i="59"/>
  <c r="BD33" i="28"/>
  <c r="F96" i="116"/>
  <c r="G25" i="35"/>
  <c r="AO192" i="59"/>
  <c r="AM11" i="36"/>
  <c r="AV11" i="36"/>
  <c r="AX192" i="59"/>
  <c r="AN12" i="36"/>
  <c r="AP198" i="59"/>
  <c r="BE191" i="59"/>
  <c r="BF27" i="28"/>
  <c r="BK191" i="59"/>
  <c r="BL27" i="28"/>
  <c r="H29" i="35"/>
  <c r="BA196" i="59"/>
  <c r="BB33" i="28"/>
  <c r="BG196" i="59"/>
  <c r="BH33" i="28"/>
  <c r="H17" i="35"/>
  <c r="BA183" i="59"/>
  <c r="I79" i="59"/>
  <c r="H89" i="116"/>
  <c r="H91" i="59"/>
  <c r="BI191" i="59"/>
  <c r="BJ27" i="28"/>
  <c r="BD191" i="59"/>
  <c r="BE27" i="28"/>
  <c r="BE196" i="59"/>
  <c r="BF33" i="28"/>
  <c r="BK196" i="59"/>
  <c r="BL33" i="28"/>
  <c r="D97" i="116"/>
  <c r="AS12" i="36"/>
  <c r="AU198" i="59"/>
  <c r="AO12" i="36"/>
  <c r="AQ198" i="59"/>
  <c r="AM12" i="36"/>
  <c r="G31" i="35"/>
  <c r="AO198" i="59"/>
  <c r="AR11" i="36"/>
  <c r="AT192" i="59"/>
  <c r="BB191" i="59"/>
  <c r="BC27" i="28"/>
  <c r="BH191" i="59"/>
  <c r="BI27" i="28"/>
  <c r="BI196" i="59"/>
  <c r="BJ33" i="28"/>
  <c r="AW192" i="59"/>
  <c r="AU11" i="36"/>
  <c r="AT11" i="36"/>
  <c r="AV192" i="59"/>
  <c r="AB177" i="59"/>
  <c r="BF191" i="59"/>
  <c r="BL191" i="59"/>
  <c r="BM191" i="59"/>
  <c r="BG27" i="28"/>
  <c r="BM27" i="28"/>
  <c r="AW11" i="36"/>
  <c r="AY192" i="59"/>
  <c r="AZ198" i="59"/>
  <c r="AX12" i="36"/>
  <c r="D103" i="116"/>
  <c r="AV12" i="36"/>
  <c r="AX198" i="59"/>
  <c r="BL21" i="28"/>
  <c r="BK185" i="59"/>
  <c r="BI185" i="59"/>
  <c r="BJ21" i="28"/>
  <c r="AO10" i="36"/>
  <c r="AQ186" i="59"/>
  <c r="AT10" i="36"/>
  <c r="AV186" i="59"/>
  <c r="BD185" i="59"/>
  <c r="BE21" i="28"/>
  <c r="AQ10" i="36"/>
  <c r="AS186" i="59"/>
  <c r="BH185" i="59"/>
  <c r="BI21" i="28"/>
  <c r="G81" i="59"/>
  <c r="AR10" i="36"/>
  <c r="AT186" i="59"/>
  <c r="BC21" i="28"/>
  <c r="BB185" i="59"/>
  <c r="BL185" i="59"/>
  <c r="BM21" i="28"/>
  <c r="AS10" i="36"/>
  <c r="AU186" i="59"/>
  <c r="BG21" i="28"/>
  <c r="BF185" i="59"/>
  <c r="AP10" i="36"/>
  <c r="AR186" i="59"/>
  <c r="BK21" i="28"/>
  <c r="BJ185" i="59"/>
  <c r="AX10" i="36"/>
  <c r="AZ186" i="59"/>
  <c r="AU10" i="36"/>
  <c r="AW186" i="59"/>
  <c r="AM10" i="36"/>
  <c r="G19" i="35"/>
  <c r="AO186" i="59"/>
  <c r="BD21" i="28"/>
  <c r="BC185" i="59"/>
  <c r="H18" i="35"/>
  <c r="BA185" i="59"/>
  <c r="BB21" i="28"/>
  <c r="H80" i="59"/>
  <c r="AV10" i="36"/>
  <c r="AX186" i="59"/>
  <c r="AN10" i="36"/>
  <c r="AP186" i="59"/>
  <c r="BH21" i="28"/>
  <c r="BG185" i="59"/>
  <c r="BE185" i="59"/>
  <c r="BF21" i="28"/>
  <c r="AW10" i="36"/>
  <c r="AY186" i="59"/>
  <c r="H72" i="59"/>
  <c r="H10" i="35"/>
  <c r="BA176" i="59"/>
  <c r="I72" i="59"/>
  <c r="H82" i="116"/>
  <c r="H9" i="35"/>
  <c r="BA175" i="59"/>
  <c r="I71" i="59"/>
  <c r="H81" i="116"/>
  <c r="H71" i="59"/>
  <c r="AU24" i="36"/>
  <c r="T177" i="59"/>
  <c r="T8" i="36"/>
  <c r="Q18" i="34"/>
  <c r="M24" i="36"/>
  <c r="D8" i="36"/>
  <c r="AD8" i="36"/>
  <c r="BH8" i="36"/>
  <c r="P24" i="36"/>
  <c r="AE8" i="36"/>
  <c r="BB8" i="36"/>
  <c r="AU8" i="36"/>
  <c r="AP8" i="36"/>
  <c r="L8" i="36"/>
  <c r="AT177" i="59"/>
  <c r="BC8" i="36"/>
  <c r="Z9" i="36"/>
  <c r="AZ177" i="59"/>
  <c r="AV18" i="34"/>
  <c r="V177" i="59"/>
  <c r="T9" i="36"/>
  <c r="BB177" i="59"/>
  <c r="BD177" i="59"/>
  <c r="G24" i="36"/>
  <c r="H18" i="34"/>
  <c r="AU297" i="6"/>
  <c r="AC297" i="6"/>
  <c r="Q177" i="59"/>
  <c r="F8" i="36"/>
  <c r="AE297" i="6"/>
  <c r="BI9" i="36"/>
  <c r="F177" i="59"/>
  <c r="AQ297" i="6"/>
  <c r="U297" i="6"/>
  <c r="C354" i="97"/>
  <c r="C367" i="97"/>
  <c r="G535" i="6"/>
  <c r="C358" i="97"/>
  <c r="C364" i="97"/>
  <c r="D49" i="59"/>
  <c r="C59" i="116"/>
  <c r="C365" i="97"/>
  <c r="AK297" i="6"/>
  <c r="AE352" i="97"/>
  <c r="AI561" i="6"/>
  <c r="AD9" i="12"/>
  <c r="H5" i="35"/>
  <c r="M297" i="6"/>
  <c r="BC297" i="6"/>
  <c r="I47" i="59"/>
  <c r="H57" i="116"/>
  <c r="G56" i="59"/>
  <c r="F66" i="116"/>
  <c r="W96" i="68"/>
  <c r="AJ297" i="6"/>
  <c r="U139" i="91"/>
  <c r="Y333" i="6"/>
  <c r="BG297" i="6"/>
  <c r="I31" i="97"/>
  <c r="P297" i="6"/>
  <c r="AC96" i="68"/>
  <c r="E54" i="59"/>
  <c r="D64" i="116"/>
  <c r="E74" i="52"/>
  <c r="G177" i="59"/>
  <c r="AV24" i="36"/>
  <c r="AW18" i="34"/>
  <c r="L18" i="34"/>
  <c r="BH177" i="59"/>
  <c r="F6" i="31"/>
  <c r="AE177" i="59"/>
  <c r="AF18" i="34"/>
  <c r="F55" i="59"/>
  <c r="E65" i="116"/>
  <c r="AX18" i="34"/>
  <c r="AW24" i="36"/>
  <c r="BA177" i="59"/>
  <c r="AE18" i="34"/>
  <c r="AD24" i="36"/>
  <c r="L24" i="36"/>
  <c r="O18" i="34"/>
  <c r="N24" i="36"/>
  <c r="AW8" i="36"/>
  <c r="AY18" i="34"/>
  <c r="AX24" i="36"/>
  <c r="D24" i="36"/>
  <c r="D6" i="71"/>
  <c r="D8" i="12"/>
  <c r="X8" i="12"/>
  <c r="X6" i="71"/>
  <c r="Y18" i="34"/>
  <c r="X24" i="36"/>
  <c r="X8" i="36"/>
  <c r="Z18" i="34"/>
  <c r="Y24" i="36"/>
  <c r="E6" i="31"/>
  <c r="O8" i="12"/>
  <c r="O6" i="71"/>
  <c r="BE9" i="36"/>
  <c r="BH24" i="36"/>
  <c r="BI18" i="34"/>
  <c r="W9" i="36"/>
  <c r="AT18" i="34"/>
  <c r="AS24" i="36"/>
  <c r="AG177" i="59"/>
  <c r="BI177" i="59"/>
  <c r="U18" i="34"/>
  <c r="T24" i="36"/>
  <c r="AK6" i="71"/>
  <c r="AK8" i="12"/>
  <c r="BG8" i="36"/>
  <c r="AN8" i="36"/>
  <c r="AA177" i="59"/>
  <c r="N177" i="59"/>
  <c r="AO18" i="34"/>
  <c r="AN24" i="36"/>
  <c r="BE177" i="59"/>
  <c r="BJ9" i="36"/>
  <c r="AN9" i="36"/>
  <c r="AK24" i="36"/>
  <c r="AL18" i="34"/>
  <c r="BI24" i="36"/>
  <c r="BJ18" i="34"/>
  <c r="AI18" i="34"/>
  <c r="AH24" i="36"/>
  <c r="U24" i="36"/>
  <c r="V18" i="34"/>
  <c r="BD24" i="36"/>
  <c r="BE18" i="34"/>
  <c r="BF177" i="59"/>
  <c r="X177" i="59"/>
  <c r="AC9" i="36"/>
  <c r="R297" i="6"/>
  <c r="BK18" i="34"/>
  <c r="BJ24" i="36"/>
  <c r="U8" i="36"/>
  <c r="BE24" i="36"/>
  <c r="BF18" i="34"/>
  <c r="AL24" i="36"/>
  <c r="AM18" i="34"/>
  <c r="K24" i="36"/>
  <c r="AR8" i="12"/>
  <c r="AR6" i="71"/>
  <c r="AG8" i="36"/>
  <c r="V24" i="36"/>
  <c r="W18" i="34"/>
  <c r="O8" i="36"/>
  <c r="F4" i="59"/>
  <c r="AE560" i="6"/>
  <c r="F5" i="35"/>
  <c r="AF8" i="12"/>
  <c r="AF6" i="71"/>
  <c r="BH18" i="34"/>
  <c r="BG24" i="36"/>
  <c r="AZ8" i="36"/>
  <c r="U177" i="59"/>
  <c r="AA9" i="36"/>
  <c r="AS8" i="36"/>
  <c r="E4" i="59"/>
  <c r="S560" i="6"/>
  <c r="J24" i="36"/>
  <c r="K18" i="34"/>
  <c r="J8" i="36"/>
  <c r="E68" i="59"/>
  <c r="D78" i="116"/>
  <c r="BP564" i="6"/>
  <c r="K177" i="59"/>
  <c r="L177" i="59"/>
  <c r="AF297" i="6"/>
  <c r="AQ9" i="36"/>
  <c r="H26" i="91"/>
  <c r="BC33" i="92"/>
  <c r="H29" i="91"/>
  <c r="H33" i="91"/>
  <c r="H34" i="91"/>
  <c r="AE280" i="6"/>
  <c r="C37" i="9"/>
  <c r="U9" i="36"/>
  <c r="D6" i="31"/>
  <c r="BE297" i="6"/>
  <c r="BD561" i="6"/>
  <c r="AY9" i="12"/>
  <c r="L297" i="6"/>
  <c r="AX297" i="6"/>
  <c r="AM24" i="36"/>
  <c r="AN18" i="34"/>
  <c r="H9" i="36"/>
  <c r="R8" i="36"/>
  <c r="E5" i="35"/>
  <c r="AU561" i="6"/>
  <c r="AP9" i="12"/>
  <c r="G41" i="68"/>
  <c r="G42" i="68"/>
  <c r="BB18" i="34"/>
  <c r="BA24" i="36"/>
  <c r="D36" i="9"/>
  <c r="D8" i="9"/>
  <c r="BP278" i="6"/>
  <c r="G6" i="31"/>
  <c r="AW9" i="36"/>
  <c r="N9" i="36"/>
  <c r="F5" i="31"/>
  <c r="BK297" i="6"/>
  <c r="Y295" i="6"/>
  <c r="Y297" i="6"/>
  <c r="N279" i="6"/>
  <c r="P18" i="34"/>
  <c r="O24" i="36"/>
  <c r="I279" i="6"/>
  <c r="T295" i="6"/>
  <c r="D71" i="116"/>
  <c r="J61" i="59"/>
  <c r="K61" i="59"/>
  <c r="BA295" i="6"/>
  <c r="G47" i="59"/>
  <c r="F57" i="116"/>
  <c r="AP279" i="6"/>
  <c r="AQ280" i="6"/>
  <c r="D37" i="9"/>
  <c r="H56" i="59"/>
  <c r="G66" i="116"/>
  <c r="H57" i="59"/>
  <c r="G67" i="116"/>
  <c r="AI177" i="59"/>
  <c r="G362" i="6"/>
  <c r="AQ18" i="34"/>
  <c r="AP24" i="36"/>
  <c r="G54" i="59"/>
  <c r="H177" i="59"/>
  <c r="G29" i="91"/>
  <c r="G33" i="91"/>
  <c r="G34" i="91"/>
  <c r="AS18" i="34"/>
  <c r="AR24" i="36"/>
  <c r="AR297" i="6"/>
  <c r="J561" i="6"/>
  <c r="E9" i="12"/>
  <c r="G5" i="31"/>
  <c r="BP534" i="6"/>
  <c r="C67" i="116"/>
  <c r="AN177" i="59"/>
  <c r="I57" i="59"/>
  <c r="H67" i="116"/>
  <c r="Z8" i="36"/>
  <c r="AU9" i="36"/>
  <c r="AV9" i="36"/>
  <c r="BL356" i="97"/>
  <c r="D352" i="97"/>
  <c r="BP529" i="6"/>
  <c r="BM352" i="97"/>
  <c r="J26" i="97"/>
  <c r="F47" i="59"/>
  <c r="E57" i="116"/>
  <c r="S295" i="6"/>
  <c r="H279" i="6"/>
  <c r="S276" i="6"/>
  <c r="BP275" i="6"/>
  <c r="BA9" i="36"/>
  <c r="AQ276" i="6"/>
  <c r="D35" i="9"/>
  <c r="C22" i="9"/>
  <c r="C8" i="9"/>
  <c r="BP213" i="6"/>
  <c r="T18" i="34"/>
  <c r="S24" i="36"/>
  <c r="BP361" i="6"/>
  <c r="B50" i="9"/>
  <c r="B8" i="9"/>
  <c r="E5" i="31"/>
  <c r="AL297" i="6"/>
  <c r="G11" i="35"/>
  <c r="AQ177" i="59"/>
  <c r="E55" i="59"/>
  <c r="BM159" i="59"/>
  <c r="BN96" i="68"/>
  <c r="N333" i="6"/>
  <c r="BN297" i="6"/>
  <c r="G55" i="59"/>
  <c r="F65" i="116"/>
  <c r="G26" i="91"/>
  <c r="BB352" i="97"/>
  <c r="H26" i="97"/>
  <c r="BF561" i="6"/>
  <c r="BA9" i="12"/>
  <c r="H47" i="59"/>
  <c r="G57" i="116"/>
  <c r="AW279" i="6"/>
  <c r="BC280" i="6"/>
  <c r="E37" i="9"/>
  <c r="BH295" i="6"/>
  <c r="BC276" i="6"/>
  <c r="E35" i="9"/>
  <c r="H68" i="59"/>
  <c r="G78" i="116"/>
  <c r="AO8" i="36"/>
  <c r="G5" i="35"/>
  <c r="AA18" i="34"/>
  <c r="Z24" i="36"/>
  <c r="G297" i="6"/>
  <c r="AG561" i="6"/>
  <c r="AB9" i="12"/>
  <c r="W561" i="6"/>
  <c r="R9" i="12"/>
  <c r="AT9" i="36"/>
  <c r="G9" i="36"/>
  <c r="F29" i="91"/>
  <c r="F33" i="91"/>
  <c r="F34" i="91"/>
  <c r="H561" i="6"/>
  <c r="D66" i="116"/>
  <c r="J56" i="59"/>
  <c r="K56" i="59"/>
  <c r="M9" i="36"/>
  <c r="F57" i="59"/>
  <c r="E67" i="116"/>
  <c r="F53" i="59"/>
  <c r="AG24" i="36"/>
  <c r="AH18" i="34"/>
  <c r="W352" i="97"/>
  <c r="AA561" i="6"/>
  <c r="V9" i="12"/>
  <c r="AB297" i="6"/>
  <c r="AG352" i="97"/>
  <c r="F26" i="97"/>
  <c r="AK561" i="6"/>
  <c r="AF9" i="12"/>
  <c r="O352" i="97"/>
  <c r="S561" i="6"/>
  <c r="N9" i="12"/>
  <c r="H6" i="31"/>
  <c r="BM158" i="59"/>
  <c r="F26" i="91"/>
  <c r="AA352" i="97"/>
  <c r="AE561" i="6"/>
  <c r="Z9" i="12"/>
  <c r="E33" i="92"/>
  <c r="D29" i="91"/>
  <c r="D33" i="91"/>
  <c r="D26" i="91"/>
  <c r="BO280" i="6"/>
  <c r="F37" i="9"/>
  <c r="BD297" i="6"/>
  <c r="AX352" i="97"/>
  <c r="G26" i="97"/>
  <c r="BB561" i="6"/>
  <c r="AW9" i="12"/>
  <c r="J297" i="6"/>
  <c r="I55" i="59"/>
  <c r="H65" i="116"/>
  <c r="AI297" i="6"/>
  <c r="AQ296" i="6"/>
  <c r="D40" i="9"/>
  <c r="D41" i="9"/>
  <c r="K279" i="6"/>
  <c r="V295" i="6"/>
  <c r="V297" i="6"/>
  <c r="K76" i="52"/>
  <c r="M76" i="52"/>
  <c r="C27" i="47"/>
  <c r="D27" i="47"/>
  <c r="F74" i="46"/>
  <c r="G74" i="46"/>
  <c r="B184" i="46"/>
  <c r="B192" i="46"/>
  <c r="B229" i="46"/>
  <c r="D229" i="46"/>
  <c r="D134" i="46"/>
  <c r="D142" i="46"/>
  <c r="F129" i="46"/>
  <c r="G129" i="46"/>
  <c r="F171" i="46"/>
  <c r="G171" i="46"/>
  <c r="F172" i="46"/>
  <c r="E222" i="46"/>
  <c r="F222" i="46"/>
  <c r="F196" i="46"/>
  <c r="G196" i="46"/>
  <c r="E246" i="46"/>
  <c r="F246" i="46"/>
  <c r="G246" i="46"/>
  <c r="BM39" i="50"/>
  <c r="E117" i="46"/>
  <c r="E126" i="46"/>
  <c r="B126" i="46"/>
  <c r="B117" i="46"/>
  <c r="D155" i="46"/>
  <c r="B159" i="46"/>
  <c r="B167" i="46"/>
  <c r="F158" i="46"/>
  <c r="D220" i="46"/>
  <c r="B224" i="46"/>
  <c r="E159" i="46"/>
  <c r="E167" i="46"/>
  <c r="F105" i="46"/>
  <c r="D109" i="46"/>
  <c r="D149" i="46"/>
  <c r="D151" i="46"/>
  <c r="F145" i="46"/>
  <c r="F206" i="46"/>
  <c r="D174" i="46"/>
  <c r="F170" i="46"/>
  <c r="F197" i="46"/>
  <c r="E247" i="46"/>
  <c r="F247" i="46"/>
  <c r="E184" i="46"/>
  <c r="E192" i="46"/>
  <c r="D184" i="46"/>
  <c r="F179" i="46"/>
  <c r="B199" i="46"/>
  <c r="D195" i="46"/>
  <c r="E232" i="46"/>
  <c r="F182" i="46"/>
  <c r="E231" i="46"/>
  <c r="F181" i="46"/>
  <c r="B234" i="46"/>
  <c r="B242" i="46"/>
  <c r="E230" i="46"/>
  <c r="E234" i="46"/>
  <c r="E242" i="46"/>
  <c r="F180" i="46"/>
  <c r="E174" i="46"/>
  <c r="G124" i="46"/>
  <c r="BN39" i="50"/>
  <c r="E199" i="46"/>
  <c r="E201" i="46"/>
  <c r="F157" i="46"/>
  <c r="D41" i="116"/>
  <c r="J31" i="59"/>
  <c r="K31" i="59"/>
  <c r="D44" i="116"/>
  <c r="J34" i="59"/>
  <c r="K34" i="59"/>
  <c r="G101" i="46"/>
  <c r="F17" i="46"/>
  <c r="G17" i="46"/>
  <c r="J74" i="52"/>
  <c r="K74" i="52"/>
  <c r="L74" i="52"/>
  <c r="C74" i="52"/>
  <c r="N73" i="52"/>
  <c r="H73" i="52"/>
  <c r="C28" i="47"/>
  <c r="I73" i="52"/>
  <c r="O44" i="82" a="1"/>
  <c r="F76" i="46"/>
  <c r="G76" i="46"/>
  <c r="G67" i="46"/>
  <c r="G115" i="46"/>
  <c r="G90" i="46"/>
  <c r="F92" i="46"/>
  <c r="G92" i="46"/>
  <c r="F76" i="52"/>
  <c r="J76" i="52"/>
  <c r="D76" i="52"/>
  <c r="C72" i="52"/>
  <c r="O36" i="47"/>
  <c r="D25" i="47"/>
  <c r="E76" i="52"/>
  <c r="C76" i="52"/>
  <c r="G76" i="52"/>
  <c r="N76" i="52"/>
  <c r="D26" i="47"/>
  <c r="H76" i="52"/>
  <c r="I76" i="52"/>
  <c r="D29" i="47"/>
  <c r="AH177" i="59"/>
  <c r="R9" i="36"/>
  <c r="G88" i="116"/>
  <c r="J78" i="59"/>
  <c r="BM182" i="59"/>
  <c r="BM185" i="59"/>
  <c r="BK192" i="59"/>
  <c r="BI11" i="36"/>
  <c r="BC192" i="59"/>
  <c r="BA11" i="36"/>
  <c r="BD198" i="59"/>
  <c r="BB12" i="36"/>
  <c r="AZ11" i="36"/>
  <c r="BB192" i="59"/>
  <c r="BC12" i="36"/>
  <c r="BE198" i="59"/>
  <c r="H87" i="59"/>
  <c r="AY11" i="36"/>
  <c r="H25" i="35"/>
  <c r="BA192" i="59"/>
  <c r="BC11" i="36"/>
  <c r="BE192" i="59"/>
  <c r="I86" i="59"/>
  <c r="BD12" i="36"/>
  <c r="BF198" i="59"/>
  <c r="BJ11" i="36"/>
  <c r="BL192" i="59"/>
  <c r="BB11" i="36"/>
  <c r="BD192" i="59"/>
  <c r="BE12" i="36"/>
  <c r="BG198" i="59"/>
  <c r="BH11" i="36"/>
  <c r="BJ192" i="59"/>
  <c r="BM183" i="59"/>
  <c r="BH198" i="59"/>
  <c r="BF12" i="36"/>
  <c r="BD11" i="36"/>
  <c r="BF192" i="59"/>
  <c r="BG12" i="36"/>
  <c r="BI198" i="59"/>
  <c r="BG11" i="36"/>
  <c r="BI192" i="59"/>
  <c r="AY12" i="36"/>
  <c r="H31" i="35"/>
  <c r="BA198" i="59"/>
  <c r="BA12" i="36"/>
  <c r="BC198" i="59"/>
  <c r="BH12" i="36"/>
  <c r="BJ198" i="59"/>
  <c r="G89" i="116"/>
  <c r="J79" i="59"/>
  <c r="BM175" i="59"/>
  <c r="H93" i="59"/>
  <c r="I91" i="59"/>
  <c r="H101" i="116"/>
  <c r="AZ12" i="36"/>
  <c r="BB198" i="59"/>
  <c r="BF11" i="36"/>
  <c r="BH192" i="59"/>
  <c r="BI12" i="36"/>
  <c r="BK198" i="59"/>
  <c r="G101" i="116"/>
  <c r="J91" i="59"/>
  <c r="BG192" i="59"/>
  <c r="BE11" i="36"/>
  <c r="BL198" i="59"/>
  <c r="BJ12" i="36"/>
  <c r="BM196" i="59"/>
  <c r="BE10" i="36"/>
  <c r="BG186" i="59"/>
  <c r="F91" i="116"/>
  <c r="BA10" i="36"/>
  <c r="BC186" i="59"/>
  <c r="BJ10" i="36"/>
  <c r="BL186" i="59"/>
  <c r="BF10" i="36"/>
  <c r="BH186" i="59"/>
  <c r="H81" i="59"/>
  <c r="G91" i="116"/>
  <c r="BH10" i="36"/>
  <c r="BJ186" i="59"/>
  <c r="BG10" i="36"/>
  <c r="BI186" i="59"/>
  <c r="BC10" i="36"/>
  <c r="BE186" i="59"/>
  <c r="G90" i="116"/>
  <c r="AZ10" i="36"/>
  <c r="BB186" i="59"/>
  <c r="BA186" i="59"/>
  <c r="AY10" i="36"/>
  <c r="H19" i="35"/>
  <c r="BB10" i="36"/>
  <c r="BD186" i="59"/>
  <c r="I80" i="59"/>
  <c r="H90" i="116"/>
  <c r="BD10" i="36"/>
  <c r="BF186" i="59"/>
  <c r="BI10" i="36"/>
  <c r="BK186" i="59"/>
  <c r="BM176" i="59"/>
  <c r="G82" i="116"/>
  <c r="J72" i="59"/>
  <c r="K72" i="59"/>
  <c r="BH9" i="36"/>
  <c r="G81" i="116"/>
  <c r="J71" i="59"/>
  <c r="N18" i="34"/>
  <c r="G68" i="59"/>
  <c r="F78" i="116"/>
  <c r="I68" i="59"/>
  <c r="H78" i="116"/>
  <c r="AX9" i="36"/>
  <c r="AM177" i="59"/>
  <c r="H11" i="35"/>
  <c r="E11" i="35"/>
  <c r="AZ9" i="36"/>
  <c r="I73" i="59"/>
  <c r="H83" i="116"/>
  <c r="D9" i="36"/>
  <c r="C363" i="97"/>
  <c r="AA132" i="91"/>
  <c r="AE324" i="6"/>
  <c r="U132" i="91"/>
  <c r="Y324" i="6"/>
  <c r="AL177" i="59"/>
  <c r="E26" i="97"/>
  <c r="F11" i="35"/>
  <c r="AU177" i="59"/>
  <c r="Z177" i="59"/>
  <c r="C30" i="47"/>
  <c r="L76" i="52"/>
  <c r="AS9" i="36"/>
  <c r="M177" i="59"/>
  <c r="AY9" i="36"/>
  <c r="S177" i="59"/>
  <c r="E12" i="35"/>
  <c r="AT24" i="36"/>
  <c r="AU18" i="34"/>
  <c r="BD9" i="36"/>
  <c r="BG9" i="36"/>
  <c r="L9" i="36"/>
  <c r="Y9" i="36"/>
  <c r="S9" i="36"/>
  <c r="AR177" i="59"/>
  <c r="BC9" i="36"/>
  <c r="X9" i="36"/>
  <c r="AE9" i="36"/>
  <c r="V9" i="36"/>
  <c r="AF177" i="59"/>
  <c r="F5" i="59"/>
  <c r="Z6" i="71"/>
  <c r="Z8" i="12"/>
  <c r="N6" i="71"/>
  <c r="N8" i="12"/>
  <c r="E5" i="59"/>
  <c r="J9" i="36"/>
  <c r="I9" i="36"/>
  <c r="BA297" i="6"/>
  <c r="BC296" i="6"/>
  <c r="E40" i="9"/>
  <c r="E41" i="9"/>
  <c r="BP279" i="6"/>
  <c r="S280" i="6"/>
  <c r="AG9" i="36"/>
  <c r="AP297" i="6"/>
  <c r="AQ298" i="6"/>
  <c r="D42" i="9"/>
  <c r="N297" i="6"/>
  <c r="E7" i="31"/>
  <c r="BP276" i="6"/>
  <c r="B35" i="9"/>
  <c r="AK9" i="36"/>
  <c r="D65" i="116"/>
  <c r="J55" i="59"/>
  <c r="K55" i="59"/>
  <c r="G7" i="31"/>
  <c r="AF9" i="36"/>
  <c r="T297" i="6"/>
  <c r="AE296" i="6"/>
  <c r="C40" i="9"/>
  <c r="C41" i="9"/>
  <c r="K297" i="6"/>
  <c r="BP561" i="6"/>
  <c r="C9" i="12"/>
  <c r="BK9" i="12"/>
  <c r="E57" i="59"/>
  <c r="BM161" i="59"/>
  <c r="F7" i="31"/>
  <c r="E9" i="36"/>
  <c r="BO290" i="6"/>
  <c r="F38" i="9"/>
  <c r="F39" i="9"/>
  <c r="D5" i="31"/>
  <c r="C5" i="35"/>
  <c r="AQ290" i="6"/>
  <c r="D38" i="9"/>
  <c r="D39" i="9"/>
  <c r="F68" i="59"/>
  <c r="E78" i="116"/>
  <c r="E177" i="59"/>
  <c r="D11" i="35"/>
  <c r="C5" i="31"/>
  <c r="BN7" i="30"/>
  <c r="C6" i="31"/>
  <c r="BN8" i="30"/>
  <c r="AO9" i="36"/>
  <c r="F9" i="36"/>
  <c r="E63" i="116"/>
  <c r="J53" i="59"/>
  <c r="K53" i="59"/>
  <c r="BH297" i="6"/>
  <c r="BO298" i="6"/>
  <c r="F42" i="9"/>
  <c r="BO296" i="6"/>
  <c r="F40" i="9"/>
  <c r="F41" i="9"/>
  <c r="AL9" i="36"/>
  <c r="F64" i="116"/>
  <c r="J54" i="59"/>
  <c r="K54" i="59"/>
  <c r="AR18" i="34"/>
  <c r="AQ24" i="36"/>
  <c r="D48" i="59"/>
  <c r="C58" i="116"/>
  <c r="D50" i="59"/>
  <c r="C60" i="116"/>
  <c r="H7" i="31"/>
  <c r="E47" i="59"/>
  <c r="BM151" i="59"/>
  <c r="S297" i="6"/>
  <c r="BP295" i="6"/>
  <c r="S296" i="6"/>
  <c r="D26" i="97"/>
  <c r="I26" i="97"/>
  <c r="BL352" i="97"/>
  <c r="G57" i="59"/>
  <c r="F67" i="116"/>
  <c r="X297" i="6"/>
  <c r="AE290" i="6"/>
  <c r="C38" i="9"/>
  <c r="C39" i="9"/>
  <c r="I297" i="6"/>
  <c r="AM44" i="82" a="1"/>
  <c r="H74" i="52"/>
  <c r="I74" i="52"/>
  <c r="D74" i="52"/>
  <c r="F74" i="52"/>
  <c r="AY44" i="82" a="1"/>
  <c r="AA44" i="82" a="1"/>
  <c r="AG47" i="82"/>
  <c r="N74" i="52"/>
  <c r="G74" i="52"/>
  <c r="D28" i="47"/>
  <c r="M74" i="52"/>
  <c r="E176" i="46"/>
  <c r="B176" i="46"/>
  <c r="F134" i="46"/>
  <c r="D199" i="46"/>
  <c r="D201" i="46"/>
  <c r="F195" i="46"/>
  <c r="F220" i="46"/>
  <c r="D224" i="46"/>
  <c r="E249" i="46"/>
  <c r="E251" i="46"/>
  <c r="B201" i="46"/>
  <c r="F208" i="46"/>
  <c r="F232" i="46"/>
  <c r="B209" i="46"/>
  <c r="B217" i="46"/>
  <c r="D205" i="46"/>
  <c r="BN43" i="50"/>
  <c r="F184" i="46"/>
  <c r="G179" i="46"/>
  <c r="F174" i="46"/>
  <c r="G170" i="46"/>
  <c r="D159" i="46"/>
  <c r="D167" i="46"/>
  <c r="F155" i="46"/>
  <c r="B249" i="46"/>
  <c r="D245" i="46"/>
  <c r="D192" i="46"/>
  <c r="G145" i="46"/>
  <c r="F149" i="46"/>
  <c r="D234" i="46"/>
  <c r="D242" i="46"/>
  <c r="F229" i="46"/>
  <c r="E224" i="46"/>
  <c r="F231" i="46"/>
  <c r="D117" i="46"/>
  <c r="D126" i="46"/>
  <c r="E209" i="46"/>
  <c r="E217" i="46"/>
  <c r="BM43" i="50"/>
  <c r="F230" i="46"/>
  <c r="F207" i="46"/>
  <c r="G105" i="46"/>
  <c r="F109" i="46"/>
  <c r="AA51" i="52"/>
  <c r="AK15" i="92"/>
  <c r="V15" i="92"/>
  <c r="J75" i="52"/>
  <c r="K75" i="52"/>
  <c r="E75" i="52"/>
  <c r="D75" i="52"/>
  <c r="L75" i="52"/>
  <c r="I75" i="52"/>
  <c r="G75" i="52"/>
  <c r="M75" i="52"/>
  <c r="N75" i="52"/>
  <c r="C44" i="82"/>
  <c r="C75" i="52"/>
  <c r="H75" i="52"/>
  <c r="O44" i="82"/>
  <c r="W47" i="82"/>
  <c r="W46" i="82"/>
  <c r="V47" i="82"/>
  <c r="V46" i="82"/>
  <c r="U47" i="82"/>
  <c r="S47" i="82"/>
  <c r="R47" i="82"/>
  <c r="Z47" i="82"/>
  <c r="P47" i="82"/>
  <c r="X47" i="82"/>
  <c r="X46" i="82"/>
  <c r="Q47" i="82"/>
  <c r="Q46" i="82"/>
  <c r="Y47" i="82"/>
  <c r="Y46" i="82"/>
  <c r="T47" i="82"/>
  <c r="F75" i="52"/>
  <c r="T51" i="52"/>
  <c r="W21" i="71"/>
  <c r="AZ25" i="50"/>
  <c r="AY21" i="71"/>
  <c r="AZ15" i="92"/>
  <c r="BH51" i="52"/>
  <c r="BH25" i="50"/>
  <c r="BH15" i="92"/>
  <c r="BG21" i="71"/>
  <c r="G47" i="82"/>
  <c r="G46" i="82"/>
  <c r="BC15" i="92"/>
  <c r="BB21" i="71"/>
  <c r="BC51" i="52"/>
  <c r="BC25" i="50"/>
  <c r="BG25" i="50"/>
  <c r="BG51" i="52"/>
  <c r="BF21" i="71"/>
  <c r="BG15" i="92"/>
  <c r="BA25" i="50"/>
  <c r="AZ21" i="71"/>
  <c r="BA15" i="92"/>
  <c r="BA51" i="52"/>
  <c r="J47" i="82"/>
  <c r="T15" i="92"/>
  <c r="Q51" i="52"/>
  <c r="T88" i="48"/>
  <c r="X21" i="71"/>
  <c r="Y51" i="52"/>
  <c r="U21" i="71"/>
  <c r="BD25" i="50"/>
  <c r="BD51" i="52"/>
  <c r="BD15" i="92"/>
  <c r="BC21" i="71"/>
  <c r="BI25" i="50"/>
  <c r="BI15" i="92"/>
  <c r="BH21" i="71"/>
  <c r="BI51" i="52"/>
  <c r="BK15" i="92"/>
  <c r="BJ21" i="71"/>
  <c r="BK51" i="52"/>
  <c r="BK25" i="50"/>
  <c r="BF25" i="50"/>
  <c r="BE21" i="71"/>
  <c r="BF15" i="92"/>
  <c r="BF51" i="52"/>
  <c r="BJ15" i="92"/>
  <c r="BI21" i="71"/>
  <c r="BJ25" i="50"/>
  <c r="BJ51" i="52"/>
  <c r="BD21" i="71"/>
  <c r="BE15" i="92"/>
  <c r="BE51" i="52"/>
  <c r="BE25" i="50"/>
  <c r="AD51" i="52"/>
  <c r="AD25" i="50"/>
  <c r="AD15" i="92"/>
  <c r="AC21" i="71"/>
  <c r="AJ88" i="48"/>
  <c r="BA21" i="71"/>
  <c r="BB25" i="50"/>
  <c r="BB51" i="52"/>
  <c r="BB15" i="92"/>
  <c r="AC88" i="48"/>
  <c r="AF47" i="82"/>
  <c r="AH47" i="82"/>
  <c r="V25" i="50"/>
  <c r="Y25" i="50"/>
  <c r="AI47" i="82"/>
  <c r="AI46" i="82"/>
  <c r="AC47" i="82"/>
  <c r="AC46" i="82"/>
  <c r="AK47" i="82"/>
  <c r="Y15" i="92"/>
  <c r="AD47" i="82"/>
  <c r="AD92" i="82"/>
  <c r="AD101" i="82"/>
  <c r="AL47" i="82"/>
  <c r="AC15" i="92"/>
  <c r="AE47" i="82"/>
  <c r="G12" i="35"/>
  <c r="BM198" i="59"/>
  <c r="K79" i="59"/>
  <c r="K78" i="59"/>
  <c r="I87" i="59"/>
  <c r="H97" i="116"/>
  <c r="G97" i="116"/>
  <c r="J87" i="59"/>
  <c r="BF9" i="36"/>
  <c r="K71" i="59"/>
  <c r="I81" i="59"/>
  <c r="H91" i="116"/>
  <c r="H96" i="116"/>
  <c r="J86" i="59"/>
  <c r="K86" i="59"/>
  <c r="K91" i="59"/>
  <c r="G103" i="116"/>
  <c r="I93" i="59"/>
  <c r="H103" i="116"/>
  <c r="BM192" i="59"/>
  <c r="J80" i="59"/>
  <c r="K80" i="59"/>
  <c r="BM186" i="59"/>
  <c r="H12" i="35"/>
  <c r="F73" i="59"/>
  <c r="E83" i="116"/>
  <c r="BB9" i="36"/>
  <c r="G73" i="59"/>
  <c r="F83" i="116"/>
  <c r="F12" i="35"/>
  <c r="H73" i="59"/>
  <c r="G83" i="116"/>
  <c r="G553" i="6"/>
  <c r="C376" i="97"/>
  <c r="C32" i="97"/>
  <c r="C41" i="97"/>
  <c r="C368" i="97"/>
  <c r="C28" i="97"/>
  <c r="AJ9" i="36"/>
  <c r="I74" i="59"/>
  <c r="H84" i="116"/>
  <c r="E73" i="59"/>
  <c r="D83" i="116"/>
  <c r="K9" i="36"/>
  <c r="F74" i="59"/>
  <c r="E84" i="116"/>
  <c r="Q9" i="36"/>
  <c r="AD9" i="36"/>
  <c r="H74" i="59"/>
  <c r="G84" i="116"/>
  <c r="AP9" i="36"/>
  <c r="AE298" i="6"/>
  <c r="C42" i="9"/>
  <c r="BP289" i="6"/>
  <c r="S290" i="6"/>
  <c r="H297" i="6"/>
  <c r="D57" i="116"/>
  <c r="J47" i="59"/>
  <c r="K47" i="59"/>
  <c r="D177" i="59"/>
  <c r="E13" i="28"/>
  <c r="C11" i="35"/>
  <c r="AP18" i="34"/>
  <c r="G6" i="34"/>
  <c r="G44" i="31"/>
  <c r="AO24" i="36"/>
  <c r="G38" i="31"/>
  <c r="BA51" i="30"/>
  <c r="BM172" i="59"/>
  <c r="D68" i="59"/>
  <c r="D12" i="35"/>
  <c r="C9" i="36"/>
  <c r="AA24" i="36"/>
  <c r="AO51" i="30"/>
  <c r="AB18" i="34"/>
  <c r="F6" i="34"/>
  <c r="F44" i="31"/>
  <c r="F38" i="31"/>
  <c r="C164" i="91"/>
  <c r="G380" i="6"/>
  <c r="G566" i="6"/>
  <c r="G568" i="6"/>
  <c r="D67" i="116"/>
  <c r="J57" i="59"/>
  <c r="K57" i="59"/>
  <c r="BP280" i="6"/>
  <c r="B37" i="9"/>
  <c r="R24" i="36"/>
  <c r="S18" i="34"/>
  <c r="E6" i="34"/>
  <c r="E44" i="31"/>
  <c r="AC51" i="30"/>
  <c r="E38" i="31"/>
  <c r="BC290" i="6"/>
  <c r="E38" i="9"/>
  <c r="E39" i="9"/>
  <c r="AW297" i="6"/>
  <c r="BC298" i="6"/>
  <c r="E42" i="9"/>
  <c r="B40" i="9"/>
  <c r="BP296" i="6"/>
  <c r="AZ24" i="36"/>
  <c r="BA18" i="34"/>
  <c r="H6" i="34"/>
  <c r="H44" i="31"/>
  <c r="BM51" i="30"/>
  <c r="H38" i="31"/>
  <c r="BN9" i="30"/>
  <c r="BO48" i="30"/>
  <c r="C7" i="31"/>
  <c r="D7" i="31"/>
  <c r="L47" i="82"/>
  <c r="L46" i="82"/>
  <c r="AJ47" i="82"/>
  <c r="AJ92" i="82"/>
  <c r="AJ101" i="82"/>
  <c r="AA44" i="82"/>
  <c r="R25" i="50"/>
  <c r="AY44" i="82"/>
  <c r="BI47" i="82"/>
  <c r="BE47" i="82"/>
  <c r="BE46" i="82"/>
  <c r="AZ47" i="82"/>
  <c r="AZ46" i="82"/>
  <c r="BB47" i="82"/>
  <c r="BB46" i="82"/>
  <c r="BD47" i="82"/>
  <c r="BH47" i="82"/>
  <c r="BH46" i="82"/>
  <c r="BJ47" i="82"/>
  <c r="BJ46" i="82"/>
  <c r="BF47" i="82"/>
  <c r="BA47" i="82"/>
  <c r="BC47" i="82"/>
  <c r="BC46" i="82"/>
  <c r="BG47" i="82"/>
  <c r="BG46" i="82"/>
  <c r="AO8" i="48"/>
  <c r="N47" i="82"/>
  <c r="N46" i="82"/>
  <c r="H47" i="82"/>
  <c r="H46" i="82"/>
  <c r="AM44" i="82"/>
  <c r="AS47" i="82"/>
  <c r="AU47" i="82"/>
  <c r="AU46" i="82"/>
  <c r="AQ47" i="82"/>
  <c r="AQ46" i="82"/>
  <c r="AO47" i="82"/>
  <c r="AO46" i="82"/>
  <c r="AT47" i="82"/>
  <c r="AT46" i="82"/>
  <c r="AN47" i="82"/>
  <c r="AN46" i="82"/>
  <c r="AW47" i="82"/>
  <c r="AV47" i="82"/>
  <c r="AR47" i="82"/>
  <c r="AP47" i="82"/>
  <c r="AP46" i="82"/>
  <c r="AX47" i="82"/>
  <c r="K47" i="82"/>
  <c r="K46" i="82"/>
  <c r="I47" i="82"/>
  <c r="I46" i="82"/>
  <c r="V51" i="52"/>
  <c r="M47" i="82"/>
  <c r="AB47" i="82"/>
  <c r="AB46" i="82"/>
  <c r="AB19" i="82"/>
  <c r="AA15" i="92"/>
  <c r="AC25" i="50"/>
  <c r="Z21" i="71"/>
  <c r="AB21" i="71"/>
  <c r="AA25" i="50"/>
  <c r="W15" i="92"/>
  <c r="W51" i="52"/>
  <c r="Z89" i="48"/>
  <c r="V21" i="71"/>
  <c r="T25" i="50"/>
  <c r="G134" i="46"/>
  <c r="F142" i="46"/>
  <c r="G142" i="46"/>
  <c r="AK51" i="52"/>
  <c r="AJ21" i="71"/>
  <c r="W25" i="50"/>
  <c r="X25" i="50"/>
  <c r="E226" i="46"/>
  <c r="X51" i="52"/>
  <c r="F151" i="46"/>
  <c r="G151" i="46"/>
  <c r="G149" i="46"/>
  <c r="B251" i="46"/>
  <c r="G174" i="46"/>
  <c r="D209" i="46"/>
  <c r="D217" i="46"/>
  <c r="F205" i="46"/>
  <c r="F199" i="46"/>
  <c r="G195" i="46"/>
  <c r="G229" i="46"/>
  <c r="F234" i="46"/>
  <c r="G184" i="46"/>
  <c r="F192" i="46"/>
  <c r="G192" i="46"/>
  <c r="AJ7" i="52"/>
  <c r="Z88" i="48"/>
  <c r="G155" i="46"/>
  <c r="F159" i="46"/>
  <c r="D226" i="46"/>
  <c r="AK25" i="50"/>
  <c r="R15" i="92"/>
  <c r="S21" i="71"/>
  <c r="G220" i="46"/>
  <c r="F224" i="46"/>
  <c r="Q25" i="50"/>
  <c r="G109" i="46"/>
  <c r="F126" i="46"/>
  <c r="G126" i="46"/>
  <c r="F117" i="46"/>
  <c r="G117" i="46"/>
  <c r="B226" i="46"/>
  <c r="X15" i="92"/>
  <c r="D176" i="46"/>
  <c r="F245" i="46"/>
  <c r="D249" i="46"/>
  <c r="D251" i="46"/>
  <c r="P21" i="71"/>
  <c r="Q15" i="92"/>
  <c r="R51" i="52"/>
  <c r="Q21" i="71"/>
  <c r="AI15" i="92"/>
  <c r="U88" i="48"/>
  <c r="S51" i="52"/>
  <c r="U51" i="52"/>
  <c r="U15" i="92"/>
  <c r="U25" i="50"/>
  <c r="T30" i="50"/>
  <c r="T21" i="71"/>
  <c r="Q51" i="82"/>
  <c r="Q19" i="82"/>
  <c r="X51" i="82"/>
  <c r="X19" i="82"/>
  <c r="Y92" i="82"/>
  <c r="Y27" i="82"/>
  <c r="P92" i="82"/>
  <c r="P27" i="82"/>
  <c r="AN25" i="50"/>
  <c r="AN15" i="92"/>
  <c r="AM21" i="71"/>
  <c r="AI27" i="82"/>
  <c r="AI92" i="82"/>
  <c r="AI101" i="82"/>
  <c r="AD27" i="82"/>
  <c r="AA47" i="82"/>
  <c r="AA46" i="82"/>
  <c r="Z92" i="82"/>
  <c r="Z27" i="82"/>
  <c r="AB51" i="82"/>
  <c r="AL27" i="82"/>
  <c r="AL92" i="82"/>
  <c r="AL101" i="82"/>
  <c r="AO21" i="71"/>
  <c r="AP15" i="92"/>
  <c r="AP25" i="50"/>
  <c r="AP51" i="52"/>
  <c r="Q92" i="82"/>
  <c r="Q27" i="82"/>
  <c r="Z46" i="82"/>
  <c r="AS21" i="71"/>
  <c r="AT15" i="92"/>
  <c r="AT25" i="50"/>
  <c r="AT51" i="52"/>
  <c r="AI19" i="82"/>
  <c r="AI51" i="82"/>
  <c r="AV25" i="50"/>
  <c r="AV51" i="52"/>
  <c r="AU21" i="71"/>
  <c r="AV15" i="92"/>
  <c r="AP21" i="71"/>
  <c r="AQ51" i="52"/>
  <c r="AQ15" i="92"/>
  <c r="AQ25" i="50"/>
  <c r="V19" i="82"/>
  <c r="V51" i="82"/>
  <c r="R92" i="82"/>
  <c r="R27" i="82"/>
  <c r="AI21" i="71"/>
  <c r="AE27" i="82"/>
  <c r="AE92" i="82"/>
  <c r="AE101" i="82"/>
  <c r="AV21" i="71"/>
  <c r="AW25" i="50"/>
  <c r="AW15" i="92"/>
  <c r="AW51" i="52"/>
  <c r="Y51" i="82"/>
  <c r="Y19" i="82"/>
  <c r="R46" i="82"/>
  <c r="S46" i="82"/>
  <c r="S92" i="82"/>
  <c r="S27" i="82"/>
  <c r="AC19" i="82"/>
  <c r="AC51" i="82"/>
  <c r="AJ46" i="82"/>
  <c r="AO51" i="52"/>
  <c r="AO25" i="50"/>
  <c r="AN21" i="71"/>
  <c r="AO15" i="92"/>
  <c r="Q7" i="52"/>
  <c r="T92" i="82"/>
  <c r="T27" i="82"/>
  <c r="U46" i="82"/>
  <c r="U92" i="82"/>
  <c r="U27" i="82"/>
  <c r="AY15" i="92"/>
  <c r="AX21" i="71"/>
  <c r="AY51" i="52"/>
  <c r="AY25" i="50"/>
  <c r="AE46" i="82"/>
  <c r="AC92" i="82"/>
  <c r="AC101" i="82"/>
  <c r="AC27" i="82"/>
  <c r="AF46" i="82"/>
  <c r="AF92" i="82"/>
  <c r="AF101" i="82"/>
  <c r="AF27" i="82"/>
  <c r="P46" i="82"/>
  <c r="X27" i="82"/>
  <c r="X92" i="82"/>
  <c r="V27" i="82"/>
  <c r="V92" i="82"/>
  <c r="AR21" i="71"/>
  <c r="AS15" i="92"/>
  <c r="AS25" i="50"/>
  <c r="AS51" i="52"/>
  <c r="AL46" i="82"/>
  <c r="AK27" i="82"/>
  <c r="AK92" i="82"/>
  <c r="AK101" i="82"/>
  <c r="AK46" i="82"/>
  <c r="W19" i="82"/>
  <c r="W51" i="82"/>
  <c r="T46" i="82"/>
  <c r="W27" i="82"/>
  <c r="W92" i="82"/>
  <c r="AX51" i="52"/>
  <c r="AW21" i="71"/>
  <c r="AX15" i="92"/>
  <c r="AX25" i="50"/>
  <c r="AR15" i="92"/>
  <c r="AR51" i="52"/>
  <c r="AQ21" i="71"/>
  <c r="AR25" i="50"/>
  <c r="AH46" i="82"/>
  <c r="AH92" i="82"/>
  <c r="AH101" i="82"/>
  <c r="AH27" i="82"/>
  <c r="AD46" i="82"/>
  <c r="AG46" i="82"/>
  <c r="AG27" i="82"/>
  <c r="AG92" i="82"/>
  <c r="AG101" i="82"/>
  <c r="AT21" i="71"/>
  <c r="AU15" i="92"/>
  <c r="AU25" i="50"/>
  <c r="AU51" i="52"/>
  <c r="AK88" i="48"/>
  <c r="Z25" i="50"/>
  <c r="Y7" i="52"/>
  <c r="Z15" i="92"/>
  <c r="Z51" i="52"/>
  <c r="S25" i="50"/>
  <c r="R7" i="52"/>
  <c r="O88" i="48"/>
  <c r="Y21" i="71"/>
  <c r="V88" i="48"/>
  <c r="BA30" i="50"/>
  <c r="Q88" i="48"/>
  <c r="BE30" i="50"/>
  <c r="AD88" i="48"/>
  <c r="R21" i="71"/>
  <c r="W88" i="48"/>
  <c r="S15" i="92"/>
  <c r="AB88" i="48"/>
  <c r="X88" i="48"/>
  <c r="AG88" i="48"/>
  <c r="D58" i="49"/>
  <c r="BG58" i="49"/>
  <c r="BN58" i="49"/>
  <c r="G19" i="82"/>
  <c r="G51" i="82"/>
  <c r="I19" i="82"/>
  <c r="I51" i="82"/>
  <c r="D61" i="49"/>
  <c r="BJ61" i="49"/>
  <c r="BN61" i="49"/>
  <c r="D53" i="49"/>
  <c r="BB53" i="49"/>
  <c r="BN53" i="49"/>
  <c r="K19" i="82"/>
  <c r="K51" i="82"/>
  <c r="D137" i="49"/>
  <c r="BM137" i="49"/>
  <c r="BN137" i="49"/>
  <c r="D47" i="82"/>
  <c r="D46" i="82"/>
  <c r="D132" i="49"/>
  <c r="BH132" i="49"/>
  <c r="BN132" i="49"/>
  <c r="BH7" i="52"/>
  <c r="K27" i="82"/>
  <c r="K92" i="82"/>
  <c r="N92" i="82"/>
  <c r="N27" i="82"/>
  <c r="D133" i="49"/>
  <c r="BI133" i="49"/>
  <c r="BN133" i="49"/>
  <c r="D131" i="49"/>
  <c r="BG131" i="49"/>
  <c r="BN131" i="49"/>
  <c r="BC7" i="52"/>
  <c r="V7" i="52"/>
  <c r="N51" i="82"/>
  <c r="N19" i="82"/>
  <c r="AZ7" i="52"/>
  <c r="D60" i="49"/>
  <c r="BI60" i="49"/>
  <c r="BN60" i="49"/>
  <c r="G92" i="82"/>
  <c r="G27" i="82"/>
  <c r="M92" i="82"/>
  <c r="M27" i="82"/>
  <c r="H19" i="82"/>
  <c r="H51" i="82"/>
  <c r="F27" i="82"/>
  <c r="J27" i="82"/>
  <c r="J92" i="82"/>
  <c r="BB7" i="52"/>
  <c r="D129" i="49"/>
  <c r="BE129" i="49"/>
  <c r="BN129" i="49"/>
  <c r="M46" i="82"/>
  <c r="AE21" i="71"/>
  <c r="AF25" i="50"/>
  <c r="AF51" i="52"/>
  <c r="AF15" i="92"/>
  <c r="H27" i="82"/>
  <c r="H92" i="82"/>
  <c r="E47" i="82"/>
  <c r="P7" i="52"/>
  <c r="J46" i="82"/>
  <c r="AC89" i="48"/>
  <c r="Y88" i="48"/>
  <c r="I7" i="59"/>
  <c r="I29" i="51"/>
  <c r="O47" i="82"/>
  <c r="O46" i="82"/>
  <c r="I28" i="51"/>
  <c r="I21" i="51"/>
  <c r="BA7" i="52"/>
  <c r="D55" i="49"/>
  <c r="BD55" i="49"/>
  <c r="BN55" i="49"/>
  <c r="D59" i="49"/>
  <c r="BH59" i="49"/>
  <c r="BN59" i="49"/>
  <c r="D130" i="49"/>
  <c r="BF130" i="49"/>
  <c r="BN130" i="49"/>
  <c r="AK21" i="71"/>
  <c r="AL25" i="50"/>
  <c r="AL51" i="52"/>
  <c r="AL15" i="92"/>
  <c r="D54" i="49"/>
  <c r="BC54" i="49"/>
  <c r="BN54" i="49"/>
  <c r="D136" i="49"/>
  <c r="BL136" i="49"/>
  <c r="BN136" i="49"/>
  <c r="U89" i="48"/>
  <c r="AL88" i="48"/>
  <c r="D134" i="49"/>
  <c r="BJ134" i="49"/>
  <c r="BN134" i="49"/>
  <c r="H12" i="50"/>
  <c r="I30" i="51"/>
  <c r="P88" i="48"/>
  <c r="C47" i="82"/>
  <c r="C46" i="82"/>
  <c r="AF21" i="71"/>
  <c r="AG15" i="92"/>
  <c r="AG51" i="52"/>
  <c r="AG25" i="50"/>
  <c r="D63" i="49"/>
  <c r="BL63" i="49"/>
  <c r="BN63" i="49"/>
  <c r="BK30" i="50"/>
  <c r="D62" i="49"/>
  <c r="BK62" i="49"/>
  <c r="BN62" i="49"/>
  <c r="BD30" i="50"/>
  <c r="D128" i="49"/>
  <c r="BD128" i="49"/>
  <c r="BN128" i="49"/>
  <c r="Z7" i="52"/>
  <c r="AH25" i="50"/>
  <c r="AH15" i="92"/>
  <c r="AH51" i="52"/>
  <c r="AG21" i="71"/>
  <c r="R88" i="48"/>
  <c r="U7" i="52"/>
  <c r="X7" i="52"/>
  <c r="D127" i="49"/>
  <c r="BC127" i="49"/>
  <c r="BN127" i="49"/>
  <c r="L51" i="82"/>
  <c r="L19" i="82"/>
  <c r="P25" i="50"/>
  <c r="F20" i="51"/>
  <c r="P15" i="92"/>
  <c r="O21" i="71"/>
  <c r="S88" i="48"/>
  <c r="AF88" i="48"/>
  <c r="BG7" i="52"/>
  <c r="I39" i="51"/>
  <c r="D126" i="49"/>
  <c r="BB126" i="49"/>
  <c r="BN126" i="49"/>
  <c r="I27" i="82"/>
  <c r="I92" i="82"/>
  <c r="AM51" i="52"/>
  <c r="AL21" i="71"/>
  <c r="AM25" i="50"/>
  <c r="AM15" i="92"/>
  <c r="D64" i="49"/>
  <c r="BM64" i="49"/>
  <c r="BN64" i="49"/>
  <c r="BD7" i="52"/>
  <c r="D135" i="49"/>
  <c r="BK135" i="49"/>
  <c r="BN135" i="49"/>
  <c r="T89" i="48"/>
  <c r="AC7" i="52"/>
  <c r="BI7" i="52"/>
  <c r="BE7" i="52"/>
  <c r="BF30" i="50"/>
  <c r="BJ7" i="52"/>
  <c r="W7" i="52"/>
  <c r="BF7" i="52"/>
  <c r="L92" i="82"/>
  <c r="L27" i="82"/>
  <c r="AE15" i="92"/>
  <c r="AE51" i="52"/>
  <c r="AD21" i="71"/>
  <c r="AE25" i="50"/>
  <c r="I27" i="51"/>
  <c r="H3" i="50"/>
  <c r="AE88" i="48"/>
  <c r="AJ27" i="82"/>
  <c r="L15" i="92"/>
  <c r="G74" i="59"/>
  <c r="F84" i="116"/>
  <c r="J81" i="59"/>
  <c r="J93" i="59"/>
  <c r="K93" i="59"/>
  <c r="K87" i="59"/>
  <c r="K81" i="59"/>
  <c r="AV8" i="48"/>
  <c r="BD8" i="48"/>
  <c r="BH8" i="48"/>
  <c r="AX8" i="48"/>
  <c r="BB8" i="48"/>
  <c r="BJ8" i="48"/>
  <c r="E74" i="59"/>
  <c r="D84" i="116"/>
  <c r="B41" i="9"/>
  <c r="C38" i="31"/>
  <c r="E51" i="30"/>
  <c r="BN50" i="30"/>
  <c r="H18" i="64"/>
  <c r="F18" i="64"/>
  <c r="E18" i="64"/>
  <c r="C168" i="91"/>
  <c r="C38" i="92"/>
  <c r="C47" i="92"/>
  <c r="G570" i="6"/>
  <c r="G571" i="6"/>
  <c r="G18" i="64"/>
  <c r="C20" i="91"/>
  <c r="C23" i="91"/>
  <c r="C34" i="91"/>
  <c r="C37" i="92"/>
  <c r="S298" i="6"/>
  <c r="BP297" i="6"/>
  <c r="J68" i="59"/>
  <c r="K68" i="59"/>
  <c r="C78" i="116"/>
  <c r="C12" i="35"/>
  <c r="D178" i="59"/>
  <c r="B38" i="9"/>
  <c r="B39" i="9"/>
  <c r="BP290" i="6"/>
  <c r="D73" i="59"/>
  <c r="BM177" i="59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D38" i="31"/>
  <c r="Q51" i="30"/>
  <c r="I7" i="31"/>
  <c r="D60" i="59"/>
  <c r="C70" i="116"/>
  <c r="AU19" i="82"/>
  <c r="AU51" i="82"/>
  <c r="BE19" i="82"/>
  <c r="BE51" i="82"/>
  <c r="BJ51" i="82"/>
  <c r="BJ19" i="82"/>
  <c r="BG19" i="82"/>
  <c r="BG51" i="82"/>
  <c r="AT19" i="82"/>
  <c r="AT51" i="82"/>
  <c r="U30" i="50"/>
  <c r="AB27" i="82"/>
  <c r="AQ19" i="82"/>
  <c r="AQ51" i="82"/>
  <c r="BC8" i="48"/>
  <c r="AQ8" i="48"/>
  <c r="AU8" i="48"/>
  <c r="BC27" i="82"/>
  <c r="BC92" i="82"/>
  <c r="BD27" i="82"/>
  <c r="BD92" i="82"/>
  <c r="AO51" i="82"/>
  <c r="AO19" i="82"/>
  <c r="AV27" i="82"/>
  <c r="AV92" i="82"/>
  <c r="BF8" i="48"/>
  <c r="AN8" i="48"/>
  <c r="BH19" i="82"/>
  <c r="BH51" i="82"/>
  <c r="BB19" i="82"/>
  <c r="BB51" i="82"/>
  <c r="BE92" i="82"/>
  <c r="BE27" i="82"/>
  <c r="AP19" i="82"/>
  <c r="AP51" i="82"/>
  <c r="AW46" i="82"/>
  <c r="AW92" i="82"/>
  <c r="AW27" i="82"/>
  <c r="AU27" i="82"/>
  <c r="AU92" i="82"/>
  <c r="BA27" i="82"/>
  <c r="BA92" i="82"/>
  <c r="AZ19" i="82"/>
  <c r="AZ51" i="82"/>
  <c r="BI92" i="82"/>
  <c r="BI27" i="82"/>
  <c r="AX46" i="82"/>
  <c r="AX92" i="82"/>
  <c r="AX27" i="82"/>
  <c r="AN51" i="82"/>
  <c r="AN19" i="82"/>
  <c r="AS46" i="82"/>
  <c r="AS92" i="82"/>
  <c r="AS27" i="82"/>
  <c r="BI8" i="48"/>
  <c r="AR8" i="48"/>
  <c r="BC51" i="82"/>
  <c r="BC19" i="82"/>
  <c r="BC35" i="82"/>
  <c r="BB27" i="82"/>
  <c r="BB92" i="82"/>
  <c r="AY47" i="82"/>
  <c r="AP27" i="82"/>
  <c r="AP92" i="82"/>
  <c r="AN27" i="82"/>
  <c r="AN92" i="82"/>
  <c r="AM47" i="82"/>
  <c r="AM46" i="82"/>
  <c r="AZ8" i="48"/>
  <c r="AW8" i="48"/>
  <c r="AM8" i="48"/>
  <c r="BF27" i="82"/>
  <c r="BF92" i="82"/>
  <c r="AZ92" i="82"/>
  <c r="AZ27" i="82"/>
  <c r="AU30" i="50"/>
  <c r="AR27" i="82"/>
  <c r="AR92" i="82"/>
  <c r="AT27" i="82"/>
  <c r="AT92" i="82"/>
  <c r="BG8" i="48"/>
  <c r="AP8" i="48"/>
  <c r="AS8" i="48"/>
  <c r="BA46" i="82"/>
  <c r="AR46" i="82"/>
  <c r="AO92" i="82"/>
  <c r="AO27" i="82"/>
  <c r="BG27" i="82"/>
  <c r="BG92" i="82"/>
  <c r="BJ27" i="82"/>
  <c r="BJ92" i="82"/>
  <c r="BI46" i="82"/>
  <c r="AJ25" i="50"/>
  <c r="AB92" i="82"/>
  <c r="AB101" i="82"/>
  <c r="AV46" i="82"/>
  <c r="AQ92" i="82"/>
  <c r="AQ27" i="82"/>
  <c r="BE8" i="48"/>
  <c r="BA8" i="48"/>
  <c r="AT8" i="48"/>
  <c r="BF46" i="82"/>
  <c r="BH92" i="82"/>
  <c r="BH27" i="82"/>
  <c r="BH35" i="82"/>
  <c r="BD46" i="82"/>
  <c r="AO30" i="50"/>
  <c r="AX30" i="50"/>
  <c r="S7" i="52"/>
  <c r="G15" i="92"/>
  <c r="AJ51" i="52"/>
  <c r="S10" i="52"/>
  <c r="AJ15" i="92"/>
  <c r="AJ89" i="48"/>
  <c r="T42" i="50"/>
  <c r="Q30" i="50"/>
  <c r="AH7" i="52"/>
  <c r="F249" i="46"/>
  <c r="G245" i="46"/>
  <c r="F201" i="46"/>
  <c r="G201" i="46"/>
  <c r="G199" i="46"/>
  <c r="Y35" i="82"/>
  <c r="AI25" i="50"/>
  <c r="AI51" i="52"/>
  <c r="G224" i="46"/>
  <c r="F209" i="46"/>
  <c r="F226" i="46"/>
  <c r="G226" i="46"/>
  <c r="G205" i="46"/>
  <c r="N15" i="92"/>
  <c r="F29" i="51"/>
  <c r="O51" i="52"/>
  <c r="X30" i="50"/>
  <c r="AH21" i="71"/>
  <c r="O25" i="50"/>
  <c r="F28" i="51"/>
  <c r="G20" i="51"/>
  <c r="F3" i="91"/>
  <c r="N51" i="52"/>
  <c r="N7" i="52"/>
  <c r="O15" i="92"/>
  <c r="N25" i="50"/>
  <c r="F7" i="59"/>
  <c r="N21" i="71"/>
  <c r="G159" i="46"/>
  <c r="F167" i="46"/>
  <c r="G167" i="46"/>
  <c r="G234" i="46"/>
  <c r="F242" i="46"/>
  <c r="G242" i="46"/>
  <c r="F176" i="46"/>
  <c r="G176" i="46"/>
  <c r="V35" i="82"/>
  <c r="AI35" i="82"/>
  <c r="W35" i="82"/>
  <c r="T7" i="52"/>
  <c r="M21" i="71"/>
  <c r="F21" i="71"/>
  <c r="AH19" i="82"/>
  <c r="AH35" i="82"/>
  <c r="AH51" i="82"/>
  <c r="W102" i="82"/>
  <c r="W93" i="82"/>
  <c r="W97" i="82"/>
  <c r="W116" i="82"/>
  <c r="W126" i="82"/>
  <c r="W128" i="82"/>
  <c r="W103" i="82"/>
  <c r="W101" i="82"/>
  <c r="W104" i="82"/>
  <c r="AE19" i="82"/>
  <c r="AE35" i="82"/>
  <c r="AE51" i="82"/>
  <c r="T103" i="82"/>
  <c r="T101" i="82"/>
  <c r="T104" i="82"/>
  <c r="T102" i="82"/>
  <c r="T116" i="82"/>
  <c r="T126" i="82"/>
  <c r="T128" i="82"/>
  <c r="T93" i="82"/>
  <c r="T97" i="82"/>
  <c r="AC35" i="82"/>
  <c r="AA88" i="48"/>
  <c r="S19" i="82"/>
  <c r="S35" i="82"/>
  <c r="S51" i="82"/>
  <c r="AI7" i="52"/>
  <c r="AA21" i="71"/>
  <c r="G29" i="51"/>
  <c r="G28" i="51"/>
  <c r="AB25" i="50"/>
  <c r="AB51" i="52"/>
  <c r="AB15" i="92"/>
  <c r="AD102" i="82"/>
  <c r="AD104" i="82"/>
  <c r="AD103" i="82"/>
  <c r="AD93" i="82"/>
  <c r="AD97" i="82"/>
  <c r="AD96" i="82"/>
  <c r="AD28" i="82"/>
  <c r="AD116" i="82"/>
  <c r="AD126" i="82"/>
  <c r="AD128" i="82"/>
  <c r="P103" i="82"/>
  <c r="P101" i="82"/>
  <c r="P116" i="82"/>
  <c r="P126" i="82"/>
  <c r="P128" i="82"/>
  <c r="P104" i="82"/>
  <c r="P102" i="82"/>
  <c r="P93" i="82"/>
  <c r="P97" i="82"/>
  <c r="F30" i="51"/>
  <c r="D121" i="49"/>
  <c r="AT7" i="52"/>
  <c r="AL19" i="82"/>
  <c r="AL35" i="82"/>
  <c r="AL51" i="82"/>
  <c r="X101" i="82"/>
  <c r="X93" i="82"/>
  <c r="X97" i="82"/>
  <c r="X96" i="82"/>
  <c r="X28" i="82"/>
  <c r="X102" i="82"/>
  <c r="X104" i="82"/>
  <c r="X116" i="82"/>
  <c r="X126" i="82"/>
  <c r="X128" i="82"/>
  <c r="X103" i="82"/>
  <c r="AI88" i="48"/>
  <c r="R51" i="82"/>
  <c r="R19" i="82"/>
  <c r="R35" i="82"/>
  <c r="AE104" i="82"/>
  <c r="AE103" i="82"/>
  <c r="AE93" i="82"/>
  <c r="AE97" i="82"/>
  <c r="AE102" i="82"/>
  <c r="AE116" i="82"/>
  <c r="AE126" i="82"/>
  <c r="AE128" i="82"/>
  <c r="R93" i="82"/>
  <c r="R97" i="82"/>
  <c r="R96" i="82"/>
  <c r="R28" i="82"/>
  <c r="R104" i="82"/>
  <c r="R102" i="82"/>
  <c r="R103" i="82"/>
  <c r="R101" i="82"/>
  <c r="R116" i="82"/>
  <c r="R126" i="82"/>
  <c r="R128" i="82"/>
  <c r="AO7" i="52"/>
  <c r="AI103" i="82"/>
  <c r="AI93" i="82"/>
  <c r="AI97" i="82"/>
  <c r="AI96" i="82"/>
  <c r="AI28" i="82"/>
  <c r="AI102" i="82"/>
  <c r="AI104" i="82"/>
  <c r="AI116" i="82"/>
  <c r="AI126" i="82"/>
  <c r="AI128" i="82"/>
  <c r="H28" i="51"/>
  <c r="AG103" i="82"/>
  <c r="AG93" i="82"/>
  <c r="AG97" i="82"/>
  <c r="AG96" i="82"/>
  <c r="AG28" i="82"/>
  <c r="AG102" i="82"/>
  <c r="AG104" i="82"/>
  <c r="AG116" i="82"/>
  <c r="AG126" i="82"/>
  <c r="AG128" i="82"/>
  <c r="D118" i="49"/>
  <c r="T19" i="82"/>
  <c r="T35" i="82"/>
  <c r="T51" i="82"/>
  <c r="AS30" i="50"/>
  <c r="V52" i="82"/>
  <c r="V56" i="82"/>
  <c r="V63" i="82"/>
  <c r="V62" i="82"/>
  <c r="V60" i="82"/>
  <c r="V61" i="82"/>
  <c r="V75" i="82"/>
  <c r="V86" i="82"/>
  <c r="AI63" i="82"/>
  <c r="AI60" i="82"/>
  <c r="AI62" i="82"/>
  <c r="AI52" i="82"/>
  <c r="AI56" i="82"/>
  <c r="AI55" i="82"/>
  <c r="AI20" i="82"/>
  <c r="AI36" i="52"/>
  <c r="AI61" i="82"/>
  <c r="AI75" i="82"/>
  <c r="AI86" i="82"/>
  <c r="AT30" i="50"/>
  <c r="AL102" i="82"/>
  <c r="AL104" i="82"/>
  <c r="AL103" i="82"/>
  <c r="AL93" i="82"/>
  <c r="AL97" i="82"/>
  <c r="AL96" i="82"/>
  <c r="AL28" i="82"/>
  <c r="AL116" i="82"/>
  <c r="AL126" i="82"/>
  <c r="AL128" i="82"/>
  <c r="Y101" i="82"/>
  <c r="Y104" i="82"/>
  <c r="Y93" i="82"/>
  <c r="Y97" i="82"/>
  <c r="Y96" i="82"/>
  <c r="Y28" i="82"/>
  <c r="Y102" i="82"/>
  <c r="Y103" i="82"/>
  <c r="Y116" i="82"/>
  <c r="Y126" i="82"/>
  <c r="Y128" i="82"/>
  <c r="W61" i="82"/>
  <c r="W62" i="82"/>
  <c r="W52" i="82"/>
  <c r="W56" i="82"/>
  <c r="W75" i="82"/>
  <c r="W86" i="82"/>
  <c r="W63" i="82"/>
  <c r="W60" i="82"/>
  <c r="P51" i="82"/>
  <c r="P19" i="82"/>
  <c r="P35" i="82"/>
  <c r="Y62" i="82"/>
  <c r="Y61" i="82"/>
  <c r="Y63" i="82"/>
  <c r="Y52" i="82"/>
  <c r="Y56" i="82"/>
  <c r="Y60" i="82"/>
  <c r="Y75" i="82"/>
  <c r="Y86" i="82"/>
  <c r="AJ93" i="82"/>
  <c r="AJ97" i="82"/>
  <c r="AJ96" i="82"/>
  <c r="AJ28" i="82"/>
  <c r="AJ102" i="82"/>
  <c r="AJ104" i="82"/>
  <c r="AJ103" i="82"/>
  <c r="AJ116" i="82"/>
  <c r="AJ126" i="82"/>
  <c r="AJ128" i="82"/>
  <c r="AP7" i="52"/>
  <c r="AU7" i="52"/>
  <c r="G12" i="50"/>
  <c r="AG19" i="82"/>
  <c r="AG35" i="82"/>
  <c r="AG51" i="82"/>
  <c r="AQ30" i="50"/>
  <c r="AW7" i="52"/>
  <c r="AF104" i="82"/>
  <c r="AF103" i="82"/>
  <c r="AF93" i="82"/>
  <c r="AF97" i="82"/>
  <c r="AF96" i="82"/>
  <c r="AF28" i="82"/>
  <c r="AF102" i="82"/>
  <c r="AF116" i="82"/>
  <c r="AF126" i="82"/>
  <c r="AF128" i="82"/>
  <c r="AX7" i="52"/>
  <c r="AV7" i="52"/>
  <c r="D117" i="49"/>
  <c r="Z51" i="82"/>
  <c r="Z19" i="82"/>
  <c r="Z35" i="82"/>
  <c r="AP30" i="50"/>
  <c r="AB35" i="82"/>
  <c r="H21" i="51"/>
  <c r="D114" i="49"/>
  <c r="H39" i="51"/>
  <c r="X35" i="82"/>
  <c r="AD19" i="82"/>
  <c r="AD35" i="82"/>
  <c r="AD51" i="82"/>
  <c r="AQ7" i="52"/>
  <c r="D124" i="49"/>
  <c r="AR7" i="52"/>
  <c r="AF19" i="82"/>
  <c r="AF35" i="82"/>
  <c r="AF51" i="82"/>
  <c r="D125" i="49"/>
  <c r="U101" i="82"/>
  <c r="U104" i="82"/>
  <c r="U102" i="82"/>
  <c r="U116" i="82"/>
  <c r="U126" i="82"/>
  <c r="U128" i="82"/>
  <c r="U93" i="82"/>
  <c r="U97" i="82"/>
  <c r="U103" i="82"/>
  <c r="AN7" i="52"/>
  <c r="D115" i="49"/>
  <c r="D50" i="49"/>
  <c r="AH88" i="48"/>
  <c r="D120" i="49"/>
  <c r="AB63" i="82"/>
  <c r="AB60" i="82"/>
  <c r="AB62" i="82"/>
  <c r="AB52" i="82"/>
  <c r="AB56" i="82"/>
  <c r="AB55" i="82"/>
  <c r="AB20" i="82"/>
  <c r="AB36" i="52"/>
  <c r="AB61" i="82"/>
  <c r="AB75" i="82"/>
  <c r="AB86" i="82"/>
  <c r="Z104" i="82"/>
  <c r="Z102" i="82"/>
  <c r="Z93" i="82"/>
  <c r="Z97" i="82"/>
  <c r="Z96" i="82"/>
  <c r="Z28" i="82"/>
  <c r="Z103" i="82"/>
  <c r="Z116" i="82"/>
  <c r="Z126" i="82"/>
  <c r="Z128" i="82"/>
  <c r="Z101" i="82"/>
  <c r="AA19" i="82"/>
  <c r="AA51" i="82"/>
  <c r="H7" i="59"/>
  <c r="G3" i="50"/>
  <c r="AN30" i="50"/>
  <c r="X63" i="82"/>
  <c r="X60" i="82"/>
  <c r="X75" i="82"/>
  <c r="X86" i="82"/>
  <c r="X52" i="82"/>
  <c r="X56" i="82"/>
  <c r="X62" i="82"/>
  <c r="X61" i="82"/>
  <c r="G51" i="52"/>
  <c r="AK19" i="82"/>
  <c r="AK35" i="82"/>
  <c r="AK51" i="82"/>
  <c r="D119" i="49"/>
  <c r="U19" i="82"/>
  <c r="U35" i="82"/>
  <c r="U51" i="82"/>
  <c r="AJ51" i="82"/>
  <c r="AJ19" i="82"/>
  <c r="AJ35" i="82"/>
  <c r="D123" i="49"/>
  <c r="AW30" i="50"/>
  <c r="AS7" i="52"/>
  <c r="Q93" i="82"/>
  <c r="Q97" i="82"/>
  <c r="Q96" i="82"/>
  <c r="Q28" i="82"/>
  <c r="Q116" i="82"/>
  <c r="Q126" i="82"/>
  <c r="Q128" i="82"/>
  <c r="Q102" i="82"/>
  <c r="Q103" i="82"/>
  <c r="Q101" i="82"/>
  <c r="Q104" i="82"/>
  <c r="AA27" i="82"/>
  <c r="AA92" i="82"/>
  <c r="AA101" i="82"/>
  <c r="H27" i="51"/>
  <c r="H29" i="51"/>
  <c r="Q35" i="82"/>
  <c r="F7" i="52"/>
  <c r="AH103" i="82"/>
  <c r="AH93" i="82"/>
  <c r="AH97" i="82"/>
  <c r="AH96" i="82"/>
  <c r="AH28" i="82"/>
  <c r="AH102" i="82"/>
  <c r="AH104" i="82"/>
  <c r="AH116" i="82"/>
  <c r="AH126" i="82"/>
  <c r="AH128" i="82"/>
  <c r="AK102" i="82"/>
  <c r="AK104" i="82"/>
  <c r="AK103" i="82"/>
  <c r="AK93" i="82"/>
  <c r="AK97" i="82"/>
  <c r="AK116" i="82"/>
  <c r="AK126" i="82"/>
  <c r="AK128" i="82"/>
  <c r="V101" i="82"/>
  <c r="V102" i="82"/>
  <c r="V116" i="82"/>
  <c r="V126" i="82"/>
  <c r="V128" i="82"/>
  <c r="V103" i="82"/>
  <c r="V93" i="82"/>
  <c r="V97" i="82"/>
  <c r="V104" i="82"/>
  <c r="AC102" i="82"/>
  <c r="AC104" i="82"/>
  <c r="AC103" i="82"/>
  <c r="AC93" i="82"/>
  <c r="AC97" i="82"/>
  <c r="AC96" i="82"/>
  <c r="AC28" i="82"/>
  <c r="AC116" i="82"/>
  <c r="AC126" i="82"/>
  <c r="AC128" i="82"/>
  <c r="AC60" i="82"/>
  <c r="AC62" i="82"/>
  <c r="AC75" i="82"/>
  <c r="AC86" i="82"/>
  <c r="AC52" i="82"/>
  <c r="AC56" i="82"/>
  <c r="AC55" i="82"/>
  <c r="AC20" i="82"/>
  <c r="AC36" i="52"/>
  <c r="AC61" i="82"/>
  <c r="AC63" i="82"/>
  <c r="S103" i="82"/>
  <c r="S93" i="82"/>
  <c r="S97" i="82"/>
  <c r="S101" i="82"/>
  <c r="S116" i="82"/>
  <c r="S126" i="82"/>
  <c r="S128" i="82"/>
  <c r="S104" i="82"/>
  <c r="S102" i="82"/>
  <c r="D122" i="49"/>
  <c r="D116" i="49"/>
  <c r="H30" i="51"/>
  <c r="Q75" i="82"/>
  <c r="Q86" i="82"/>
  <c r="Q63" i="82"/>
  <c r="Q60" i="82"/>
  <c r="Q52" i="82"/>
  <c r="Q56" i="82"/>
  <c r="Q61" i="82"/>
  <c r="Q62" i="82"/>
  <c r="O19" i="82"/>
  <c r="O51" i="82"/>
  <c r="L25" i="50"/>
  <c r="K21" i="71"/>
  <c r="I88" i="48"/>
  <c r="L51" i="52"/>
  <c r="I38" i="51"/>
  <c r="AE30" i="50"/>
  <c r="F12" i="50"/>
  <c r="V89" i="48"/>
  <c r="AB89" i="48"/>
  <c r="AL89" i="48"/>
  <c r="AE89" i="48"/>
  <c r="X89" i="48"/>
  <c r="AD89" i="48"/>
  <c r="R89" i="48"/>
  <c r="BJ8" i="52"/>
  <c r="W89" i="48"/>
  <c r="BG10" i="52"/>
  <c r="P8" i="52"/>
  <c r="M7" i="52"/>
  <c r="BH30" i="50"/>
  <c r="BC18" i="49"/>
  <c r="BN18" i="49"/>
  <c r="AQ18" i="49"/>
  <c r="AB10" i="52"/>
  <c r="H15" i="92"/>
  <c r="H51" i="52"/>
  <c r="G21" i="71"/>
  <c r="H25" i="50"/>
  <c r="U8" i="52"/>
  <c r="N61" i="82"/>
  <c r="N63" i="82"/>
  <c r="N60" i="82"/>
  <c r="N52" i="82"/>
  <c r="N56" i="82"/>
  <c r="N55" i="82"/>
  <c r="N20" i="82"/>
  <c r="N75" i="82"/>
  <c r="N86" i="82"/>
  <c r="N62" i="82"/>
  <c r="AL7" i="52"/>
  <c r="E3" i="50"/>
  <c r="L35" i="82"/>
  <c r="AZ10" i="52"/>
  <c r="J88" i="48"/>
  <c r="P10" i="52"/>
  <c r="BA8" i="52"/>
  <c r="AY7" i="52"/>
  <c r="I24" i="51"/>
  <c r="L88" i="48"/>
  <c r="M15" i="92"/>
  <c r="M51" i="52"/>
  <c r="L21" i="71"/>
  <c r="M25" i="50"/>
  <c r="J103" i="82"/>
  <c r="J93" i="82"/>
  <c r="J97" i="82"/>
  <c r="J96" i="82"/>
  <c r="J28" i="82"/>
  <c r="J104" i="82"/>
  <c r="J116" i="82"/>
  <c r="J126" i="82"/>
  <c r="J128" i="82"/>
  <c r="J101" i="82"/>
  <c r="J102" i="82"/>
  <c r="BF94" i="49"/>
  <c r="BN94" i="49"/>
  <c r="AT94" i="49"/>
  <c r="BM28" i="49"/>
  <c r="BN28" i="49"/>
  <c r="BA28" i="49"/>
  <c r="BC30" i="49"/>
  <c r="BN30" i="49"/>
  <c r="AQ30" i="49"/>
  <c r="G35" i="82"/>
  <c r="AF7" i="52"/>
  <c r="H63" i="82"/>
  <c r="H75" i="82"/>
  <c r="H86" i="82"/>
  <c r="H61" i="82"/>
  <c r="H62" i="82"/>
  <c r="H60" i="82"/>
  <c r="H52" i="82"/>
  <c r="H56" i="82"/>
  <c r="H55" i="82"/>
  <c r="H20" i="82"/>
  <c r="G116" i="82"/>
  <c r="G126" i="82"/>
  <c r="G128" i="82"/>
  <c r="G93" i="82"/>
  <c r="G97" i="82"/>
  <c r="G96" i="82"/>
  <c r="G28" i="82"/>
  <c r="G103" i="82"/>
  <c r="G102" i="82"/>
  <c r="G104" i="82"/>
  <c r="G101" i="82"/>
  <c r="X10" i="52"/>
  <c r="N101" i="82"/>
  <c r="N102" i="82"/>
  <c r="N103" i="82"/>
  <c r="N104" i="82"/>
  <c r="N93" i="82"/>
  <c r="N97" i="82"/>
  <c r="N116" i="82"/>
  <c r="N126" i="82"/>
  <c r="N128" i="82"/>
  <c r="V10" i="52"/>
  <c r="AM30" i="50"/>
  <c r="D56" i="49"/>
  <c r="BE56" i="49"/>
  <c r="BN56" i="49"/>
  <c r="F103" i="82"/>
  <c r="F104" i="82"/>
  <c r="F102" i="82"/>
  <c r="F101" i="82"/>
  <c r="F96" i="82"/>
  <c r="F28" i="82"/>
  <c r="H35" i="82"/>
  <c r="BF8" i="52"/>
  <c r="BK99" i="49"/>
  <c r="BN99" i="49"/>
  <c r="AY99" i="49"/>
  <c r="P89" i="48"/>
  <c r="O89" i="48"/>
  <c r="K101" i="82"/>
  <c r="K104" i="82"/>
  <c r="K102" i="82"/>
  <c r="K116" i="82"/>
  <c r="K126" i="82"/>
  <c r="K128" i="82"/>
  <c r="K103" i="82"/>
  <c r="K93" i="82"/>
  <c r="K97" i="82"/>
  <c r="BI97" i="49"/>
  <c r="BN97" i="49"/>
  <c r="AW97" i="49"/>
  <c r="K7" i="52"/>
  <c r="I60" i="82"/>
  <c r="I75" i="82"/>
  <c r="I86" i="82"/>
  <c r="I62" i="82"/>
  <c r="I61" i="82"/>
  <c r="I52" i="82"/>
  <c r="I56" i="82"/>
  <c r="I55" i="82"/>
  <c r="I20" i="82"/>
  <c r="I63" i="82"/>
  <c r="W30" i="50"/>
  <c r="AC51" i="52"/>
  <c r="F13" i="50"/>
  <c r="O92" i="82"/>
  <c r="O27" i="82"/>
  <c r="N35" i="82"/>
  <c r="BG30" i="50"/>
  <c r="AG89" i="48"/>
  <c r="BE10" i="52"/>
  <c r="K60" i="82"/>
  <c r="K62" i="82"/>
  <c r="K52" i="82"/>
  <c r="K56" i="82"/>
  <c r="K55" i="82"/>
  <c r="K20" i="82"/>
  <c r="K61" i="82"/>
  <c r="K75" i="82"/>
  <c r="K86" i="82"/>
  <c r="K63" i="82"/>
  <c r="I35" i="82"/>
  <c r="M104" i="82"/>
  <c r="M101" i="82"/>
  <c r="M93" i="82"/>
  <c r="M97" i="82"/>
  <c r="M103" i="82"/>
  <c r="M116" i="82"/>
  <c r="M126" i="82"/>
  <c r="M128" i="82"/>
  <c r="M102" i="82"/>
  <c r="BF10" i="52"/>
  <c r="W10" i="52"/>
  <c r="D19" i="82"/>
  <c r="D51" i="82"/>
  <c r="K35" i="82"/>
  <c r="AC8" i="52"/>
  <c r="BG8" i="52"/>
  <c r="BD8" i="52"/>
  <c r="BH10" i="52"/>
  <c r="AY30" i="50"/>
  <c r="BE42" i="50"/>
  <c r="BH8" i="52"/>
  <c r="AZ30" i="50"/>
  <c r="AB7" i="52"/>
  <c r="BK50" i="48"/>
  <c r="AF89" i="48"/>
  <c r="I51" i="52"/>
  <c r="I15" i="92"/>
  <c r="H21" i="71"/>
  <c r="I25" i="50"/>
  <c r="F19" i="82"/>
  <c r="I102" i="82"/>
  <c r="I101" i="82"/>
  <c r="I116" i="82"/>
  <c r="I126" i="82"/>
  <c r="I128" i="82"/>
  <c r="I93" i="82"/>
  <c r="I97" i="82"/>
  <c r="I103" i="82"/>
  <c r="I104" i="82"/>
  <c r="E12" i="50"/>
  <c r="F39" i="51"/>
  <c r="BD92" i="49"/>
  <c r="BN92" i="49"/>
  <c r="AR92" i="49"/>
  <c r="U10" i="52"/>
  <c r="BK42" i="50"/>
  <c r="Y10" i="52"/>
  <c r="BD19" i="49"/>
  <c r="BN19" i="49"/>
  <c r="AR19" i="49"/>
  <c r="BH23" i="49"/>
  <c r="BN23" i="49"/>
  <c r="AV23" i="49"/>
  <c r="BK111" i="49"/>
  <c r="BN111" i="49"/>
  <c r="AY111" i="49"/>
  <c r="BI10" i="52"/>
  <c r="H88" i="48"/>
  <c r="S30" i="50"/>
  <c r="E92" i="82"/>
  <c r="E27" i="82"/>
  <c r="AE7" i="52"/>
  <c r="Y89" i="48"/>
  <c r="BJ98" i="49"/>
  <c r="BN98" i="49"/>
  <c r="AX98" i="49"/>
  <c r="D27" i="82"/>
  <c r="D92" i="82"/>
  <c r="K88" i="48"/>
  <c r="M88" i="48"/>
  <c r="BD31" i="49"/>
  <c r="BN31" i="49"/>
  <c r="AR31" i="49"/>
  <c r="X8" i="52"/>
  <c r="Q89" i="48"/>
  <c r="L75" i="82"/>
  <c r="L86" i="82"/>
  <c r="L52" i="82"/>
  <c r="L56" i="82"/>
  <c r="L60" i="82"/>
  <c r="L63" i="82"/>
  <c r="L62" i="82"/>
  <c r="L61" i="82"/>
  <c r="C19" i="82"/>
  <c r="C51" i="82"/>
  <c r="BC91" i="49"/>
  <c r="BN91" i="49"/>
  <c r="AQ91" i="49"/>
  <c r="C92" i="82"/>
  <c r="C27" i="82"/>
  <c r="G88" i="48"/>
  <c r="Z10" i="52"/>
  <c r="Q10" i="52"/>
  <c r="BE93" i="49"/>
  <c r="BN93" i="49"/>
  <c r="AS93" i="49"/>
  <c r="Q8" i="52"/>
  <c r="BC10" i="52"/>
  <c r="J19" i="82"/>
  <c r="J51" i="82"/>
  <c r="I31" i="51"/>
  <c r="I5" i="51"/>
  <c r="I11" i="59"/>
  <c r="H21" i="116"/>
  <c r="L102" i="82"/>
  <c r="L93" i="82"/>
  <c r="L97" i="82"/>
  <c r="L101" i="82"/>
  <c r="L116" i="82"/>
  <c r="L126" i="82"/>
  <c r="L128" i="82"/>
  <c r="L103" i="82"/>
  <c r="L104" i="82"/>
  <c r="AY10" i="52"/>
  <c r="I47" i="51"/>
  <c r="I13" i="51"/>
  <c r="E3" i="97"/>
  <c r="E3" i="91"/>
  <c r="R30" i="50"/>
  <c r="BH96" i="49"/>
  <c r="BN96" i="49"/>
  <c r="AV96" i="49"/>
  <c r="BB30" i="50"/>
  <c r="BJ30" i="50"/>
  <c r="H13" i="50"/>
  <c r="AZ51" i="52"/>
  <c r="E46" i="82"/>
  <c r="BB10" i="52"/>
  <c r="BD10" i="52"/>
  <c r="V30" i="50"/>
  <c r="N88" i="48"/>
  <c r="BK26" i="49"/>
  <c r="BN26" i="49"/>
  <c r="AY26" i="49"/>
  <c r="I21" i="71"/>
  <c r="J25" i="50"/>
  <c r="J15" i="92"/>
  <c r="J51" i="52"/>
  <c r="F27" i="51"/>
  <c r="BI24" i="49"/>
  <c r="BN24" i="49"/>
  <c r="AW24" i="49"/>
  <c r="AD7" i="52"/>
  <c r="AK89" i="48"/>
  <c r="F21" i="51"/>
  <c r="BI30" i="50"/>
  <c r="BC103" i="49"/>
  <c r="BN103" i="49"/>
  <c r="AQ103" i="49"/>
  <c r="AJ10" i="52"/>
  <c r="AZ8" i="52"/>
  <c r="S89" i="48"/>
  <c r="K15" i="92"/>
  <c r="J21" i="71"/>
  <c r="K51" i="52"/>
  <c r="K25" i="50"/>
  <c r="Y30" i="50"/>
  <c r="AG7" i="52"/>
  <c r="BA10" i="52"/>
  <c r="BI8" i="52"/>
  <c r="AC10" i="52"/>
  <c r="D57" i="49"/>
  <c r="BF57" i="49"/>
  <c r="BN57" i="49"/>
  <c r="AK7" i="52"/>
  <c r="BE8" i="52"/>
  <c r="BC30" i="50"/>
  <c r="H103" i="82"/>
  <c r="H101" i="82"/>
  <c r="H116" i="82"/>
  <c r="H126" i="82"/>
  <c r="H128" i="82"/>
  <c r="H102" i="82"/>
  <c r="H104" i="82"/>
  <c r="H93" i="82"/>
  <c r="H97" i="82"/>
  <c r="H96" i="82"/>
  <c r="H28" i="82"/>
  <c r="M51" i="82"/>
  <c r="M19" i="82"/>
  <c r="BJ10" i="52"/>
  <c r="G75" i="82"/>
  <c r="G86" i="82"/>
  <c r="G62" i="82"/>
  <c r="G60" i="82"/>
  <c r="G63" i="82"/>
  <c r="G61" i="82"/>
  <c r="G52" i="82"/>
  <c r="G56" i="82"/>
  <c r="G55" i="82"/>
  <c r="G20" i="82"/>
  <c r="AB93" i="82"/>
  <c r="AB97" i="82"/>
  <c r="AB96" i="82"/>
  <c r="AB28" i="82"/>
  <c r="AY8" i="48"/>
  <c r="F3" i="50"/>
  <c r="AB116" i="82"/>
  <c r="AB126" i="82"/>
  <c r="AB128" i="82"/>
  <c r="AB103" i="82"/>
  <c r="AB104" i="82"/>
  <c r="D45" i="49"/>
  <c r="BN51" i="30"/>
  <c r="I38" i="31"/>
  <c r="F3" i="97"/>
  <c r="G27" i="51"/>
  <c r="G30" i="51"/>
  <c r="AJ30" i="50"/>
  <c r="BA101" i="49"/>
  <c r="BJ35" i="82"/>
  <c r="BM101" i="49"/>
  <c r="BN101" i="49"/>
  <c r="AI30" i="50"/>
  <c r="AP35" i="82"/>
  <c r="AO35" i="82"/>
  <c r="D63" i="59"/>
  <c r="C73" i="116"/>
  <c r="D65" i="59"/>
  <c r="C75" i="116"/>
  <c r="B42" i="9"/>
  <c r="BP298" i="6"/>
  <c r="D6" i="34"/>
  <c r="H133" i="116"/>
  <c r="H20" i="64"/>
  <c r="H135" i="116"/>
  <c r="BM178" i="59"/>
  <c r="D74" i="59"/>
  <c r="J73" i="59"/>
  <c r="K73" i="59"/>
  <c r="C83" i="116"/>
  <c r="G20" i="64"/>
  <c r="G135" i="116"/>
  <c r="G133" i="116"/>
  <c r="F133" i="116"/>
  <c r="F20" i="64"/>
  <c r="F135" i="116"/>
  <c r="E20" i="64"/>
  <c r="E135" i="116"/>
  <c r="E133" i="116"/>
  <c r="C6" i="34"/>
  <c r="C44" i="31"/>
  <c r="BG116" i="82"/>
  <c r="BG126" i="82"/>
  <c r="BG128" i="82"/>
  <c r="BG101" i="82"/>
  <c r="BG102" i="82"/>
  <c r="BG104" i="82"/>
  <c r="BG93" i="82"/>
  <c r="BG97" i="82"/>
  <c r="BG103" i="82"/>
  <c r="AO101" i="82"/>
  <c r="AO104" i="82"/>
  <c r="AO103" i="82"/>
  <c r="AO116" i="82"/>
  <c r="AO93" i="82"/>
  <c r="AO97" i="82"/>
  <c r="AO102" i="82"/>
  <c r="AY27" i="82"/>
  <c r="AY92" i="82"/>
  <c r="AS51" i="82"/>
  <c r="AS19" i="82"/>
  <c r="AS35" i="82"/>
  <c r="AP60" i="82"/>
  <c r="AP62" i="82"/>
  <c r="AP61" i="82"/>
  <c r="AP52" i="82"/>
  <c r="AP56" i="82"/>
  <c r="AP63" i="82"/>
  <c r="AP75" i="82"/>
  <c r="BG61" i="82"/>
  <c r="BG75" i="82"/>
  <c r="BG86" i="82"/>
  <c r="BG62" i="82"/>
  <c r="BG63" i="82"/>
  <c r="BG52" i="82"/>
  <c r="BG56" i="82"/>
  <c r="BG60" i="82"/>
  <c r="R10" i="52"/>
  <c r="AB102" i="82"/>
  <c r="D46" i="49"/>
  <c r="BD19" i="82"/>
  <c r="BD35" i="82"/>
  <c r="BD51" i="82"/>
  <c r="AQ101" i="82"/>
  <c r="AQ116" i="82"/>
  <c r="AQ126" i="82"/>
  <c r="AQ128" i="82"/>
  <c r="AQ93" i="82"/>
  <c r="AQ97" i="82"/>
  <c r="AQ103" i="82"/>
  <c r="AQ104" i="82"/>
  <c r="AQ102" i="82"/>
  <c r="AR19" i="82"/>
  <c r="AR35" i="82"/>
  <c r="AR51" i="82"/>
  <c r="AM92" i="82"/>
  <c r="AM27" i="82"/>
  <c r="BB116" i="82"/>
  <c r="BB126" i="82"/>
  <c r="BB128" i="82"/>
  <c r="BB115" i="82"/>
  <c r="BB119" i="82"/>
  <c r="BB121" i="82"/>
  <c r="BB123" i="82"/>
  <c r="BB101" i="82"/>
  <c r="BB104" i="82"/>
  <c r="BB102" i="82"/>
  <c r="BB103" i="82"/>
  <c r="BB93" i="82"/>
  <c r="BB97" i="82"/>
  <c r="BB96" i="82"/>
  <c r="BB28" i="82"/>
  <c r="AN35" i="82"/>
  <c r="BI116" i="82"/>
  <c r="BI101" i="82"/>
  <c r="BI102" i="82"/>
  <c r="BI103" i="82"/>
  <c r="BI93" i="82"/>
  <c r="BI97" i="82"/>
  <c r="BI96" i="82"/>
  <c r="BI28" i="82"/>
  <c r="BI104" i="82"/>
  <c r="AV116" i="82"/>
  <c r="AV126" i="82"/>
  <c r="AV128" i="82"/>
  <c r="AV104" i="82"/>
  <c r="AV101" i="82"/>
  <c r="AV93" i="82"/>
  <c r="AV97" i="82"/>
  <c r="AV102" i="82"/>
  <c r="AV103" i="82"/>
  <c r="BG35" i="82"/>
  <c r="N30" i="50"/>
  <c r="AV19" i="82"/>
  <c r="AV35" i="82"/>
  <c r="AV51" i="82"/>
  <c r="BA19" i="82"/>
  <c r="BA35" i="82"/>
  <c r="BA51" i="82"/>
  <c r="AM51" i="82"/>
  <c r="AM19" i="82"/>
  <c r="AN61" i="82"/>
  <c r="AN52" i="82"/>
  <c r="AN56" i="82"/>
  <c r="AN62" i="82"/>
  <c r="AN60" i="82"/>
  <c r="AN63" i="82"/>
  <c r="AN75" i="82"/>
  <c r="AZ61" i="82"/>
  <c r="AZ75" i="82"/>
  <c r="AZ86" i="82"/>
  <c r="AZ62" i="82"/>
  <c r="AZ63" i="82"/>
  <c r="AZ60" i="82"/>
  <c r="AZ52" i="82"/>
  <c r="AZ56" i="82"/>
  <c r="BH116" i="82"/>
  <c r="BH126" i="82"/>
  <c r="BH128" i="82"/>
  <c r="BH93" i="82"/>
  <c r="BH97" i="82"/>
  <c r="BH96" i="82"/>
  <c r="BH28" i="82"/>
  <c r="BH101" i="82"/>
  <c r="BH103" i="82"/>
  <c r="BH102" i="82"/>
  <c r="BH104" i="82"/>
  <c r="AZ116" i="82"/>
  <c r="AZ93" i="82"/>
  <c r="AZ97" i="82"/>
  <c r="AZ96" i="82"/>
  <c r="AZ28" i="82"/>
  <c r="AZ101" i="82"/>
  <c r="AZ104" i="82"/>
  <c r="AZ103" i="82"/>
  <c r="AZ102" i="82"/>
  <c r="AN116" i="82"/>
  <c r="AN126" i="82"/>
  <c r="AN128" i="82"/>
  <c r="AN101" i="82"/>
  <c r="AN93" i="82"/>
  <c r="AN97" i="82"/>
  <c r="AN103" i="82"/>
  <c r="AN104" i="82"/>
  <c r="AN102" i="82"/>
  <c r="AZ35" i="82"/>
  <c r="AU101" i="82"/>
  <c r="AU104" i="82"/>
  <c r="AU116" i="82"/>
  <c r="AU126" i="82"/>
  <c r="AU128" i="82"/>
  <c r="AU102" i="82"/>
  <c r="AU103" i="82"/>
  <c r="AU93" i="82"/>
  <c r="AU97" i="82"/>
  <c r="BE116" i="82"/>
  <c r="BE93" i="82"/>
  <c r="BE97" i="82"/>
  <c r="BE96" i="82"/>
  <c r="BE28" i="82"/>
  <c r="BE101" i="82"/>
  <c r="BE103" i="82"/>
  <c r="BE102" i="82"/>
  <c r="BE104" i="82"/>
  <c r="BJ61" i="82"/>
  <c r="BJ60" i="82"/>
  <c r="BJ62" i="82"/>
  <c r="BJ52" i="82"/>
  <c r="BJ56" i="82"/>
  <c r="BJ75" i="82"/>
  <c r="BJ86" i="82"/>
  <c r="BJ63" i="82"/>
  <c r="BF19" i="82"/>
  <c r="BF35" i="82"/>
  <c r="BF51" i="82"/>
  <c r="BF116" i="82"/>
  <c r="BF126" i="82"/>
  <c r="BF128" i="82"/>
  <c r="BF101" i="82"/>
  <c r="BF102" i="82"/>
  <c r="BF93" i="82"/>
  <c r="BF97" i="82"/>
  <c r="BF104" i="82"/>
  <c r="BF103" i="82"/>
  <c r="BC61" i="82"/>
  <c r="BC52" i="82"/>
  <c r="BC56" i="82"/>
  <c r="BC60" i="82"/>
  <c r="BC63" i="82"/>
  <c r="BC62" i="82"/>
  <c r="BC75" i="82"/>
  <c r="BC86" i="82"/>
  <c r="AX104" i="82"/>
  <c r="AX101" i="82"/>
  <c r="AX116" i="82"/>
  <c r="AX126" i="82"/>
  <c r="AX128" i="82"/>
  <c r="AX103" i="82"/>
  <c r="AX102" i="82"/>
  <c r="AX93" i="82"/>
  <c r="AX97" i="82"/>
  <c r="BA116" i="82"/>
  <c r="BA101" i="82"/>
  <c r="BA93" i="82"/>
  <c r="BA97" i="82"/>
  <c r="BA96" i="82"/>
  <c r="BA28" i="82"/>
  <c r="BA103" i="82"/>
  <c r="BA102" i="82"/>
  <c r="BA104" i="82"/>
  <c r="BB61" i="82"/>
  <c r="BB62" i="82"/>
  <c r="BB75" i="82"/>
  <c r="BB86" i="82"/>
  <c r="BB52" i="82"/>
  <c r="BB56" i="82"/>
  <c r="BB63" i="82"/>
  <c r="BB60" i="82"/>
  <c r="AO61" i="82"/>
  <c r="AO63" i="82"/>
  <c r="AO62" i="82"/>
  <c r="AO52" i="82"/>
  <c r="AO56" i="82"/>
  <c r="AO55" i="82"/>
  <c r="AO20" i="82"/>
  <c r="AO36" i="52"/>
  <c r="AO60" i="82"/>
  <c r="AO75" i="82"/>
  <c r="BE61" i="82"/>
  <c r="BE63" i="82"/>
  <c r="BE60" i="82"/>
  <c r="BE52" i="82"/>
  <c r="BE56" i="82"/>
  <c r="BE62" i="82"/>
  <c r="BE75" i="82"/>
  <c r="BE86" i="82"/>
  <c r="BI19" i="82"/>
  <c r="BI35" i="82"/>
  <c r="BI51" i="82"/>
  <c r="BE88" i="48"/>
  <c r="AT116" i="82"/>
  <c r="AT126" i="82"/>
  <c r="AT128" i="82"/>
  <c r="AT103" i="82"/>
  <c r="AT104" i="82"/>
  <c r="AT93" i="82"/>
  <c r="AT97" i="82"/>
  <c r="AT101" i="82"/>
  <c r="AT102" i="82"/>
  <c r="AP116" i="82"/>
  <c r="AP126" i="82"/>
  <c r="AP128" i="82"/>
  <c r="AP101" i="82"/>
  <c r="AP103" i="82"/>
  <c r="AP104" i="82"/>
  <c r="AP93" i="82"/>
  <c r="AP97" i="82"/>
  <c r="AP102" i="82"/>
  <c r="AX19" i="82"/>
  <c r="AX35" i="82"/>
  <c r="AX51" i="82"/>
  <c r="BG88" i="48"/>
  <c r="BB35" i="82"/>
  <c r="BD116" i="82"/>
  <c r="BD101" i="82"/>
  <c r="BD93" i="82"/>
  <c r="BD97" i="82"/>
  <c r="BD104" i="82"/>
  <c r="BD103" i="82"/>
  <c r="BD102" i="82"/>
  <c r="BD96" i="82"/>
  <c r="BD28" i="82"/>
  <c r="BE35" i="82"/>
  <c r="G24" i="51"/>
  <c r="G3" i="51"/>
  <c r="BJ116" i="82"/>
  <c r="BJ101" i="82"/>
  <c r="BJ93" i="82"/>
  <c r="BJ97" i="82"/>
  <c r="BJ96" i="82"/>
  <c r="BJ28" i="82"/>
  <c r="BJ102" i="82"/>
  <c r="BJ103" i="82"/>
  <c r="BJ104" i="82"/>
  <c r="BK59" i="48"/>
  <c r="AN88" i="48"/>
  <c r="AW93" i="82"/>
  <c r="AW97" i="82"/>
  <c r="AW101" i="82"/>
  <c r="AW104" i="82"/>
  <c r="AW116" i="82"/>
  <c r="AW126" i="82"/>
  <c r="AW128" i="82"/>
  <c r="AW103" i="82"/>
  <c r="AW102" i="82"/>
  <c r="BH61" i="82"/>
  <c r="BH62" i="82"/>
  <c r="BH75" i="82"/>
  <c r="BH86" i="82"/>
  <c r="BH63" i="82"/>
  <c r="BH52" i="82"/>
  <c r="BH56" i="82"/>
  <c r="BH60" i="82"/>
  <c r="AQ60" i="82"/>
  <c r="AQ61" i="82"/>
  <c r="AQ62" i="82"/>
  <c r="AQ63" i="82"/>
  <c r="AQ65" i="82"/>
  <c r="AQ52" i="82"/>
  <c r="AQ56" i="82"/>
  <c r="AQ55" i="82"/>
  <c r="AQ20" i="82"/>
  <c r="AQ75" i="82"/>
  <c r="AT61" i="82"/>
  <c r="AT52" i="82"/>
  <c r="AT56" i="82"/>
  <c r="AT63" i="82"/>
  <c r="AT62" i="82"/>
  <c r="AT60" i="82"/>
  <c r="AT75" i="82"/>
  <c r="AU61" i="82"/>
  <c r="AU63" i="82"/>
  <c r="AU62" i="82"/>
  <c r="AU52" i="82"/>
  <c r="AU56" i="82"/>
  <c r="AU55" i="82"/>
  <c r="AU20" i="82"/>
  <c r="AU36" i="52"/>
  <c r="AU60" i="82"/>
  <c r="AU75" i="82"/>
  <c r="AR101" i="82"/>
  <c r="AR104" i="82"/>
  <c r="AR93" i="82"/>
  <c r="AR97" i="82"/>
  <c r="AR116" i="82"/>
  <c r="AR126" i="82"/>
  <c r="AR128" i="82"/>
  <c r="AR102" i="82"/>
  <c r="AR115" i="82"/>
  <c r="AR119" i="82"/>
  <c r="AR121" i="82"/>
  <c r="AR123" i="82"/>
  <c r="AR30" i="82"/>
  <c r="AR103" i="82"/>
  <c r="AY46" i="82"/>
  <c r="AS101" i="82"/>
  <c r="AS116" i="82"/>
  <c r="AS126" i="82"/>
  <c r="AS128" i="82"/>
  <c r="AS104" i="82"/>
  <c r="AS93" i="82"/>
  <c r="AS97" i="82"/>
  <c r="AS96" i="82"/>
  <c r="AS28" i="82"/>
  <c r="AS103" i="82"/>
  <c r="AS102" i="82"/>
  <c r="AW19" i="82"/>
  <c r="AW35" i="82"/>
  <c r="AW51" i="82"/>
  <c r="BC116" i="82"/>
  <c r="BC126" i="82"/>
  <c r="BC128" i="82"/>
  <c r="BC101" i="82"/>
  <c r="BC93" i="82"/>
  <c r="BC97" i="82"/>
  <c r="BC102" i="82"/>
  <c r="BC104" i="82"/>
  <c r="BC103" i="82"/>
  <c r="AQ35" i="82"/>
  <c r="AT35" i="82"/>
  <c r="AU35" i="82"/>
  <c r="BD42" i="50"/>
  <c r="O30" i="50"/>
  <c r="AH30" i="50"/>
  <c r="AH42" i="50"/>
  <c r="Z8" i="52"/>
  <c r="AZ100" i="49"/>
  <c r="M30" i="50"/>
  <c r="BL100" i="49"/>
  <c r="BN100" i="49"/>
  <c r="V8" i="52"/>
  <c r="G21" i="51"/>
  <c r="G7" i="59"/>
  <c r="AH106" i="82"/>
  <c r="AH109" i="82"/>
  <c r="AH110" i="82"/>
  <c r="AF115" i="82"/>
  <c r="O35" i="82"/>
  <c r="N42" i="50"/>
  <c r="BI109" i="49"/>
  <c r="BN109" i="49"/>
  <c r="G249" i="46"/>
  <c r="F251" i="46"/>
  <c r="G251" i="46"/>
  <c r="N10" i="52"/>
  <c r="G209" i="46"/>
  <c r="F217" i="46"/>
  <c r="G217" i="46"/>
  <c r="AB115" i="82"/>
  <c r="G39" i="51"/>
  <c r="X115" i="82"/>
  <c r="X119" i="82"/>
  <c r="X121" i="82"/>
  <c r="X123" i="82"/>
  <c r="X30" i="82"/>
  <c r="H36" i="82"/>
  <c r="AH10" i="52"/>
  <c r="S115" i="82"/>
  <c r="S119" i="82"/>
  <c r="S121" i="82"/>
  <c r="S123" i="82"/>
  <c r="S30" i="82"/>
  <c r="Y106" i="82"/>
  <c r="Y108" i="82"/>
  <c r="Y29" i="82"/>
  <c r="T115" i="82"/>
  <c r="T119" i="82"/>
  <c r="T121" i="82"/>
  <c r="T123" i="82"/>
  <c r="T30" i="82"/>
  <c r="W74" i="82"/>
  <c r="W79" i="82"/>
  <c r="W81" i="82"/>
  <c r="AC74" i="82"/>
  <c r="AC79" i="82"/>
  <c r="AC81" i="82"/>
  <c r="Z106" i="82"/>
  <c r="Z109" i="82"/>
  <c r="Z110" i="82"/>
  <c r="R115" i="82"/>
  <c r="R119" i="82"/>
  <c r="R121" i="82"/>
  <c r="R123" i="82"/>
  <c r="R30" i="82"/>
  <c r="X74" i="82"/>
  <c r="X79" i="82"/>
  <c r="X81" i="82"/>
  <c r="AJ106" i="82"/>
  <c r="AJ109" i="82"/>
  <c r="AJ110" i="82"/>
  <c r="AI65" i="82"/>
  <c r="AI67" i="82"/>
  <c r="AI21" i="82"/>
  <c r="AI37" i="52"/>
  <c r="AC65" i="82"/>
  <c r="AC67" i="82"/>
  <c r="AC21" i="82"/>
  <c r="AC37" i="52"/>
  <c r="F15" i="92"/>
  <c r="AC115" i="82"/>
  <c r="AC119" i="82"/>
  <c r="AC121" i="82"/>
  <c r="AC123" i="82"/>
  <c r="AC30" i="82"/>
  <c r="AI74" i="82"/>
  <c r="V74" i="82"/>
  <c r="V79" i="82"/>
  <c r="V81" i="82"/>
  <c r="AG115" i="82"/>
  <c r="AG119" i="82"/>
  <c r="AG121" i="82"/>
  <c r="AG123" i="82"/>
  <c r="AG30" i="82"/>
  <c r="T10" i="52"/>
  <c r="Q65" i="82"/>
  <c r="Q67" i="82"/>
  <c r="Q21" i="82"/>
  <c r="Q37" i="52"/>
  <c r="AB36" i="82"/>
  <c r="AI36" i="82"/>
  <c r="R106" i="82"/>
  <c r="R109" i="82"/>
  <c r="R110" i="82"/>
  <c r="AU95" i="49"/>
  <c r="BG95" i="49"/>
  <c r="BN95" i="49"/>
  <c r="AI106" i="82"/>
  <c r="AI109" i="82"/>
  <c r="AI110" i="82"/>
  <c r="F30" i="50"/>
  <c r="U115" i="82"/>
  <c r="U119" i="82"/>
  <c r="U121" i="82"/>
  <c r="U123" i="82"/>
  <c r="U30" i="82"/>
  <c r="Y65" i="82"/>
  <c r="Y67" i="82"/>
  <c r="Y21" i="82"/>
  <c r="Y37" i="52"/>
  <c r="W65" i="82"/>
  <c r="W67" i="82"/>
  <c r="W21" i="82"/>
  <c r="W37" i="52"/>
  <c r="G38" i="51"/>
  <c r="E21" i="71"/>
  <c r="Z115" i="82"/>
  <c r="Z119" i="82"/>
  <c r="Z121" i="82"/>
  <c r="Z123" i="82"/>
  <c r="Z30" i="82"/>
  <c r="AB74" i="82"/>
  <c r="AB79" i="82"/>
  <c r="AB81" i="82"/>
  <c r="AE115" i="82"/>
  <c r="AE119" i="82"/>
  <c r="AE121" i="82"/>
  <c r="AE123" i="82"/>
  <c r="AE30" i="82"/>
  <c r="D49" i="49"/>
  <c r="S96" i="82"/>
  <c r="S28" i="82"/>
  <c r="AI10" i="52"/>
  <c r="U61" i="82"/>
  <c r="U60" i="82"/>
  <c r="U52" i="82"/>
  <c r="U56" i="82"/>
  <c r="U62" i="82"/>
  <c r="U63" i="82"/>
  <c r="U75" i="82"/>
  <c r="U86" i="82"/>
  <c r="BK50" i="49"/>
  <c r="BN50" i="49"/>
  <c r="AY50" i="49"/>
  <c r="U106" i="82"/>
  <c r="U108" i="82"/>
  <c r="U29" i="82"/>
  <c r="AD62" i="82"/>
  <c r="AD52" i="82"/>
  <c r="AD56" i="82"/>
  <c r="AD61" i="82"/>
  <c r="AD63" i="82"/>
  <c r="AD60" i="82"/>
  <c r="AD75" i="82"/>
  <c r="AD86" i="82"/>
  <c r="AB106" i="82"/>
  <c r="AN51" i="52"/>
  <c r="G13" i="50"/>
  <c r="AJ115" i="82"/>
  <c r="Y74" i="82"/>
  <c r="Y79" i="82"/>
  <c r="Y81" i="82"/>
  <c r="AL115" i="82"/>
  <c r="T61" i="82"/>
  <c r="T60" i="82"/>
  <c r="T63" i="82"/>
  <c r="T75" i="82"/>
  <c r="T86" i="82"/>
  <c r="T62" i="82"/>
  <c r="T52" i="82"/>
  <c r="T56" i="82"/>
  <c r="AD115" i="82"/>
  <c r="G47" i="51"/>
  <c r="G13" i="51"/>
  <c r="T106" i="82"/>
  <c r="T108" i="82"/>
  <c r="T29" i="82"/>
  <c r="W115" i="82"/>
  <c r="W119" i="82"/>
  <c r="W121" i="82"/>
  <c r="W123" i="82"/>
  <c r="W30" i="82"/>
  <c r="AH61" i="82"/>
  <c r="AH63" i="82"/>
  <c r="AH60" i="82"/>
  <c r="AH62" i="82"/>
  <c r="AH52" i="82"/>
  <c r="AH56" i="82"/>
  <c r="AH75" i="82"/>
  <c r="AH86" i="82"/>
  <c r="Q55" i="82"/>
  <c r="Q20" i="82"/>
  <c r="Q36" i="52"/>
  <c r="AC106" i="82"/>
  <c r="BJ110" i="49"/>
  <c r="BN110" i="49"/>
  <c r="AX110" i="49"/>
  <c r="AK60" i="82"/>
  <c r="AK62" i="82"/>
  <c r="AK52" i="82"/>
  <c r="AK56" i="82"/>
  <c r="AK55" i="82"/>
  <c r="AK20" i="82"/>
  <c r="AK36" i="52"/>
  <c r="AK61" i="82"/>
  <c r="AK63" i="82"/>
  <c r="AK75" i="82"/>
  <c r="AK86" i="82"/>
  <c r="X65" i="82"/>
  <c r="X67" i="82"/>
  <c r="X21" i="82"/>
  <c r="AI89" i="48"/>
  <c r="BA125" i="49"/>
  <c r="BM125" i="49"/>
  <c r="BN125" i="49"/>
  <c r="Z63" i="82"/>
  <c r="Z52" i="82"/>
  <c r="Z56" i="82"/>
  <c r="Z61" i="82"/>
  <c r="Z62" i="82"/>
  <c r="Z75" i="82"/>
  <c r="Z86" i="82"/>
  <c r="Z60" i="82"/>
  <c r="P75" i="82"/>
  <c r="P86" i="82"/>
  <c r="P52" i="82"/>
  <c r="P56" i="82"/>
  <c r="P55" i="82"/>
  <c r="P20" i="82"/>
  <c r="P36" i="52"/>
  <c r="P63" i="82"/>
  <c r="P61" i="82"/>
  <c r="P60" i="82"/>
  <c r="P62" i="82"/>
  <c r="AO10" i="52"/>
  <c r="AS10" i="52"/>
  <c r="AN10" i="52"/>
  <c r="AX10" i="52"/>
  <c r="AW10" i="52"/>
  <c r="AR8" i="52"/>
  <c r="V55" i="82"/>
  <c r="V20" i="82"/>
  <c r="V36" i="52"/>
  <c r="AQ10" i="52"/>
  <c r="AE62" i="82"/>
  <c r="AE52" i="82"/>
  <c r="AE56" i="82"/>
  <c r="AE61" i="82"/>
  <c r="AE63" i="82"/>
  <c r="AE60" i="82"/>
  <c r="AE75" i="82"/>
  <c r="AE86" i="82"/>
  <c r="BD116" i="49"/>
  <c r="BN116" i="49"/>
  <c r="AR116" i="49"/>
  <c r="AK106" i="82"/>
  <c r="AK109" i="82"/>
  <c r="AK110" i="82"/>
  <c r="BH120" i="49"/>
  <c r="BN120" i="49"/>
  <c r="AV120" i="49"/>
  <c r="BC115" i="49"/>
  <c r="BN115" i="49"/>
  <c r="AQ115" i="49"/>
  <c r="D52" i="49"/>
  <c r="BL124" i="49"/>
  <c r="BN124" i="49"/>
  <c r="AZ124" i="49"/>
  <c r="AM10" i="52"/>
  <c r="H47" i="51"/>
  <c r="H13" i="51"/>
  <c r="Y55" i="82"/>
  <c r="Y20" i="82"/>
  <c r="Y36" i="52"/>
  <c r="BG46" i="49"/>
  <c r="BN46" i="49"/>
  <c r="AU46" i="49"/>
  <c r="Y115" i="82"/>
  <c r="Y119" i="82"/>
  <c r="Y121" i="82"/>
  <c r="Y123" i="82"/>
  <c r="Y30" i="82"/>
  <c r="BF118" i="49"/>
  <c r="BN118" i="49"/>
  <c r="AT118" i="49"/>
  <c r="AT10" i="52"/>
  <c r="D43" i="49"/>
  <c r="AY123" i="49"/>
  <c r="BK123" i="49"/>
  <c r="BN123" i="49"/>
  <c r="BG119" i="49"/>
  <c r="BN119" i="49"/>
  <c r="AU119" i="49"/>
  <c r="D47" i="49"/>
  <c r="D42" i="49"/>
  <c r="U96" i="82"/>
  <c r="U28" i="82"/>
  <c r="AF52" i="82"/>
  <c r="AF56" i="82"/>
  <c r="AF55" i="82"/>
  <c r="AF20" i="82"/>
  <c r="AF36" i="52"/>
  <c r="AF61" i="82"/>
  <c r="AF63" i="82"/>
  <c r="AF60" i="82"/>
  <c r="AF62" i="82"/>
  <c r="AF75" i="82"/>
  <c r="AF86" i="82"/>
  <c r="D51" i="49"/>
  <c r="AB119" i="82"/>
  <c r="AB121" i="82"/>
  <c r="AB123" i="82"/>
  <c r="AB30" i="82"/>
  <c r="AP10" i="52"/>
  <c r="AR30" i="50"/>
  <c r="AI79" i="82"/>
  <c r="AI81" i="82"/>
  <c r="AG106" i="82"/>
  <c r="AG109" i="82"/>
  <c r="AG110" i="82"/>
  <c r="AV30" i="50"/>
  <c r="AE106" i="82"/>
  <c r="AE109" i="82"/>
  <c r="AE110" i="82"/>
  <c r="BI121" i="49"/>
  <c r="BN121" i="49"/>
  <c r="AW121" i="49"/>
  <c r="AA30" i="50"/>
  <c r="AB30" i="50"/>
  <c r="Z30" i="50"/>
  <c r="S75" i="82"/>
  <c r="S86" i="82"/>
  <c r="S62" i="82"/>
  <c r="S63" i="82"/>
  <c r="S61" i="82"/>
  <c r="S60" i="82"/>
  <c r="S52" i="82"/>
  <c r="S56" i="82"/>
  <c r="T96" i="82"/>
  <c r="T28" i="82"/>
  <c r="T109" i="82"/>
  <c r="T110" i="82"/>
  <c r="AW36" i="49"/>
  <c r="BI36" i="49"/>
  <c r="BN36" i="49"/>
  <c r="AN42" i="50"/>
  <c r="AC36" i="82"/>
  <c r="V115" i="82"/>
  <c r="V119" i="82"/>
  <c r="V121" i="82"/>
  <c r="V123" i="82"/>
  <c r="V30" i="82"/>
  <c r="V106" i="82"/>
  <c r="V109" i="82"/>
  <c r="V110" i="82"/>
  <c r="H31" i="51"/>
  <c r="H5" i="51"/>
  <c r="Q115" i="82"/>
  <c r="Q119" i="82"/>
  <c r="Q121" i="82"/>
  <c r="Q123" i="82"/>
  <c r="Q30" i="82"/>
  <c r="AV10" i="52"/>
  <c r="AR10" i="52"/>
  <c r="BB114" i="49"/>
  <c r="BN114" i="49"/>
  <c r="AP114" i="49"/>
  <c r="BE117" i="49"/>
  <c r="BN117" i="49"/>
  <c r="AS117" i="49"/>
  <c r="AF106" i="82"/>
  <c r="W55" i="82"/>
  <c r="W20" i="82"/>
  <c r="W36" i="52"/>
  <c r="AL106" i="82"/>
  <c r="AL109" i="82"/>
  <c r="AL110" i="82"/>
  <c r="AL62" i="82"/>
  <c r="AL52" i="82"/>
  <c r="AL56" i="82"/>
  <c r="AL61" i="82"/>
  <c r="AL63" i="82"/>
  <c r="AL60" i="82"/>
  <c r="AL75" i="82"/>
  <c r="AL86" i="82"/>
  <c r="D48" i="49"/>
  <c r="AD106" i="82"/>
  <c r="AD109" i="82"/>
  <c r="AD110" i="82"/>
  <c r="Q74" i="82"/>
  <c r="Q79" i="82"/>
  <c r="Q81" i="82"/>
  <c r="BJ122" i="49"/>
  <c r="BN122" i="49"/>
  <c r="AX122" i="49"/>
  <c r="V96" i="82"/>
  <c r="V28" i="82"/>
  <c r="AK115" i="82"/>
  <c r="AK96" i="82"/>
  <c r="AK28" i="82"/>
  <c r="Q106" i="82"/>
  <c r="AA63" i="82"/>
  <c r="AA62" i="82"/>
  <c r="AA75" i="82"/>
  <c r="AA86" i="82"/>
  <c r="AA61" i="82"/>
  <c r="AA60" i="82"/>
  <c r="AA52" i="82"/>
  <c r="AA56" i="82"/>
  <c r="D41" i="49"/>
  <c r="H38" i="51"/>
  <c r="D44" i="49"/>
  <c r="AA89" i="48"/>
  <c r="AF119" i="82"/>
  <c r="AF121" i="82"/>
  <c r="AF123" i="82"/>
  <c r="AF30" i="82"/>
  <c r="AG61" i="82"/>
  <c r="AG63" i="82"/>
  <c r="AG60" i="82"/>
  <c r="AG62" i="82"/>
  <c r="AG52" i="82"/>
  <c r="AG56" i="82"/>
  <c r="AG75" i="82"/>
  <c r="AG86" i="82"/>
  <c r="AE96" i="82"/>
  <c r="AE28" i="82"/>
  <c r="X106" i="82"/>
  <c r="X108" i="82"/>
  <c r="X29" i="82"/>
  <c r="P115" i="82"/>
  <c r="P119" i="82"/>
  <c r="P121" i="82"/>
  <c r="P123" i="82"/>
  <c r="P30" i="82"/>
  <c r="P106" i="82"/>
  <c r="P108" i="82"/>
  <c r="P29" i="82"/>
  <c r="W106" i="82"/>
  <c r="W109" i="82"/>
  <c r="W110" i="82"/>
  <c r="AQ8" i="52"/>
  <c r="F51" i="52"/>
  <c r="AU10" i="52"/>
  <c r="S106" i="82"/>
  <c r="S108" i="82"/>
  <c r="S29" i="82"/>
  <c r="AH115" i="82"/>
  <c r="AA102" i="82"/>
  <c r="AA93" i="82"/>
  <c r="AA97" i="82"/>
  <c r="AA104" i="82"/>
  <c r="AA103" i="82"/>
  <c r="AA116" i="82"/>
  <c r="AA126" i="82"/>
  <c r="AA128" i="82"/>
  <c r="AH89" i="48"/>
  <c r="AJ63" i="82"/>
  <c r="AJ60" i="82"/>
  <c r="AJ62" i="82"/>
  <c r="AJ52" i="82"/>
  <c r="AJ56" i="82"/>
  <c r="AJ55" i="82"/>
  <c r="AJ20" i="82"/>
  <c r="AJ61" i="82"/>
  <c r="AJ75" i="82"/>
  <c r="AJ86" i="82"/>
  <c r="X55" i="82"/>
  <c r="X20" i="82"/>
  <c r="X36" i="52"/>
  <c r="AA35" i="82"/>
  <c r="AB65" i="82"/>
  <c r="AB67" i="82"/>
  <c r="AB21" i="82"/>
  <c r="AV8" i="52"/>
  <c r="H24" i="51"/>
  <c r="AM7" i="52"/>
  <c r="G9" i="50"/>
  <c r="G15" i="50"/>
  <c r="AQ36" i="52"/>
  <c r="V65" i="82"/>
  <c r="V68" i="82"/>
  <c r="V69" i="82"/>
  <c r="AI115" i="82"/>
  <c r="R63" i="82"/>
  <c r="R60" i="82"/>
  <c r="R52" i="82"/>
  <c r="R56" i="82"/>
  <c r="R62" i="82"/>
  <c r="R75" i="82"/>
  <c r="R86" i="82"/>
  <c r="R61" i="82"/>
  <c r="P96" i="82"/>
  <c r="P28" i="82"/>
  <c r="AA7" i="52"/>
  <c r="W96" i="82"/>
  <c r="W28" i="82"/>
  <c r="BF45" i="49"/>
  <c r="BN45" i="49"/>
  <c r="AT45" i="49"/>
  <c r="O101" i="82"/>
  <c r="O102" i="82"/>
  <c r="O103" i="82"/>
  <c r="O93" i="82"/>
  <c r="O104" i="82"/>
  <c r="O62" i="82"/>
  <c r="O60" i="82"/>
  <c r="O61" i="82"/>
  <c r="O63" i="82"/>
  <c r="O75" i="82"/>
  <c r="O86" i="82"/>
  <c r="O52" i="82"/>
  <c r="O56" i="82"/>
  <c r="K30" i="50"/>
  <c r="J115" i="82"/>
  <c r="G106" i="82"/>
  <c r="G109" i="82"/>
  <c r="G110" i="82"/>
  <c r="N106" i="82"/>
  <c r="N108" i="82"/>
  <c r="N29" i="82"/>
  <c r="L106" i="82"/>
  <c r="L108" i="82"/>
  <c r="L29" i="82"/>
  <c r="G74" i="82"/>
  <c r="G79" i="82"/>
  <c r="G81" i="82"/>
  <c r="L30" i="50"/>
  <c r="I42" i="51"/>
  <c r="E88" i="48"/>
  <c r="L74" i="82"/>
  <c r="L79" i="82"/>
  <c r="L81" i="82"/>
  <c r="I74" i="82"/>
  <c r="I79" i="82"/>
  <c r="I81" i="82"/>
  <c r="I96" i="82"/>
  <c r="I28" i="82"/>
  <c r="I36" i="82"/>
  <c r="K106" i="82"/>
  <c r="K109" i="82"/>
  <c r="K110" i="82"/>
  <c r="I106" i="82"/>
  <c r="I108" i="82"/>
  <c r="I29" i="82"/>
  <c r="J106" i="82"/>
  <c r="J108" i="82"/>
  <c r="J29" i="82"/>
  <c r="D88" i="48"/>
  <c r="L65" i="82"/>
  <c r="L68" i="82"/>
  <c r="L69" i="82"/>
  <c r="AI42" i="50"/>
  <c r="F89" i="48"/>
  <c r="G36" i="82"/>
  <c r="AY42" i="50"/>
  <c r="K89" i="48"/>
  <c r="V42" i="50"/>
  <c r="BG42" i="50"/>
  <c r="C60" i="82"/>
  <c r="C63" i="82"/>
  <c r="C61" i="82"/>
  <c r="C75" i="82"/>
  <c r="C74" i="82"/>
  <c r="C62" i="82"/>
  <c r="C55" i="82"/>
  <c r="C20" i="82"/>
  <c r="C67" i="82"/>
  <c r="C21" i="82"/>
  <c r="C52" i="82"/>
  <c r="BB90" i="49"/>
  <c r="BN90" i="49"/>
  <c r="AP90" i="49"/>
  <c r="AB8" i="52"/>
  <c r="M35" i="82"/>
  <c r="BE20" i="49"/>
  <c r="BN20" i="49"/>
  <c r="AS20" i="49"/>
  <c r="BJ42" i="50"/>
  <c r="BL39" i="49"/>
  <c r="BN39" i="49"/>
  <c r="AZ39" i="49"/>
  <c r="BK58" i="48"/>
  <c r="D52" i="82"/>
  <c r="D56" i="82"/>
  <c r="D61" i="82"/>
  <c r="D62" i="82"/>
  <c r="D60" i="82"/>
  <c r="D55" i="82"/>
  <c r="D20" i="82"/>
  <c r="D75" i="82"/>
  <c r="D86" i="82"/>
  <c r="D67" i="82"/>
  <c r="D21" i="82"/>
  <c r="D63" i="82"/>
  <c r="F10" i="52"/>
  <c r="AE10" i="52"/>
  <c r="BF21" i="49"/>
  <c r="BN21" i="49"/>
  <c r="AT21" i="49"/>
  <c r="BF106" i="49"/>
  <c r="BN106" i="49"/>
  <c r="AT106" i="49"/>
  <c r="W8" i="52"/>
  <c r="AK30" i="50"/>
  <c r="F31" i="51"/>
  <c r="F5" i="51"/>
  <c r="U42" i="50"/>
  <c r="AK10" i="52"/>
  <c r="J35" i="82"/>
  <c r="C102" i="82"/>
  <c r="C108" i="82"/>
  <c r="C29" i="82"/>
  <c r="C103" i="82"/>
  <c r="C93" i="82"/>
  <c r="C104" i="82"/>
  <c r="C96" i="82"/>
  <c r="C28" i="82"/>
  <c r="C116" i="82"/>
  <c r="C101" i="82"/>
  <c r="BK92" i="82"/>
  <c r="D103" i="82"/>
  <c r="D108" i="82"/>
  <c r="D29" i="82"/>
  <c r="D102" i="82"/>
  <c r="D93" i="82"/>
  <c r="D97" i="82"/>
  <c r="D101" i="82"/>
  <c r="D96" i="82"/>
  <c r="D28" i="82"/>
  <c r="D104" i="82"/>
  <c r="D116" i="82"/>
  <c r="D126" i="82"/>
  <c r="D128" i="82"/>
  <c r="N89" i="48"/>
  <c r="AE8" i="52"/>
  <c r="F47" i="51"/>
  <c r="F13" i="51"/>
  <c r="O10" i="52"/>
  <c r="BK61" i="48"/>
  <c r="F4" i="97"/>
  <c r="AX42" i="50"/>
  <c r="K74" i="82"/>
  <c r="K79" i="82"/>
  <c r="K81" i="82"/>
  <c r="N96" i="82"/>
  <c r="N28" i="82"/>
  <c r="N36" i="82"/>
  <c r="H65" i="82"/>
  <c r="H67" i="82"/>
  <c r="H21" i="82"/>
  <c r="L7" i="52"/>
  <c r="BK78" i="48"/>
  <c r="BN104" i="49"/>
  <c r="BE32" i="49"/>
  <c r="BN32" i="49"/>
  <c r="AS32" i="49"/>
  <c r="BD50" i="52"/>
  <c r="N8" i="52"/>
  <c r="AK8" i="52"/>
  <c r="F35" i="82"/>
  <c r="H7" i="52"/>
  <c r="H9" i="50"/>
  <c r="H15" i="50"/>
  <c r="AZ42" i="50"/>
  <c r="M89" i="48"/>
  <c r="F8" i="52"/>
  <c r="AF30" i="50"/>
  <c r="BM16" i="49"/>
  <c r="L89" i="48"/>
  <c r="BE8" i="49"/>
  <c r="AS8" i="49"/>
  <c r="F106" i="82"/>
  <c r="F109" i="82"/>
  <c r="F110" i="82"/>
  <c r="G115" i="82"/>
  <c r="I33" i="51"/>
  <c r="I34" i="51"/>
  <c r="AL8" i="52"/>
  <c r="J7" i="52"/>
  <c r="BM40" i="49"/>
  <c r="BN40" i="49"/>
  <c r="BA40" i="49"/>
  <c r="I3" i="51"/>
  <c r="I6" i="51"/>
  <c r="H4" i="91"/>
  <c r="H4" i="97"/>
  <c r="E51" i="52"/>
  <c r="E15" i="92"/>
  <c r="D21" i="71"/>
  <c r="N65" i="82"/>
  <c r="N68" i="82"/>
  <c r="AG10" i="52"/>
  <c r="AF10" i="52"/>
  <c r="AC30" i="50"/>
  <c r="AD30" i="50"/>
  <c r="BJ25" i="49"/>
  <c r="BN25" i="49"/>
  <c r="AX25" i="49"/>
  <c r="BA42" i="50"/>
  <c r="BK38" i="49"/>
  <c r="BN38" i="49"/>
  <c r="AY38" i="49"/>
  <c r="AD10" i="52"/>
  <c r="C35" i="82"/>
  <c r="I89" i="48"/>
  <c r="G10" i="59"/>
  <c r="F20" i="116"/>
  <c r="M61" i="82"/>
  <c r="M62" i="82"/>
  <c r="M52" i="82"/>
  <c r="M56" i="82"/>
  <c r="M60" i="82"/>
  <c r="M75" i="82"/>
  <c r="M86" i="82"/>
  <c r="M63" i="82"/>
  <c r="S8" i="52"/>
  <c r="AL30" i="50"/>
  <c r="K8" i="52"/>
  <c r="BK50" i="52"/>
  <c r="M106" i="82"/>
  <c r="M109" i="82"/>
  <c r="M110" i="82"/>
  <c r="O7" i="52"/>
  <c r="F24" i="51"/>
  <c r="E51" i="82"/>
  <c r="E19" i="82"/>
  <c r="H89" i="48"/>
  <c r="F38" i="51"/>
  <c r="G11" i="59"/>
  <c r="F21" i="116"/>
  <c r="E20" i="51"/>
  <c r="D25" i="50"/>
  <c r="D15" i="92"/>
  <c r="C21" i="71"/>
  <c r="I115" i="82"/>
  <c r="Y8" i="52"/>
  <c r="M96" i="82"/>
  <c r="M28" i="82"/>
  <c r="BF42" i="50"/>
  <c r="I65" i="82"/>
  <c r="I67" i="82"/>
  <c r="I21" i="82"/>
  <c r="K115" i="82"/>
  <c r="BB8" i="52"/>
  <c r="H74" i="82"/>
  <c r="H79" i="82"/>
  <c r="H81" i="82"/>
  <c r="I12" i="59"/>
  <c r="I10" i="59"/>
  <c r="H20" i="116"/>
  <c r="BH108" i="49"/>
  <c r="BN108" i="49"/>
  <c r="AV108" i="49"/>
  <c r="G7" i="52"/>
  <c r="BG107" i="49"/>
  <c r="BN107" i="49"/>
  <c r="AU107" i="49"/>
  <c r="AJ8" i="52"/>
  <c r="R8" i="52"/>
  <c r="BF33" i="49"/>
  <c r="BN33" i="49"/>
  <c r="AT33" i="49"/>
  <c r="H106" i="82"/>
  <c r="H109" i="82"/>
  <c r="H110" i="82"/>
  <c r="P51" i="52"/>
  <c r="E13" i="50"/>
  <c r="J89" i="48"/>
  <c r="W42" i="50"/>
  <c r="BE81" i="49"/>
  <c r="AS81" i="49"/>
  <c r="G65" i="82"/>
  <c r="G67" i="82"/>
  <c r="G21" i="82"/>
  <c r="AG30" i="50"/>
  <c r="BJ86" i="49"/>
  <c r="BC42" i="50"/>
  <c r="I7" i="52"/>
  <c r="Q42" i="50"/>
  <c r="M10" i="52"/>
  <c r="M8" i="52"/>
  <c r="BK51" i="48"/>
  <c r="BL27" i="49"/>
  <c r="BN27" i="49"/>
  <c r="AZ27" i="49"/>
  <c r="AL10" i="52"/>
  <c r="M115" i="82"/>
  <c r="O116" i="82"/>
  <c r="K96" i="82"/>
  <c r="K28" i="82"/>
  <c r="K36" i="82"/>
  <c r="BM89" i="49"/>
  <c r="BH42" i="50"/>
  <c r="BL112" i="49"/>
  <c r="BN112" i="49"/>
  <c r="AZ112" i="49"/>
  <c r="R42" i="50"/>
  <c r="I21" i="59"/>
  <c r="H31" i="116"/>
  <c r="S42" i="50"/>
  <c r="F60" i="82"/>
  <c r="F62" i="82"/>
  <c r="F63" i="82"/>
  <c r="F61" i="82"/>
  <c r="BC8" i="52"/>
  <c r="BI42" i="50"/>
  <c r="BE105" i="49"/>
  <c r="BN105" i="49"/>
  <c r="AS105" i="49"/>
  <c r="L55" i="82"/>
  <c r="L20" i="82"/>
  <c r="T50" i="52"/>
  <c r="D35" i="82"/>
  <c r="AY8" i="52"/>
  <c r="I44" i="51"/>
  <c r="I9" i="51"/>
  <c r="X42" i="50"/>
  <c r="L115" i="82"/>
  <c r="AN50" i="52"/>
  <c r="N115" i="82"/>
  <c r="H115" i="82"/>
  <c r="BB42" i="50"/>
  <c r="G89" i="48"/>
  <c r="BL88" i="49"/>
  <c r="AZ88" i="49"/>
  <c r="L96" i="82"/>
  <c r="L28" i="82"/>
  <c r="J61" i="82"/>
  <c r="J62" i="82"/>
  <c r="J75" i="82"/>
  <c r="J86" i="82"/>
  <c r="J52" i="82"/>
  <c r="J56" i="82"/>
  <c r="J55" i="82"/>
  <c r="J20" i="82"/>
  <c r="J36" i="82"/>
  <c r="J60" i="82"/>
  <c r="J63" i="82"/>
  <c r="E103" i="82"/>
  <c r="E108" i="82"/>
  <c r="E29" i="82"/>
  <c r="E102" i="82"/>
  <c r="E93" i="82"/>
  <c r="E97" i="82"/>
  <c r="E101" i="82"/>
  <c r="E116" i="82"/>
  <c r="E126" i="82"/>
  <c r="E128" i="82"/>
  <c r="E104" i="82"/>
  <c r="E96" i="82"/>
  <c r="E28" i="82"/>
  <c r="BL15" i="49"/>
  <c r="AZ15" i="49"/>
  <c r="BK60" i="48"/>
  <c r="BM113" i="49"/>
  <c r="BN113" i="49"/>
  <c r="BA113" i="49"/>
  <c r="BE50" i="52"/>
  <c r="K65" i="82"/>
  <c r="K67" i="82"/>
  <c r="K21" i="82"/>
  <c r="E7" i="52"/>
  <c r="P30" i="50"/>
  <c r="N74" i="82"/>
  <c r="N79" i="82"/>
  <c r="N81" i="82"/>
  <c r="AD8" i="52"/>
  <c r="AU65" i="82"/>
  <c r="AU68" i="82"/>
  <c r="AU69" i="82"/>
  <c r="BJ74" i="82"/>
  <c r="BJ79" i="82"/>
  <c r="BJ81" i="82"/>
  <c r="F4" i="91"/>
  <c r="AX86" i="49"/>
  <c r="AX139" i="49"/>
  <c r="AX141" i="49"/>
  <c r="W36" i="82"/>
  <c r="BH106" i="82"/>
  <c r="BA16" i="49"/>
  <c r="AM35" i="82"/>
  <c r="AT42" i="50"/>
  <c r="AM42" i="50"/>
  <c r="AX115" i="82"/>
  <c r="AX119" i="82"/>
  <c r="AX121" i="82"/>
  <c r="AX123" i="82"/>
  <c r="AX30" i="82"/>
  <c r="AQ115" i="82"/>
  <c r="AQ119" i="82"/>
  <c r="AQ121" i="82"/>
  <c r="AQ123" i="82"/>
  <c r="D21" i="34"/>
  <c r="AP115" i="82"/>
  <c r="AP119" i="82"/>
  <c r="AP121" i="82"/>
  <c r="AP123" i="82"/>
  <c r="AU106" i="82"/>
  <c r="BG115" i="82"/>
  <c r="BG119" i="82"/>
  <c r="BG121" i="82"/>
  <c r="BG123" i="82"/>
  <c r="BG30" i="82"/>
  <c r="BJ106" i="82"/>
  <c r="BJ108" i="82"/>
  <c r="BJ29" i="82"/>
  <c r="BF115" i="82"/>
  <c r="BF119" i="82"/>
  <c r="BF121" i="82"/>
  <c r="BF123" i="82"/>
  <c r="AZ74" i="82"/>
  <c r="AZ79" i="82"/>
  <c r="AZ81" i="82"/>
  <c r="BB74" i="82"/>
  <c r="BB79" i="82"/>
  <c r="BB81" i="82"/>
  <c r="BH108" i="82"/>
  <c r="BH29" i="82"/>
  <c r="BB65" i="82"/>
  <c r="BB68" i="82"/>
  <c r="BB69" i="82"/>
  <c r="BJ65" i="82"/>
  <c r="BJ67" i="82"/>
  <c r="BJ21" i="82"/>
  <c r="BJ37" i="52"/>
  <c r="AZ65" i="82"/>
  <c r="AZ68" i="82"/>
  <c r="AZ69" i="82"/>
  <c r="BG74" i="82"/>
  <c r="BG79" i="82"/>
  <c r="BG81" i="82"/>
  <c r="AT106" i="82"/>
  <c r="AT108" i="82"/>
  <c r="AT29" i="82"/>
  <c r="BI106" i="82"/>
  <c r="BI108" i="82"/>
  <c r="BI29" i="82"/>
  <c r="AQ106" i="82"/>
  <c r="AT115" i="82"/>
  <c r="AT119" i="82"/>
  <c r="AT121" i="82"/>
  <c r="AT123" i="82"/>
  <c r="AN115" i="82"/>
  <c r="AN119" i="82"/>
  <c r="AN121" i="82"/>
  <c r="AN123" i="82"/>
  <c r="AN30" i="82"/>
  <c r="C84" i="116"/>
  <c r="J74" i="59"/>
  <c r="K74" i="59"/>
  <c r="D56" i="63"/>
  <c r="C20" i="34"/>
  <c r="C8" i="34"/>
  <c r="C46" i="31"/>
  <c r="C7" i="34"/>
  <c r="C45" i="31"/>
  <c r="D44" i="31"/>
  <c r="D133" i="116"/>
  <c r="D135" i="116"/>
  <c r="C133" i="116"/>
  <c r="C135" i="116"/>
  <c r="C21" i="34"/>
  <c r="E70" i="33"/>
  <c r="BC106" i="82"/>
  <c r="BC109" i="82"/>
  <c r="BC110" i="82"/>
  <c r="AY19" i="82"/>
  <c r="AY35" i="82"/>
  <c r="AY51" i="82"/>
  <c r="AR106" i="82"/>
  <c r="AR108" i="82"/>
  <c r="AR29" i="82"/>
  <c r="AR31" i="82"/>
  <c r="AT86" i="82"/>
  <c r="AT74" i="82"/>
  <c r="AT79" i="82"/>
  <c r="AT81" i="82"/>
  <c r="BH55" i="82"/>
  <c r="BH20" i="82"/>
  <c r="BH36" i="52"/>
  <c r="BJ109" i="82"/>
  <c r="BJ110" i="82"/>
  <c r="BD106" i="82"/>
  <c r="BD108" i="82"/>
  <c r="BD29" i="82"/>
  <c r="BE55" i="82"/>
  <c r="BE20" i="82"/>
  <c r="BE36" i="52"/>
  <c r="BA106" i="82"/>
  <c r="BA108" i="82"/>
  <c r="BA29" i="82"/>
  <c r="AX106" i="82"/>
  <c r="AX108" i="82"/>
  <c r="AX29" i="82"/>
  <c r="BJ68" i="82"/>
  <c r="BJ69" i="82"/>
  <c r="AU96" i="82"/>
  <c r="AU28" i="82"/>
  <c r="AU36" i="82"/>
  <c r="AU109" i="82"/>
  <c r="AU110" i="82"/>
  <c r="AM60" i="82"/>
  <c r="AM62" i="82"/>
  <c r="AM63" i="82"/>
  <c r="AM52" i="82"/>
  <c r="AM56" i="82"/>
  <c r="AM61" i="82"/>
  <c r="AM75" i="82"/>
  <c r="AM86" i="82"/>
  <c r="AV115" i="82"/>
  <c r="AV119" i="82"/>
  <c r="AV121" i="82"/>
  <c r="AV123" i="82"/>
  <c r="AV30" i="82"/>
  <c r="AM93" i="82"/>
  <c r="AM97" i="82"/>
  <c r="AM116" i="82"/>
  <c r="AM126" i="82"/>
  <c r="AM128" i="82"/>
  <c r="AM104" i="82"/>
  <c r="AM103" i="82"/>
  <c r="AM101" i="82"/>
  <c r="AM102" i="82"/>
  <c r="AO96" i="82"/>
  <c r="AO28" i="82"/>
  <c r="AO36" i="82"/>
  <c r="BC115" i="82"/>
  <c r="BC119" i="82"/>
  <c r="BC121" i="82"/>
  <c r="BC123" i="82"/>
  <c r="BC30" i="82"/>
  <c r="BE89" i="48"/>
  <c r="AT65" i="82"/>
  <c r="AT67" i="82"/>
  <c r="AT21" i="82"/>
  <c r="BD115" i="82"/>
  <c r="BD119" i="82"/>
  <c r="BD121" i="82"/>
  <c r="BD123" i="82"/>
  <c r="BD126" i="82"/>
  <c r="BD128" i="82"/>
  <c r="BE65" i="82"/>
  <c r="BE67" i="82"/>
  <c r="BE21" i="82"/>
  <c r="BA115" i="82"/>
  <c r="BA119" i="82"/>
  <c r="BA121" i="82"/>
  <c r="BA123" i="82"/>
  <c r="BA126" i="82"/>
  <c r="BA128" i="82"/>
  <c r="BC74" i="82"/>
  <c r="BC79" i="82"/>
  <c r="BC81" i="82"/>
  <c r="AN89" i="48"/>
  <c r="AN86" i="82"/>
  <c r="AN74" i="82"/>
  <c r="AN79" i="82"/>
  <c r="AN81" i="82"/>
  <c r="AQ96" i="82"/>
  <c r="AQ28" i="82"/>
  <c r="AQ36" i="82"/>
  <c r="AQ109" i="82"/>
  <c r="AQ110" i="82"/>
  <c r="AO115" i="82"/>
  <c r="AO119" i="82"/>
  <c r="AO121" i="82"/>
  <c r="AO123" i="82"/>
  <c r="AO126" i="82"/>
  <c r="AO128" i="82"/>
  <c r="AW60" i="82"/>
  <c r="AW61" i="82"/>
  <c r="AW62" i="82"/>
  <c r="AW63" i="82"/>
  <c r="AW65" i="82"/>
  <c r="AW52" i="82"/>
  <c r="AW56" i="82"/>
  <c r="AW68" i="82"/>
  <c r="AW69" i="82"/>
  <c r="AW75" i="82"/>
  <c r="AW86" i="82"/>
  <c r="AU86" i="82"/>
  <c r="AU74" i="82"/>
  <c r="AU79" i="82"/>
  <c r="AU81" i="82"/>
  <c r="BJ115" i="82"/>
  <c r="BJ119" i="82"/>
  <c r="BJ121" i="82"/>
  <c r="BJ123" i="82"/>
  <c r="BJ126" i="82"/>
  <c r="BJ128" i="82"/>
  <c r="BL128" i="82"/>
  <c r="AP96" i="82"/>
  <c r="AP28" i="82"/>
  <c r="AR88" i="48"/>
  <c r="BF61" i="82"/>
  <c r="BF75" i="82"/>
  <c r="BF86" i="82"/>
  <c r="BF60" i="82"/>
  <c r="BF62" i="82"/>
  <c r="BF63" i="82"/>
  <c r="BF65" i="82"/>
  <c r="BF52" i="82"/>
  <c r="BF56" i="82"/>
  <c r="BF55" i="82"/>
  <c r="BF20" i="82"/>
  <c r="BF36" i="52"/>
  <c r="BA61" i="82"/>
  <c r="BA75" i="82"/>
  <c r="BA86" i="82"/>
  <c r="BA60" i="82"/>
  <c r="BA62" i="82"/>
  <c r="BA52" i="82"/>
  <c r="BA56" i="82"/>
  <c r="BA63" i="82"/>
  <c r="AR60" i="82"/>
  <c r="AR62" i="82"/>
  <c r="AR61" i="82"/>
  <c r="AR63" i="82"/>
  <c r="AR52" i="82"/>
  <c r="AR56" i="82"/>
  <c r="AR75" i="82"/>
  <c r="AR86" i="82"/>
  <c r="AR55" i="82"/>
  <c r="AR20" i="82"/>
  <c r="AR36" i="52"/>
  <c r="AP74" i="82"/>
  <c r="AP79" i="82"/>
  <c r="AP81" i="82"/>
  <c r="AP86" i="82"/>
  <c r="BG106" i="82"/>
  <c r="BG109" i="82"/>
  <c r="BG110" i="82"/>
  <c r="AU67" i="82"/>
  <c r="AU21" i="82"/>
  <c r="AQ68" i="82"/>
  <c r="AQ69" i="82"/>
  <c r="AW96" i="82"/>
  <c r="AW28" i="82"/>
  <c r="AZ88" i="48"/>
  <c r="BI61" i="82"/>
  <c r="BI52" i="82"/>
  <c r="BI56" i="82"/>
  <c r="BI60" i="82"/>
  <c r="BI62" i="82"/>
  <c r="BI63" i="82"/>
  <c r="BI75" i="82"/>
  <c r="BI86" i="82"/>
  <c r="AX96" i="82"/>
  <c r="AX28" i="82"/>
  <c r="AX109" i="82"/>
  <c r="AX110" i="82"/>
  <c r="BF96" i="82"/>
  <c r="BF28" i="82"/>
  <c r="BE106" i="82"/>
  <c r="BE109" i="82"/>
  <c r="BE110" i="82"/>
  <c r="AZ106" i="82"/>
  <c r="AZ108" i="82"/>
  <c r="AZ29" i="82"/>
  <c r="BH36" i="82"/>
  <c r="AZ55" i="82"/>
  <c r="AZ20" i="82"/>
  <c r="AZ36" i="52"/>
  <c r="AZ67" i="82"/>
  <c r="AZ21" i="82"/>
  <c r="AN65" i="82"/>
  <c r="AN68" i="82"/>
  <c r="AN69" i="82"/>
  <c r="BI115" i="82"/>
  <c r="BI119" i="82"/>
  <c r="BI121" i="82"/>
  <c r="BI123" i="82"/>
  <c r="BI126" i="82"/>
  <c r="BI128" i="82"/>
  <c r="AQ30" i="82"/>
  <c r="AS62" i="82"/>
  <c r="AS61" i="82"/>
  <c r="AS60" i="82"/>
  <c r="AS52" i="82"/>
  <c r="AS56" i="82"/>
  <c r="AS63" i="82"/>
  <c r="AS75" i="82"/>
  <c r="AS86" i="82"/>
  <c r="AT55" i="82"/>
  <c r="AT20" i="82"/>
  <c r="AT36" i="52"/>
  <c r="AT68" i="82"/>
  <c r="AT69" i="82"/>
  <c r="H20" i="51"/>
  <c r="AT96" i="82"/>
  <c r="AT28" i="82"/>
  <c r="AT109" i="82"/>
  <c r="AT110" i="82"/>
  <c r="AO86" i="82"/>
  <c r="AO74" i="82"/>
  <c r="AO79" i="82"/>
  <c r="AO81" i="82"/>
  <c r="AN96" i="82"/>
  <c r="AN28" i="82"/>
  <c r="BG89" i="48"/>
  <c r="BB106" i="82"/>
  <c r="BB108" i="82"/>
  <c r="BB29" i="82"/>
  <c r="BD88" i="48"/>
  <c r="BG65" i="82"/>
  <c r="BG68" i="82"/>
  <c r="BG69" i="82"/>
  <c r="AP55" i="82"/>
  <c r="AP20" i="82"/>
  <c r="AP36" i="52"/>
  <c r="AY116" i="82"/>
  <c r="AY126" i="82"/>
  <c r="AY128" i="82"/>
  <c r="AY101" i="82"/>
  <c r="AY93" i="82"/>
  <c r="AY97" i="82"/>
  <c r="AY103" i="82"/>
  <c r="AY102" i="82"/>
  <c r="AY104" i="82"/>
  <c r="BK51" i="82"/>
  <c r="F11" i="59"/>
  <c r="E21" i="116"/>
  <c r="AW109" i="49"/>
  <c r="AW115" i="82"/>
  <c r="AW119" i="82"/>
  <c r="AW121" i="82"/>
  <c r="AW123" i="82"/>
  <c r="AW30" i="82"/>
  <c r="BK54" i="48"/>
  <c r="I20" i="51"/>
  <c r="BE74" i="82"/>
  <c r="BE79" i="82"/>
  <c r="BE81" i="82"/>
  <c r="AO65" i="82"/>
  <c r="BC65" i="82"/>
  <c r="BC68" i="82"/>
  <c r="BC69" i="82"/>
  <c r="BF106" i="82"/>
  <c r="BF108" i="82"/>
  <c r="BF29" i="82"/>
  <c r="BF30" i="82"/>
  <c r="BF31" i="82"/>
  <c r="BF16" i="82"/>
  <c r="BF30" i="52"/>
  <c r="BJ55" i="82"/>
  <c r="BJ20" i="82"/>
  <c r="BJ36" i="52"/>
  <c r="BE115" i="82"/>
  <c r="BE119" i="82"/>
  <c r="BE121" i="82"/>
  <c r="BE123" i="82"/>
  <c r="BE126" i="82"/>
  <c r="BE128" i="82"/>
  <c r="AN106" i="82"/>
  <c r="AN108" i="82"/>
  <c r="AN29" i="82"/>
  <c r="AZ115" i="82"/>
  <c r="AZ119" i="82"/>
  <c r="AZ121" i="82"/>
  <c r="AZ123" i="82"/>
  <c r="AZ126" i="82"/>
  <c r="AZ128" i="82"/>
  <c r="AN55" i="82"/>
  <c r="AN20" i="82"/>
  <c r="AN67" i="82"/>
  <c r="AN21" i="82"/>
  <c r="AU88" i="48"/>
  <c r="AQ108" i="82"/>
  <c r="AQ29" i="82"/>
  <c r="AQ31" i="82"/>
  <c r="AQ16" i="82"/>
  <c r="AQ30" i="52"/>
  <c r="BH88" i="48"/>
  <c r="BG55" i="82"/>
  <c r="BG20" i="82"/>
  <c r="BG36" i="52"/>
  <c r="BG67" i="82"/>
  <c r="BG21" i="82"/>
  <c r="BG108" i="82"/>
  <c r="BG29" i="82"/>
  <c r="N50" i="52"/>
  <c r="S31" i="82"/>
  <c r="AS115" i="82"/>
  <c r="AS119" i="82"/>
  <c r="AS121" i="82"/>
  <c r="AS123" i="82"/>
  <c r="AS30" i="82"/>
  <c r="AR96" i="82"/>
  <c r="AR28" i="82"/>
  <c r="AR109" i="82"/>
  <c r="AR110" i="82"/>
  <c r="AQ86" i="82"/>
  <c r="AQ74" i="82"/>
  <c r="AQ79" i="82"/>
  <c r="AQ81" i="82"/>
  <c r="BH74" i="82"/>
  <c r="BH79" i="82"/>
  <c r="BH81" i="82"/>
  <c r="AW106" i="82"/>
  <c r="AW108" i="82"/>
  <c r="AW29" i="82"/>
  <c r="AW31" i="82"/>
  <c r="AW16" i="82"/>
  <c r="AW30" i="52"/>
  <c r="AX52" i="82"/>
  <c r="AX56" i="82"/>
  <c r="AX55" i="82"/>
  <c r="AX20" i="82"/>
  <c r="AX36" i="52"/>
  <c r="AX61" i="82"/>
  <c r="AX60" i="82"/>
  <c r="AX63" i="82"/>
  <c r="AX62" i="82"/>
  <c r="AX75" i="82"/>
  <c r="AP106" i="82"/>
  <c r="AP108" i="82"/>
  <c r="AP29" i="82"/>
  <c r="AT88" i="48"/>
  <c r="BB55" i="82"/>
  <c r="BB20" i="82"/>
  <c r="BB36" i="52"/>
  <c r="BC55" i="82"/>
  <c r="BC20" i="82"/>
  <c r="BC36" i="52"/>
  <c r="AQ88" i="48"/>
  <c r="AU108" i="82"/>
  <c r="AU29" i="82"/>
  <c r="BH109" i="82"/>
  <c r="BH110" i="82"/>
  <c r="AP88" i="48"/>
  <c r="AV106" i="82"/>
  <c r="AV108" i="82"/>
  <c r="AV29" i="82"/>
  <c r="BB30" i="82"/>
  <c r="BD61" i="82"/>
  <c r="BD52" i="82"/>
  <c r="BD56" i="82"/>
  <c r="BD60" i="82"/>
  <c r="BD75" i="82"/>
  <c r="BD86" i="82"/>
  <c r="BD63" i="82"/>
  <c r="BD62" i="82"/>
  <c r="BG96" i="82"/>
  <c r="BG28" i="82"/>
  <c r="BG36" i="82"/>
  <c r="AX88" i="48"/>
  <c r="G31" i="51"/>
  <c r="G5" i="51"/>
  <c r="G6" i="51"/>
  <c r="BK72" i="48"/>
  <c r="AQ67" i="82"/>
  <c r="AQ21" i="82"/>
  <c r="AQ37" i="52"/>
  <c r="BC96" i="82"/>
  <c r="BC28" i="82"/>
  <c r="BC36" i="82"/>
  <c r="BC108" i="82"/>
  <c r="BC29" i="82"/>
  <c r="AS106" i="82"/>
  <c r="AS109" i="82"/>
  <c r="AS110" i="82"/>
  <c r="BH65" i="82"/>
  <c r="BH67" i="82"/>
  <c r="BH21" i="82"/>
  <c r="BD109" i="82"/>
  <c r="BD110" i="82"/>
  <c r="AP30" i="82"/>
  <c r="AT30" i="82"/>
  <c r="AU115" i="82"/>
  <c r="AU119" i="82"/>
  <c r="AU121" i="82"/>
  <c r="AU123" i="82"/>
  <c r="AU30" i="82"/>
  <c r="BH115" i="82"/>
  <c r="BH119" i="82"/>
  <c r="BH121" i="82"/>
  <c r="BH123" i="82"/>
  <c r="BH30" i="82"/>
  <c r="AV61" i="82"/>
  <c r="AV63" i="82"/>
  <c r="AV62" i="82"/>
  <c r="AV52" i="82"/>
  <c r="AV56" i="82"/>
  <c r="AV60" i="82"/>
  <c r="AV75" i="82"/>
  <c r="AV86" i="82"/>
  <c r="AV96" i="82"/>
  <c r="AV28" i="82"/>
  <c r="AV109" i="82"/>
  <c r="AV110" i="82"/>
  <c r="BI109" i="82"/>
  <c r="BI110" i="82"/>
  <c r="AP65" i="82"/>
  <c r="AP68" i="82"/>
  <c r="AP69" i="82"/>
  <c r="AO106" i="82"/>
  <c r="AO109" i="82"/>
  <c r="AO110" i="82"/>
  <c r="AW50" i="52"/>
  <c r="AH8" i="52"/>
  <c r="AG42" i="50"/>
  <c r="AW42" i="50"/>
  <c r="AO42" i="50"/>
  <c r="Y36" i="82"/>
  <c r="W82" i="82"/>
  <c r="W83" i="82"/>
  <c r="Y42" i="50"/>
  <c r="AI87" i="82"/>
  <c r="AI88" i="82"/>
  <c r="L42" i="50"/>
  <c r="X68" i="82"/>
  <c r="X69" i="82"/>
  <c r="K82" i="82"/>
  <c r="K83" i="82"/>
  <c r="Y109" i="82"/>
  <c r="Y110" i="82"/>
  <c r="G108" i="82"/>
  <c r="G29" i="82"/>
  <c r="P36" i="82"/>
  <c r="R108" i="82"/>
  <c r="R29" i="82"/>
  <c r="R31" i="82"/>
  <c r="AH108" i="82"/>
  <c r="AH29" i="82"/>
  <c r="AX13" i="49"/>
  <c r="BJ13" i="49"/>
  <c r="BN13" i="49"/>
  <c r="BA89" i="49"/>
  <c r="BA139" i="49"/>
  <c r="BA141" i="49"/>
  <c r="Y31" i="82"/>
  <c r="Y16" i="82"/>
  <c r="Y30" i="52"/>
  <c r="AI68" i="82"/>
  <c r="AI69" i="82"/>
  <c r="Q68" i="82"/>
  <c r="Q69" i="82"/>
  <c r="K10" i="52"/>
  <c r="AJ108" i="82"/>
  <c r="AJ29" i="82"/>
  <c r="X31" i="82"/>
  <c r="X32" i="82"/>
  <c r="AC68" i="82"/>
  <c r="AC69" i="82"/>
  <c r="Z108" i="82"/>
  <c r="Z29" i="82"/>
  <c r="Z31" i="82"/>
  <c r="Z16" i="82"/>
  <c r="Z30" i="52"/>
  <c r="T31" i="82"/>
  <c r="T16" i="82"/>
  <c r="T30" i="52"/>
  <c r="U31" i="82"/>
  <c r="U16" i="82"/>
  <c r="U30" i="52"/>
  <c r="W68" i="82"/>
  <c r="W69" i="82"/>
  <c r="V36" i="82"/>
  <c r="AE108" i="82"/>
  <c r="AE29" i="82"/>
  <c r="AE31" i="82"/>
  <c r="AI108" i="82"/>
  <c r="AI29" i="82"/>
  <c r="AI37" i="82"/>
  <c r="AL74" i="82"/>
  <c r="AL79" i="82"/>
  <c r="AL81" i="82"/>
  <c r="AJ74" i="82"/>
  <c r="AJ79" i="82"/>
  <c r="AJ81" i="82"/>
  <c r="AK74" i="82"/>
  <c r="AK79" i="82"/>
  <c r="AK81" i="82"/>
  <c r="H11" i="59"/>
  <c r="G21" i="116"/>
  <c r="U65" i="82"/>
  <c r="U67" i="82"/>
  <c r="U21" i="82"/>
  <c r="U37" i="52"/>
  <c r="AB68" i="82"/>
  <c r="AB69" i="82"/>
  <c r="S74" i="82"/>
  <c r="S79" i="82"/>
  <c r="S81" i="82"/>
  <c r="AD65" i="82"/>
  <c r="AD67" i="82"/>
  <c r="AD21" i="82"/>
  <c r="T8" i="52"/>
  <c r="W108" i="82"/>
  <c r="W29" i="82"/>
  <c r="W31" i="82"/>
  <c r="W16" i="82"/>
  <c r="W30" i="52"/>
  <c r="AA74" i="82"/>
  <c r="AA79" i="82"/>
  <c r="AA81" i="82"/>
  <c r="AK36" i="82"/>
  <c r="S65" i="82"/>
  <c r="S68" i="82"/>
  <c r="S69" i="82"/>
  <c r="BG22" i="49"/>
  <c r="BN22" i="49"/>
  <c r="AU22" i="49"/>
  <c r="U109" i="82"/>
  <c r="U110" i="82"/>
  <c r="Y37" i="82"/>
  <c r="P74" i="82"/>
  <c r="P79" i="82"/>
  <c r="P81" i="82"/>
  <c r="Y68" i="82"/>
  <c r="Y69" i="82"/>
  <c r="Z65" i="82"/>
  <c r="Z67" i="82"/>
  <c r="Z21" i="82"/>
  <c r="S16" i="82"/>
  <c r="S30" i="52"/>
  <c r="S32" i="82"/>
  <c r="AJ36" i="52"/>
  <c r="AJ36" i="82"/>
  <c r="L109" i="82"/>
  <c r="L110" i="82"/>
  <c r="AB37" i="52"/>
  <c r="AW8" i="52"/>
  <c r="BB29" i="49"/>
  <c r="BN29" i="49"/>
  <c r="AP29" i="49"/>
  <c r="Z74" i="82"/>
  <c r="Z79" i="82"/>
  <c r="Z81" i="82"/>
  <c r="X37" i="52"/>
  <c r="X37" i="82"/>
  <c r="AK65" i="82"/>
  <c r="AK67" i="82"/>
  <c r="AK21" i="82"/>
  <c r="AH55" i="82"/>
  <c r="AH20" i="82"/>
  <c r="AP102" i="49"/>
  <c r="BB102" i="49"/>
  <c r="BN102" i="49"/>
  <c r="T74" i="82"/>
  <c r="T79" i="82"/>
  <c r="T81" i="82"/>
  <c r="AJ119" i="82"/>
  <c r="AJ121" i="82"/>
  <c r="AJ123" i="82"/>
  <c r="AJ30" i="82"/>
  <c r="AD74" i="82"/>
  <c r="U55" i="82"/>
  <c r="U20" i="82"/>
  <c r="U36" i="52"/>
  <c r="AI119" i="82"/>
  <c r="AI121" i="82"/>
  <c r="AI123" i="82"/>
  <c r="AI30" i="82"/>
  <c r="AP42" i="50"/>
  <c r="AG55" i="82"/>
  <c r="AG20" i="82"/>
  <c r="Q109" i="82"/>
  <c r="Q110" i="82"/>
  <c r="Q108" i="82"/>
  <c r="Q29" i="82"/>
  <c r="AL55" i="82"/>
  <c r="AL20" i="82"/>
  <c r="AU42" i="50"/>
  <c r="AZ51" i="49"/>
  <c r="AZ66" i="49"/>
  <c r="AZ68" i="49"/>
  <c r="BL51" i="49"/>
  <c r="BN51" i="49"/>
  <c r="AE55" i="82"/>
  <c r="AE20" i="82"/>
  <c r="AE36" i="52"/>
  <c r="V67" i="82"/>
  <c r="V21" i="82"/>
  <c r="T55" i="82"/>
  <c r="T20" i="82"/>
  <c r="T36" i="52"/>
  <c r="BJ49" i="49"/>
  <c r="BN49" i="49"/>
  <c r="AX49" i="49"/>
  <c r="P31" i="82"/>
  <c r="P16" i="82"/>
  <c r="P30" i="52"/>
  <c r="AP8" i="52"/>
  <c r="AW48" i="49"/>
  <c r="BI48" i="49"/>
  <c r="BN48" i="49"/>
  <c r="AV42" i="50"/>
  <c r="AQ42" i="50"/>
  <c r="AX8" i="52"/>
  <c r="AH65" i="82"/>
  <c r="AH67" i="82"/>
  <c r="AH21" i="82"/>
  <c r="AU8" i="52"/>
  <c r="R55" i="82"/>
  <c r="R20" i="82"/>
  <c r="J109" i="82"/>
  <c r="J110" i="82"/>
  <c r="R65" i="82"/>
  <c r="R67" i="82"/>
  <c r="R21" i="82"/>
  <c r="G4" i="97"/>
  <c r="H3" i="51"/>
  <c r="H6" i="51"/>
  <c r="G4" i="91"/>
  <c r="AJ65" i="82"/>
  <c r="AJ68" i="82"/>
  <c r="AJ69" i="82"/>
  <c r="AG65" i="82"/>
  <c r="AG67" i="82"/>
  <c r="AG21" i="82"/>
  <c r="BE44" i="49"/>
  <c r="BN44" i="49"/>
  <c r="AS44" i="49"/>
  <c r="AS66" i="49"/>
  <c r="AS68" i="49"/>
  <c r="AA55" i="82"/>
  <c r="AA20" i="82"/>
  <c r="AA36" i="52"/>
  <c r="AK119" i="82"/>
  <c r="AK121" i="82"/>
  <c r="AK123" i="82"/>
  <c r="AK30" i="82"/>
  <c r="AT8" i="52"/>
  <c r="S55" i="82"/>
  <c r="S20" i="82"/>
  <c r="S36" i="52"/>
  <c r="AR42" i="50"/>
  <c r="AF74" i="82"/>
  <c r="X109" i="82"/>
  <c r="X110" i="82"/>
  <c r="BM52" i="49"/>
  <c r="BN52" i="49"/>
  <c r="BA52" i="49"/>
  <c r="BA66" i="49"/>
  <c r="BA68" i="49"/>
  <c r="Q36" i="82"/>
  <c r="P109" i="82"/>
  <c r="P110" i="82"/>
  <c r="AD119" i="82"/>
  <c r="AD121" i="82"/>
  <c r="AD123" i="82"/>
  <c r="AD30" i="82"/>
  <c r="AL119" i="82"/>
  <c r="AL121" i="82"/>
  <c r="AL123" i="82"/>
  <c r="AL30" i="82"/>
  <c r="H33" i="51"/>
  <c r="H34" i="51"/>
  <c r="AA96" i="82"/>
  <c r="AA28" i="82"/>
  <c r="AA65" i="82"/>
  <c r="AA67" i="82"/>
  <c r="AA21" i="82"/>
  <c r="AN8" i="52"/>
  <c r="AE74" i="82"/>
  <c r="X36" i="82"/>
  <c r="U74" i="82"/>
  <c r="U79" i="82"/>
  <c r="U81" i="82"/>
  <c r="AD108" i="82"/>
  <c r="AD29" i="82"/>
  <c r="AF109" i="82"/>
  <c r="AF110" i="82"/>
  <c r="AF108" i="82"/>
  <c r="AF29" i="82"/>
  <c r="AF31" i="82"/>
  <c r="AF16" i="82"/>
  <c r="AF30" i="52"/>
  <c r="BC42" i="49"/>
  <c r="BN42" i="49"/>
  <c r="AQ42" i="49"/>
  <c r="BD43" i="49"/>
  <c r="BN43" i="49"/>
  <c r="AR43" i="49"/>
  <c r="AI8" i="52"/>
  <c r="T65" i="82"/>
  <c r="T67" i="82"/>
  <c r="T21" i="82"/>
  <c r="AD55" i="82"/>
  <c r="AD20" i="82"/>
  <c r="AK108" i="82"/>
  <c r="AK29" i="82"/>
  <c r="H12" i="59"/>
  <c r="H10" i="59"/>
  <c r="G20" i="116"/>
  <c r="H68" i="82"/>
  <c r="H69" i="82"/>
  <c r="AZ139" i="49"/>
  <c r="AZ141" i="49"/>
  <c r="R74" i="82"/>
  <c r="R79" i="82"/>
  <c r="R81" i="82"/>
  <c r="BB41" i="49"/>
  <c r="BN41" i="49"/>
  <c r="AP41" i="49"/>
  <c r="AL65" i="82"/>
  <c r="AL67" i="82"/>
  <c r="AL21" i="82"/>
  <c r="AG108" i="82"/>
  <c r="AG29" i="82"/>
  <c r="AG31" i="82"/>
  <c r="AG16" i="82"/>
  <c r="AG30" i="52"/>
  <c r="AF65" i="82"/>
  <c r="AS8" i="52"/>
  <c r="AO8" i="52"/>
  <c r="AE65" i="82"/>
  <c r="AE67" i="82"/>
  <c r="AE21" i="82"/>
  <c r="AI82" i="82"/>
  <c r="AI83" i="82"/>
  <c r="AX37" i="49"/>
  <c r="BJ37" i="49"/>
  <c r="BN37" i="49"/>
  <c r="AH74" i="82"/>
  <c r="AL108" i="82"/>
  <c r="AL29" i="82"/>
  <c r="AF36" i="82"/>
  <c r="L67" i="82"/>
  <c r="L21" i="82"/>
  <c r="L37" i="82"/>
  <c r="AA106" i="82"/>
  <c r="AA108" i="82"/>
  <c r="AA29" i="82"/>
  <c r="AA115" i="82"/>
  <c r="AH119" i="82"/>
  <c r="AH121" i="82"/>
  <c r="AH123" i="82"/>
  <c r="AH30" i="82"/>
  <c r="AG74" i="82"/>
  <c r="H42" i="51"/>
  <c r="AS42" i="50"/>
  <c r="BH47" i="49"/>
  <c r="BN47" i="49"/>
  <c r="AV47" i="49"/>
  <c r="AA8" i="52"/>
  <c r="H21" i="59"/>
  <c r="G31" i="116"/>
  <c r="P65" i="82"/>
  <c r="P68" i="82"/>
  <c r="P69" i="82"/>
  <c r="Z55" i="82"/>
  <c r="Z20" i="82"/>
  <c r="AC109" i="82"/>
  <c r="AC110" i="82"/>
  <c r="AC108" i="82"/>
  <c r="AC29" i="82"/>
  <c r="AA10" i="52"/>
  <c r="AB109" i="82"/>
  <c r="AB110" i="82"/>
  <c r="AB108" i="82"/>
  <c r="AB29" i="82"/>
  <c r="AB31" i="82"/>
  <c r="AB16" i="82"/>
  <c r="AB30" i="52"/>
  <c r="S109" i="82"/>
  <c r="S110" i="82"/>
  <c r="V108" i="82"/>
  <c r="V29" i="82"/>
  <c r="V31" i="82"/>
  <c r="J119" i="82"/>
  <c r="J121" i="82"/>
  <c r="J123" i="82"/>
  <c r="J30" i="82"/>
  <c r="O126" i="82"/>
  <c r="O128" i="82"/>
  <c r="H119" i="82"/>
  <c r="H121" i="82"/>
  <c r="H123" i="82"/>
  <c r="H30" i="82"/>
  <c r="M119" i="82"/>
  <c r="M121" i="82"/>
  <c r="M123" i="82"/>
  <c r="M30" i="82"/>
  <c r="F30" i="82"/>
  <c r="K119" i="82"/>
  <c r="K121" i="82"/>
  <c r="K123" i="82"/>
  <c r="K30" i="82"/>
  <c r="G119" i="82"/>
  <c r="G121" i="82"/>
  <c r="G123" i="82"/>
  <c r="G30" i="82"/>
  <c r="G31" i="82"/>
  <c r="G16" i="82"/>
  <c r="G30" i="52"/>
  <c r="L119" i="82"/>
  <c r="L121" i="82"/>
  <c r="L123" i="82"/>
  <c r="L30" i="82"/>
  <c r="N119" i="82"/>
  <c r="N121" i="82"/>
  <c r="N123" i="82"/>
  <c r="N30" i="82"/>
  <c r="N31" i="82"/>
  <c r="N16" i="82"/>
  <c r="N30" i="52"/>
  <c r="I119" i="82"/>
  <c r="I121" i="82"/>
  <c r="I123" i="82"/>
  <c r="I30" i="82"/>
  <c r="I31" i="82"/>
  <c r="I16" i="82"/>
  <c r="I30" i="52"/>
  <c r="O74" i="82"/>
  <c r="O79" i="82"/>
  <c r="O81" i="82"/>
  <c r="O55" i="82"/>
  <c r="O20" i="82"/>
  <c r="O36" i="52"/>
  <c r="L36" i="82"/>
  <c r="H108" i="82"/>
  <c r="H29" i="82"/>
  <c r="H37" i="82"/>
  <c r="N109" i="82"/>
  <c r="N110" i="82"/>
  <c r="O65" i="82"/>
  <c r="O67" i="82"/>
  <c r="O21" i="82"/>
  <c r="O37" i="52"/>
  <c r="J74" i="82"/>
  <c r="J79" i="82"/>
  <c r="J81" i="82"/>
  <c r="D115" i="82"/>
  <c r="K68" i="82"/>
  <c r="K69" i="82"/>
  <c r="I109" i="82"/>
  <c r="I110" i="82"/>
  <c r="I68" i="82"/>
  <c r="I69" i="82"/>
  <c r="C36" i="82"/>
  <c r="D74" i="82"/>
  <c r="D79" i="82"/>
  <c r="D81" i="82"/>
  <c r="K108" i="82"/>
  <c r="K29" i="82"/>
  <c r="K37" i="82"/>
  <c r="D65" i="82"/>
  <c r="M108" i="82"/>
  <c r="M29" i="82"/>
  <c r="M74" i="82"/>
  <c r="M79" i="82"/>
  <c r="M81" i="82"/>
  <c r="N67" i="82"/>
  <c r="N21" i="82"/>
  <c r="N37" i="82"/>
  <c r="E38" i="51"/>
  <c r="J38" i="51"/>
  <c r="BK34" i="48"/>
  <c r="AC42" i="50"/>
  <c r="G37" i="82"/>
  <c r="N69" i="82"/>
  <c r="AG8" i="52"/>
  <c r="Q50" i="52"/>
  <c r="S50" i="52"/>
  <c r="E30" i="51"/>
  <c r="J30" i="51"/>
  <c r="BK24" i="48"/>
  <c r="F10" i="59"/>
  <c r="E20" i="116"/>
  <c r="F12" i="59"/>
  <c r="AB42" i="50"/>
  <c r="J65" i="82"/>
  <c r="J67" i="82"/>
  <c r="J21" i="82"/>
  <c r="Z87" i="82"/>
  <c r="Z88" i="82"/>
  <c r="BM111" i="59"/>
  <c r="E7" i="59"/>
  <c r="J7" i="59"/>
  <c r="BB17" i="49"/>
  <c r="BN17" i="49"/>
  <c r="AP17" i="49"/>
  <c r="BD7" i="49"/>
  <c r="AR7" i="49"/>
  <c r="BM139" i="49"/>
  <c r="BM141" i="49"/>
  <c r="BN89" i="49"/>
  <c r="BC50" i="52"/>
  <c r="J10" i="52"/>
  <c r="E106" i="82"/>
  <c r="E109" i="82"/>
  <c r="E110" i="82"/>
  <c r="BI50" i="52"/>
  <c r="F65" i="82"/>
  <c r="F67" i="82"/>
  <c r="F21" i="82"/>
  <c r="BH50" i="52"/>
  <c r="F108" i="82"/>
  <c r="F29" i="82"/>
  <c r="BH11" i="49"/>
  <c r="AV11" i="49"/>
  <c r="E4" i="97"/>
  <c r="F3" i="51"/>
  <c r="F6" i="51"/>
  <c r="E4" i="91"/>
  <c r="M65" i="82"/>
  <c r="M67" i="82"/>
  <c r="M21" i="82"/>
  <c r="G12" i="59"/>
  <c r="BA50" i="52"/>
  <c r="AD42" i="50"/>
  <c r="R82" i="82"/>
  <c r="Z82" i="82"/>
  <c r="AE42" i="50"/>
  <c r="BK93" i="82"/>
  <c r="C97" i="82"/>
  <c r="E89" i="48"/>
  <c r="BH84" i="49"/>
  <c r="AV84" i="49"/>
  <c r="AV139" i="49"/>
  <c r="AV141" i="49"/>
  <c r="C86" i="82"/>
  <c r="BG50" i="52"/>
  <c r="AY50" i="52"/>
  <c r="I7" i="51"/>
  <c r="BN16" i="49"/>
  <c r="BK103" i="82"/>
  <c r="AJ42" i="50"/>
  <c r="BN15" i="49"/>
  <c r="M82" i="82"/>
  <c r="F42" i="50"/>
  <c r="E8" i="52"/>
  <c r="N82" i="82"/>
  <c r="N83" i="82"/>
  <c r="L10" i="52"/>
  <c r="F21" i="59"/>
  <c r="E31" i="116"/>
  <c r="C79" i="82"/>
  <c r="G10" i="52"/>
  <c r="AZ50" i="52"/>
  <c r="H10" i="50"/>
  <c r="H16" i="50"/>
  <c r="BK87" i="49"/>
  <c r="AY87" i="49"/>
  <c r="AY139" i="49"/>
  <c r="AY141" i="49"/>
  <c r="AX50" i="52"/>
  <c r="C106" i="82"/>
  <c r="BJ50" i="52"/>
  <c r="C56" i="82"/>
  <c r="G42" i="51"/>
  <c r="C126" i="82"/>
  <c r="D68" i="82"/>
  <c r="C65" i="82"/>
  <c r="V50" i="52"/>
  <c r="BE139" i="49"/>
  <c r="BE141" i="49"/>
  <c r="BN81" i="49"/>
  <c r="BF50" i="52"/>
  <c r="X50" i="52"/>
  <c r="BH35" i="49"/>
  <c r="BN35" i="49"/>
  <c r="AV35" i="49"/>
  <c r="R87" i="82"/>
  <c r="R88" i="82"/>
  <c r="J8" i="52"/>
  <c r="R50" i="52"/>
  <c r="AF42" i="50"/>
  <c r="D36" i="82"/>
  <c r="E27" i="51"/>
  <c r="J27" i="51"/>
  <c r="BK21" i="48"/>
  <c r="AL42" i="50"/>
  <c r="G68" i="82"/>
  <c r="H30" i="50"/>
  <c r="P42" i="50"/>
  <c r="I30" i="50"/>
  <c r="N87" i="82"/>
  <c r="N88" i="82"/>
  <c r="M42" i="50"/>
  <c r="BI85" i="49"/>
  <c r="AW85" i="49"/>
  <c r="AW139" i="49"/>
  <c r="AW141" i="49"/>
  <c r="I13" i="59"/>
  <c r="H23" i="116"/>
  <c r="H22" i="116"/>
  <c r="I37" i="82"/>
  <c r="D3" i="91"/>
  <c r="D3" i="97"/>
  <c r="J20" i="51"/>
  <c r="K20" i="51"/>
  <c r="E21" i="51"/>
  <c r="J21" i="51"/>
  <c r="BK14" i="48"/>
  <c r="BF9" i="49"/>
  <c r="AT9" i="49"/>
  <c r="AT66" i="49"/>
  <c r="AT68" i="49"/>
  <c r="H10" i="52"/>
  <c r="BG34" i="49"/>
  <c r="BN34" i="49"/>
  <c r="AU34" i="49"/>
  <c r="D106" i="82"/>
  <c r="D109" i="82"/>
  <c r="D110" i="82"/>
  <c r="U50" i="52"/>
  <c r="H8" i="52"/>
  <c r="D37" i="82"/>
  <c r="Y87" i="82"/>
  <c r="Y88" i="82"/>
  <c r="D12" i="50"/>
  <c r="AK42" i="50"/>
  <c r="BB50" i="52"/>
  <c r="E29" i="51"/>
  <c r="J29" i="51"/>
  <c r="BK23" i="48"/>
  <c r="F33" i="51"/>
  <c r="F34" i="51"/>
  <c r="C37" i="82"/>
  <c r="BF82" i="49"/>
  <c r="AT82" i="49"/>
  <c r="AT139" i="49"/>
  <c r="AT141" i="49"/>
  <c r="O42" i="50"/>
  <c r="E115" i="82"/>
  <c r="M87" i="82"/>
  <c r="M88" i="82"/>
  <c r="AH50" i="52"/>
  <c r="F55" i="82"/>
  <c r="F20" i="82"/>
  <c r="F36" i="82"/>
  <c r="D89" i="48"/>
  <c r="O97" i="82"/>
  <c r="O106" i="82"/>
  <c r="W87" i="82"/>
  <c r="W88" i="82"/>
  <c r="J30" i="50"/>
  <c r="E10" i="52"/>
  <c r="BL39" i="50"/>
  <c r="E35" i="82"/>
  <c r="BG83" i="49"/>
  <c r="AU83" i="49"/>
  <c r="AU139" i="49"/>
  <c r="AU141" i="49"/>
  <c r="C115" i="82"/>
  <c r="C119" i="82"/>
  <c r="BG10" i="49"/>
  <c r="AU10" i="49"/>
  <c r="D3" i="50"/>
  <c r="I3" i="50"/>
  <c r="F42" i="51"/>
  <c r="BI12" i="49"/>
  <c r="AW12" i="49"/>
  <c r="AW66" i="49"/>
  <c r="AW68" i="49"/>
  <c r="BL139" i="49"/>
  <c r="BL141" i="49"/>
  <c r="BN88" i="49"/>
  <c r="BJ139" i="49"/>
  <c r="BJ141" i="49"/>
  <c r="BN86" i="49"/>
  <c r="G8" i="52"/>
  <c r="I16" i="59"/>
  <c r="H26" i="116"/>
  <c r="O115" i="82"/>
  <c r="K87" i="82"/>
  <c r="K88" i="82"/>
  <c r="AS139" i="49"/>
  <c r="AS141" i="49"/>
  <c r="W50" i="52"/>
  <c r="I8" i="52"/>
  <c r="BD80" i="49"/>
  <c r="AR80" i="49"/>
  <c r="AR139" i="49"/>
  <c r="AR141" i="49"/>
  <c r="AM50" i="52"/>
  <c r="E28" i="51"/>
  <c r="J28" i="51"/>
  <c r="BK22" i="48"/>
  <c r="E39" i="51"/>
  <c r="J39" i="51"/>
  <c r="BK35" i="48"/>
  <c r="E62" i="82"/>
  <c r="E63" i="82"/>
  <c r="E52" i="82"/>
  <c r="E56" i="82"/>
  <c r="E61" i="82"/>
  <c r="E55" i="82"/>
  <c r="E20" i="82"/>
  <c r="E36" i="82"/>
  <c r="E75" i="82"/>
  <c r="E86" i="82"/>
  <c r="E67" i="82"/>
  <c r="E21" i="82"/>
  <c r="E60" i="82"/>
  <c r="M55" i="82"/>
  <c r="M20" i="82"/>
  <c r="M36" i="82"/>
  <c r="BN8" i="49"/>
  <c r="BK104" i="82"/>
  <c r="I10" i="52"/>
  <c r="AI50" i="52"/>
  <c r="AW88" i="48"/>
  <c r="AW89" i="48"/>
  <c r="BE30" i="82"/>
  <c r="AP31" i="82"/>
  <c r="AP16" i="82"/>
  <c r="AP30" i="52"/>
  <c r="BB109" i="82"/>
  <c r="BB110" i="82"/>
  <c r="AS88" i="48"/>
  <c r="AT50" i="52"/>
  <c r="AS74" i="82"/>
  <c r="AS79" i="82"/>
  <c r="AS81" i="82"/>
  <c r="BI30" i="82"/>
  <c r="BI31" i="82"/>
  <c r="BI16" i="82"/>
  <c r="BI30" i="52"/>
  <c r="BK71" i="48"/>
  <c r="BE108" i="82"/>
  <c r="BE29" i="82"/>
  <c r="BJ36" i="82"/>
  <c r="BL66" i="49"/>
  <c r="BL68" i="49"/>
  <c r="AV31" i="82"/>
  <c r="AV16" i="82"/>
  <c r="AV30" i="52"/>
  <c r="BB67" i="82"/>
  <c r="BB21" i="82"/>
  <c r="F9" i="50"/>
  <c r="F15" i="50"/>
  <c r="BA109" i="82"/>
  <c r="BA110" i="82"/>
  <c r="AN31" i="82"/>
  <c r="AN16" i="82"/>
  <c r="AN30" i="52"/>
  <c r="BK101" i="82"/>
  <c r="AX31" i="82"/>
  <c r="AX16" i="82"/>
  <c r="AX30" i="52"/>
  <c r="BB88" i="48"/>
  <c r="BB89" i="48"/>
  <c r="BK116" i="82"/>
  <c r="BC31" i="82"/>
  <c r="BC16" i="82"/>
  <c r="BC30" i="52"/>
  <c r="AO108" i="82"/>
  <c r="AO29" i="82"/>
  <c r="BC67" i="82"/>
  <c r="BC21" i="82"/>
  <c r="BC37" i="82"/>
  <c r="AP36" i="82"/>
  <c r="BD74" i="82"/>
  <c r="BD79" i="82"/>
  <c r="BD81" i="82"/>
  <c r="BF109" i="82"/>
  <c r="BF110" i="82"/>
  <c r="AM74" i="82"/>
  <c r="AM79" i="82"/>
  <c r="AM81" i="82"/>
  <c r="BG31" i="82"/>
  <c r="BG16" i="82"/>
  <c r="BG30" i="52"/>
  <c r="BF67" i="82"/>
  <c r="BF21" i="82"/>
  <c r="BF37" i="82"/>
  <c r="X16" i="82"/>
  <c r="X30" i="52"/>
  <c r="AV74" i="82"/>
  <c r="AV79" i="82"/>
  <c r="AV81" i="82"/>
  <c r="BD65" i="82"/>
  <c r="BD67" i="82"/>
  <c r="BD21" i="82"/>
  <c r="AU31" i="82"/>
  <c r="AU16" i="82"/>
  <c r="AU30" i="52"/>
  <c r="AN109" i="82"/>
  <c r="AN110" i="82"/>
  <c r="BJ37" i="82"/>
  <c r="AN32" i="82"/>
  <c r="BK81" i="48"/>
  <c r="AX36" i="82"/>
  <c r="AR65" i="82"/>
  <c r="AR67" i="82"/>
  <c r="AR21" i="82"/>
  <c r="AR37" i="52"/>
  <c r="BI74" i="82"/>
  <c r="BI79" i="82"/>
  <c r="BI81" i="82"/>
  <c r="BD30" i="82"/>
  <c r="BD31" i="82"/>
  <c r="C27" i="36"/>
  <c r="C26" i="36"/>
  <c r="C15" i="36"/>
  <c r="C16" i="36"/>
  <c r="D13" i="63"/>
  <c r="C156" i="116"/>
  <c r="E41" i="28"/>
  <c r="C39" i="35"/>
  <c r="C37" i="35"/>
  <c r="D5" i="34"/>
  <c r="C22" i="34"/>
  <c r="C9" i="34"/>
  <c r="C47" i="31"/>
  <c r="BC88" i="48"/>
  <c r="BC89" i="48"/>
  <c r="AR16" i="82"/>
  <c r="AR30" i="52"/>
  <c r="AR32" i="82"/>
  <c r="BH31" i="82"/>
  <c r="BH16" i="82"/>
  <c r="BH30" i="52"/>
  <c r="AO89" i="48"/>
  <c r="AO88" i="48"/>
  <c r="AV88" i="48"/>
  <c r="AV89" i="48"/>
  <c r="AV65" i="82"/>
  <c r="AV68" i="82"/>
  <c r="AV69" i="82"/>
  <c r="AR89" i="48"/>
  <c r="BH37" i="52"/>
  <c r="BH37" i="82"/>
  <c r="AN36" i="82"/>
  <c r="AN36" i="52"/>
  <c r="AQ89" i="48"/>
  <c r="AZ109" i="82"/>
  <c r="AZ110" i="82"/>
  <c r="AS65" i="82"/>
  <c r="AS67" i="82"/>
  <c r="AS21" i="82"/>
  <c r="BI65" i="82"/>
  <c r="BI67" i="82"/>
  <c r="BI21" i="82"/>
  <c r="AW109" i="82"/>
  <c r="AW110" i="82"/>
  <c r="BA65" i="82"/>
  <c r="BA67" i="82"/>
  <c r="BA21" i="82"/>
  <c r="AP109" i="82"/>
  <c r="AP110" i="82"/>
  <c r="AW55" i="82"/>
  <c r="AW20" i="82"/>
  <c r="AW36" i="52"/>
  <c r="AW67" i="82"/>
  <c r="AW21" i="82"/>
  <c r="BJ88" i="48"/>
  <c r="BJ89" i="48"/>
  <c r="AM55" i="82"/>
  <c r="AM20" i="82"/>
  <c r="AV55" i="82"/>
  <c r="AV20" i="82"/>
  <c r="AV36" i="52"/>
  <c r="BB37" i="82"/>
  <c r="BB37" i="52"/>
  <c r="AX74" i="82"/>
  <c r="AX79" i="82"/>
  <c r="AX81" i="82"/>
  <c r="AX86" i="82"/>
  <c r="AZ30" i="82"/>
  <c r="AZ31" i="82"/>
  <c r="AZ16" i="82"/>
  <c r="AZ30" i="52"/>
  <c r="AO68" i="82"/>
  <c r="AO69" i="82"/>
  <c r="AO67" i="82"/>
  <c r="AO21" i="82"/>
  <c r="AS108" i="82"/>
  <c r="AS29" i="82"/>
  <c r="AS31" i="82"/>
  <c r="AY96" i="82"/>
  <c r="AY28" i="82"/>
  <c r="AT36" i="82"/>
  <c r="AU89" i="48"/>
  <c r="BA30" i="82"/>
  <c r="AZ36" i="82"/>
  <c r="BB31" i="82"/>
  <c r="BB16" i="82"/>
  <c r="BB30" i="52"/>
  <c r="BB36" i="82"/>
  <c r="BF37" i="52"/>
  <c r="BC32" i="82"/>
  <c r="AZ89" i="48"/>
  <c r="BG32" i="82"/>
  <c r="H3" i="91"/>
  <c r="H3" i="97"/>
  <c r="AY115" i="82"/>
  <c r="AY119" i="82"/>
  <c r="AY121" i="82"/>
  <c r="AY123" i="82"/>
  <c r="AY30" i="82"/>
  <c r="BE31" i="82"/>
  <c r="BE16" i="82"/>
  <c r="BE30" i="52"/>
  <c r="AY88" i="48"/>
  <c r="AQ32" i="82"/>
  <c r="AU37" i="52"/>
  <c r="AU37" i="82"/>
  <c r="AR74" i="82"/>
  <c r="AR79" i="82"/>
  <c r="AR81" i="82"/>
  <c r="BJ30" i="82"/>
  <c r="AW74" i="82"/>
  <c r="AW79" i="82"/>
  <c r="AW81" i="82"/>
  <c r="AO30" i="82"/>
  <c r="BE37" i="82"/>
  <c r="BE37" i="52"/>
  <c r="AT37" i="52"/>
  <c r="AT37" i="82"/>
  <c r="AM96" i="82"/>
  <c r="AM28" i="82"/>
  <c r="AM65" i="82"/>
  <c r="AM68" i="82"/>
  <c r="AM69" i="82"/>
  <c r="AY61" i="82"/>
  <c r="AY62" i="82"/>
  <c r="AY75" i="82"/>
  <c r="AY86" i="82"/>
  <c r="AY63" i="82"/>
  <c r="BK63" i="82"/>
  <c r="AY60" i="82"/>
  <c r="AY65" i="82"/>
  <c r="AY52" i="82"/>
  <c r="AY56" i="82"/>
  <c r="AY55" i="82"/>
  <c r="AY20" i="82"/>
  <c r="AY36" i="52"/>
  <c r="BH89" i="48"/>
  <c r="AV36" i="82"/>
  <c r="AP32" i="82"/>
  <c r="AX65" i="82"/>
  <c r="AX67" i="82"/>
  <c r="AX21" i="82"/>
  <c r="BI32" i="82"/>
  <c r="BI55" i="82"/>
  <c r="BI20" i="82"/>
  <c r="BA74" i="82"/>
  <c r="BA79" i="82"/>
  <c r="BA81" i="82"/>
  <c r="AP89" i="48"/>
  <c r="BI88" i="48"/>
  <c r="BE68" i="82"/>
  <c r="BE69" i="82"/>
  <c r="BK61" i="82"/>
  <c r="BD55" i="82"/>
  <c r="BD20" i="82"/>
  <c r="AR36" i="82"/>
  <c r="BG37" i="82"/>
  <c r="BG37" i="52"/>
  <c r="AP67" i="82"/>
  <c r="AP21" i="82"/>
  <c r="BD89" i="48"/>
  <c r="G3" i="91"/>
  <c r="G3" i="97"/>
  <c r="AM115" i="82"/>
  <c r="AM119" i="82"/>
  <c r="AM121" i="82"/>
  <c r="AM123" i="82"/>
  <c r="AM30" i="82"/>
  <c r="AS89" i="48"/>
  <c r="AT31" i="82"/>
  <c r="AT16" i="82"/>
  <c r="AT30" i="52"/>
  <c r="T82" i="82"/>
  <c r="T83" i="82"/>
  <c r="BK63" i="48"/>
  <c r="AU32" i="82"/>
  <c r="AN37" i="82"/>
  <c r="AN37" i="52"/>
  <c r="AW32" i="82"/>
  <c r="AM88" i="48"/>
  <c r="BK75" i="48"/>
  <c r="BA55" i="82"/>
  <c r="BA20" i="82"/>
  <c r="BA68" i="82"/>
  <c r="BA69" i="82"/>
  <c r="BF74" i="82"/>
  <c r="BF79" i="82"/>
  <c r="BF81" i="82"/>
  <c r="AX89" i="48"/>
  <c r="AM106" i="82"/>
  <c r="AM108" i="82"/>
  <c r="AM29" i="82"/>
  <c r="BH68" i="82"/>
  <c r="BH69" i="82"/>
  <c r="BK62" i="82"/>
  <c r="G33" i="51"/>
  <c r="G34" i="51"/>
  <c r="G21" i="59"/>
  <c r="F31" i="116"/>
  <c r="AQ37" i="82"/>
  <c r="BF32" i="82"/>
  <c r="AY106" i="82"/>
  <c r="AY108" i="82"/>
  <c r="AY29" i="82"/>
  <c r="AY31" i="82"/>
  <c r="AY16" i="82"/>
  <c r="AS55" i="82"/>
  <c r="AS20" i="82"/>
  <c r="AZ37" i="52"/>
  <c r="AZ37" i="82"/>
  <c r="BF36" i="82"/>
  <c r="BF68" i="82"/>
  <c r="BF69" i="82"/>
  <c r="AT89" i="48"/>
  <c r="BE36" i="82"/>
  <c r="AK87" i="82"/>
  <c r="AK88" i="82"/>
  <c r="AU11" i="52"/>
  <c r="AO50" i="52"/>
  <c r="AU87" i="48"/>
  <c r="BM66" i="49"/>
  <c r="BM68" i="49"/>
  <c r="AX66" i="49"/>
  <c r="AX68" i="49"/>
  <c r="E9" i="50"/>
  <c r="E15" i="50"/>
  <c r="BE66" i="49"/>
  <c r="BE68" i="49"/>
  <c r="AR66" i="49"/>
  <c r="AR68" i="49"/>
  <c r="R32" i="82"/>
  <c r="R16" i="82"/>
  <c r="R30" i="52"/>
  <c r="Z37" i="82"/>
  <c r="AD68" i="82"/>
  <c r="AD69" i="82"/>
  <c r="K87" i="48"/>
  <c r="K93" i="48"/>
  <c r="Y32" i="82"/>
  <c r="W32" i="82"/>
  <c r="T32" i="82"/>
  <c r="Z32" i="82"/>
  <c r="AE16" i="82"/>
  <c r="AE30" i="52"/>
  <c r="AE32" i="82"/>
  <c r="P32" i="82"/>
  <c r="Z83" i="82"/>
  <c r="S67" i="82"/>
  <c r="S21" i="82"/>
  <c r="S37" i="82"/>
  <c r="W37" i="82"/>
  <c r="U32" i="82"/>
  <c r="BF87" i="82"/>
  <c r="AS87" i="82"/>
  <c r="AS88" i="82"/>
  <c r="BE87" i="82"/>
  <c r="AR87" i="82"/>
  <c r="AR88" i="82"/>
  <c r="BD87" i="82"/>
  <c r="AQ87" i="82"/>
  <c r="AQ88" i="82"/>
  <c r="BC87" i="82"/>
  <c r="AX87" i="82"/>
  <c r="AP87" i="82"/>
  <c r="AP88" i="82"/>
  <c r="BJ87" i="82"/>
  <c r="BJ88" i="82"/>
  <c r="BB87" i="82"/>
  <c r="AW87" i="82"/>
  <c r="AW88" i="82"/>
  <c r="AO87" i="82"/>
  <c r="AO88" i="82"/>
  <c r="BI87" i="82"/>
  <c r="BI88" i="82"/>
  <c r="BA87" i="82"/>
  <c r="AV87" i="82"/>
  <c r="AV88" i="82"/>
  <c r="AN87" i="82"/>
  <c r="AN88" i="82"/>
  <c r="BH87" i="82"/>
  <c r="AZ87" i="82"/>
  <c r="AU87" i="82"/>
  <c r="AU88" i="82"/>
  <c r="AM87" i="82"/>
  <c r="AM88" i="82"/>
  <c r="BG87" i="82"/>
  <c r="BG88" i="82"/>
  <c r="AY87" i="82"/>
  <c r="AT87" i="82"/>
  <c r="AT88" i="82"/>
  <c r="AT82" i="82"/>
  <c r="AT83" i="82"/>
  <c r="AT132" i="82"/>
  <c r="AT12" i="82"/>
  <c r="AT32" i="52"/>
  <c r="Z68" i="82"/>
  <c r="Z69" i="82"/>
  <c r="Z37" i="52"/>
  <c r="AW82" i="82"/>
  <c r="AO82" i="82"/>
  <c r="AO83" i="82"/>
  <c r="BG82" i="82"/>
  <c r="BG83" i="82"/>
  <c r="AY82" i="82"/>
  <c r="AV82" i="82"/>
  <c r="AN82" i="82"/>
  <c r="AN83" i="82"/>
  <c r="BF82" i="82"/>
  <c r="AM82" i="82"/>
  <c r="AM83" i="82"/>
  <c r="AU82" i="82"/>
  <c r="AU83" i="82"/>
  <c r="BE82" i="82"/>
  <c r="BD82" i="82"/>
  <c r="AS82" i="82"/>
  <c r="AS83" i="82"/>
  <c r="BC82" i="82"/>
  <c r="AR82" i="82"/>
  <c r="AR83" i="82"/>
  <c r="BJ82" i="82"/>
  <c r="BJ83" i="82"/>
  <c r="BB82" i="82"/>
  <c r="AQ82" i="82"/>
  <c r="AQ83" i="82"/>
  <c r="BI82" i="82"/>
  <c r="BI83" i="82"/>
  <c r="BA82" i="82"/>
  <c r="AX82" i="82"/>
  <c r="AP82" i="82"/>
  <c r="AP83" i="82"/>
  <c r="BH82" i="82"/>
  <c r="AZ82" i="82"/>
  <c r="U37" i="82"/>
  <c r="AD37" i="82"/>
  <c r="AD37" i="52"/>
  <c r="AA42" i="50"/>
  <c r="Z42" i="50"/>
  <c r="M31" i="82"/>
  <c r="M16" i="82"/>
  <c r="M30" i="52"/>
  <c r="AA68" i="82"/>
  <c r="AA69" i="82"/>
  <c r="H31" i="82"/>
  <c r="H16" i="82"/>
  <c r="H30" i="52"/>
  <c r="AE36" i="82"/>
  <c r="AA109" i="82"/>
  <c r="AA110" i="82"/>
  <c r="R68" i="82"/>
  <c r="R69" i="82"/>
  <c r="U68" i="82"/>
  <c r="U69" i="82"/>
  <c r="W86" i="48"/>
  <c r="W92" i="48"/>
  <c r="AH68" i="82"/>
  <c r="AH69" i="82"/>
  <c r="V16" i="82"/>
  <c r="V30" i="52"/>
  <c r="V32" i="82"/>
  <c r="AH31" i="82"/>
  <c r="AH16" i="82"/>
  <c r="AH30" i="52"/>
  <c r="L31" i="82"/>
  <c r="L16" i="82"/>
  <c r="L30" i="52"/>
  <c r="AG79" i="82"/>
  <c r="AG81" i="82"/>
  <c r="T37" i="82"/>
  <c r="T37" i="52"/>
  <c r="AF79" i="82"/>
  <c r="AF81" i="82"/>
  <c r="T68" i="82"/>
  <c r="T69" i="82"/>
  <c r="V37" i="52"/>
  <c r="V37" i="82"/>
  <c r="AU50" i="52"/>
  <c r="AG68" i="82"/>
  <c r="AG69" i="82"/>
  <c r="Z36" i="52"/>
  <c r="Z36" i="82"/>
  <c r="AB32" i="82"/>
  <c r="AD31" i="82"/>
  <c r="AD16" i="82"/>
  <c r="AD30" i="52"/>
  <c r="AE79" i="82"/>
  <c r="AE81" i="82"/>
  <c r="AR50" i="52"/>
  <c r="AE68" i="82"/>
  <c r="AE69" i="82"/>
  <c r="T36" i="82"/>
  <c r="AG36" i="52"/>
  <c r="AG36" i="82"/>
  <c r="AD79" i="82"/>
  <c r="AD81" i="82"/>
  <c r="AH36" i="52"/>
  <c r="AH36" i="82"/>
  <c r="AF68" i="82"/>
  <c r="AF69" i="82"/>
  <c r="AF67" i="82"/>
  <c r="AF21" i="82"/>
  <c r="AA37" i="82"/>
  <c r="AA37" i="52"/>
  <c r="H7" i="51"/>
  <c r="AQ50" i="52"/>
  <c r="AP50" i="52"/>
  <c r="AK37" i="52"/>
  <c r="AK37" i="82"/>
  <c r="AG32" i="82"/>
  <c r="AS50" i="52"/>
  <c r="AA119" i="82"/>
  <c r="AA121" i="82"/>
  <c r="AA123" i="82"/>
  <c r="AA30" i="82"/>
  <c r="R83" i="82"/>
  <c r="R132" i="82"/>
  <c r="R12" i="82"/>
  <c r="AL37" i="52"/>
  <c r="AL37" i="82"/>
  <c r="AK31" i="82"/>
  <c r="AK16" i="82"/>
  <c r="AK30" i="52"/>
  <c r="R37" i="52"/>
  <c r="R37" i="82"/>
  <c r="AJ31" i="82"/>
  <c r="AJ16" i="82"/>
  <c r="AJ30" i="52"/>
  <c r="AL68" i="82"/>
  <c r="AL69" i="82"/>
  <c r="AB37" i="82"/>
  <c r="G22" i="116"/>
  <c r="H13" i="59"/>
  <c r="G23" i="116"/>
  <c r="AV50" i="52"/>
  <c r="AM8" i="52"/>
  <c r="H44" i="51"/>
  <c r="H9" i="51"/>
  <c r="AH79" i="82"/>
  <c r="AH81" i="82"/>
  <c r="AE37" i="82"/>
  <c r="AE37" i="52"/>
  <c r="AA36" i="82"/>
  <c r="AL36" i="52"/>
  <c r="AL36" i="82"/>
  <c r="AI31" i="82"/>
  <c r="AI16" i="82"/>
  <c r="AI30" i="52"/>
  <c r="AL31" i="82"/>
  <c r="AL16" i="82"/>
  <c r="AL30" i="52"/>
  <c r="BJ66" i="49"/>
  <c r="BJ68" i="49"/>
  <c r="AG37" i="82"/>
  <c r="AG37" i="52"/>
  <c r="M83" i="82"/>
  <c r="M22" i="82"/>
  <c r="M38" i="82"/>
  <c r="G10" i="50"/>
  <c r="G16" i="50"/>
  <c r="K31" i="82"/>
  <c r="K16" i="82"/>
  <c r="K30" i="52"/>
  <c r="AC31" i="82"/>
  <c r="AC37" i="82"/>
  <c r="AF32" i="82"/>
  <c r="AK68" i="82"/>
  <c r="AK69" i="82"/>
  <c r="AD36" i="52"/>
  <c r="AD36" i="82"/>
  <c r="P67" i="82"/>
  <c r="P21" i="82"/>
  <c r="AJ67" i="82"/>
  <c r="AJ21" i="82"/>
  <c r="U36" i="82"/>
  <c r="R36" i="52"/>
  <c r="R36" i="82"/>
  <c r="AH37" i="82"/>
  <c r="AH37" i="52"/>
  <c r="Q31" i="82"/>
  <c r="Q37" i="82"/>
  <c r="S36" i="82"/>
  <c r="J31" i="82"/>
  <c r="J16" i="82"/>
  <c r="J30" i="52"/>
  <c r="F31" i="82"/>
  <c r="F16" i="82"/>
  <c r="F30" i="52"/>
  <c r="D119" i="82"/>
  <c r="D121" i="82"/>
  <c r="D123" i="82"/>
  <c r="D30" i="82"/>
  <c r="O119" i="82"/>
  <c r="O121" i="82"/>
  <c r="O123" i="82"/>
  <c r="O30" i="82"/>
  <c r="E119" i="82"/>
  <c r="E121" i="82"/>
  <c r="E123" i="82"/>
  <c r="E30" i="82"/>
  <c r="K7" i="59"/>
  <c r="O68" i="82"/>
  <c r="O69" i="82"/>
  <c r="K42" i="50"/>
  <c r="F68" i="82"/>
  <c r="J68" i="82"/>
  <c r="J69" i="82"/>
  <c r="O20" i="92"/>
  <c r="I32" i="82"/>
  <c r="N22" i="82"/>
  <c r="N38" i="82"/>
  <c r="E74" i="82"/>
  <c r="E79" i="82"/>
  <c r="E81" i="82"/>
  <c r="F12" i="82"/>
  <c r="F32" i="52"/>
  <c r="BK75" i="82"/>
  <c r="M87" i="48"/>
  <c r="M93" i="48"/>
  <c r="K38" i="51"/>
  <c r="K29" i="51"/>
  <c r="K39" i="51"/>
  <c r="N87" i="48"/>
  <c r="N93" i="48"/>
  <c r="AD82" i="82"/>
  <c r="K132" i="82"/>
  <c r="K12" i="82"/>
  <c r="K32" i="52"/>
  <c r="M68" i="82"/>
  <c r="M69" i="82"/>
  <c r="G32" i="82"/>
  <c r="M37" i="82"/>
  <c r="H42" i="50"/>
  <c r="E37" i="82"/>
  <c r="BL42" i="50"/>
  <c r="D13" i="50"/>
  <c r="D51" i="52"/>
  <c r="L87" i="82"/>
  <c r="L88" i="82"/>
  <c r="K28" i="51"/>
  <c r="J82" i="82"/>
  <c r="J83" i="82"/>
  <c r="BG139" i="49"/>
  <c r="BG141" i="49"/>
  <c r="BN83" i="49"/>
  <c r="AK11" i="52"/>
  <c r="D8" i="52"/>
  <c r="K27" i="51"/>
  <c r="E47" i="51"/>
  <c r="C10" i="52"/>
  <c r="BK44" i="48"/>
  <c r="AK82" i="82"/>
  <c r="AK83" i="82"/>
  <c r="AH82" i="82"/>
  <c r="O50" i="52"/>
  <c r="BF66" i="49"/>
  <c r="BF68" i="49"/>
  <c r="BN9" i="49"/>
  <c r="AH87" i="82"/>
  <c r="AH88" i="82"/>
  <c r="N132" i="82"/>
  <c r="N12" i="82"/>
  <c r="AL50" i="52"/>
  <c r="BK14" i="49"/>
  <c r="AY14" i="49"/>
  <c r="AY66" i="49"/>
  <c r="AY68" i="49"/>
  <c r="BK102" i="82"/>
  <c r="BK139" i="49"/>
  <c r="BK141" i="49"/>
  <c r="BN87" i="49"/>
  <c r="C81" i="82"/>
  <c r="M9" i="52"/>
  <c r="M86" i="48"/>
  <c r="M92" i="48"/>
  <c r="AG87" i="82"/>
  <c r="AG88" i="82"/>
  <c r="AV66" i="49"/>
  <c r="AV68" i="49"/>
  <c r="BG66" i="49"/>
  <c r="BG68" i="49"/>
  <c r="BN10" i="49"/>
  <c r="AE82" i="82"/>
  <c r="P50" i="52"/>
  <c r="BK126" i="82"/>
  <c r="C128" i="82"/>
  <c r="AJ87" i="82"/>
  <c r="AJ88" i="82"/>
  <c r="BH139" i="49"/>
  <c r="BH141" i="49"/>
  <c r="BN84" i="49"/>
  <c r="U82" i="82"/>
  <c r="U83" i="82"/>
  <c r="AG50" i="52"/>
  <c r="AB50" i="52"/>
  <c r="F10" i="50"/>
  <c r="F16" i="50"/>
  <c r="N133" i="82"/>
  <c r="N13" i="82"/>
  <c r="N28" i="52"/>
  <c r="AC50" i="52"/>
  <c r="BK106" i="82"/>
  <c r="I87" i="82"/>
  <c r="I88" i="82"/>
  <c r="AE50" i="52"/>
  <c r="AD50" i="52"/>
  <c r="BH66" i="49"/>
  <c r="BH68" i="49"/>
  <c r="BN11" i="49"/>
  <c r="E22" i="116"/>
  <c r="F13" i="59"/>
  <c r="E23" i="116"/>
  <c r="BB83" i="82"/>
  <c r="N32" i="82"/>
  <c r="AC82" i="82"/>
  <c r="AC83" i="82"/>
  <c r="Q87" i="82"/>
  <c r="Q88" i="82"/>
  <c r="Z9" i="52"/>
  <c r="Z86" i="48"/>
  <c r="Z92" i="48"/>
  <c r="Z87" i="48"/>
  <c r="Z93" i="48"/>
  <c r="F7" i="51"/>
  <c r="I82" i="82"/>
  <c r="I83" i="82"/>
  <c r="Q82" i="82"/>
  <c r="Q83" i="82"/>
  <c r="Z11" i="52"/>
  <c r="E42" i="51"/>
  <c r="J42" i="51"/>
  <c r="BK38" i="48"/>
  <c r="BB78" i="49"/>
  <c r="AP78" i="49"/>
  <c r="AP139" i="49"/>
  <c r="BI66" i="49"/>
  <c r="BI68" i="49"/>
  <c r="BN12" i="49"/>
  <c r="BI139" i="49"/>
  <c r="BI141" i="49"/>
  <c r="BN85" i="49"/>
  <c r="H82" i="82"/>
  <c r="H83" i="82"/>
  <c r="I42" i="50"/>
  <c r="AI22" i="82"/>
  <c r="AI133" i="82"/>
  <c r="AI13" i="82"/>
  <c r="AI28" i="52"/>
  <c r="K11" i="52"/>
  <c r="J42" i="50"/>
  <c r="AI11" i="52"/>
  <c r="H10" i="64"/>
  <c r="H125" i="116"/>
  <c r="W11" i="52"/>
  <c r="AI132" i="82"/>
  <c r="AI12" i="82"/>
  <c r="BC6" i="49"/>
  <c r="AQ6" i="49"/>
  <c r="AQ66" i="49"/>
  <c r="AQ68" i="49"/>
  <c r="G7" i="51"/>
  <c r="W22" i="82"/>
  <c r="W133" i="82"/>
  <c r="W13" i="82"/>
  <c r="W28" i="52"/>
  <c r="AF87" i="82"/>
  <c r="AF88" i="82"/>
  <c r="W132" i="82"/>
  <c r="W12" i="82"/>
  <c r="S87" i="82"/>
  <c r="S88" i="82"/>
  <c r="D10" i="52"/>
  <c r="F11" i="52"/>
  <c r="K21" i="51"/>
  <c r="M50" i="52"/>
  <c r="AU86" i="48"/>
  <c r="AU92" i="48"/>
  <c r="D69" i="82"/>
  <c r="AF8" i="52"/>
  <c r="G44" i="51"/>
  <c r="G9" i="51"/>
  <c r="H54" i="50"/>
  <c r="H56" i="50"/>
  <c r="K50" i="52"/>
  <c r="N9" i="52"/>
  <c r="N86" i="48"/>
  <c r="N92" i="48"/>
  <c r="AD9" i="52"/>
  <c r="Z22" i="82"/>
  <c r="AD87" i="82"/>
  <c r="AD88" i="82"/>
  <c r="Y82" i="82"/>
  <c r="Y83" i="82"/>
  <c r="BD66" i="49"/>
  <c r="BD68" i="49"/>
  <c r="BN7" i="49"/>
  <c r="Z132" i="82"/>
  <c r="Z12" i="82"/>
  <c r="K30" i="51"/>
  <c r="BB5" i="49"/>
  <c r="AP5" i="49"/>
  <c r="AP66" i="49"/>
  <c r="L50" i="52"/>
  <c r="Y11" i="52"/>
  <c r="V82" i="82"/>
  <c r="V83" i="82"/>
  <c r="J87" i="82"/>
  <c r="J88" i="82"/>
  <c r="BD139" i="49"/>
  <c r="BD141" i="49"/>
  <c r="BN80" i="49"/>
  <c r="T87" i="82"/>
  <c r="T88" i="82"/>
  <c r="K133" i="82"/>
  <c r="K13" i="82"/>
  <c r="K28" i="52"/>
  <c r="E24" i="51"/>
  <c r="D7" i="52"/>
  <c r="BK17" i="48"/>
  <c r="E65" i="82"/>
  <c r="E68" i="82"/>
  <c r="K22" i="82"/>
  <c r="AL87" i="82"/>
  <c r="AL88" i="82"/>
  <c r="AU66" i="49"/>
  <c r="AU68" i="49"/>
  <c r="H87" i="82"/>
  <c r="H88" i="82"/>
  <c r="AE87" i="82"/>
  <c r="AE88" i="82"/>
  <c r="BC79" i="49"/>
  <c r="AQ79" i="49"/>
  <c r="AQ139" i="49"/>
  <c r="AQ141" i="49"/>
  <c r="E42" i="50"/>
  <c r="BB88" i="82"/>
  <c r="R9" i="52"/>
  <c r="R87" i="48"/>
  <c r="R93" i="48"/>
  <c r="R86" i="48"/>
  <c r="R92" i="48"/>
  <c r="E82" i="82"/>
  <c r="E83" i="82"/>
  <c r="J37" i="82"/>
  <c r="C89" i="48"/>
  <c r="AW11" i="52"/>
  <c r="AC87" i="82"/>
  <c r="AC88" i="82"/>
  <c r="G82" i="82"/>
  <c r="G83" i="82"/>
  <c r="C34" i="50"/>
  <c r="O109" i="82"/>
  <c r="O110" i="82"/>
  <c r="O96" i="82"/>
  <c r="O28" i="82"/>
  <c r="O36" i="82"/>
  <c r="O108" i="82"/>
  <c r="O29" i="82"/>
  <c r="BK26" i="48"/>
  <c r="E31" i="51"/>
  <c r="C68" i="82"/>
  <c r="E87" i="82"/>
  <c r="E88" i="82"/>
  <c r="O8" i="52"/>
  <c r="F44" i="51"/>
  <c r="F9" i="51"/>
  <c r="BF139" i="49"/>
  <c r="BF141" i="49"/>
  <c r="BN82" i="49"/>
  <c r="G42" i="50"/>
  <c r="AL82" i="82"/>
  <c r="AL83" i="82"/>
  <c r="K9" i="52"/>
  <c r="K86" i="48"/>
  <c r="K92" i="48"/>
  <c r="M11" i="52"/>
  <c r="G87" i="82"/>
  <c r="G88" i="82"/>
  <c r="AK50" i="52"/>
  <c r="S82" i="82"/>
  <c r="S83" i="82"/>
  <c r="V87" i="82"/>
  <c r="V88" i="82"/>
  <c r="N11" i="52"/>
  <c r="G69" i="82"/>
  <c r="AF50" i="52"/>
  <c r="R11" i="52"/>
  <c r="L8" i="52"/>
  <c r="X87" i="82"/>
  <c r="X88" i="82"/>
  <c r="F9" i="52"/>
  <c r="F86" i="48"/>
  <c r="F92" i="48"/>
  <c r="F87" i="48"/>
  <c r="F93" i="48"/>
  <c r="F50" i="52"/>
  <c r="AJ50" i="52"/>
  <c r="U87" i="82"/>
  <c r="U88" i="82"/>
  <c r="BK97" i="82"/>
  <c r="C109" i="82"/>
  <c r="F22" i="116"/>
  <c r="G13" i="59"/>
  <c r="F23" i="116"/>
  <c r="F37" i="82"/>
  <c r="BC37" i="52"/>
  <c r="BK86" i="82"/>
  <c r="AR37" i="82"/>
  <c r="S37" i="52"/>
  <c r="AM31" i="82"/>
  <c r="AM16" i="82"/>
  <c r="BK65" i="48"/>
  <c r="AV32" i="82"/>
  <c r="AU93" i="48"/>
  <c r="AX32" i="82"/>
  <c r="F41" i="28"/>
  <c r="BD16" i="82"/>
  <c r="BD30" i="52"/>
  <c r="BD32" i="82"/>
  <c r="AX88" i="82"/>
  <c r="AX83" i="82"/>
  <c r="AV83" i="82"/>
  <c r="AV22" i="82"/>
  <c r="AY68" i="82"/>
  <c r="AY69" i="82"/>
  <c r="AY109" i="82"/>
  <c r="AY110" i="82"/>
  <c r="AU9" i="52"/>
  <c r="AM109" i="82"/>
  <c r="AM110" i="82"/>
  <c r="BK115" i="82"/>
  <c r="W9" i="52"/>
  <c r="BE32" i="82"/>
  <c r="BD68" i="82"/>
  <c r="BD69" i="82"/>
  <c r="Z133" i="82"/>
  <c r="Z13" i="82"/>
  <c r="Z28" i="52"/>
  <c r="BK52" i="82"/>
  <c r="AS68" i="82"/>
  <c r="AS69" i="82"/>
  <c r="W87" i="48"/>
  <c r="W93" i="48"/>
  <c r="R133" i="82"/>
  <c r="R13" i="82"/>
  <c r="R28" i="52"/>
  <c r="AV20" i="92"/>
  <c r="BB32" i="82"/>
  <c r="BK56" i="82"/>
  <c r="AW83" i="82"/>
  <c r="AR68" i="82"/>
  <c r="AR69" i="82"/>
  <c r="F21" i="34"/>
  <c r="E27" i="36"/>
  <c r="C10" i="34"/>
  <c r="C48" i="31"/>
  <c r="D57" i="63"/>
  <c r="C24" i="34"/>
  <c r="C12" i="34"/>
  <c r="C50" i="31"/>
  <c r="E56" i="63"/>
  <c r="D20" i="34"/>
  <c r="D43" i="31"/>
  <c r="D7" i="34"/>
  <c r="C123" i="116"/>
  <c r="D99" i="59"/>
  <c r="C109" i="116"/>
  <c r="D27" i="36"/>
  <c r="D26" i="36"/>
  <c r="E21" i="34"/>
  <c r="D22" i="34"/>
  <c r="E57" i="63"/>
  <c r="AX37" i="52"/>
  <c r="AX37" i="82"/>
  <c r="AS16" i="82"/>
  <c r="AS30" i="52"/>
  <c r="AS32" i="82"/>
  <c r="BF88" i="48"/>
  <c r="BF89" i="48"/>
  <c r="AY30" i="52"/>
  <c r="AY32" i="82"/>
  <c r="M32" i="82"/>
  <c r="AK132" i="82"/>
  <c r="AK12" i="82"/>
  <c r="AK32" i="52"/>
  <c r="AM30" i="52"/>
  <c r="BA88" i="48"/>
  <c r="BA89" i="48"/>
  <c r="BI89" i="48"/>
  <c r="AY74" i="82"/>
  <c r="AY79" i="82"/>
  <c r="AY81" i="82"/>
  <c r="BK81" i="82"/>
  <c r="AT32" i="82"/>
  <c r="BI68" i="82"/>
  <c r="BI69" i="82"/>
  <c r="AM67" i="82"/>
  <c r="AM21" i="82"/>
  <c r="AM89" i="48"/>
  <c r="BL29" i="82"/>
  <c r="BL30" i="82"/>
  <c r="BL31" i="82"/>
  <c r="BJ31" i="82"/>
  <c r="BJ16" i="82"/>
  <c r="BJ30" i="52"/>
  <c r="AM36" i="82"/>
  <c r="AM36" i="52"/>
  <c r="BI37" i="82"/>
  <c r="BI37" i="52"/>
  <c r="AS37" i="82"/>
  <c r="AS37" i="52"/>
  <c r="AY36" i="82"/>
  <c r="BH32" i="82"/>
  <c r="AS36" i="52"/>
  <c r="AS36" i="82"/>
  <c r="BA36" i="52"/>
  <c r="BA36" i="82"/>
  <c r="BD36" i="52"/>
  <c r="BD36" i="82"/>
  <c r="BI36" i="52"/>
  <c r="BI36" i="82"/>
  <c r="BD37" i="52"/>
  <c r="BD37" i="82"/>
  <c r="AW37" i="52"/>
  <c r="AW37" i="82"/>
  <c r="AP37" i="52"/>
  <c r="AP37" i="82"/>
  <c r="AO37" i="52"/>
  <c r="AO37" i="82"/>
  <c r="AV67" i="82"/>
  <c r="AV21" i="82"/>
  <c r="BK60" i="82"/>
  <c r="AY89" i="48"/>
  <c r="AX68" i="82"/>
  <c r="AX69" i="82"/>
  <c r="AU12" i="52"/>
  <c r="AM32" i="82"/>
  <c r="AY67" i="82"/>
  <c r="AY21" i="82"/>
  <c r="BA31" i="82"/>
  <c r="BA16" i="82"/>
  <c r="BA30" i="52"/>
  <c r="AO31" i="82"/>
  <c r="AO16" i="82"/>
  <c r="AO30" i="52"/>
  <c r="AW36" i="82"/>
  <c r="AZ32" i="82"/>
  <c r="BA37" i="52"/>
  <c r="BA37" i="82"/>
  <c r="Y50" i="52"/>
  <c r="M132" i="82"/>
  <c r="M12" i="82"/>
  <c r="M32" i="52"/>
  <c r="M133" i="82"/>
  <c r="M13" i="82"/>
  <c r="M28" i="52"/>
  <c r="F22" i="82"/>
  <c r="F23" i="82"/>
  <c r="F133" i="82"/>
  <c r="F13" i="82"/>
  <c r="F28" i="52"/>
  <c r="L32" i="82"/>
  <c r="K20" i="92"/>
  <c r="G10" i="64"/>
  <c r="G125" i="116"/>
  <c r="F32" i="82"/>
  <c r="AJ20" i="92"/>
  <c r="E10" i="50"/>
  <c r="E16" i="50"/>
  <c r="AI86" i="48"/>
  <c r="AI92" i="48"/>
  <c r="AR132" i="82"/>
  <c r="AR12" i="82"/>
  <c r="AR32" i="52"/>
  <c r="AQ132" i="82"/>
  <c r="AQ12" i="82"/>
  <c r="AQ32" i="52"/>
  <c r="AM132" i="82"/>
  <c r="AM12" i="82"/>
  <c r="AM32" i="52"/>
  <c r="AO132" i="82"/>
  <c r="AO12" i="82"/>
  <c r="AO32" i="52"/>
  <c r="AS133" i="82"/>
  <c r="AS13" i="82"/>
  <c r="AS28" i="52"/>
  <c r="AS22" i="82"/>
  <c r="AI87" i="48"/>
  <c r="AI93" i="48"/>
  <c r="AT22" i="82"/>
  <c r="AT133" i="82"/>
  <c r="AT13" i="82"/>
  <c r="AT28" i="52"/>
  <c r="AP22" i="82"/>
  <c r="AP133" i="82"/>
  <c r="AP13" i="82"/>
  <c r="AP28" i="52"/>
  <c r="AN22" i="82"/>
  <c r="AN133" i="82"/>
  <c r="AN13" i="82"/>
  <c r="AN28" i="52"/>
  <c r="AP9" i="52"/>
  <c r="AQ133" i="82"/>
  <c r="AQ13" i="82"/>
  <c r="AQ28" i="52"/>
  <c r="AQ22" i="82"/>
  <c r="AO133" i="82"/>
  <c r="AO13" i="82"/>
  <c r="AO28" i="52"/>
  <c r="AO22" i="82"/>
  <c r="AU132" i="82"/>
  <c r="AU12" i="82"/>
  <c r="AW132" i="82"/>
  <c r="AW12" i="82"/>
  <c r="AU22" i="82"/>
  <c r="AU133" i="82"/>
  <c r="AU13" i="82"/>
  <c r="AU28" i="52"/>
  <c r="AW133" i="82"/>
  <c r="AW13" i="82"/>
  <c r="AW28" i="52"/>
  <c r="AW22" i="82"/>
  <c r="R22" i="82"/>
  <c r="R39" i="52"/>
  <c r="AM22" i="82"/>
  <c r="AM133" i="82"/>
  <c r="AM13" i="82"/>
  <c r="AS132" i="82"/>
  <c r="AS12" i="82"/>
  <c r="AR22" i="82"/>
  <c r="AR133" i="82"/>
  <c r="AR13" i="82"/>
  <c r="AR28" i="52"/>
  <c r="AN132" i="82"/>
  <c r="AN12" i="82"/>
  <c r="AP132" i="82"/>
  <c r="AP12" i="82"/>
  <c r="AI9" i="52"/>
  <c r="AI12" i="52"/>
  <c r="AA50" i="52"/>
  <c r="AD32" i="82"/>
  <c r="F69" i="82"/>
  <c r="H32" i="82"/>
  <c r="G54" i="50"/>
  <c r="Z50" i="52"/>
  <c r="AP86" i="48"/>
  <c r="AP92" i="48"/>
  <c r="AJ32" i="82"/>
  <c r="J132" i="82"/>
  <c r="J12" i="82"/>
  <c r="J32" i="52"/>
  <c r="AD83" i="82"/>
  <c r="AD132" i="82"/>
  <c r="AD12" i="82"/>
  <c r="AD32" i="52"/>
  <c r="H16" i="59"/>
  <c r="G26" i="116"/>
  <c r="AF37" i="52"/>
  <c r="AF37" i="82"/>
  <c r="AK32" i="82"/>
  <c r="AE83" i="82"/>
  <c r="AE133" i="82"/>
  <c r="AE13" i="82"/>
  <c r="AE28" i="52"/>
  <c r="J32" i="82"/>
  <c r="AH83" i="82"/>
  <c r="AH132" i="82"/>
  <c r="AH12" i="82"/>
  <c r="AH32" i="52"/>
  <c r="AC16" i="82"/>
  <c r="AC30" i="52"/>
  <c r="AC32" i="82"/>
  <c r="AJ37" i="52"/>
  <c r="AJ37" i="82"/>
  <c r="P37" i="52"/>
  <c r="P37" i="82"/>
  <c r="AI32" i="82"/>
  <c r="AA31" i="82"/>
  <c r="AA16" i="82"/>
  <c r="Q16" i="82"/>
  <c r="Q30" i="52"/>
  <c r="Q32" i="82"/>
  <c r="G56" i="50"/>
  <c r="K32" i="82"/>
  <c r="AH32" i="82"/>
  <c r="AL32" i="82"/>
  <c r="E32" i="82"/>
  <c r="E31" i="82"/>
  <c r="E16" i="82"/>
  <c r="E30" i="52"/>
  <c r="D31" i="82"/>
  <c r="D16" i="82"/>
  <c r="D30" i="52"/>
  <c r="D32" i="82"/>
  <c r="N7" i="92"/>
  <c r="U132" i="82"/>
  <c r="U12" i="82"/>
  <c r="U32" i="52"/>
  <c r="BK79" i="82"/>
  <c r="N23" i="82"/>
  <c r="N24" i="82"/>
  <c r="R32" i="52"/>
  <c r="AQ20" i="92"/>
  <c r="AP87" i="48"/>
  <c r="AP93" i="48"/>
  <c r="G87" i="48"/>
  <c r="G93" i="48"/>
  <c r="G133" i="82"/>
  <c r="G13" i="82"/>
  <c r="G28" i="52"/>
  <c r="M23" i="82"/>
  <c r="M24" i="82"/>
  <c r="AD87" i="48"/>
  <c r="AD93" i="48"/>
  <c r="V132" i="82"/>
  <c r="V12" i="82"/>
  <c r="V32" i="52"/>
  <c r="J133" i="82"/>
  <c r="J13" i="82"/>
  <c r="J28" i="52"/>
  <c r="N12" i="52"/>
  <c r="J87" i="48"/>
  <c r="J93" i="48"/>
  <c r="T132" i="82"/>
  <c r="T12" i="82"/>
  <c r="T32" i="52"/>
  <c r="G132" i="82"/>
  <c r="G12" i="82"/>
  <c r="AC132" i="82"/>
  <c r="AC12" i="82"/>
  <c r="AC32" i="52"/>
  <c r="R12" i="52"/>
  <c r="S132" i="82"/>
  <c r="S12" i="82"/>
  <c r="S32" i="52"/>
  <c r="K42" i="51"/>
  <c r="I132" i="82"/>
  <c r="I12" i="82"/>
  <c r="I32" i="52"/>
  <c r="E22" i="82"/>
  <c r="E23" i="82"/>
  <c r="AA7" i="92"/>
  <c r="Q132" i="82"/>
  <c r="Q12" i="82"/>
  <c r="AW22" i="71"/>
  <c r="AX19" i="92"/>
  <c r="AK22" i="71"/>
  <c r="AL19" i="92"/>
  <c r="E133" i="82"/>
  <c r="E13" i="82"/>
  <c r="E28" i="52"/>
  <c r="E69" i="82"/>
  <c r="E3" i="51"/>
  <c r="D4" i="97"/>
  <c r="I4" i="97"/>
  <c r="D4" i="91"/>
  <c r="I4" i="91"/>
  <c r="J24" i="51"/>
  <c r="K24" i="51"/>
  <c r="W38" i="82"/>
  <c r="W39" i="52"/>
  <c r="W23" i="82"/>
  <c r="W24" i="82"/>
  <c r="W38" i="52"/>
  <c r="F16" i="59"/>
  <c r="E26" i="116"/>
  <c r="S20" i="92"/>
  <c r="V9" i="52"/>
  <c r="V86" i="48"/>
  <c r="V92" i="48"/>
  <c r="V87" i="48"/>
  <c r="V93" i="48"/>
  <c r="G20" i="92"/>
  <c r="AQ9" i="52"/>
  <c r="AQ86" i="48"/>
  <c r="AQ92" i="48"/>
  <c r="AQ87" i="48"/>
  <c r="AQ93" i="48"/>
  <c r="T11" i="52"/>
  <c r="AE20" i="92"/>
  <c r="BB139" i="49"/>
  <c r="BN78" i="49"/>
  <c r="M22" i="71"/>
  <c r="N19" i="92"/>
  <c r="Q69" i="49"/>
  <c r="AJ19" i="92"/>
  <c r="AI22" i="71"/>
  <c r="Q9" i="52"/>
  <c r="Q87" i="48"/>
  <c r="Q93" i="48"/>
  <c r="Q86" i="48"/>
  <c r="Q92" i="48"/>
  <c r="BG22" i="82"/>
  <c r="BG133" i="82"/>
  <c r="BG13" i="82"/>
  <c r="BG28" i="52"/>
  <c r="U11" i="52"/>
  <c r="R22" i="71"/>
  <c r="S19" i="92"/>
  <c r="G11" i="52"/>
  <c r="AX9" i="52"/>
  <c r="AX86" i="48"/>
  <c r="AX92" i="48"/>
  <c r="AX87" i="48"/>
  <c r="AX93" i="48"/>
  <c r="E132" i="82"/>
  <c r="E12" i="82"/>
  <c r="C69" i="82"/>
  <c r="C42" i="50"/>
  <c r="C9" i="50"/>
  <c r="C15" i="50"/>
  <c r="C18" i="50"/>
  <c r="C35" i="50"/>
  <c r="D87" i="82"/>
  <c r="D88" i="82"/>
  <c r="AP68" i="49"/>
  <c r="BA69" i="49"/>
  <c r="Z39" i="52"/>
  <c r="Z38" i="82"/>
  <c r="Z23" i="82"/>
  <c r="Z24" i="82"/>
  <c r="Z38" i="52"/>
  <c r="D82" i="82"/>
  <c r="D83" i="82"/>
  <c r="W12" i="52"/>
  <c r="H9" i="52"/>
  <c r="H86" i="48"/>
  <c r="H92" i="48"/>
  <c r="H87" i="48"/>
  <c r="H93" i="48"/>
  <c r="BF83" i="82"/>
  <c r="BJ22" i="82"/>
  <c r="BJ133" i="82"/>
  <c r="BJ13" i="82"/>
  <c r="BJ28" i="52"/>
  <c r="BI9" i="52"/>
  <c r="BI86" i="48"/>
  <c r="BI92" i="48"/>
  <c r="BI87" i="48"/>
  <c r="AO9" i="52"/>
  <c r="AO86" i="48"/>
  <c r="AO92" i="48"/>
  <c r="AO87" i="48"/>
  <c r="AO93" i="48"/>
  <c r="X82" i="82"/>
  <c r="X83" i="82"/>
  <c r="X132" i="82"/>
  <c r="X12" i="82"/>
  <c r="BG11" i="52"/>
  <c r="E21" i="59"/>
  <c r="BM125" i="59"/>
  <c r="E5" i="51"/>
  <c r="J5" i="51"/>
  <c r="J31" i="51"/>
  <c r="K31" i="51"/>
  <c r="BB66" i="49"/>
  <c r="BN5" i="49"/>
  <c r="Q11" i="52"/>
  <c r="BI22" i="82"/>
  <c r="BI133" i="82"/>
  <c r="BI13" i="82"/>
  <c r="BI28" i="52"/>
  <c r="I11" i="52"/>
  <c r="AE9" i="52"/>
  <c r="AE86" i="48"/>
  <c r="AE92" i="48"/>
  <c r="AE87" i="48"/>
  <c r="AE93" i="48"/>
  <c r="M12" i="52"/>
  <c r="AJ82" i="82"/>
  <c r="AJ83" i="82"/>
  <c r="AJ132" i="82"/>
  <c r="AJ12" i="82"/>
  <c r="N32" i="52"/>
  <c r="N14" i="82"/>
  <c r="N31" i="52"/>
  <c r="BG132" i="82"/>
  <c r="BG12" i="82"/>
  <c r="J47" i="51"/>
  <c r="K47" i="51"/>
  <c r="E13" i="51"/>
  <c r="L11" i="52"/>
  <c r="H50" i="52"/>
  <c r="F15" i="82"/>
  <c r="F29" i="52"/>
  <c r="F39" i="82"/>
  <c r="D6" i="50"/>
  <c r="BE83" i="82"/>
  <c r="L20" i="92"/>
  <c r="U9" i="52"/>
  <c r="U87" i="48"/>
  <c r="U93" i="48"/>
  <c r="U86" i="48"/>
  <c r="U92" i="48"/>
  <c r="BK66" i="49"/>
  <c r="BK68" i="49"/>
  <c r="BN14" i="49"/>
  <c r="AH11" i="52"/>
  <c r="AK9" i="52"/>
  <c r="AK12" i="52"/>
  <c r="AK86" i="48"/>
  <c r="AK92" i="48"/>
  <c r="AK87" i="48"/>
  <c r="AK93" i="48"/>
  <c r="L82" i="82"/>
  <c r="L83" i="82"/>
  <c r="L132" i="82"/>
  <c r="L12" i="82"/>
  <c r="AK22" i="82"/>
  <c r="AK133" i="82"/>
  <c r="AK13" i="82"/>
  <c r="AK28" i="52"/>
  <c r="BI11" i="52"/>
  <c r="AQ11" i="52"/>
  <c r="AL9" i="52"/>
  <c r="AL86" i="48"/>
  <c r="AL92" i="48"/>
  <c r="AL87" i="48"/>
  <c r="AL93" i="48"/>
  <c r="BD83" i="82"/>
  <c r="AG11" i="52"/>
  <c r="AO11" i="52"/>
  <c r="BI132" i="82"/>
  <c r="BI12" i="82"/>
  <c r="AP11" i="52"/>
  <c r="V11" i="52"/>
  <c r="K38" i="82"/>
  <c r="K23" i="82"/>
  <c r="K24" i="82"/>
  <c r="AP141" i="49"/>
  <c r="BA142" i="49"/>
  <c r="BA83" i="82"/>
  <c r="AA20" i="92"/>
  <c r="BK65" i="82"/>
  <c r="BA88" i="82"/>
  <c r="W32" i="52"/>
  <c r="W14" i="82"/>
  <c r="W31" i="52"/>
  <c r="F38" i="82"/>
  <c r="F24" i="82"/>
  <c r="E33" i="51"/>
  <c r="BK28" i="48"/>
  <c r="BB11" i="52"/>
  <c r="Y22" i="82"/>
  <c r="Y133" i="82"/>
  <c r="Y13" i="82"/>
  <c r="Y28" i="52"/>
  <c r="AC142" i="49"/>
  <c r="BB22" i="82"/>
  <c r="BB133" i="82"/>
  <c r="BB13" i="82"/>
  <c r="BB28" i="52"/>
  <c r="E11" i="52"/>
  <c r="O31" i="82"/>
  <c r="O37" i="82"/>
  <c r="AS11" i="52"/>
  <c r="BB132" i="82"/>
  <c r="BB12" i="82"/>
  <c r="AB87" i="82"/>
  <c r="AB88" i="82"/>
  <c r="K14" i="82"/>
  <c r="K31" i="52"/>
  <c r="J11" i="52"/>
  <c r="AD11" i="52"/>
  <c r="AD12" i="52"/>
  <c r="AD86" i="48"/>
  <c r="AD92" i="48"/>
  <c r="P82" i="82"/>
  <c r="P83" i="82"/>
  <c r="AI38" i="82"/>
  <c r="AI39" i="52"/>
  <c r="AI23" i="82"/>
  <c r="AI24" i="82"/>
  <c r="AI38" i="52"/>
  <c r="Q142" i="49"/>
  <c r="Q22" i="82"/>
  <c r="Q133" i="82"/>
  <c r="Q13" i="82"/>
  <c r="Q28" i="52"/>
  <c r="AC22" i="82"/>
  <c r="AC133" i="82"/>
  <c r="AC13" i="82"/>
  <c r="AC28" i="52"/>
  <c r="F10" i="64"/>
  <c r="F125" i="116"/>
  <c r="BE88" i="82"/>
  <c r="BH88" i="82"/>
  <c r="BC83" i="82"/>
  <c r="AF82" i="82"/>
  <c r="AF83" i="82"/>
  <c r="AF132" i="82"/>
  <c r="AF12" i="82"/>
  <c r="BD88" i="82"/>
  <c r="BK77" i="48"/>
  <c r="C88" i="48"/>
  <c r="AE11" i="52"/>
  <c r="AR11" i="52"/>
  <c r="AL22" i="82"/>
  <c r="AL133" i="82"/>
  <c r="AL13" i="82"/>
  <c r="AL28" i="52"/>
  <c r="AV11" i="52"/>
  <c r="Z19" i="92"/>
  <c r="Y22" i="71"/>
  <c r="AO142" i="49"/>
  <c r="T22" i="82"/>
  <c r="T133" i="82"/>
  <c r="T13" i="82"/>
  <c r="T28" i="52"/>
  <c r="G9" i="52"/>
  <c r="G86" i="48"/>
  <c r="G92" i="48"/>
  <c r="AC69" i="49"/>
  <c r="Z22" i="71"/>
  <c r="AA19" i="92"/>
  <c r="S22" i="82"/>
  <c r="S133" i="82"/>
  <c r="S13" i="82"/>
  <c r="S28" i="52"/>
  <c r="G50" i="52"/>
  <c r="E9" i="52"/>
  <c r="E87" i="48"/>
  <c r="E93" i="48"/>
  <c r="E86" i="48"/>
  <c r="E92" i="48"/>
  <c r="H132" i="82"/>
  <c r="H12" i="82"/>
  <c r="AF11" i="52"/>
  <c r="BF88" i="82"/>
  <c r="R23" i="82"/>
  <c r="R24" i="82"/>
  <c r="R38" i="52"/>
  <c r="BG9" i="52"/>
  <c r="BG86" i="48"/>
  <c r="BG92" i="48"/>
  <c r="BG87" i="48"/>
  <c r="BG93" i="48"/>
  <c r="BK109" i="82"/>
  <c r="C110" i="82"/>
  <c r="F12" i="52"/>
  <c r="O19" i="92"/>
  <c r="N22" i="71"/>
  <c r="BJ11" i="52"/>
  <c r="P87" i="82"/>
  <c r="P88" i="82"/>
  <c r="AL11" i="52"/>
  <c r="G19" i="92"/>
  <c r="F22" i="71"/>
  <c r="AB82" i="82"/>
  <c r="AB83" i="82"/>
  <c r="X20" i="92"/>
  <c r="J50" i="52"/>
  <c r="I9" i="52"/>
  <c r="I86" i="48"/>
  <c r="I92" i="48"/>
  <c r="I87" i="48"/>
  <c r="I93" i="48"/>
  <c r="Z12" i="52"/>
  <c r="F54" i="50"/>
  <c r="E56" i="50"/>
  <c r="E54" i="50"/>
  <c r="N20" i="92"/>
  <c r="AH9" i="52"/>
  <c r="AH87" i="48"/>
  <c r="AH93" i="48"/>
  <c r="AH86" i="48"/>
  <c r="AH92" i="48"/>
  <c r="J9" i="52"/>
  <c r="J86" i="48"/>
  <c r="J92" i="48"/>
  <c r="X11" i="52"/>
  <c r="AT11" i="52"/>
  <c r="AW9" i="52"/>
  <c r="AW12" i="52"/>
  <c r="AW86" i="48"/>
  <c r="AW92" i="48"/>
  <c r="AW87" i="48"/>
  <c r="AW93" i="48"/>
  <c r="S11" i="52"/>
  <c r="H22" i="82"/>
  <c r="H133" i="82"/>
  <c r="H13" i="82"/>
  <c r="H28" i="52"/>
  <c r="T9" i="52"/>
  <c r="T86" i="48"/>
  <c r="T92" i="48"/>
  <c r="T87" i="48"/>
  <c r="T93" i="48"/>
  <c r="BM115" i="59"/>
  <c r="E11" i="59"/>
  <c r="AO69" i="49"/>
  <c r="K22" i="71"/>
  <c r="L19" i="92"/>
  <c r="S9" i="52"/>
  <c r="S86" i="48"/>
  <c r="S92" i="48"/>
  <c r="S87" i="48"/>
  <c r="S93" i="48"/>
  <c r="H11" i="52"/>
  <c r="V22" i="82"/>
  <c r="V133" i="82"/>
  <c r="V13" i="82"/>
  <c r="V28" i="52"/>
  <c r="Y9" i="52"/>
  <c r="Y12" i="52"/>
  <c r="Y87" i="48"/>
  <c r="Y93" i="48"/>
  <c r="Y86" i="48"/>
  <c r="Y92" i="48"/>
  <c r="G16" i="59"/>
  <c r="F26" i="116"/>
  <c r="X19" i="92"/>
  <c r="W22" i="71"/>
  <c r="BB9" i="52"/>
  <c r="BB87" i="48"/>
  <c r="BB93" i="48"/>
  <c r="BB86" i="48"/>
  <c r="BB92" i="48"/>
  <c r="U22" i="82"/>
  <c r="U133" i="82"/>
  <c r="U13" i="82"/>
  <c r="U28" i="52"/>
  <c r="AX11" i="52"/>
  <c r="G22" i="82"/>
  <c r="AU22" i="71"/>
  <c r="AV19" i="92"/>
  <c r="AC9" i="52"/>
  <c r="AC86" i="48"/>
  <c r="AC92" i="48"/>
  <c r="AC87" i="48"/>
  <c r="AC93" i="48"/>
  <c r="K12" i="52"/>
  <c r="AT9" i="52"/>
  <c r="AT87" i="48"/>
  <c r="AT93" i="48"/>
  <c r="AT86" i="48"/>
  <c r="AT92" i="48"/>
  <c r="BC88" i="82"/>
  <c r="AC11" i="52"/>
  <c r="BJ132" i="82"/>
  <c r="BJ12" i="82"/>
  <c r="BL88" i="82"/>
  <c r="E50" i="52"/>
  <c r="BC139" i="49"/>
  <c r="BC141" i="49"/>
  <c r="BN79" i="49"/>
  <c r="AL132" i="82"/>
  <c r="AL12" i="82"/>
  <c r="E10" i="59"/>
  <c r="BM114" i="59"/>
  <c r="Y132" i="82"/>
  <c r="Y12" i="82"/>
  <c r="Z32" i="52"/>
  <c r="Z14" i="82"/>
  <c r="Z31" i="52"/>
  <c r="C121" i="82"/>
  <c r="BK119" i="82"/>
  <c r="BC66" i="49"/>
  <c r="BC68" i="49"/>
  <c r="BN6" i="49"/>
  <c r="AI14" i="82"/>
  <c r="AI31" i="52"/>
  <c r="AI32" i="52"/>
  <c r="I50" i="52"/>
  <c r="E44" i="51"/>
  <c r="C8" i="52"/>
  <c r="BK40" i="48"/>
  <c r="I22" i="82"/>
  <c r="I133" i="82"/>
  <c r="I13" i="82"/>
  <c r="I28" i="52"/>
  <c r="BJ9" i="52"/>
  <c r="BJ86" i="48"/>
  <c r="BJ92" i="48"/>
  <c r="BJ87" i="48"/>
  <c r="BJ93" i="48"/>
  <c r="AG82" i="82"/>
  <c r="AG83" i="82"/>
  <c r="AG132" i="82"/>
  <c r="AG12" i="82"/>
  <c r="AJ11" i="52"/>
  <c r="J22" i="82"/>
  <c r="BL43" i="50"/>
  <c r="AU20" i="52"/>
  <c r="AV7" i="92"/>
  <c r="R38" i="82"/>
  <c r="AO32" i="82"/>
  <c r="AX132" i="82"/>
  <c r="AX12" i="82"/>
  <c r="AX32" i="52"/>
  <c r="AX22" i="82"/>
  <c r="AX12" i="52"/>
  <c r="BK74" i="82"/>
  <c r="AE22" i="82"/>
  <c r="BK68" i="82"/>
  <c r="M39" i="82"/>
  <c r="F14" i="82"/>
  <c r="F31" i="52"/>
  <c r="AV133" i="82"/>
  <c r="AV13" i="82"/>
  <c r="AV28" i="52"/>
  <c r="AV132" i="82"/>
  <c r="AV12" i="82"/>
  <c r="AV32" i="52"/>
  <c r="BJ32" i="82"/>
  <c r="R14" i="82"/>
  <c r="R31" i="52"/>
  <c r="M15" i="82"/>
  <c r="M29" i="52"/>
  <c r="M14" i="82"/>
  <c r="M31" i="52"/>
  <c r="BI93" i="48"/>
  <c r="Q51" i="68"/>
  <c r="E58" i="63"/>
  <c r="G41" i="28"/>
  <c r="D15" i="36"/>
  <c r="D16" i="36"/>
  <c r="E15" i="36"/>
  <c r="E16" i="36"/>
  <c r="H41" i="28"/>
  <c r="D14" i="63"/>
  <c r="C157" i="116"/>
  <c r="D58" i="63"/>
  <c r="D15" i="63"/>
  <c r="C158" i="116"/>
  <c r="F56" i="63"/>
  <c r="E20" i="34"/>
  <c r="D101" i="59"/>
  <c r="C111" i="116"/>
  <c r="D24" i="34"/>
  <c r="E22" i="34"/>
  <c r="F57" i="63"/>
  <c r="E26" i="36"/>
  <c r="D8" i="34"/>
  <c r="D46" i="31"/>
  <c r="D45" i="31"/>
  <c r="BA32" i="82"/>
  <c r="K7" i="82"/>
  <c r="G39" i="52"/>
  <c r="AV37" i="82"/>
  <c r="AV37" i="52"/>
  <c r="I7" i="82"/>
  <c r="F39" i="52"/>
  <c r="AY37" i="82"/>
  <c r="AY37" i="52"/>
  <c r="AM37" i="52"/>
  <c r="AM37" i="82"/>
  <c r="M51" i="68"/>
  <c r="F56" i="50"/>
  <c r="AX133" i="82"/>
  <c r="AX13" i="82"/>
  <c r="AX28" i="52"/>
  <c r="AQ7" i="92"/>
  <c r="AP20" i="52"/>
  <c r="AQ12" i="52"/>
  <c r="AP12" i="52"/>
  <c r="AO12" i="52"/>
  <c r="BB12" i="52"/>
  <c r="AX7" i="92"/>
  <c r="AW20" i="52"/>
  <c r="AU7" i="92"/>
  <c r="AT20" i="52"/>
  <c r="AT12" i="52"/>
  <c r="AQ20" i="52"/>
  <c r="AR7" i="92"/>
  <c r="BJ12" i="52"/>
  <c r="BG12" i="52"/>
  <c r="BI12" i="52"/>
  <c r="AH22" i="82"/>
  <c r="AH133" i="82"/>
  <c r="AH13" i="82"/>
  <c r="AH28" i="52"/>
  <c r="BA132" i="82"/>
  <c r="BA12" i="82"/>
  <c r="BA32" i="52"/>
  <c r="M20" i="52"/>
  <c r="E38" i="82"/>
  <c r="E24" i="82"/>
  <c r="G12" i="52"/>
  <c r="AR14" i="82"/>
  <c r="AR31" i="52"/>
  <c r="J14" i="82"/>
  <c r="J31" i="52"/>
  <c r="E39" i="82"/>
  <c r="AO14" i="82"/>
  <c r="AO31" i="52"/>
  <c r="W20" i="52"/>
  <c r="X7" i="92"/>
  <c r="AM14" i="82"/>
  <c r="AM31" i="52"/>
  <c r="AM28" i="52"/>
  <c r="AQ38" i="82"/>
  <c r="AQ23" i="82"/>
  <c r="AQ39" i="52"/>
  <c r="AP38" i="82"/>
  <c r="AP23" i="82"/>
  <c r="AP39" i="52"/>
  <c r="AP32" i="52"/>
  <c r="AP14" i="82"/>
  <c r="AP31" i="52"/>
  <c r="AM23" i="82"/>
  <c r="AM39" i="52"/>
  <c r="AM38" i="82"/>
  <c r="AU38" i="82"/>
  <c r="AU39" i="52"/>
  <c r="AU23" i="82"/>
  <c r="AN32" i="52"/>
  <c r="AN14" i="82"/>
  <c r="AN31" i="52"/>
  <c r="AV38" i="82"/>
  <c r="AV23" i="82"/>
  <c r="AV39" i="52"/>
  <c r="AS23" i="82"/>
  <c r="AS38" i="82"/>
  <c r="AS39" i="52"/>
  <c r="AR23" i="82"/>
  <c r="AR39" i="52"/>
  <c r="AR38" i="82"/>
  <c r="AW32" i="52"/>
  <c r="AW14" i="82"/>
  <c r="AW31" i="52"/>
  <c r="AT39" i="52"/>
  <c r="AT23" i="82"/>
  <c r="AT24" i="82"/>
  <c r="AT38" i="52"/>
  <c r="AT38" i="82"/>
  <c r="AV14" i="82"/>
  <c r="AV31" i="52"/>
  <c r="AU32" i="52"/>
  <c r="AU14" i="82"/>
  <c r="AU31" i="52"/>
  <c r="AQ14" i="82"/>
  <c r="AQ31" i="52"/>
  <c r="AX23" i="82"/>
  <c r="AX24" i="82"/>
  <c r="AX38" i="52"/>
  <c r="AX39" i="52"/>
  <c r="AX38" i="82"/>
  <c r="AW38" i="82"/>
  <c r="AW23" i="82"/>
  <c r="AW39" i="52"/>
  <c r="AO23" i="82"/>
  <c r="AO39" i="52"/>
  <c r="AO38" i="82"/>
  <c r="AN39" i="52"/>
  <c r="AN23" i="82"/>
  <c r="AN38" i="82"/>
  <c r="AS32" i="52"/>
  <c r="AS14" i="82"/>
  <c r="AS31" i="52"/>
  <c r="AT14" i="82"/>
  <c r="AT31" i="52"/>
  <c r="AD133" i="82"/>
  <c r="AD13" i="82"/>
  <c r="AD28" i="52"/>
  <c r="E10" i="64"/>
  <c r="E125" i="116"/>
  <c r="AD22" i="82"/>
  <c r="AD38" i="82"/>
  <c r="N15" i="82"/>
  <c r="N29" i="52"/>
  <c r="AE132" i="82"/>
  <c r="AE12" i="82"/>
  <c r="AE32" i="52"/>
  <c r="AA30" i="52"/>
  <c r="G7" i="82"/>
  <c r="E39" i="52"/>
  <c r="I7" i="92"/>
  <c r="T12" i="52"/>
  <c r="AA32" i="82"/>
  <c r="N39" i="82"/>
  <c r="AK14" i="82"/>
  <c r="AK31" i="52"/>
  <c r="U14" i="82"/>
  <c r="U31" i="52"/>
  <c r="Q14" i="82"/>
  <c r="Q31" i="52"/>
  <c r="V14" i="82"/>
  <c r="V31" i="52"/>
  <c r="T14" i="82"/>
  <c r="T31" i="52"/>
  <c r="Q32" i="52"/>
  <c r="BF132" i="82"/>
  <c r="BF12" i="82"/>
  <c r="BF32" i="52"/>
  <c r="AS51" i="68"/>
  <c r="U12" i="52"/>
  <c r="AC14" i="82"/>
  <c r="AC31" i="52"/>
  <c r="R7" i="92"/>
  <c r="V20" i="52"/>
  <c r="G14" i="82"/>
  <c r="G31" i="52"/>
  <c r="AD7" i="92"/>
  <c r="E15" i="82"/>
  <c r="E29" i="52"/>
  <c r="BC132" i="82"/>
  <c r="BC12" i="82"/>
  <c r="BC32" i="52"/>
  <c r="AH12" i="52"/>
  <c r="Z20" i="52"/>
  <c r="G32" i="52"/>
  <c r="AF7" i="92"/>
  <c r="I14" i="82"/>
  <c r="I31" i="52"/>
  <c r="D87" i="48"/>
  <c r="D93" i="48"/>
  <c r="E12" i="52"/>
  <c r="E20" i="92"/>
  <c r="S14" i="82"/>
  <c r="S31" i="52"/>
  <c r="AE12" i="52"/>
  <c r="J7" i="92"/>
  <c r="BD132" i="82"/>
  <c r="BD12" i="82"/>
  <c r="BD32" i="52"/>
  <c r="AC12" i="52"/>
  <c r="AL12" i="52"/>
  <c r="T20" i="52"/>
  <c r="AK19" i="92"/>
  <c r="AJ22" i="71"/>
  <c r="X32" i="52"/>
  <c r="AJ32" i="52"/>
  <c r="AG22" i="71"/>
  <c r="AH19" i="92"/>
  <c r="Z7" i="92"/>
  <c r="Y20" i="52"/>
  <c r="AG32" i="52"/>
  <c r="P22" i="82"/>
  <c r="P133" i="82"/>
  <c r="P13" i="82"/>
  <c r="P28" i="52"/>
  <c r="AT19" i="92"/>
  <c r="AS22" i="71"/>
  <c r="AZ88" i="82"/>
  <c r="U20" i="92"/>
  <c r="BE11" i="52"/>
  <c r="BB38" i="82"/>
  <c r="BB39" i="52"/>
  <c r="BB23" i="82"/>
  <c r="BB24" i="82"/>
  <c r="BB38" i="52"/>
  <c r="BA22" i="82"/>
  <c r="BA133" i="82"/>
  <c r="BA13" i="82"/>
  <c r="BA28" i="52"/>
  <c r="N20" i="52"/>
  <c r="O7" i="92"/>
  <c r="T19" i="92"/>
  <c r="S22" i="71"/>
  <c r="P51" i="68"/>
  <c r="BE132" i="82"/>
  <c r="BE12" i="82"/>
  <c r="E34" i="51"/>
  <c r="J33" i="51"/>
  <c r="K33" i="51"/>
  <c r="J10" i="59"/>
  <c r="K10" i="59"/>
  <c r="D20" i="116"/>
  <c r="BJ32" i="52"/>
  <c r="BJ14" i="82"/>
  <c r="BJ31" i="52"/>
  <c r="G38" i="82"/>
  <c r="G23" i="82"/>
  <c r="BC20" i="92"/>
  <c r="H22" i="71"/>
  <c r="I19" i="92"/>
  <c r="Y19" i="92"/>
  <c r="X22" i="71"/>
  <c r="AI20" i="92"/>
  <c r="AB22" i="82"/>
  <c r="AB133" i="82"/>
  <c r="AB13" i="82"/>
  <c r="AB28" i="52"/>
  <c r="F20" i="92"/>
  <c r="H49" i="68"/>
  <c r="S38" i="82"/>
  <c r="S39" i="52"/>
  <c r="S23" i="82"/>
  <c r="S24" i="82"/>
  <c r="S38" i="52"/>
  <c r="BH11" i="52"/>
  <c r="P9" i="52"/>
  <c r="P86" i="48"/>
  <c r="P92" i="48"/>
  <c r="P87" i="48"/>
  <c r="P93" i="48"/>
  <c r="BB32" i="52"/>
  <c r="BB14" i="82"/>
  <c r="BB31" i="52"/>
  <c r="E22" i="71"/>
  <c r="F19" i="92"/>
  <c r="K15" i="82"/>
  <c r="K29" i="52"/>
  <c r="K39" i="82"/>
  <c r="L22" i="82"/>
  <c r="L133" i="82"/>
  <c r="L13" i="82"/>
  <c r="L28" i="52"/>
  <c r="D42" i="50"/>
  <c r="D9" i="50"/>
  <c r="D15" i="50"/>
  <c r="D18" i="50"/>
  <c r="E6" i="50"/>
  <c r="E18" i="50"/>
  <c r="F6" i="50"/>
  <c r="F18" i="50"/>
  <c r="G6" i="50"/>
  <c r="G18" i="50"/>
  <c r="H6" i="50"/>
  <c r="H18" i="50"/>
  <c r="R19" i="92"/>
  <c r="Q22" i="71"/>
  <c r="X9" i="52"/>
  <c r="X12" i="52"/>
  <c r="X86" i="48"/>
  <c r="X92" i="48"/>
  <c r="X87" i="48"/>
  <c r="X93" i="48"/>
  <c r="BF22" i="82"/>
  <c r="BF133" i="82"/>
  <c r="BF13" i="82"/>
  <c r="BF28" i="52"/>
  <c r="D9" i="52"/>
  <c r="D86" i="48"/>
  <c r="D92" i="48"/>
  <c r="BA70" i="49"/>
  <c r="V19" i="92"/>
  <c r="U22" i="71"/>
  <c r="Q12" i="52"/>
  <c r="E6" i="51"/>
  <c r="J3" i="51"/>
  <c r="AH39" i="52"/>
  <c r="AH38" i="82"/>
  <c r="AH23" i="82"/>
  <c r="Y38" i="82"/>
  <c r="Y39" i="52"/>
  <c r="Y23" i="82"/>
  <c r="Y24" i="82"/>
  <c r="Y38" i="52"/>
  <c r="BA11" i="52"/>
  <c r="AC51" i="68"/>
  <c r="S176" i="6"/>
  <c r="S185" i="6"/>
  <c r="AM20" i="92"/>
  <c r="AH22" i="71"/>
  <c r="AI19" i="92"/>
  <c r="M19" i="92"/>
  <c r="L22" i="71"/>
  <c r="AL7" i="92"/>
  <c r="AK20" i="52"/>
  <c r="X22" i="82"/>
  <c r="X133" i="82"/>
  <c r="X13" i="82"/>
  <c r="X28" i="52"/>
  <c r="BJ20" i="92"/>
  <c r="D22" i="82"/>
  <c r="D133" i="82"/>
  <c r="D13" i="82"/>
  <c r="D28" i="52"/>
  <c r="H19" i="92"/>
  <c r="G22" i="71"/>
  <c r="T22" i="71"/>
  <c r="U19" i="92"/>
  <c r="W39" i="82"/>
  <c r="W42" i="52"/>
  <c r="W15" i="82"/>
  <c r="W29" i="52"/>
  <c r="I38" i="82"/>
  <c r="I23" i="82"/>
  <c r="H38" i="82"/>
  <c r="H23" i="82"/>
  <c r="H24" i="82"/>
  <c r="BI22" i="71"/>
  <c r="BJ19" i="92"/>
  <c r="V20" i="92"/>
  <c r="BE9" i="52"/>
  <c r="BE86" i="48"/>
  <c r="BE92" i="48"/>
  <c r="BE87" i="48"/>
  <c r="BE93" i="48"/>
  <c r="J13" i="51"/>
  <c r="AJ9" i="52"/>
  <c r="AJ12" i="52"/>
  <c r="AJ86" i="48"/>
  <c r="AJ92" i="48"/>
  <c r="AJ87" i="48"/>
  <c r="AJ93" i="48"/>
  <c r="I20" i="92"/>
  <c r="V12" i="52"/>
  <c r="P11" i="52"/>
  <c r="L32" i="52"/>
  <c r="AJ22" i="82"/>
  <c r="AJ133" i="82"/>
  <c r="AJ13" i="82"/>
  <c r="AJ28" i="52"/>
  <c r="J19" i="92"/>
  <c r="I22" i="71"/>
  <c r="Z42" i="52"/>
  <c r="Z15" i="82"/>
  <c r="Z29" i="52"/>
  <c r="Z39" i="82"/>
  <c r="E32" i="52"/>
  <c r="E14" i="82"/>
  <c r="E31" i="52"/>
  <c r="BG39" i="52"/>
  <c r="BG38" i="82"/>
  <c r="BG23" i="82"/>
  <c r="BG24" i="82"/>
  <c r="BG38" i="52"/>
  <c r="BN139" i="49"/>
  <c r="I51" i="68"/>
  <c r="AG9" i="52"/>
  <c r="AG12" i="52"/>
  <c r="AG87" i="48"/>
  <c r="AG93" i="48"/>
  <c r="AG86" i="48"/>
  <c r="AG92" i="48"/>
  <c r="AF9" i="52"/>
  <c r="AF12" i="52"/>
  <c r="AF86" i="48"/>
  <c r="AF92" i="48"/>
  <c r="AF87" i="48"/>
  <c r="AF93" i="48"/>
  <c r="D31" i="116"/>
  <c r="J21" i="59"/>
  <c r="K21" i="59"/>
  <c r="AP20" i="92"/>
  <c r="AY20" i="92"/>
  <c r="BB141" i="49"/>
  <c r="BM142" i="49"/>
  <c r="BN142" i="49"/>
  <c r="AR20" i="92"/>
  <c r="U51" i="68"/>
  <c r="AL14" i="82"/>
  <c r="AL31" i="52"/>
  <c r="AL32" i="52"/>
  <c r="D21" i="116"/>
  <c r="J11" i="59"/>
  <c r="K11" i="59"/>
  <c r="H20" i="92"/>
  <c r="Q39" i="52"/>
  <c r="Q38" i="82"/>
  <c r="Q23" i="82"/>
  <c r="Q24" i="82"/>
  <c r="Q38" i="52"/>
  <c r="AY19" i="92"/>
  <c r="AX22" i="71"/>
  <c r="AG19" i="92"/>
  <c r="AF22" i="71"/>
  <c r="BD11" i="52"/>
  <c r="K19" i="92"/>
  <c r="J22" i="71"/>
  <c r="T20" i="92"/>
  <c r="R42" i="52"/>
  <c r="R39" i="82"/>
  <c r="R15" i="82"/>
  <c r="R29" i="52"/>
  <c r="G7" i="92"/>
  <c r="F20" i="52"/>
  <c r="BK20" i="92"/>
  <c r="T39" i="52"/>
  <c r="T38" i="82"/>
  <c r="T23" i="82"/>
  <c r="T24" i="82"/>
  <c r="T38" i="52"/>
  <c r="AL20" i="92"/>
  <c r="BG14" i="82"/>
  <c r="BG31" i="52"/>
  <c r="BG32" i="52"/>
  <c r="AZ83" i="82"/>
  <c r="R20" i="52"/>
  <c r="S7" i="92"/>
  <c r="AU19" i="92"/>
  <c r="AT22" i="71"/>
  <c r="J12" i="52"/>
  <c r="J20" i="92"/>
  <c r="Z51" i="68"/>
  <c r="AX51" i="68"/>
  <c r="BH20" i="92"/>
  <c r="O82" i="82"/>
  <c r="O83" i="82"/>
  <c r="AC70" i="49"/>
  <c r="AE20" i="52"/>
  <c r="AF22" i="82"/>
  <c r="AF133" i="82"/>
  <c r="AF13" i="82"/>
  <c r="AF28" i="52"/>
  <c r="AR9" i="52"/>
  <c r="AR12" i="52"/>
  <c r="AR87" i="48"/>
  <c r="AR93" i="48"/>
  <c r="AR86" i="48"/>
  <c r="AR92" i="48"/>
  <c r="O16" i="82"/>
  <c r="O32" i="82"/>
  <c r="O87" i="82"/>
  <c r="O88" i="82"/>
  <c r="AC143" i="49"/>
  <c r="W19" i="92"/>
  <c r="V22" i="71"/>
  <c r="BI32" i="52"/>
  <c r="BI14" i="82"/>
  <c r="BI31" i="52"/>
  <c r="BD22" i="82"/>
  <c r="BD133" i="82"/>
  <c r="BD13" i="82"/>
  <c r="BD28" i="52"/>
  <c r="BH83" i="82"/>
  <c r="BH132" i="82"/>
  <c r="BH12" i="82"/>
  <c r="BN66" i="49"/>
  <c r="H12" i="52"/>
  <c r="D11" i="52"/>
  <c r="C50" i="52"/>
  <c r="C43" i="50"/>
  <c r="C66" i="50"/>
  <c r="C10" i="50"/>
  <c r="C16" i="50"/>
  <c r="C19" i="50"/>
  <c r="R20" i="92"/>
  <c r="C82" i="82"/>
  <c r="Q70" i="49"/>
  <c r="AI20" i="52"/>
  <c r="AJ7" i="92"/>
  <c r="Z20" i="92"/>
  <c r="P132" i="82"/>
  <c r="P12" i="82"/>
  <c r="AW19" i="92"/>
  <c r="AV22" i="71"/>
  <c r="AP22" i="71"/>
  <c r="AQ19" i="92"/>
  <c r="BE22" i="82"/>
  <c r="BE133" i="82"/>
  <c r="BE13" i="82"/>
  <c r="BE28" i="52"/>
  <c r="BC11" i="52"/>
  <c r="AS19" i="92"/>
  <c r="AR22" i="71"/>
  <c r="AI39" i="82"/>
  <c r="AI42" i="52"/>
  <c r="AI15" i="82"/>
  <c r="AI29" i="52"/>
  <c r="BM120" i="59"/>
  <c r="E16" i="59"/>
  <c r="AL51" i="68"/>
  <c r="U39" i="52"/>
  <c r="U38" i="82"/>
  <c r="U23" i="82"/>
  <c r="U24" i="82"/>
  <c r="U38" i="52"/>
  <c r="AA82" i="82"/>
  <c r="AA83" i="82"/>
  <c r="AO70" i="49"/>
  <c r="AX20" i="92"/>
  <c r="AL22" i="71"/>
  <c r="AM19" i="92"/>
  <c r="H32" i="52"/>
  <c r="H14" i="82"/>
  <c r="H31" i="52"/>
  <c r="AA87" i="82"/>
  <c r="AA88" i="82"/>
  <c r="AO143" i="49"/>
  <c r="AL38" i="82"/>
  <c r="AL39" i="52"/>
  <c r="AL23" i="82"/>
  <c r="BC9" i="52"/>
  <c r="BC87" i="48"/>
  <c r="BC93" i="48"/>
  <c r="BC86" i="48"/>
  <c r="BC92" i="48"/>
  <c r="AE19" i="92"/>
  <c r="AD22" i="71"/>
  <c r="AB11" i="52"/>
  <c r="N51" i="68"/>
  <c r="AF20" i="92"/>
  <c r="BI38" i="82"/>
  <c r="BI39" i="52"/>
  <c r="BI23" i="82"/>
  <c r="BI24" i="82"/>
  <c r="BI38" i="52"/>
  <c r="BB68" i="49"/>
  <c r="BM69" i="49"/>
  <c r="BN69" i="49"/>
  <c r="BH19" i="92"/>
  <c r="BG22" i="71"/>
  <c r="BJ39" i="52"/>
  <c r="BJ38" i="82"/>
  <c r="BL23" i="82"/>
  <c r="BL22" i="82"/>
  <c r="BJ23" i="82"/>
  <c r="BJ24" i="82"/>
  <c r="BJ38" i="52"/>
  <c r="L7" i="92"/>
  <c r="K20" i="52"/>
  <c r="D132" i="82"/>
  <c r="D12" i="82"/>
  <c r="AG22" i="82"/>
  <c r="AG133" i="82"/>
  <c r="AG13" i="82"/>
  <c r="AG28" i="52"/>
  <c r="AF32" i="52"/>
  <c r="BA9" i="52"/>
  <c r="BA86" i="48"/>
  <c r="BA92" i="48"/>
  <c r="BA87" i="48"/>
  <c r="BA93" i="48"/>
  <c r="AV9" i="52"/>
  <c r="AV12" i="52"/>
  <c r="AV87" i="48"/>
  <c r="AV93" i="48"/>
  <c r="AV86" i="48"/>
  <c r="AV92" i="48"/>
  <c r="AD19" i="92"/>
  <c r="AC22" i="71"/>
  <c r="BK19" i="92"/>
  <c r="BJ22" i="71"/>
  <c r="C87" i="82"/>
  <c r="Q143" i="49"/>
  <c r="E12" i="59"/>
  <c r="BM116" i="59"/>
  <c r="AS9" i="52"/>
  <c r="AS12" i="52"/>
  <c r="AS86" i="48"/>
  <c r="AS92" i="48"/>
  <c r="AS87" i="48"/>
  <c r="AS93" i="48"/>
  <c r="BC19" i="92"/>
  <c r="BB22" i="71"/>
  <c r="BD9" i="52"/>
  <c r="BD86" i="48"/>
  <c r="BD92" i="48"/>
  <c r="BD87" i="48"/>
  <c r="BD93" i="48"/>
  <c r="AK38" i="82"/>
  <c r="AK39" i="52"/>
  <c r="AK23" i="82"/>
  <c r="E9" i="51"/>
  <c r="J44" i="51"/>
  <c r="K44" i="51"/>
  <c r="Y14" i="82"/>
  <c r="Y31" i="52"/>
  <c r="Y32" i="52"/>
  <c r="J38" i="82"/>
  <c r="J23" i="82"/>
  <c r="J24" i="82"/>
  <c r="BK121" i="82"/>
  <c r="C123" i="82"/>
  <c r="C30" i="82"/>
  <c r="AU20" i="92"/>
  <c r="AD20" i="92"/>
  <c r="AN11" i="52"/>
  <c r="V39" i="52"/>
  <c r="V38" i="82"/>
  <c r="V23" i="82"/>
  <c r="V24" i="82"/>
  <c r="V38" i="52"/>
  <c r="S12" i="52"/>
  <c r="I12" i="52"/>
  <c r="AB9" i="52"/>
  <c r="AB86" i="48"/>
  <c r="AB92" i="48"/>
  <c r="AB87" i="48"/>
  <c r="AB93" i="48"/>
  <c r="BF11" i="52"/>
  <c r="AE22" i="71"/>
  <c r="AF19" i="92"/>
  <c r="BC22" i="82"/>
  <c r="BC133" i="82"/>
  <c r="BC13" i="82"/>
  <c r="BC28" i="52"/>
  <c r="AC38" i="82"/>
  <c r="AC39" i="52"/>
  <c r="AC23" i="82"/>
  <c r="AC24" i="82"/>
  <c r="AC38" i="52"/>
  <c r="AE7" i="92"/>
  <c r="AD20" i="52"/>
  <c r="AB132" i="82"/>
  <c r="AB12" i="82"/>
  <c r="AN9" i="52"/>
  <c r="AN86" i="48"/>
  <c r="AN92" i="48"/>
  <c r="AN87" i="48"/>
  <c r="AN93" i="48"/>
  <c r="BA143" i="49"/>
  <c r="AO22" i="71"/>
  <c r="AP19" i="92"/>
  <c r="AQ22" i="71"/>
  <c r="AR19" i="92"/>
  <c r="L9" i="52"/>
  <c r="L12" i="52"/>
  <c r="L87" i="48"/>
  <c r="L93" i="48"/>
  <c r="L86" i="48"/>
  <c r="L92" i="48"/>
  <c r="AE39" i="52"/>
  <c r="AE38" i="82"/>
  <c r="AE23" i="82"/>
  <c r="BF9" i="52"/>
  <c r="BF86" i="48"/>
  <c r="BF92" i="48"/>
  <c r="BF87" i="48"/>
  <c r="BF93" i="48"/>
  <c r="AG51" i="68"/>
  <c r="W20" i="92"/>
  <c r="I3" i="82"/>
  <c r="I4" i="82"/>
  <c r="I5" i="82"/>
  <c r="F42" i="52"/>
  <c r="W7" i="92"/>
  <c r="AX14" i="82"/>
  <c r="AX31" i="52"/>
  <c r="F58" i="63"/>
  <c r="F22" i="34"/>
  <c r="G57" i="63"/>
  <c r="E24" i="34"/>
  <c r="F27" i="36"/>
  <c r="F26" i="36"/>
  <c r="G21" i="34"/>
  <c r="C42" i="71"/>
  <c r="D209" i="59"/>
  <c r="C43" i="71"/>
  <c r="C56" i="71"/>
  <c r="D103" i="59"/>
  <c r="G56" i="63"/>
  <c r="F20" i="34"/>
  <c r="I20" i="52"/>
  <c r="AW7" i="92"/>
  <c r="AV20" i="52"/>
  <c r="AR20" i="52"/>
  <c r="AS7" i="92"/>
  <c r="AN12" i="52"/>
  <c r="AY7" i="92"/>
  <c r="AX20" i="52"/>
  <c r="AP7" i="92"/>
  <c r="AO20" i="52"/>
  <c r="AS20" i="52"/>
  <c r="AT7" i="92"/>
  <c r="AH14" i="82"/>
  <c r="AH31" i="52"/>
  <c r="BC12" i="52"/>
  <c r="BA12" i="52"/>
  <c r="BE12" i="52"/>
  <c r="BF12" i="52"/>
  <c r="BD12" i="52"/>
  <c r="H20" i="52"/>
  <c r="G49" i="68"/>
  <c r="U7" i="92"/>
  <c r="BA14" i="82"/>
  <c r="BA31" i="52"/>
  <c r="AC20" i="52"/>
  <c r="AD39" i="52"/>
  <c r="Q20" i="52"/>
  <c r="AD23" i="82"/>
  <c r="AD14" i="82"/>
  <c r="AD31" i="52"/>
  <c r="AW15" i="82"/>
  <c r="AW29" i="52"/>
  <c r="AW42" i="52"/>
  <c r="AW24" i="82"/>
  <c r="AW38" i="52"/>
  <c r="AW39" i="82"/>
  <c r="AV42" i="52"/>
  <c r="AV39" i="82"/>
  <c r="AV15" i="82"/>
  <c r="AV29" i="52"/>
  <c r="AN39" i="82"/>
  <c r="AN24" i="82"/>
  <c r="AN38" i="52"/>
  <c r="AN42" i="52"/>
  <c r="AN15" i="82"/>
  <c r="AN29" i="52"/>
  <c r="AR15" i="82"/>
  <c r="AR29" i="52"/>
  <c r="AR39" i="82"/>
  <c r="AR42" i="52"/>
  <c r="J7" i="82"/>
  <c r="F44" i="52"/>
  <c r="F36" i="52"/>
  <c r="AQ42" i="52"/>
  <c r="AQ15" i="82"/>
  <c r="AQ29" i="52"/>
  <c r="AQ39" i="82"/>
  <c r="AM24" i="82"/>
  <c r="AM38" i="52"/>
  <c r="AM39" i="82"/>
  <c r="AM42" i="52"/>
  <c r="AM15" i="82"/>
  <c r="AT39" i="82"/>
  <c r="AT42" i="52"/>
  <c r="AT15" i="82"/>
  <c r="AT29" i="52"/>
  <c r="F37" i="52"/>
  <c r="AX42" i="52"/>
  <c r="AX39" i="82"/>
  <c r="AX15" i="82"/>
  <c r="AX29" i="52"/>
  <c r="AS24" i="82"/>
  <c r="AS38" i="52"/>
  <c r="AS42" i="52"/>
  <c r="AS15" i="82"/>
  <c r="AS29" i="52"/>
  <c r="AS39" i="82"/>
  <c r="AQ24" i="82"/>
  <c r="AQ38" i="52"/>
  <c r="AO24" i="82"/>
  <c r="AO38" i="52"/>
  <c r="AO42" i="52"/>
  <c r="AO39" i="82"/>
  <c r="AO15" i="82"/>
  <c r="AO29" i="52"/>
  <c r="AV24" i="82"/>
  <c r="AV38" i="52"/>
  <c r="AU24" i="82"/>
  <c r="AU38" i="52"/>
  <c r="AU15" i="82"/>
  <c r="AU29" i="52"/>
  <c r="AU39" i="82"/>
  <c r="AU42" i="52"/>
  <c r="AP24" i="82"/>
  <c r="AP38" i="52"/>
  <c r="AP15" i="82"/>
  <c r="AP29" i="52"/>
  <c r="AP39" i="82"/>
  <c r="AP42" i="52"/>
  <c r="AR24" i="82"/>
  <c r="AR38" i="52"/>
  <c r="BC14" i="82"/>
  <c r="BC31" i="52"/>
  <c r="AE14" i="82"/>
  <c r="AE31" i="52"/>
  <c r="AF14" i="82"/>
  <c r="AF31" i="52"/>
  <c r="AJ14" i="82"/>
  <c r="AJ31" i="52"/>
  <c r="AG14" i="82"/>
  <c r="AG31" i="52"/>
  <c r="BD14" i="82"/>
  <c r="BD31" i="52"/>
  <c r="BF14" i="82"/>
  <c r="BF31" i="52"/>
  <c r="X14" i="82"/>
  <c r="X31" i="52"/>
  <c r="AB12" i="52"/>
  <c r="AA132" i="82"/>
  <c r="AA12" i="82"/>
  <c r="AA32" i="52"/>
  <c r="BE20" i="52"/>
  <c r="BD7" i="92"/>
  <c r="Q7" i="92"/>
  <c r="BH22" i="71"/>
  <c r="BI19" i="92"/>
  <c r="L20" i="52"/>
  <c r="M7" i="92"/>
  <c r="AF20" i="52"/>
  <c r="AG7" i="92"/>
  <c r="AW51" i="68"/>
  <c r="BK82" i="82"/>
  <c r="C83" i="82"/>
  <c r="O9" i="52"/>
  <c r="F45" i="51"/>
  <c r="F10" i="51"/>
  <c r="F11" i="51"/>
  <c r="O86" i="48"/>
  <c r="O92" i="48"/>
  <c r="O87" i="48"/>
  <c r="O93" i="48"/>
  <c r="AZ51" i="68"/>
  <c r="BD38" i="82"/>
  <c r="BD39" i="52"/>
  <c r="BD23" i="82"/>
  <c r="BD24" i="82"/>
  <c r="BD38" i="52"/>
  <c r="O185" i="6"/>
  <c r="O176" i="6"/>
  <c r="BJ51" i="68"/>
  <c r="AH7" i="92"/>
  <c r="AG20" i="52"/>
  <c r="K176" i="6"/>
  <c r="K185" i="6"/>
  <c r="Y51" i="68"/>
  <c r="D32" i="52"/>
  <c r="D14" i="82"/>
  <c r="D31" i="52"/>
  <c r="BD20" i="92"/>
  <c r="D26" i="116"/>
  <c r="J16" i="59"/>
  <c r="K16" i="59"/>
  <c r="AB51" i="68"/>
  <c r="E45" i="51"/>
  <c r="BK41" i="48"/>
  <c r="C9" i="52"/>
  <c r="C87" i="48"/>
  <c r="C93" i="48"/>
  <c r="C86" i="48"/>
  <c r="C92" i="48"/>
  <c r="BH22" i="82"/>
  <c r="BH133" i="82"/>
  <c r="BH13" i="82"/>
  <c r="BH28" i="52"/>
  <c r="BB20" i="52"/>
  <c r="BC7" i="92"/>
  <c r="AZ9" i="52"/>
  <c r="AZ86" i="48"/>
  <c r="AZ92" i="48"/>
  <c r="AZ87" i="48"/>
  <c r="AZ93" i="48"/>
  <c r="BM51" i="68"/>
  <c r="AT51" i="68"/>
  <c r="L14" i="82"/>
  <c r="L31" i="52"/>
  <c r="H7" i="92"/>
  <c r="G20" i="52"/>
  <c r="O319" i="97"/>
  <c r="S306" i="6"/>
  <c r="O118" i="91"/>
  <c r="S42" i="52"/>
  <c r="S15" i="82"/>
  <c r="S29" i="52"/>
  <c r="S39" i="82"/>
  <c r="W51" i="68"/>
  <c r="BE19" i="92"/>
  <c r="BD22" i="71"/>
  <c r="Q39" i="82"/>
  <c r="Q15" i="82"/>
  <c r="Q29" i="52"/>
  <c r="Q42" i="52"/>
  <c r="AR51" i="68"/>
  <c r="BF20" i="92"/>
  <c r="AI7" i="92"/>
  <c r="AH20" i="52"/>
  <c r="D24" i="82"/>
  <c r="D38" i="82"/>
  <c r="D23" i="82"/>
  <c r="AE176" i="6"/>
  <c r="AE185" i="6"/>
  <c r="AM9" i="52"/>
  <c r="H45" i="51"/>
  <c r="H10" i="51"/>
  <c r="H11" i="51"/>
  <c r="AM87" i="48"/>
  <c r="AM93" i="48"/>
  <c r="AM86" i="48"/>
  <c r="AM92" i="48"/>
  <c r="D125" i="116"/>
  <c r="D50" i="52"/>
  <c r="D10" i="50"/>
  <c r="D16" i="50"/>
  <c r="AL20" i="52"/>
  <c r="AM7" i="92"/>
  <c r="AZ11" i="52"/>
  <c r="BG39" i="82"/>
  <c r="BG15" i="82"/>
  <c r="BG29" i="52"/>
  <c r="BG42" i="52"/>
  <c r="AK20" i="92"/>
  <c r="I15" i="82"/>
  <c r="I29" i="52"/>
  <c r="I39" i="82"/>
  <c r="O265" i="97"/>
  <c r="S443" i="6"/>
  <c r="O266" i="97"/>
  <c r="BH32" i="52"/>
  <c r="J6" i="51"/>
  <c r="E7" i="51"/>
  <c r="P12" i="52"/>
  <c r="G15" i="82"/>
  <c r="G29" i="52"/>
  <c r="G39" i="82"/>
  <c r="BF7" i="92"/>
  <c r="AZ132" i="82"/>
  <c r="AZ12" i="82"/>
  <c r="E7" i="92"/>
  <c r="D20" i="52"/>
  <c r="P22" i="71"/>
  <c r="Q19" i="92"/>
  <c r="G50" i="68"/>
  <c r="G51" i="68"/>
  <c r="I24" i="82"/>
  <c r="S167" i="6"/>
  <c r="Q82" i="68"/>
  <c r="AH42" i="52"/>
  <c r="AH39" i="82"/>
  <c r="AH15" i="82"/>
  <c r="AH29" i="52"/>
  <c r="D12" i="52"/>
  <c r="AB39" i="52"/>
  <c r="AB38" i="82"/>
  <c r="AB23" i="82"/>
  <c r="AB24" i="82"/>
  <c r="AB38" i="52"/>
  <c r="BE14" i="82"/>
  <c r="BE31" i="52"/>
  <c r="BE32" i="52"/>
  <c r="BL51" i="68"/>
  <c r="S342" i="6"/>
  <c r="AH24" i="82"/>
  <c r="AH38" i="52"/>
  <c r="L38" i="82"/>
  <c r="L23" i="82"/>
  <c r="H50" i="68"/>
  <c r="H51" i="68"/>
  <c r="G24" i="82"/>
  <c r="R176" i="6"/>
  <c r="R185" i="6"/>
  <c r="BF19" i="92"/>
  <c r="BE22" i="71"/>
  <c r="E13" i="59"/>
  <c r="D23" i="116"/>
  <c r="J12" i="59"/>
  <c r="K12" i="59"/>
  <c r="D22" i="116"/>
  <c r="AB176" i="6"/>
  <c r="AB185" i="6"/>
  <c r="BE20" i="92"/>
  <c r="U42" i="52"/>
  <c r="U15" i="82"/>
  <c r="U29" i="52"/>
  <c r="U39" i="82"/>
  <c r="T7" i="92"/>
  <c r="S20" i="52"/>
  <c r="AN22" i="71"/>
  <c r="AO19" i="92"/>
  <c r="J9" i="51"/>
  <c r="AH51" i="68"/>
  <c r="AN51" i="68"/>
  <c r="AW20" i="92"/>
  <c r="AG38" i="82"/>
  <c r="AG39" i="52"/>
  <c r="AG23" i="82"/>
  <c r="AG24" i="82"/>
  <c r="AG38" i="52"/>
  <c r="AL42" i="52"/>
  <c r="AL39" i="82"/>
  <c r="AL15" i="82"/>
  <c r="AL29" i="52"/>
  <c r="P14" i="82"/>
  <c r="P31" i="52"/>
  <c r="P32" i="52"/>
  <c r="BH7" i="92"/>
  <c r="BG20" i="52"/>
  <c r="O30" i="52"/>
  <c r="E7" i="82"/>
  <c r="L51" i="68"/>
  <c r="J51" i="68"/>
  <c r="W185" i="6"/>
  <c r="W176" i="6"/>
  <c r="BA51" i="68"/>
  <c r="AH20" i="92"/>
  <c r="S470" i="6"/>
  <c r="O293" i="97"/>
  <c r="O292" i="97"/>
  <c r="BB19" i="92"/>
  <c r="BA22" i="71"/>
  <c r="BJ7" i="92"/>
  <c r="BI20" i="52"/>
  <c r="K7" i="92"/>
  <c r="J20" i="52"/>
  <c r="AK51" i="68"/>
  <c r="BA38" i="82"/>
  <c r="BA39" i="52"/>
  <c r="BA23" i="82"/>
  <c r="BA24" i="82"/>
  <c r="BA38" i="52"/>
  <c r="M20" i="92"/>
  <c r="AC20" i="92"/>
  <c r="P185" i="6"/>
  <c r="P176" i="6"/>
  <c r="Y7" i="92"/>
  <c r="X20" i="52"/>
  <c r="O11" i="52"/>
  <c r="F48" i="51"/>
  <c r="F14" i="51"/>
  <c r="F15" i="51"/>
  <c r="V51" i="68"/>
  <c r="AI185" i="6"/>
  <c r="AI176" i="6"/>
  <c r="BN143" i="49"/>
  <c r="T51" i="68"/>
  <c r="AY88" i="82"/>
  <c r="BM143" i="49"/>
  <c r="BC22" i="71"/>
  <c r="BD19" i="92"/>
  <c r="E20" i="52"/>
  <c r="F7" i="92"/>
  <c r="BK87" i="82"/>
  <c r="BL132" i="82"/>
  <c r="C88" i="82"/>
  <c r="BJ39" i="82"/>
  <c r="BJ15" i="82"/>
  <c r="BJ29" i="52"/>
  <c r="BJ42" i="52"/>
  <c r="AF39" i="52"/>
  <c r="AF38" i="82"/>
  <c r="AF23" i="82"/>
  <c r="AE42" i="52"/>
  <c r="AE15" i="82"/>
  <c r="AE29" i="52"/>
  <c r="AE39" i="82"/>
  <c r="AJ20" i="52"/>
  <c r="AK7" i="92"/>
  <c r="AK15" i="82"/>
  <c r="AK29" i="52"/>
  <c r="AK39" i="82"/>
  <c r="AK42" i="52"/>
  <c r="BC38" i="82"/>
  <c r="BC39" i="52"/>
  <c r="BC23" i="82"/>
  <c r="BC24" i="82"/>
  <c r="BC38" i="52"/>
  <c r="AF51" i="68"/>
  <c r="AY83" i="82"/>
  <c r="BM70" i="49"/>
  <c r="AL24" i="82"/>
  <c r="AL38" i="52"/>
  <c r="G45" i="51"/>
  <c r="G10" i="51"/>
  <c r="G11" i="51"/>
  <c r="AA9" i="52"/>
  <c r="AA86" i="48"/>
  <c r="AA92" i="48"/>
  <c r="AA87" i="48"/>
  <c r="AA93" i="48"/>
  <c r="AN185" i="6"/>
  <c r="AN176" i="6"/>
  <c r="BE39" i="52"/>
  <c r="BE38" i="82"/>
  <c r="BE23" i="82"/>
  <c r="BE24" i="82"/>
  <c r="BE38" i="52"/>
  <c r="C67" i="50"/>
  <c r="C54" i="50"/>
  <c r="BJ20" i="52"/>
  <c r="BK7" i="92"/>
  <c r="AG20" i="92"/>
  <c r="K51" i="68"/>
  <c r="X51" i="68"/>
  <c r="X38" i="82"/>
  <c r="X39" i="52"/>
  <c r="X23" i="82"/>
  <c r="X24" i="82"/>
  <c r="X38" i="52"/>
  <c r="AO51" i="68"/>
  <c r="S194" i="6"/>
  <c r="Y15" i="82"/>
  <c r="Y29" i="52"/>
  <c r="Y39" i="82"/>
  <c r="Y42" i="52"/>
  <c r="BF39" i="52"/>
  <c r="BF38" i="82"/>
  <c r="BF23" i="82"/>
  <c r="BF24" i="82"/>
  <c r="BF38" i="52"/>
  <c r="BB39" i="82"/>
  <c r="BB15" i="82"/>
  <c r="BB29" i="52"/>
  <c r="BB42" i="52"/>
  <c r="BG20" i="92"/>
  <c r="AC15" i="82"/>
  <c r="AC29" i="52"/>
  <c r="AC39" i="82"/>
  <c r="AC42" i="52"/>
  <c r="AZ22" i="82"/>
  <c r="AZ133" i="82"/>
  <c r="AZ13" i="82"/>
  <c r="AZ28" i="52"/>
  <c r="G48" i="51"/>
  <c r="G14" i="51"/>
  <c r="G15" i="51"/>
  <c r="AA11" i="52"/>
  <c r="D22" i="71"/>
  <c r="E19" i="92"/>
  <c r="O22" i="82"/>
  <c r="O133" i="82"/>
  <c r="O13" i="82"/>
  <c r="T39" i="82"/>
  <c r="T42" i="52"/>
  <c r="T15" i="82"/>
  <c r="T29" i="52"/>
  <c r="BF22" i="71"/>
  <c r="BG19" i="92"/>
  <c r="C32" i="82"/>
  <c r="C31" i="82"/>
  <c r="C16" i="82"/>
  <c r="E48" i="51"/>
  <c r="BK45" i="48"/>
  <c r="C11" i="52"/>
  <c r="O132" i="82"/>
  <c r="O12" i="82"/>
  <c r="V7" i="92"/>
  <c r="U20" i="52"/>
  <c r="AM11" i="52"/>
  <c r="H48" i="51"/>
  <c r="H14" i="51"/>
  <c r="H15" i="51"/>
  <c r="BB20" i="92"/>
  <c r="AB22" i="71"/>
  <c r="AC19" i="92"/>
  <c r="AB14" i="82"/>
  <c r="AB31" i="52"/>
  <c r="AB32" i="52"/>
  <c r="AT20" i="92"/>
  <c r="AE24" i="82"/>
  <c r="AE38" i="52"/>
  <c r="V42" i="52"/>
  <c r="V39" i="82"/>
  <c r="V15" i="82"/>
  <c r="V29" i="52"/>
  <c r="J15" i="82"/>
  <c r="J29" i="52"/>
  <c r="J39" i="82"/>
  <c r="AK24" i="82"/>
  <c r="AK38" i="52"/>
  <c r="BL24" i="82"/>
  <c r="AO20" i="92"/>
  <c r="BI15" i="82"/>
  <c r="BI29" i="52"/>
  <c r="BI42" i="52"/>
  <c r="BI39" i="82"/>
  <c r="AA22" i="82"/>
  <c r="AA133" i="82"/>
  <c r="AA13" i="82"/>
  <c r="BN70" i="49"/>
  <c r="C48" i="50"/>
  <c r="C40" i="64"/>
  <c r="BH9" i="52"/>
  <c r="BH12" i="52"/>
  <c r="BH86" i="48"/>
  <c r="BH92" i="48"/>
  <c r="BH87" i="48"/>
  <c r="BH93" i="48"/>
  <c r="AS20" i="92"/>
  <c r="AZ176" i="6"/>
  <c r="AZ185" i="6"/>
  <c r="AJ39" i="52"/>
  <c r="AJ38" i="82"/>
  <c r="AJ23" i="82"/>
  <c r="AJ24" i="82"/>
  <c r="AJ38" i="52"/>
  <c r="H15" i="82"/>
  <c r="H29" i="52"/>
  <c r="H39" i="82"/>
  <c r="O229" i="97"/>
  <c r="S407" i="6"/>
  <c r="O230" i="97"/>
  <c r="Y20" i="92"/>
  <c r="Q20" i="92"/>
  <c r="BE51" i="68"/>
  <c r="P39" i="52"/>
  <c r="P38" i="82"/>
  <c r="P23" i="82"/>
  <c r="P24" i="82"/>
  <c r="P38" i="52"/>
  <c r="G22" i="34"/>
  <c r="H57" i="63"/>
  <c r="G58" i="63"/>
  <c r="F24" i="34"/>
  <c r="D79" i="63"/>
  <c r="C120" i="116"/>
  <c r="C49" i="71"/>
  <c r="C55" i="71"/>
  <c r="G27" i="36"/>
  <c r="G26" i="36"/>
  <c r="H21" i="34"/>
  <c r="H22" i="34"/>
  <c r="I57" i="63"/>
  <c r="I41" i="28"/>
  <c r="F15" i="36"/>
  <c r="F16" i="36"/>
  <c r="G20" i="34"/>
  <c r="H19" i="34"/>
  <c r="H56" i="63"/>
  <c r="H58" i="63"/>
  <c r="G24" i="34"/>
  <c r="D104" i="59"/>
  <c r="C114" i="116"/>
  <c r="C113" i="116"/>
  <c r="H17" i="51"/>
  <c r="G5" i="97"/>
  <c r="AU176" i="6"/>
  <c r="AU185" i="6"/>
  <c r="AO7" i="92"/>
  <c r="AN20" i="52"/>
  <c r="AU167" i="6"/>
  <c r="AX13" i="52"/>
  <c r="AU470" i="6"/>
  <c r="AQ293" i="97"/>
  <c r="AQ265" i="97"/>
  <c r="AU194" i="6"/>
  <c r="H22" i="59"/>
  <c r="G32" i="116"/>
  <c r="H23" i="59"/>
  <c r="G33" i="116"/>
  <c r="AM12" i="52"/>
  <c r="H17" i="59"/>
  <c r="G27" i="116"/>
  <c r="AZ12" i="52"/>
  <c r="BC20" i="52"/>
  <c r="AD24" i="82"/>
  <c r="AD38" i="52"/>
  <c r="AD15" i="82"/>
  <c r="AD29" i="52"/>
  <c r="AD42" i="52"/>
  <c r="AD39" i="82"/>
  <c r="I6" i="82"/>
  <c r="AM29" i="52"/>
  <c r="BH14" i="82"/>
  <c r="BH31" i="52"/>
  <c r="BL90" i="48"/>
  <c r="G3" i="82"/>
  <c r="E36" i="52"/>
  <c r="AA14" i="82"/>
  <c r="AA31" i="52"/>
  <c r="P20" i="52"/>
  <c r="G17" i="51"/>
  <c r="F5" i="91"/>
  <c r="BI7" i="92"/>
  <c r="BH20" i="52"/>
  <c r="L185" i="6"/>
  <c r="L176" i="6"/>
  <c r="AA12" i="52"/>
  <c r="AL13" i="52"/>
  <c r="J176" i="6"/>
  <c r="J185" i="6"/>
  <c r="AZ32" i="52"/>
  <c r="AZ14" i="82"/>
  <c r="AZ31" i="52"/>
  <c r="P39" i="82"/>
  <c r="P15" i="82"/>
  <c r="P29" i="52"/>
  <c r="P42" i="52"/>
  <c r="AQ51" i="68"/>
  <c r="E14" i="51"/>
  <c r="BI51" i="68"/>
  <c r="AJ51" i="68"/>
  <c r="L15" i="82"/>
  <c r="L29" i="52"/>
  <c r="L39" i="82"/>
  <c r="I176" i="6"/>
  <c r="I185" i="6"/>
  <c r="O32" i="52"/>
  <c r="E3" i="82"/>
  <c r="D36" i="52"/>
  <c r="O14" i="82"/>
  <c r="O31" i="52"/>
  <c r="BC185" i="6"/>
  <c r="BC176" i="6"/>
  <c r="L24" i="82"/>
  <c r="BA20" i="52"/>
  <c r="BB7" i="92"/>
  <c r="BG176" i="6"/>
  <c r="BG185" i="6"/>
  <c r="AA51" i="68"/>
  <c r="AJ15" i="82"/>
  <c r="AJ29" i="52"/>
  <c r="AJ42" i="52"/>
  <c r="AJ39" i="82"/>
  <c r="AX82" i="68"/>
  <c r="AZ167" i="6"/>
  <c r="C10" i="64"/>
  <c r="AQ229" i="97"/>
  <c r="AU407" i="6"/>
  <c r="AQ230" i="97"/>
  <c r="X15" i="82"/>
  <c r="X29" i="52"/>
  <c r="X42" i="52"/>
  <c r="X39" i="82"/>
  <c r="AN194" i="6"/>
  <c r="I45" i="51"/>
  <c r="I10" i="51"/>
  <c r="I11" i="51"/>
  <c r="AY9" i="52"/>
  <c r="AY86" i="48"/>
  <c r="AY92" i="48"/>
  <c r="BK91" i="48"/>
  <c r="AY87" i="48"/>
  <c r="AY93" i="48"/>
  <c r="AI306" i="6"/>
  <c r="AE118" i="91"/>
  <c r="P19" i="92"/>
  <c r="O22" i="71"/>
  <c r="P194" i="6"/>
  <c r="BA39" i="82"/>
  <c r="BA42" i="52"/>
  <c r="BA15" i="82"/>
  <c r="BA29" i="52"/>
  <c r="W306" i="6"/>
  <c r="S118" i="91"/>
  <c r="AY51" i="68"/>
  <c r="BG51" i="68"/>
  <c r="R194" i="6"/>
  <c r="S362" i="6"/>
  <c r="AE306" i="6"/>
  <c r="AA118" i="91"/>
  <c r="K407" i="6"/>
  <c r="G230" i="97"/>
  <c r="G229" i="97"/>
  <c r="BL176" i="6"/>
  <c r="BL185" i="6"/>
  <c r="O443" i="6"/>
  <c r="K266" i="97"/>
  <c r="K265" i="97"/>
  <c r="F17" i="51"/>
  <c r="AI470" i="6"/>
  <c r="AE293" i="97"/>
  <c r="AE292" i="97"/>
  <c r="AP185" i="6"/>
  <c r="AP176" i="6"/>
  <c r="AB470" i="6"/>
  <c r="X293" i="97"/>
  <c r="X292" i="97"/>
  <c r="R470" i="6"/>
  <c r="N293" i="97"/>
  <c r="N292" i="97"/>
  <c r="O34" i="92"/>
  <c r="O146" i="91"/>
  <c r="O160" i="91"/>
  <c r="O35" i="92"/>
  <c r="AN20" i="92"/>
  <c r="AV176" i="6"/>
  <c r="AV185" i="6"/>
  <c r="AA176" i="6"/>
  <c r="AA185" i="6"/>
  <c r="K167" i="6"/>
  <c r="I82" i="68"/>
  <c r="O407" i="6"/>
  <c r="K230" i="97"/>
  <c r="K229" i="97"/>
  <c r="F17" i="59"/>
  <c r="E27" i="116"/>
  <c r="F18" i="59"/>
  <c r="E28" i="116"/>
  <c r="AI443" i="6"/>
  <c r="AE266" i="97"/>
  <c r="AE265" i="97"/>
  <c r="BN185" i="6"/>
  <c r="BN176" i="6"/>
  <c r="AT176" i="6"/>
  <c r="AT185" i="6"/>
  <c r="O353" i="97"/>
  <c r="BD20" i="52"/>
  <c r="BE7" i="92"/>
  <c r="E17" i="59"/>
  <c r="BM121" i="59"/>
  <c r="BF51" i="68"/>
  <c r="K443" i="6"/>
  <c r="G266" i="97"/>
  <c r="G265" i="97"/>
  <c r="AC7" i="92"/>
  <c r="AB20" i="52"/>
  <c r="BB185" i="6"/>
  <c r="BB176" i="6"/>
  <c r="O12" i="52"/>
  <c r="Z13" i="52"/>
  <c r="AU51" i="68"/>
  <c r="R342" i="6"/>
  <c r="AE342" i="6"/>
  <c r="BO185" i="6"/>
  <c r="BO176" i="6"/>
  <c r="N13" i="52"/>
  <c r="C12" i="52"/>
  <c r="G118" i="91"/>
  <c r="K306" i="6"/>
  <c r="O342" i="6"/>
  <c r="BD39" i="82"/>
  <c r="BD15" i="82"/>
  <c r="BD29" i="52"/>
  <c r="BD42" i="52"/>
  <c r="C22" i="82"/>
  <c r="C133" i="82"/>
  <c r="AV319" i="97"/>
  <c r="M176" i="6"/>
  <c r="M185" i="6"/>
  <c r="AE167" i="6"/>
  <c r="AC82" i="68"/>
  <c r="Y185" i="6"/>
  <c r="Y176" i="6"/>
  <c r="G319" i="97"/>
  <c r="K319" i="97"/>
  <c r="D48" i="50"/>
  <c r="C52" i="52"/>
  <c r="D52" i="63"/>
  <c r="D9" i="63"/>
  <c r="C152" i="116"/>
  <c r="C58" i="52"/>
  <c r="D31" i="50"/>
  <c r="G17" i="59"/>
  <c r="F27" i="116"/>
  <c r="G18" i="59"/>
  <c r="F28" i="116"/>
  <c r="P306" i="6"/>
  <c r="L118" i="91"/>
  <c r="S319" i="97"/>
  <c r="AZ407" i="6"/>
  <c r="AV230" i="97"/>
  <c r="AV229" i="97"/>
  <c r="AV118" i="91"/>
  <c r="AZ306" i="6"/>
  <c r="BD51" i="68"/>
  <c r="AJ176" i="6"/>
  <c r="AJ185" i="6"/>
  <c r="D54" i="50"/>
  <c r="D56" i="50"/>
  <c r="C22" i="71"/>
  <c r="D19" i="92"/>
  <c r="AI51" i="68"/>
  <c r="AN306" i="6"/>
  <c r="AJ118" i="91"/>
  <c r="AI407" i="6"/>
  <c r="AE230" i="97"/>
  <c r="AE229" i="97"/>
  <c r="AB342" i="6"/>
  <c r="AZ194" i="6"/>
  <c r="C30" i="52"/>
  <c r="C7" i="82"/>
  <c r="O28" i="52"/>
  <c r="E4" i="82"/>
  <c r="AA22" i="71"/>
  <c r="AB19" i="92"/>
  <c r="BF15" i="82"/>
  <c r="BF29" i="52"/>
  <c r="BF39" i="82"/>
  <c r="BF42" i="52"/>
  <c r="C70" i="50"/>
  <c r="C55" i="50"/>
  <c r="C69" i="50"/>
  <c r="AN167" i="6"/>
  <c r="AL82" i="68"/>
  <c r="AJ265" i="97"/>
  <c r="AN443" i="6"/>
  <c r="AJ266" i="97"/>
  <c r="AH176" i="6"/>
  <c r="AH185" i="6"/>
  <c r="C132" i="82"/>
  <c r="AY11" i="52"/>
  <c r="I48" i="51"/>
  <c r="I14" i="51"/>
  <c r="I15" i="51"/>
  <c r="BK90" i="48"/>
  <c r="L319" i="97"/>
  <c r="O51" i="68"/>
  <c r="W443" i="6"/>
  <c r="S266" i="97"/>
  <c r="S265" i="97"/>
  <c r="N176" i="6"/>
  <c r="N185" i="6"/>
  <c r="Z82" i="68"/>
  <c r="AB167" i="6"/>
  <c r="R167" i="6"/>
  <c r="P82" i="68"/>
  <c r="AA319" i="97"/>
  <c r="AE194" i="6"/>
  <c r="E10" i="51"/>
  <c r="J45" i="51"/>
  <c r="K45" i="51"/>
  <c r="K470" i="6"/>
  <c r="G293" i="97"/>
  <c r="G292" i="97"/>
  <c r="BF20" i="52"/>
  <c r="BG7" i="92"/>
  <c r="AY22" i="82"/>
  <c r="AY133" i="82"/>
  <c r="AY13" i="82"/>
  <c r="P407" i="6"/>
  <c r="L230" i="97"/>
  <c r="L229" i="97"/>
  <c r="AG42" i="52"/>
  <c r="AG39" i="82"/>
  <c r="AG15" i="82"/>
  <c r="AG29" i="52"/>
  <c r="BI20" i="92"/>
  <c r="AJ292" i="97"/>
  <c r="AN470" i="6"/>
  <c r="AJ293" i="97"/>
  <c r="AE319" i="97"/>
  <c r="AE51" i="68"/>
  <c r="X229" i="97"/>
  <c r="AB407" i="6"/>
  <c r="X230" i="97"/>
  <c r="AZ470" i="6"/>
  <c r="AV293" i="97"/>
  <c r="AV292" i="97"/>
  <c r="N82" i="68"/>
  <c r="P167" i="6"/>
  <c r="S292" i="97"/>
  <c r="W470" i="6"/>
  <c r="S293" i="97"/>
  <c r="R407" i="6"/>
  <c r="N230" i="97"/>
  <c r="N229" i="97"/>
  <c r="AV265" i="97"/>
  <c r="AZ443" i="6"/>
  <c r="AV266" i="97"/>
  <c r="AM22" i="71"/>
  <c r="AN19" i="92"/>
  <c r="BE15" i="82"/>
  <c r="BE29" i="52"/>
  <c r="BE42" i="52"/>
  <c r="BE39" i="82"/>
  <c r="AN342" i="6"/>
  <c r="BC39" i="82"/>
  <c r="BC15" i="82"/>
  <c r="BC29" i="52"/>
  <c r="BC42" i="52"/>
  <c r="AF39" i="82"/>
  <c r="AF15" i="82"/>
  <c r="AF29" i="52"/>
  <c r="AF42" i="52"/>
  <c r="AI194" i="6"/>
  <c r="X185" i="6"/>
  <c r="X176" i="6"/>
  <c r="P342" i="6"/>
  <c r="W194" i="6"/>
  <c r="D39" i="52"/>
  <c r="AB443" i="6"/>
  <c r="X266" i="97"/>
  <c r="X265" i="97"/>
  <c r="R306" i="6"/>
  <c r="N118" i="91"/>
  <c r="R443" i="6"/>
  <c r="N266" i="97"/>
  <c r="N265" i="97"/>
  <c r="AM51" i="68"/>
  <c r="BA19" i="92"/>
  <c r="AZ22" i="71"/>
  <c r="AA292" i="97"/>
  <c r="AE470" i="6"/>
  <c r="AA293" i="97"/>
  <c r="AA265" i="97"/>
  <c r="AE443" i="6"/>
  <c r="AA266" i="97"/>
  <c r="BH51" i="68"/>
  <c r="BH39" i="52"/>
  <c r="BH38" i="82"/>
  <c r="BH23" i="82"/>
  <c r="BH24" i="82"/>
  <c r="BH38" i="52"/>
  <c r="K194" i="6"/>
  <c r="K292" i="97"/>
  <c r="O470" i="6"/>
  <c r="K293" i="97"/>
  <c r="O194" i="6"/>
  <c r="AY176" i="6"/>
  <c r="AY185" i="6"/>
  <c r="E22" i="59"/>
  <c r="BM126" i="59"/>
  <c r="V176" i="6"/>
  <c r="V185" i="6"/>
  <c r="G22" i="59"/>
  <c r="F32" i="116"/>
  <c r="AJ229" i="97"/>
  <c r="AN407" i="6"/>
  <c r="AJ230" i="97"/>
  <c r="L292" i="97"/>
  <c r="P470" i="6"/>
  <c r="L293" i="97"/>
  <c r="AA28" i="52"/>
  <c r="G4" i="82"/>
  <c r="AG82" i="68"/>
  <c r="AI167" i="6"/>
  <c r="W342" i="6"/>
  <c r="X319" i="97"/>
  <c r="AB15" i="82"/>
  <c r="AB29" i="52"/>
  <c r="AB39" i="82"/>
  <c r="AB42" i="52"/>
  <c r="AA38" i="82"/>
  <c r="AA39" i="52"/>
  <c r="AA23" i="82"/>
  <c r="AV51" i="68"/>
  <c r="AB306" i="6"/>
  <c r="X118" i="91"/>
  <c r="S51" i="68"/>
  <c r="O38" i="82"/>
  <c r="O39" i="52"/>
  <c r="O23" i="82"/>
  <c r="AZ342" i="6"/>
  <c r="AQ118" i="91"/>
  <c r="AU306" i="6"/>
  <c r="AU342" i="6"/>
  <c r="AZ39" i="52"/>
  <c r="AZ38" i="82"/>
  <c r="AZ23" i="82"/>
  <c r="AZ24" i="82"/>
  <c r="AZ38" i="52"/>
  <c r="AQ176" i="6"/>
  <c r="AQ185" i="6"/>
  <c r="Z185" i="6"/>
  <c r="Z176" i="6"/>
  <c r="AJ319" i="97"/>
  <c r="AB20" i="92"/>
  <c r="AF24" i="82"/>
  <c r="AF38" i="52"/>
  <c r="AY132" i="82"/>
  <c r="AY12" i="82"/>
  <c r="AI342" i="6"/>
  <c r="F22" i="59"/>
  <c r="E32" i="116"/>
  <c r="P443" i="6"/>
  <c r="L266" i="97"/>
  <c r="L265" i="97"/>
  <c r="AM185" i="6"/>
  <c r="AM176" i="6"/>
  <c r="W407" i="6"/>
  <c r="S230" i="97"/>
  <c r="S229" i="97"/>
  <c r="U82" i="68"/>
  <c r="W167" i="6"/>
  <c r="AB194" i="6"/>
  <c r="N319" i="97"/>
  <c r="AE407" i="6"/>
  <c r="AA230" i="97"/>
  <c r="AA229" i="97"/>
  <c r="D15" i="82"/>
  <c r="D29" i="52"/>
  <c r="D39" i="82"/>
  <c r="BA20" i="92"/>
  <c r="F49" i="68"/>
  <c r="D20" i="92"/>
  <c r="AD185" i="6"/>
  <c r="AD176" i="6"/>
  <c r="K342" i="6"/>
  <c r="O306" i="6"/>
  <c r="K118" i="91"/>
  <c r="M82" i="68"/>
  <c r="O167" i="6"/>
  <c r="P20" i="92"/>
  <c r="S562" i="6"/>
  <c r="G5" i="91"/>
  <c r="AS82" i="68"/>
  <c r="AU443" i="6"/>
  <c r="AQ266" i="97"/>
  <c r="AQ319" i="97"/>
  <c r="H27" i="36"/>
  <c r="H26" i="36"/>
  <c r="I21" i="34"/>
  <c r="I22" i="34"/>
  <c r="I17" i="34"/>
  <c r="I19" i="34"/>
  <c r="H20" i="34"/>
  <c r="I56" i="63"/>
  <c r="I58" i="63"/>
  <c r="H24" i="34"/>
  <c r="D36" i="63"/>
  <c r="C179" i="116"/>
  <c r="E78" i="63"/>
  <c r="J21" i="34"/>
  <c r="I27" i="36"/>
  <c r="J41" i="28"/>
  <c r="G15" i="36"/>
  <c r="G16" i="36"/>
  <c r="AQ292" i="97"/>
  <c r="J48" i="51"/>
  <c r="K48" i="51"/>
  <c r="H18" i="59"/>
  <c r="G28" i="116"/>
  <c r="J6" i="82"/>
  <c r="F43" i="52"/>
  <c r="F38" i="52"/>
  <c r="H7" i="82"/>
  <c r="E44" i="52"/>
  <c r="F5" i="97"/>
  <c r="F7" i="82"/>
  <c r="D44" i="52"/>
  <c r="O164" i="91"/>
  <c r="AI319" i="97"/>
  <c r="V265" i="97"/>
  <c r="Z443" i="6"/>
  <c r="V266" i="97"/>
  <c r="X34" i="92"/>
  <c r="X146" i="91"/>
  <c r="X160" i="91"/>
  <c r="X35" i="92"/>
  <c r="E48" i="50"/>
  <c r="D58" i="52"/>
  <c r="E52" i="63"/>
  <c r="D52" i="52"/>
  <c r="E31" i="50"/>
  <c r="E49" i="52"/>
  <c r="AM342" i="6"/>
  <c r="AV146" i="91"/>
  <c r="AV160" i="91"/>
  <c r="AV35" i="92"/>
  <c r="AV34" i="92"/>
  <c r="R118" i="91"/>
  <c r="V306" i="6"/>
  <c r="AG176" i="6"/>
  <c r="AG185" i="6"/>
  <c r="N470" i="6"/>
  <c r="J293" i="97"/>
  <c r="J292" i="97"/>
  <c r="C41" i="64"/>
  <c r="C58" i="50"/>
  <c r="V118" i="91"/>
  <c r="Z306" i="6"/>
  <c r="AX176" i="6"/>
  <c r="AX185" i="6"/>
  <c r="AQ353" i="97"/>
  <c r="AD194" i="6"/>
  <c r="AM229" i="97"/>
  <c r="AQ407" i="6"/>
  <c r="AM230" i="97"/>
  <c r="G23" i="59"/>
  <c r="F33" i="116"/>
  <c r="AE353" i="97"/>
  <c r="N342" i="6"/>
  <c r="N10" i="12"/>
  <c r="N11" i="12"/>
  <c r="S563" i="6"/>
  <c r="S565" i="6"/>
  <c r="Y470" i="6"/>
  <c r="U293" i="97"/>
  <c r="U292" i="97"/>
  <c r="AX229" i="97"/>
  <c r="BB407" i="6"/>
  <c r="AX230" i="97"/>
  <c r="R51" i="68"/>
  <c r="G5" i="68"/>
  <c r="K362" i="6"/>
  <c r="Z319" i="97"/>
  <c r="AM167" i="6"/>
  <c r="AK82" i="68"/>
  <c r="AI362" i="6"/>
  <c r="Z342" i="6"/>
  <c r="AQ194" i="6"/>
  <c r="S146" i="91"/>
  <c r="S160" i="91"/>
  <c r="S35" i="92"/>
  <c r="S34" i="92"/>
  <c r="R319" i="97"/>
  <c r="R265" i="97"/>
  <c r="V443" i="6"/>
  <c r="R266" i="97"/>
  <c r="AU265" i="97"/>
  <c r="AY443" i="6"/>
  <c r="AU266" i="97"/>
  <c r="AJ34" i="92"/>
  <c r="AJ146" i="91"/>
  <c r="AJ160" i="91"/>
  <c r="AJ35" i="92"/>
  <c r="G4" i="67"/>
  <c r="L82" i="68"/>
  <c r="N167" i="6"/>
  <c r="C12" i="82"/>
  <c r="BK132" i="82"/>
  <c r="AH306" i="6"/>
  <c r="AD118" i="91"/>
  <c r="D65" i="50"/>
  <c r="C53" i="52"/>
  <c r="D53" i="50"/>
  <c r="D55" i="50"/>
  <c r="D57" i="50"/>
  <c r="C59" i="52"/>
  <c r="D66" i="63"/>
  <c r="C57" i="50"/>
  <c r="AB362" i="6"/>
  <c r="AJ306" i="6"/>
  <c r="AF118" i="91"/>
  <c r="Y306" i="6"/>
  <c r="U118" i="91"/>
  <c r="C13" i="82"/>
  <c r="BK133" i="82"/>
  <c r="BO342" i="6"/>
  <c r="AA34" i="92"/>
  <c r="AA146" i="91"/>
  <c r="AA160" i="91"/>
  <c r="AA35" i="92"/>
  <c r="AX292" i="97"/>
  <c r="BB470" i="6"/>
  <c r="AX293" i="97"/>
  <c r="BB342" i="6"/>
  <c r="AP319" i="97"/>
  <c r="BN194" i="6"/>
  <c r="AA342" i="6"/>
  <c r="BL470" i="6"/>
  <c r="BH293" i="97"/>
  <c r="BH292" i="97"/>
  <c r="AD378" i="6"/>
  <c r="Z166" i="91"/>
  <c r="AZ20" i="92"/>
  <c r="BG306" i="6"/>
  <c r="BC118" i="91"/>
  <c r="BC194" i="6"/>
  <c r="AY319" i="97"/>
  <c r="J194" i="6"/>
  <c r="J443" i="6"/>
  <c r="F266" i="97"/>
  <c r="F265" i="97"/>
  <c r="AI118" i="91"/>
  <c r="AM306" i="6"/>
  <c r="C38" i="82"/>
  <c r="C24" i="82"/>
  <c r="C23" i="82"/>
  <c r="BO194" i="6"/>
  <c r="N34" i="92"/>
  <c r="N146" i="91"/>
  <c r="N160" i="91"/>
  <c r="N35" i="92"/>
  <c r="AX118" i="91"/>
  <c r="BB306" i="6"/>
  <c r="E18" i="59"/>
  <c r="W319" i="97"/>
  <c r="AV470" i="6"/>
  <c r="AR293" i="97"/>
  <c r="AR292" i="97"/>
  <c r="AL319" i="97"/>
  <c r="AC176" i="6"/>
  <c r="AC185" i="6"/>
  <c r="BG194" i="6"/>
  <c r="AY292" i="97"/>
  <c r="BC470" i="6"/>
  <c r="AY293" i="97"/>
  <c r="BC443" i="6"/>
  <c r="AY266" i="97"/>
  <c r="AY265" i="97"/>
  <c r="I407" i="6"/>
  <c r="E230" i="97"/>
  <c r="E229" i="97"/>
  <c r="F319" i="97"/>
  <c r="L342" i="6"/>
  <c r="AJ194" i="6"/>
  <c r="Y194" i="6"/>
  <c r="M407" i="6"/>
  <c r="I230" i="97"/>
  <c r="I229" i="97"/>
  <c r="BO407" i="6"/>
  <c r="BK230" i="97"/>
  <c r="BK229" i="97"/>
  <c r="R362" i="6"/>
  <c r="AZ82" i="68"/>
  <c r="BB167" i="6"/>
  <c r="AP292" i="97"/>
  <c r="AT470" i="6"/>
  <c r="AP293" i="97"/>
  <c r="BJ265" i="97"/>
  <c r="BN443" i="6"/>
  <c r="BJ266" i="97"/>
  <c r="AA443" i="6"/>
  <c r="W266" i="97"/>
  <c r="W265" i="97"/>
  <c r="AT82" i="68"/>
  <c r="AV167" i="6"/>
  <c r="AP306" i="6"/>
  <c r="AL118" i="91"/>
  <c r="E5" i="97"/>
  <c r="E5" i="91"/>
  <c r="BL194" i="6"/>
  <c r="BA185" i="6"/>
  <c r="BA176" i="6"/>
  <c r="I17" i="59"/>
  <c r="H27" i="116"/>
  <c r="I18" i="59"/>
  <c r="H28" i="116"/>
  <c r="C125" i="116"/>
  <c r="BC319" i="97"/>
  <c r="BC342" i="6"/>
  <c r="E265" i="97"/>
  <c r="I443" i="6"/>
  <c r="E266" i="97"/>
  <c r="AL185" i="6"/>
  <c r="AL176" i="6"/>
  <c r="AS176" i="6"/>
  <c r="AS185" i="6"/>
  <c r="J407" i="6"/>
  <c r="F230" i="97"/>
  <c r="F229" i="97"/>
  <c r="J82" i="68"/>
  <c r="L167" i="6"/>
  <c r="AM194" i="6"/>
  <c r="K353" i="97"/>
  <c r="BB194" i="6"/>
  <c r="D27" i="116"/>
  <c r="AP118" i="91"/>
  <c r="AT306" i="6"/>
  <c r="AT342" i="6"/>
  <c r="W292" i="97"/>
  <c r="AA470" i="6"/>
  <c r="W293" i="97"/>
  <c r="AR319" i="97"/>
  <c r="AV407" i="6"/>
  <c r="AR230" i="97"/>
  <c r="AR229" i="97"/>
  <c r="AL229" i="97"/>
  <c r="AP407" i="6"/>
  <c r="AL230" i="97"/>
  <c r="BH118" i="91"/>
  <c r="BL306" i="6"/>
  <c r="E4" i="67"/>
  <c r="AY12" i="52"/>
  <c r="BK12" i="52"/>
  <c r="BJ13" i="52"/>
  <c r="BK13" i="52"/>
  <c r="BG342" i="6"/>
  <c r="BC167" i="6"/>
  <c r="BA82" i="68"/>
  <c r="AT407" i="6"/>
  <c r="AP230" i="97"/>
  <c r="AP229" i="97"/>
  <c r="BL82" i="68"/>
  <c r="BN167" i="6"/>
  <c r="AA194" i="6"/>
  <c r="AR265" i="97"/>
  <c r="AV443" i="6"/>
  <c r="AR266" i="97"/>
  <c r="AP167" i="6"/>
  <c r="AN82" i="68"/>
  <c r="BL342" i="6"/>
  <c r="I17" i="51"/>
  <c r="BG167" i="6"/>
  <c r="BE82" i="68"/>
  <c r="AY118" i="91"/>
  <c r="BC306" i="6"/>
  <c r="E118" i="91"/>
  <c r="I306" i="6"/>
  <c r="H82" i="68"/>
  <c r="J167" i="6"/>
  <c r="L407" i="6"/>
  <c r="H230" i="97"/>
  <c r="H229" i="97"/>
  <c r="AY32" i="52"/>
  <c r="AY14" i="82"/>
  <c r="AY31" i="52"/>
  <c r="K3" i="82"/>
  <c r="AQ167" i="6"/>
  <c r="AO82" i="68"/>
  <c r="E23" i="59"/>
  <c r="AD229" i="97"/>
  <c r="AH407" i="6"/>
  <c r="AD230" i="97"/>
  <c r="AF292" i="97"/>
  <c r="AJ470" i="6"/>
  <c r="AF293" i="97"/>
  <c r="AY194" i="6"/>
  <c r="BK51" i="68"/>
  <c r="AD470" i="6"/>
  <c r="Z293" i="97"/>
  <c r="Z292" i="97"/>
  <c r="AM118" i="91"/>
  <c r="AQ306" i="6"/>
  <c r="O39" i="82"/>
  <c r="O42" i="52"/>
  <c r="O15" i="82"/>
  <c r="V470" i="6"/>
  <c r="R293" i="97"/>
  <c r="R292" i="97"/>
  <c r="T319" i="97"/>
  <c r="J10" i="51"/>
  <c r="E11" i="51"/>
  <c r="D4" i="67"/>
  <c r="AU362" i="6"/>
  <c r="AO185" i="6"/>
  <c r="AO176" i="6"/>
  <c r="T229" i="97"/>
  <c r="X407" i="6"/>
  <c r="T230" i="97"/>
  <c r="J118" i="91"/>
  <c r="N306" i="6"/>
  <c r="M167" i="6"/>
  <c r="K82" i="68"/>
  <c r="Z167" i="6"/>
  <c r="X82" i="68"/>
  <c r="AM292" i="97"/>
  <c r="AQ470" i="6"/>
  <c r="AM293" i="97"/>
  <c r="AQ146" i="91"/>
  <c r="AQ160" i="91"/>
  <c r="AQ35" i="92"/>
  <c r="AQ34" i="92"/>
  <c r="O24" i="82"/>
  <c r="O38" i="52"/>
  <c r="AA42" i="52"/>
  <c r="AA15" i="82"/>
  <c r="AA39" i="82"/>
  <c r="G5" i="82"/>
  <c r="E42" i="52"/>
  <c r="E37" i="52"/>
  <c r="T82" i="68"/>
  <c r="V167" i="6"/>
  <c r="K562" i="6"/>
  <c r="T118" i="91"/>
  <c r="X306" i="6"/>
  <c r="T292" i="97"/>
  <c r="X470" i="6"/>
  <c r="T293" i="97"/>
  <c r="N194" i="6"/>
  <c r="J319" i="97"/>
  <c r="AZ19" i="92"/>
  <c r="AY22" i="71"/>
  <c r="BL14" i="67"/>
  <c r="AD292" i="97"/>
  <c r="AH470" i="6"/>
  <c r="AD293" i="97"/>
  <c r="S214" i="6"/>
  <c r="AF319" i="97"/>
  <c r="BF176" i="6"/>
  <c r="BF185" i="6"/>
  <c r="D7" i="50"/>
  <c r="D19" i="50"/>
  <c r="E7" i="50"/>
  <c r="E19" i="50"/>
  <c r="F7" i="50"/>
  <c r="F19" i="50"/>
  <c r="G7" i="50"/>
  <c r="G19" i="50"/>
  <c r="H7" i="50"/>
  <c r="H19" i="50"/>
  <c r="D49" i="52"/>
  <c r="U319" i="97"/>
  <c r="M443" i="6"/>
  <c r="I266" i="97"/>
  <c r="I265" i="97"/>
  <c r="I118" i="91"/>
  <c r="M306" i="6"/>
  <c r="O362" i="6"/>
  <c r="BO167" i="6"/>
  <c r="BM82" i="68"/>
  <c r="BO443" i="6"/>
  <c r="BK266" i="97"/>
  <c r="BK265" i="97"/>
  <c r="BB443" i="6"/>
  <c r="AX266" i="97"/>
  <c r="AX265" i="97"/>
  <c r="AT194" i="6"/>
  <c r="BN342" i="6"/>
  <c r="BN470" i="6"/>
  <c r="BJ293" i="97"/>
  <c r="BJ292" i="97"/>
  <c r="W118" i="91"/>
  <c r="AA306" i="6"/>
  <c r="AV342" i="6"/>
  <c r="AP470" i="6"/>
  <c r="AL293" i="97"/>
  <c r="AL292" i="97"/>
  <c r="AP443" i="6"/>
  <c r="AL266" i="97"/>
  <c r="AL265" i="97"/>
  <c r="BL167" i="6"/>
  <c r="BJ82" i="68"/>
  <c r="BL443" i="6"/>
  <c r="BH266" i="97"/>
  <c r="BH265" i="97"/>
  <c r="BC292" i="97"/>
  <c r="BG470" i="6"/>
  <c r="BC293" i="97"/>
  <c r="I342" i="6"/>
  <c r="J342" i="6"/>
  <c r="L194" i="6"/>
  <c r="H292" i="97"/>
  <c r="L470" i="6"/>
  <c r="H293" i="97"/>
  <c r="N353" i="97"/>
  <c r="Z407" i="6"/>
  <c r="V230" i="97"/>
  <c r="V229" i="97"/>
  <c r="AU229" i="97"/>
  <c r="AY407" i="6"/>
  <c r="AU230" i="97"/>
  <c r="X342" i="6"/>
  <c r="AH342" i="6"/>
  <c r="Y342" i="6"/>
  <c r="BC51" i="68"/>
  <c r="AQ342" i="6"/>
  <c r="T265" i="97"/>
  <c r="X443" i="6"/>
  <c r="T266" i="97"/>
  <c r="AD319" i="97"/>
  <c r="D32" i="116"/>
  <c r="K4" i="82"/>
  <c r="AY28" i="52"/>
  <c r="N443" i="6"/>
  <c r="J266" i="97"/>
  <c r="J265" i="97"/>
  <c r="M342" i="6"/>
  <c r="F23" i="59"/>
  <c r="E33" i="116"/>
  <c r="X353" i="97"/>
  <c r="V194" i="6"/>
  <c r="AY39" i="52"/>
  <c r="AY38" i="82"/>
  <c r="AY23" i="82"/>
  <c r="AY24" i="82"/>
  <c r="AY38" i="52"/>
  <c r="AH194" i="6"/>
  <c r="E5" i="82"/>
  <c r="D42" i="52"/>
  <c r="D37" i="52"/>
  <c r="AJ342" i="6"/>
  <c r="I319" i="97"/>
  <c r="BK319" i="97"/>
  <c r="AW185" i="6"/>
  <c r="AW176" i="6"/>
  <c r="AI265" i="97"/>
  <c r="AM443" i="6"/>
  <c r="AI266" i="97"/>
  <c r="AD51" i="68"/>
  <c r="H7" i="68"/>
  <c r="H5" i="68"/>
  <c r="AD167" i="6"/>
  <c r="AB82" i="68"/>
  <c r="V319" i="97"/>
  <c r="AW82" i="68"/>
  <c r="AY167" i="6"/>
  <c r="AU319" i="97"/>
  <c r="BH39" i="82"/>
  <c r="BH15" i="82"/>
  <c r="BH29" i="52"/>
  <c r="BH42" i="52"/>
  <c r="X167" i="6"/>
  <c r="V82" i="68"/>
  <c r="AH443" i="6"/>
  <c r="AD266" i="97"/>
  <c r="AD265" i="97"/>
  <c r="C39" i="52"/>
  <c r="AK185" i="6"/>
  <c r="AK176" i="6"/>
  <c r="AJ443" i="6"/>
  <c r="AF266" i="97"/>
  <c r="AF265" i="97"/>
  <c r="U229" i="97"/>
  <c r="Y407" i="6"/>
  <c r="U230" i="97"/>
  <c r="AV353" i="97"/>
  <c r="K34" i="92"/>
  <c r="K146" i="91"/>
  <c r="K160" i="91"/>
  <c r="K35" i="92"/>
  <c r="BK118" i="91"/>
  <c r="BO306" i="6"/>
  <c r="AE362" i="6"/>
  <c r="BJ319" i="97"/>
  <c r="BJ229" i="97"/>
  <c r="BN407" i="6"/>
  <c r="BJ230" i="97"/>
  <c r="W229" i="97"/>
  <c r="AA407" i="6"/>
  <c r="W230" i="97"/>
  <c r="AV194" i="6"/>
  <c r="AP51" i="68"/>
  <c r="I7" i="68"/>
  <c r="I5" i="68"/>
  <c r="AP194" i="6"/>
  <c r="BL407" i="6"/>
  <c r="BH230" i="97"/>
  <c r="BH229" i="97"/>
  <c r="BH319" i="97"/>
  <c r="BI176" i="6"/>
  <c r="BI185" i="6"/>
  <c r="BC265" i="97"/>
  <c r="BG443" i="6"/>
  <c r="BC266" i="97"/>
  <c r="AY229" i="97"/>
  <c r="BC407" i="6"/>
  <c r="AY230" i="97"/>
  <c r="E319" i="97"/>
  <c r="G82" i="68"/>
  <c r="I167" i="6"/>
  <c r="BK185" i="6"/>
  <c r="BK176" i="6"/>
  <c r="F292" i="97"/>
  <c r="J470" i="6"/>
  <c r="F293" i="97"/>
  <c r="H319" i="97"/>
  <c r="L443" i="6"/>
  <c r="H266" i="97"/>
  <c r="H265" i="97"/>
  <c r="AZ362" i="6"/>
  <c r="V342" i="6"/>
  <c r="AU562" i="6"/>
  <c r="Q185" i="6"/>
  <c r="Q176" i="6"/>
  <c r="M470" i="6"/>
  <c r="I293" i="97"/>
  <c r="I292" i="97"/>
  <c r="AD443" i="6"/>
  <c r="Z266" i="97"/>
  <c r="Z265" i="97"/>
  <c r="BJ176" i="6"/>
  <c r="BJ185" i="6"/>
  <c r="L34" i="92"/>
  <c r="L146" i="91"/>
  <c r="L160" i="91"/>
  <c r="L35" i="92"/>
  <c r="AD306" i="6"/>
  <c r="Z118" i="91"/>
  <c r="AY342" i="6"/>
  <c r="L353" i="97"/>
  <c r="F4" i="67"/>
  <c r="AH82" i="68"/>
  <c r="AJ167" i="6"/>
  <c r="AM407" i="6"/>
  <c r="AI230" i="97"/>
  <c r="AI229" i="97"/>
  <c r="Z194" i="6"/>
  <c r="AY470" i="6"/>
  <c r="AU293" i="97"/>
  <c r="AU292" i="97"/>
  <c r="P362" i="6"/>
  <c r="I22" i="59"/>
  <c r="H32" i="116"/>
  <c r="BM127" i="59"/>
  <c r="G353" i="97"/>
  <c r="AP265" i="97"/>
  <c r="AT443" i="6"/>
  <c r="AP266" i="97"/>
  <c r="AD342" i="6"/>
  <c r="AZ39" i="82"/>
  <c r="AZ15" i="82"/>
  <c r="AZ29" i="52"/>
  <c r="AZ42" i="52"/>
  <c r="F50" i="68"/>
  <c r="F51" i="68"/>
  <c r="F5" i="68"/>
  <c r="AM470" i="6"/>
  <c r="AI293" i="97"/>
  <c r="AI292" i="97"/>
  <c r="AM265" i="97"/>
  <c r="AQ443" i="6"/>
  <c r="AM266" i="97"/>
  <c r="AA24" i="82"/>
  <c r="AA38" i="52"/>
  <c r="G146" i="91"/>
  <c r="G160" i="91"/>
  <c r="G35" i="92"/>
  <c r="G34" i="92"/>
  <c r="Z229" i="97"/>
  <c r="AD407" i="6"/>
  <c r="Z230" i="97"/>
  <c r="AZ20" i="52"/>
  <c r="BA7" i="92"/>
  <c r="AE146" i="91"/>
  <c r="AE160" i="91"/>
  <c r="AE35" i="92"/>
  <c r="AE34" i="92"/>
  <c r="AJ353" i="97"/>
  <c r="Z470" i="6"/>
  <c r="V293" i="97"/>
  <c r="V292" i="97"/>
  <c r="AM319" i="97"/>
  <c r="U185" i="6"/>
  <c r="U176" i="6"/>
  <c r="W362" i="6"/>
  <c r="V407" i="6"/>
  <c r="R230" i="97"/>
  <c r="R229" i="97"/>
  <c r="AU118" i="91"/>
  <c r="AY306" i="6"/>
  <c r="X194" i="6"/>
  <c r="AN362" i="6"/>
  <c r="AA353" i="97"/>
  <c r="N407" i="6"/>
  <c r="J230" i="97"/>
  <c r="J229" i="97"/>
  <c r="AF82" i="68"/>
  <c r="AH167" i="6"/>
  <c r="AF229" i="97"/>
  <c r="AJ407" i="6"/>
  <c r="AF230" i="97"/>
  <c r="S353" i="97"/>
  <c r="Y443" i="6"/>
  <c r="U266" i="97"/>
  <c r="U265" i="97"/>
  <c r="W82" i="68"/>
  <c r="Y167" i="6"/>
  <c r="M194" i="6"/>
  <c r="BK292" i="97"/>
  <c r="BO470" i="6"/>
  <c r="BK293" i="97"/>
  <c r="AX319" i="97"/>
  <c r="BH176" i="6"/>
  <c r="BH185" i="6"/>
  <c r="O367" i="97"/>
  <c r="O364" i="97"/>
  <c r="S535" i="6"/>
  <c r="O358" i="97"/>
  <c r="O365" i="97"/>
  <c r="O354" i="97"/>
  <c r="AR82" i="68"/>
  <c r="AT167" i="6"/>
  <c r="BJ118" i="91"/>
  <c r="BN306" i="6"/>
  <c r="AA167" i="6"/>
  <c r="Y82" i="68"/>
  <c r="AV306" i="6"/>
  <c r="AR118" i="91"/>
  <c r="AP342" i="6"/>
  <c r="BC229" i="97"/>
  <c r="BG407" i="6"/>
  <c r="BC230" i="97"/>
  <c r="I470" i="6"/>
  <c r="E293" i="97"/>
  <c r="E292" i="97"/>
  <c r="I194" i="6"/>
  <c r="J14" i="51"/>
  <c r="E15" i="51"/>
  <c r="J15" i="51"/>
  <c r="F118" i="91"/>
  <c r="J306" i="6"/>
  <c r="H118" i="91"/>
  <c r="L306" i="6"/>
  <c r="J17" i="59"/>
  <c r="K17" i="59"/>
  <c r="J22" i="34"/>
  <c r="K57" i="63"/>
  <c r="I26" i="36"/>
  <c r="K41" i="28"/>
  <c r="H15" i="36"/>
  <c r="I15" i="36"/>
  <c r="I16" i="36"/>
  <c r="L41" i="28"/>
  <c r="J56" i="63"/>
  <c r="I20" i="34"/>
  <c r="J17" i="34"/>
  <c r="J19" i="34"/>
  <c r="J24" i="34"/>
  <c r="K21" i="34"/>
  <c r="J27" i="36"/>
  <c r="I24" i="34"/>
  <c r="J57" i="63"/>
  <c r="AZ562" i="6"/>
  <c r="AQ164" i="91"/>
  <c r="AV164" i="91"/>
  <c r="J22" i="59"/>
  <c r="K22" i="59"/>
  <c r="BM122" i="59"/>
  <c r="H25" i="59"/>
  <c r="G35" i="116"/>
  <c r="AM20" i="52"/>
  <c r="AN7" i="92"/>
  <c r="AB562" i="6"/>
  <c r="AB563" i="6"/>
  <c r="AB565" i="6"/>
  <c r="N562" i="6"/>
  <c r="L562" i="6"/>
  <c r="AP562" i="6"/>
  <c r="Z562" i="6"/>
  <c r="AM562" i="6"/>
  <c r="O380" i="6"/>
  <c r="K168" i="91"/>
  <c r="K38" i="92"/>
  <c r="K47" i="92"/>
  <c r="BL562" i="6"/>
  <c r="AJ164" i="91"/>
  <c r="BN562" i="6"/>
  <c r="X562" i="6"/>
  <c r="BD229" i="97"/>
  <c r="BH407" i="6"/>
  <c r="BD230" i="97"/>
  <c r="Q342" i="6"/>
  <c r="BI194" i="6"/>
  <c r="AS292" i="97"/>
  <c r="AW470" i="6"/>
  <c r="AS293" i="97"/>
  <c r="BH167" i="6"/>
  <c r="BF82" i="68"/>
  <c r="M319" i="97"/>
  <c r="BE292" i="97"/>
  <c r="BI470" i="6"/>
  <c r="BE293" i="97"/>
  <c r="X367" i="97"/>
  <c r="X365" i="97"/>
  <c r="AB535" i="6"/>
  <c r="X358" i="97"/>
  <c r="X354" i="97"/>
  <c r="X364" i="97"/>
  <c r="BD82" i="68"/>
  <c r="BF167" i="6"/>
  <c r="AY378" i="6"/>
  <c r="AU166" i="91"/>
  <c r="AJ354" i="97"/>
  <c r="AN535" i="6"/>
  <c r="AJ358" i="97"/>
  <c r="AJ367" i="97"/>
  <c r="AJ365" i="97"/>
  <c r="AJ364" i="97"/>
  <c r="E353" i="97"/>
  <c r="AY15" i="82"/>
  <c r="AY39" i="82"/>
  <c r="AY42" i="52"/>
  <c r="BH342" i="6"/>
  <c r="Q443" i="6"/>
  <c r="M266" i="97"/>
  <c r="M265" i="97"/>
  <c r="BJ353" i="97"/>
  <c r="AO342" i="6"/>
  <c r="W10" i="12"/>
  <c r="W11" i="12"/>
  <c r="H5" i="91"/>
  <c r="H5" i="97"/>
  <c r="AL146" i="91"/>
  <c r="AL160" i="91"/>
  <c r="AL35" i="92"/>
  <c r="AL34" i="92"/>
  <c r="BD319" i="97"/>
  <c r="Q319" i="97"/>
  <c r="AM353" i="97"/>
  <c r="BM129" i="59"/>
  <c r="I23" i="59"/>
  <c r="H33" i="116"/>
  <c r="AA378" i="6"/>
  <c r="W166" i="91"/>
  <c r="V362" i="6"/>
  <c r="BK342" i="6"/>
  <c r="BE265" i="97"/>
  <c r="BI443" i="6"/>
  <c r="BE266" i="97"/>
  <c r="AV367" i="97"/>
  <c r="AV354" i="97"/>
  <c r="AZ535" i="6"/>
  <c r="AV358" i="97"/>
  <c r="AV364" i="97"/>
  <c r="AV365" i="97"/>
  <c r="AK342" i="6"/>
  <c r="AW342" i="6"/>
  <c r="AD353" i="97"/>
  <c r="U146" i="91"/>
  <c r="U160" i="91"/>
  <c r="U35" i="92"/>
  <c r="U34" i="92"/>
  <c r="T34" i="92"/>
  <c r="T146" i="91"/>
  <c r="T160" i="91"/>
  <c r="T35" i="92"/>
  <c r="BF194" i="6"/>
  <c r="AF353" i="97"/>
  <c r="J353" i="97"/>
  <c r="K214" i="6"/>
  <c r="AK265" i="97"/>
  <c r="AO443" i="6"/>
  <c r="AK266" i="97"/>
  <c r="E6" i="82"/>
  <c r="O29" i="52"/>
  <c r="BM185" i="6"/>
  <c r="BM176" i="6"/>
  <c r="AP146" i="91"/>
  <c r="AP160" i="91"/>
  <c r="AP35" i="92"/>
  <c r="AP34" i="92"/>
  <c r="AS407" i="6"/>
  <c r="AO230" i="97"/>
  <c r="AO229" i="97"/>
  <c r="AO265" i="97"/>
  <c r="AS443" i="6"/>
  <c r="AO266" i="97"/>
  <c r="AH319" i="97"/>
  <c r="BA167" i="6"/>
  <c r="AY82" i="68"/>
  <c r="AC470" i="6"/>
  <c r="Y293" i="97"/>
  <c r="Y292" i="97"/>
  <c r="AC194" i="6"/>
  <c r="D28" i="116"/>
  <c r="J18" i="59"/>
  <c r="K18" i="59"/>
  <c r="AA362" i="6"/>
  <c r="C4" i="82"/>
  <c r="C28" i="52"/>
  <c r="AX342" i="6"/>
  <c r="AC229" i="97"/>
  <c r="AG407" i="6"/>
  <c r="AC230" i="97"/>
  <c r="AI82" i="68"/>
  <c r="AK167" i="6"/>
  <c r="BB229" i="97"/>
  <c r="BF407" i="6"/>
  <c r="BB230" i="97"/>
  <c r="AZ214" i="6"/>
  <c r="K563" i="6"/>
  <c r="K565" i="6"/>
  <c r="F10" i="12"/>
  <c r="F11" i="12"/>
  <c r="AK118" i="91"/>
  <c r="AO306" i="6"/>
  <c r="D7" i="67"/>
  <c r="D19" i="67"/>
  <c r="AS194" i="6"/>
  <c r="AL167" i="6"/>
  <c r="AJ82" i="68"/>
  <c r="AL470" i="6"/>
  <c r="AH293" i="97"/>
  <c r="AH292" i="97"/>
  <c r="BC353" i="97"/>
  <c r="BA407" i="6"/>
  <c r="AW230" i="97"/>
  <c r="AW229" i="97"/>
  <c r="AY353" i="97"/>
  <c r="P562" i="6"/>
  <c r="D53" i="52"/>
  <c r="E66" i="63"/>
  <c r="E68" i="63"/>
  <c r="E74" i="63"/>
  <c r="D59" i="52"/>
  <c r="G7" i="67"/>
  <c r="V146" i="91"/>
  <c r="V160" i="91"/>
  <c r="V35" i="92"/>
  <c r="V34" i="92"/>
  <c r="AE364" i="97"/>
  <c r="AI535" i="6"/>
  <c r="AE358" i="97"/>
  <c r="AE354" i="97"/>
  <c r="AE367" i="97"/>
  <c r="AE365" i="97"/>
  <c r="AQ367" i="97"/>
  <c r="AU535" i="6"/>
  <c r="AQ358" i="97"/>
  <c r="AQ354" i="97"/>
  <c r="AQ365" i="97"/>
  <c r="AQ364" i="97"/>
  <c r="AT229" i="97"/>
  <c r="AX407" i="6"/>
  <c r="AT230" i="97"/>
  <c r="F48" i="50"/>
  <c r="E58" i="52"/>
  <c r="E52" i="52"/>
  <c r="F31" i="50"/>
  <c r="F49" i="52"/>
  <c r="F52" i="63"/>
  <c r="BE319" i="97"/>
  <c r="U353" i="97"/>
  <c r="AK319" i="97"/>
  <c r="J11" i="51"/>
  <c r="K17" i="51"/>
  <c r="E17" i="51"/>
  <c r="E7" i="67"/>
  <c r="AS306" i="6"/>
  <c r="AO118" i="91"/>
  <c r="AL407" i="6"/>
  <c r="AH230" i="97"/>
  <c r="AH229" i="97"/>
  <c r="AH265" i="97"/>
  <c r="AL443" i="6"/>
  <c r="AH266" i="97"/>
  <c r="BA194" i="6"/>
  <c r="L362" i="6"/>
  <c r="AL353" i="97"/>
  <c r="R353" i="97"/>
  <c r="AT378" i="6"/>
  <c r="AP166" i="91"/>
  <c r="AX443" i="6"/>
  <c r="AT266" i="97"/>
  <c r="AT265" i="97"/>
  <c r="AE82" i="68"/>
  <c r="AG167" i="6"/>
  <c r="AG443" i="6"/>
  <c r="AC266" i="97"/>
  <c r="AC265" i="97"/>
  <c r="AM362" i="6"/>
  <c r="U167" i="6"/>
  <c r="S82" i="68"/>
  <c r="R562" i="6"/>
  <c r="AR353" i="97"/>
  <c r="AW319" i="97"/>
  <c r="H34" i="92"/>
  <c r="H146" i="91"/>
  <c r="H160" i="91"/>
  <c r="H35" i="92"/>
  <c r="Y319" i="97"/>
  <c r="AP353" i="97"/>
  <c r="V378" i="6"/>
  <c r="R166" i="91"/>
  <c r="AB7" i="92"/>
  <c r="AA20" i="52"/>
  <c r="G25" i="59"/>
  <c r="F35" i="116"/>
  <c r="AT319" i="97"/>
  <c r="AC292" i="97"/>
  <c r="AG470" i="6"/>
  <c r="AC293" i="97"/>
  <c r="AI146" i="91"/>
  <c r="AI160" i="91"/>
  <c r="AI35" i="92"/>
  <c r="AI34" i="92"/>
  <c r="W562" i="6"/>
  <c r="G7" i="68"/>
  <c r="F7" i="68"/>
  <c r="AQ82" i="68"/>
  <c r="AS167" i="6"/>
  <c r="AC342" i="6"/>
  <c r="BO362" i="6"/>
  <c r="O562" i="6"/>
  <c r="Z353" i="97"/>
  <c r="AX194" i="6"/>
  <c r="AC118" i="91"/>
  <c r="AG306" i="6"/>
  <c r="BK407" i="6"/>
  <c r="BG230" i="97"/>
  <c r="BG229" i="97"/>
  <c r="Y362" i="6"/>
  <c r="AD551" i="6"/>
  <c r="Z372" i="97"/>
  <c r="Z34" i="92"/>
  <c r="Z146" i="91"/>
  <c r="Z160" i="91"/>
  <c r="Z35" i="92"/>
  <c r="BF319" i="97"/>
  <c r="AU353" i="97"/>
  <c r="U470" i="6"/>
  <c r="Q293" i="97"/>
  <c r="Q292" i="97"/>
  <c r="AD362" i="6"/>
  <c r="F7" i="67"/>
  <c r="Q470" i="6"/>
  <c r="M293" i="97"/>
  <c r="M292" i="97"/>
  <c r="BG82" i="68"/>
  <c r="BI167" i="6"/>
  <c r="AK443" i="6"/>
  <c r="AG266" i="97"/>
  <c r="AG265" i="97"/>
  <c r="I353" i="97"/>
  <c r="M229" i="97"/>
  <c r="Q407" i="6"/>
  <c r="M230" i="97"/>
  <c r="BK167" i="6"/>
  <c r="BI82" i="68"/>
  <c r="AW194" i="6"/>
  <c r="AQ362" i="6"/>
  <c r="BN362" i="6"/>
  <c r="BB319" i="97"/>
  <c r="T353" i="97"/>
  <c r="AE535" i="6"/>
  <c r="AA358" i="97"/>
  <c r="AA364" i="97"/>
  <c r="AA354" i="97"/>
  <c r="AA365" i="97"/>
  <c r="AA367" i="97"/>
  <c r="U443" i="6"/>
  <c r="Q266" i="97"/>
  <c r="Q265" i="97"/>
  <c r="F6" i="68"/>
  <c r="L367" i="97"/>
  <c r="P535" i="6"/>
  <c r="L358" i="97"/>
  <c r="L354" i="97"/>
  <c r="L364" i="97"/>
  <c r="L365" i="97"/>
  <c r="BJ194" i="6"/>
  <c r="BJ443" i="6"/>
  <c r="BF266" i="97"/>
  <c r="BF265" i="97"/>
  <c r="O82" i="68"/>
  <c r="Q167" i="6"/>
  <c r="AU214" i="6"/>
  <c r="BG292" i="97"/>
  <c r="BK470" i="6"/>
  <c r="BG293" i="97"/>
  <c r="BE229" i="97"/>
  <c r="BI407" i="6"/>
  <c r="BE230" i="97"/>
  <c r="AS118" i="91"/>
  <c r="AW306" i="6"/>
  <c r="AJ362" i="6"/>
  <c r="I146" i="91"/>
  <c r="I160" i="91"/>
  <c r="I35" i="92"/>
  <c r="I34" i="92"/>
  <c r="AM34" i="92"/>
  <c r="AM146" i="91"/>
  <c r="AM160" i="91"/>
  <c r="AM35" i="92"/>
  <c r="AH362" i="6"/>
  <c r="N354" i="97"/>
  <c r="N367" i="97"/>
  <c r="N364" i="97"/>
  <c r="R535" i="6"/>
  <c r="N358" i="97"/>
  <c r="N365" i="97"/>
  <c r="F34" i="92"/>
  <c r="F146" i="91"/>
  <c r="F160" i="91"/>
  <c r="F35" i="92"/>
  <c r="BJ146" i="91"/>
  <c r="BJ160" i="91"/>
  <c r="BJ35" i="92"/>
  <c r="BJ34" i="92"/>
  <c r="BF342" i="6"/>
  <c r="BB265" i="97"/>
  <c r="BF443" i="6"/>
  <c r="BB266" i="97"/>
  <c r="AK229" i="97"/>
  <c r="AO407" i="6"/>
  <c r="AK230" i="97"/>
  <c r="AB214" i="6"/>
  <c r="BL362" i="6"/>
  <c r="BC146" i="91"/>
  <c r="BC160" i="91"/>
  <c r="BC35" i="92"/>
  <c r="BC34" i="92"/>
  <c r="AO292" i="97"/>
  <c r="AS470" i="6"/>
  <c r="AO293" i="97"/>
  <c r="BA306" i="6"/>
  <c r="AW118" i="91"/>
  <c r="AC378" i="6"/>
  <c r="Y166" i="91"/>
  <c r="F353" i="97"/>
  <c r="AC407" i="6"/>
  <c r="Y230" i="97"/>
  <c r="Y229" i="97"/>
  <c r="W353" i="97"/>
  <c r="BK34" i="92"/>
  <c r="BK146" i="91"/>
  <c r="BK160" i="91"/>
  <c r="BK35" i="92"/>
  <c r="D68" i="63"/>
  <c r="D23" i="63"/>
  <c r="C166" i="116"/>
  <c r="C3" i="82"/>
  <c r="C14" i="82"/>
  <c r="C31" i="52"/>
  <c r="C32" i="52"/>
  <c r="N362" i="6"/>
  <c r="AT118" i="91"/>
  <c r="AX306" i="6"/>
  <c r="AC319" i="97"/>
  <c r="I562" i="6"/>
  <c r="BJ342" i="6"/>
  <c r="AN562" i="6"/>
  <c r="BK353" i="97"/>
  <c r="U342" i="6"/>
  <c r="AE562" i="6"/>
  <c r="AA164" i="91"/>
  <c r="Z378" i="6"/>
  <c r="V166" i="91"/>
  <c r="S164" i="91"/>
  <c r="Q194" i="6"/>
  <c r="BG319" i="97"/>
  <c r="F25" i="59"/>
  <c r="E35" i="116"/>
  <c r="O20" i="52"/>
  <c r="P7" i="92"/>
  <c r="AD146" i="91"/>
  <c r="AD160" i="91"/>
  <c r="AD35" i="92"/>
  <c r="AD34" i="92"/>
  <c r="BH353" i="97"/>
  <c r="AK470" i="6"/>
  <c r="AG293" i="97"/>
  <c r="AG292" i="97"/>
  <c r="K5" i="82"/>
  <c r="G42" i="52"/>
  <c r="G37" i="52"/>
  <c r="J362" i="6"/>
  <c r="H4" i="67"/>
  <c r="I4" i="67"/>
  <c r="E25" i="59"/>
  <c r="C20" i="52"/>
  <c r="D7" i="92"/>
  <c r="AL342" i="6"/>
  <c r="BH470" i="6"/>
  <c r="BD293" i="97"/>
  <c r="BD292" i="97"/>
  <c r="AP362" i="6"/>
  <c r="O363" i="97"/>
  <c r="S365" i="97"/>
  <c r="S354" i="97"/>
  <c r="W535" i="6"/>
  <c r="S358" i="97"/>
  <c r="S367" i="97"/>
  <c r="S364" i="97"/>
  <c r="AV562" i="6"/>
  <c r="AK194" i="6"/>
  <c r="AK407" i="6"/>
  <c r="AG230" i="97"/>
  <c r="AG229" i="97"/>
  <c r="V353" i="97"/>
  <c r="AS229" i="97"/>
  <c r="AW407" i="6"/>
  <c r="AS230" i="97"/>
  <c r="AU82" i="68"/>
  <c r="AW167" i="6"/>
  <c r="AF34" i="92"/>
  <c r="AF146" i="91"/>
  <c r="AF160" i="91"/>
  <c r="AF35" i="92"/>
  <c r="X362" i="6"/>
  <c r="I362" i="6"/>
  <c r="AR146" i="91"/>
  <c r="AR160" i="91"/>
  <c r="AR35" i="92"/>
  <c r="AR34" i="92"/>
  <c r="BF470" i="6"/>
  <c r="BB293" i="97"/>
  <c r="BB292" i="97"/>
  <c r="AD230" i="6"/>
  <c r="AO194" i="6"/>
  <c r="BB166" i="91"/>
  <c r="BF378" i="6"/>
  <c r="BH34" i="92"/>
  <c r="BH146" i="91"/>
  <c r="BH160" i="91"/>
  <c r="BH35" i="92"/>
  <c r="BG362" i="6"/>
  <c r="AO319" i="97"/>
  <c r="AH118" i="91"/>
  <c r="AL306" i="6"/>
  <c r="AY146" i="91"/>
  <c r="AY160" i="91"/>
  <c r="AY35" i="92"/>
  <c r="AY34" i="92"/>
  <c r="AW265" i="97"/>
  <c r="BA443" i="6"/>
  <c r="AW266" i="97"/>
  <c r="BA342" i="6"/>
  <c r="Y118" i="91"/>
  <c r="AC306" i="6"/>
  <c r="W146" i="91"/>
  <c r="W160" i="91"/>
  <c r="W35" i="92"/>
  <c r="W34" i="92"/>
  <c r="BB362" i="6"/>
  <c r="AM378" i="6"/>
  <c r="AI166" i="91"/>
  <c r="T185" i="6"/>
  <c r="G6" i="68"/>
  <c r="T176" i="6"/>
  <c r="J34" i="92"/>
  <c r="J146" i="91"/>
  <c r="J160" i="91"/>
  <c r="J35" i="92"/>
  <c r="AT292" i="97"/>
  <c r="AX470" i="6"/>
  <c r="AT293" i="97"/>
  <c r="AG342" i="6"/>
  <c r="BD118" i="91"/>
  <c r="BH306" i="6"/>
  <c r="BG118" i="91"/>
  <c r="BK306" i="6"/>
  <c r="I6" i="68"/>
  <c r="AU10" i="12"/>
  <c r="AU11" i="12"/>
  <c r="AZ563" i="6"/>
  <c r="AZ565" i="6"/>
  <c r="AX353" i="97"/>
  <c r="BJ306" i="6"/>
  <c r="BF118" i="91"/>
  <c r="BK378" i="6"/>
  <c r="BG166" i="91"/>
  <c r="BI342" i="6"/>
  <c r="AL166" i="91"/>
  <c r="AP378" i="6"/>
  <c r="H6" i="68"/>
  <c r="D33" i="116"/>
  <c r="J23" i="59"/>
  <c r="K23" i="59"/>
  <c r="U194" i="6"/>
  <c r="BF229" i="97"/>
  <c r="BJ407" i="6"/>
  <c r="BF230" i="97"/>
  <c r="H353" i="97"/>
  <c r="AV362" i="6"/>
  <c r="BH443" i="6"/>
  <c r="BD266" i="97"/>
  <c r="BD265" i="97"/>
  <c r="AI562" i="6"/>
  <c r="U407" i="6"/>
  <c r="Q230" i="97"/>
  <c r="Q229" i="97"/>
  <c r="AY362" i="6"/>
  <c r="BF292" i="97"/>
  <c r="BJ470" i="6"/>
  <c r="BF293" i="97"/>
  <c r="AU563" i="6"/>
  <c r="AU565" i="6"/>
  <c r="AP10" i="12"/>
  <c r="AP11" i="12"/>
  <c r="BH194" i="6"/>
  <c r="AD166" i="91"/>
  <c r="AH378" i="6"/>
  <c r="Q118" i="91"/>
  <c r="U306" i="6"/>
  <c r="G367" i="97"/>
  <c r="G364" i="97"/>
  <c r="K535" i="6"/>
  <c r="G358" i="97"/>
  <c r="G365" i="97"/>
  <c r="G354" i="97"/>
  <c r="AU146" i="91"/>
  <c r="AU160" i="91"/>
  <c r="AU35" i="92"/>
  <c r="AU34" i="92"/>
  <c r="BJ167" i="6"/>
  <c r="BH82" i="68"/>
  <c r="Q306" i="6"/>
  <c r="M118" i="91"/>
  <c r="R34" i="92"/>
  <c r="R146" i="91"/>
  <c r="R160" i="91"/>
  <c r="R35" i="92"/>
  <c r="BK194" i="6"/>
  <c r="BK443" i="6"/>
  <c r="BG266" i="97"/>
  <c r="BG265" i="97"/>
  <c r="BI306" i="6"/>
  <c r="BE118" i="91"/>
  <c r="AG319" i="97"/>
  <c r="AG118" i="91"/>
  <c r="AK306" i="6"/>
  <c r="AW443" i="6"/>
  <c r="AS266" i="97"/>
  <c r="AS265" i="97"/>
  <c r="AS319" i="97"/>
  <c r="M362" i="6"/>
  <c r="BE176" i="6"/>
  <c r="BE185" i="6"/>
  <c r="E146" i="91"/>
  <c r="E160" i="91"/>
  <c r="E35" i="92"/>
  <c r="E34" i="92"/>
  <c r="BF306" i="6"/>
  <c r="BB118" i="91"/>
  <c r="AA29" i="52"/>
  <c r="G6" i="82"/>
  <c r="AO470" i="6"/>
  <c r="AK293" i="97"/>
  <c r="AK292" i="97"/>
  <c r="AO167" i="6"/>
  <c r="AM82" i="68"/>
  <c r="G36" i="52"/>
  <c r="L7" i="82"/>
  <c r="G44" i="52"/>
  <c r="AT362" i="6"/>
  <c r="K364" i="97"/>
  <c r="K354" i="97"/>
  <c r="K365" i="97"/>
  <c r="O535" i="6"/>
  <c r="K358" i="97"/>
  <c r="K367" i="97"/>
  <c r="AS342" i="6"/>
  <c r="AL194" i="6"/>
  <c r="BC362" i="6"/>
  <c r="AW292" i="97"/>
  <c r="BA470" i="6"/>
  <c r="AW293" i="97"/>
  <c r="Y265" i="97"/>
  <c r="AC443" i="6"/>
  <c r="Y266" i="97"/>
  <c r="AC167" i="6"/>
  <c r="AA82" i="68"/>
  <c r="C15" i="82"/>
  <c r="C39" i="82"/>
  <c r="J5" i="68"/>
  <c r="BB51" i="68"/>
  <c r="J7" i="68"/>
  <c r="AX34" i="92"/>
  <c r="AX146" i="91"/>
  <c r="AX160" i="91"/>
  <c r="AX35" i="92"/>
  <c r="D58" i="50"/>
  <c r="E53" i="50"/>
  <c r="E55" i="50"/>
  <c r="E57" i="50"/>
  <c r="Z362" i="6"/>
  <c r="AV82" i="68"/>
  <c r="AX167" i="6"/>
  <c r="C11" i="64"/>
  <c r="AG194" i="6"/>
  <c r="AI353" i="97"/>
  <c r="J26" i="36"/>
  <c r="K22" i="34"/>
  <c r="L57" i="63"/>
  <c r="K17" i="34"/>
  <c r="K19" i="34"/>
  <c r="K56" i="63"/>
  <c r="K58" i="63"/>
  <c r="J20" i="34"/>
  <c r="J58" i="63"/>
  <c r="H16" i="36"/>
  <c r="K27" i="36"/>
  <c r="K26" i="36"/>
  <c r="L21" i="34"/>
  <c r="L22" i="34"/>
  <c r="M41" i="28"/>
  <c r="J15" i="36"/>
  <c r="J16" i="36"/>
  <c r="BK164" i="91"/>
  <c r="BH164" i="91"/>
  <c r="BC164" i="91"/>
  <c r="AT380" i="6"/>
  <c r="AP168" i="91"/>
  <c r="AP38" i="92"/>
  <c r="AP47" i="92"/>
  <c r="AX164" i="91"/>
  <c r="AY164" i="91"/>
  <c r="AY380" i="6"/>
  <c r="AU168" i="91"/>
  <c r="AU38" i="92"/>
  <c r="AU47" i="92"/>
  <c r="K15" i="51"/>
  <c r="AK562" i="6"/>
  <c r="K164" i="91"/>
  <c r="K37" i="92"/>
  <c r="AO562" i="6"/>
  <c r="E164" i="91"/>
  <c r="E37" i="92"/>
  <c r="BJ562" i="6"/>
  <c r="T164" i="91"/>
  <c r="AP380" i="6"/>
  <c r="AL168" i="91"/>
  <c r="AL38" i="92"/>
  <c r="AL47" i="92"/>
  <c r="J562" i="6"/>
  <c r="BF362" i="6"/>
  <c r="F8" i="67"/>
  <c r="F10" i="67"/>
  <c r="F9" i="64"/>
  <c r="AF166" i="91"/>
  <c r="AJ378" i="6"/>
  <c r="AY365" i="97"/>
  <c r="BC535" i="6"/>
  <c r="AY358" i="97"/>
  <c r="AY364" i="97"/>
  <c r="AY354" i="97"/>
  <c r="AY367" i="97"/>
  <c r="E16" i="67"/>
  <c r="E19" i="67"/>
  <c r="E51" i="63"/>
  <c r="I10" i="12"/>
  <c r="I11" i="12"/>
  <c r="N563" i="6"/>
  <c r="N565" i="6"/>
  <c r="BK230" i="6"/>
  <c r="BM342" i="6"/>
  <c r="AG146" i="91"/>
  <c r="AG160" i="91"/>
  <c r="AG35" i="92"/>
  <c r="AG34" i="92"/>
  <c r="S10" i="12"/>
  <c r="S11" i="12"/>
  <c r="X563" i="6"/>
  <c r="X565" i="6"/>
  <c r="AI367" i="97"/>
  <c r="AI354" i="97"/>
  <c r="AM535" i="6"/>
  <c r="AI358" i="97"/>
  <c r="AI365" i="97"/>
  <c r="AI364" i="97"/>
  <c r="X164" i="91"/>
  <c r="Z551" i="6"/>
  <c r="V372" i="97"/>
  <c r="BE443" i="6"/>
  <c r="BA266" i="97"/>
  <c r="BA265" i="97"/>
  <c r="BF166" i="91"/>
  <c r="BJ378" i="6"/>
  <c r="AF185" i="6"/>
  <c r="H25" i="68"/>
  <c r="BI362" i="6"/>
  <c r="AR185" i="6"/>
  <c r="I25" i="68"/>
  <c r="AH562" i="6"/>
  <c r="T194" i="6"/>
  <c r="BO562" i="6"/>
  <c r="BB562" i="6"/>
  <c r="Z535" i="6"/>
  <c r="V358" i="97"/>
  <c r="V367" i="97"/>
  <c r="V365" i="97"/>
  <c r="V364" i="97"/>
  <c r="V354" i="97"/>
  <c r="BL535" i="6"/>
  <c r="BH358" i="97"/>
  <c r="BH367" i="97"/>
  <c r="BH365" i="97"/>
  <c r="BH364" i="97"/>
  <c r="BH354" i="97"/>
  <c r="BK367" i="97"/>
  <c r="BK354" i="97"/>
  <c r="BO535" i="6"/>
  <c r="BK358" i="97"/>
  <c r="BK365" i="97"/>
  <c r="BK364" i="97"/>
  <c r="Y378" i="6"/>
  <c r="U166" i="91"/>
  <c r="I365" i="97"/>
  <c r="M535" i="6"/>
  <c r="I358" i="97"/>
  <c r="I367" i="97"/>
  <c r="I364" i="97"/>
  <c r="I354" i="97"/>
  <c r="R364" i="97"/>
  <c r="R367" i="97"/>
  <c r="R354" i="97"/>
  <c r="V535" i="6"/>
  <c r="R358" i="97"/>
  <c r="R365" i="97"/>
  <c r="E8" i="67"/>
  <c r="E10" i="67"/>
  <c r="BE353" i="97"/>
  <c r="E59" i="52"/>
  <c r="E53" i="52"/>
  <c r="F66" i="63"/>
  <c r="F68" i="63"/>
  <c r="F74" i="63"/>
  <c r="BM443" i="6"/>
  <c r="BI266" i="97"/>
  <c r="BI265" i="97"/>
  <c r="BI319" i="97"/>
  <c r="AJ535" i="6"/>
  <c r="AF358" i="97"/>
  <c r="AF365" i="97"/>
  <c r="AF354" i="97"/>
  <c r="AF364" i="97"/>
  <c r="AF367" i="97"/>
  <c r="AD365" i="97"/>
  <c r="AD364" i="97"/>
  <c r="AD367" i="97"/>
  <c r="AH535" i="6"/>
  <c r="AD358" i="97"/>
  <c r="AD354" i="97"/>
  <c r="BD353" i="97"/>
  <c r="Z563" i="6"/>
  <c r="Z565" i="6"/>
  <c r="U10" i="12"/>
  <c r="U11" i="12"/>
  <c r="E354" i="97"/>
  <c r="E364" i="97"/>
  <c r="I535" i="6"/>
  <c r="E358" i="97"/>
  <c r="E367" i="97"/>
  <c r="E365" i="97"/>
  <c r="X368" i="97"/>
  <c r="X363" i="97"/>
  <c r="AS353" i="97"/>
  <c r="BE146" i="91"/>
  <c r="BE160" i="91"/>
  <c r="BE35" i="92"/>
  <c r="BE34" i="92"/>
  <c r="AN319" i="97"/>
  <c r="G28" i="68"/>
  <c r="F28" i="68"/>
  <c r="T364" i="97"/>
  <c r="X535" i="6"/>
  <c r="T358" i="97"/>
  <c r="T354" i="97"/>
  <c r="T365" i="97"/>
  <c r="T367" i="97"/>
  <c r="AT353" i="97"/>
  <c r="AE164" i="91"/>
  <c r="AW353" i="97"/>
  <c r="J17" i="51"/>
  <c r="D5" i="91"/>
  <c r="I5" i="91"/>
  <c r="D5" i="97"/>
  <c r="I5" i="97"/>
  <c r="AT146" i="91"/>
  <c r="AT160" i="91"/>
  <c r="AT35" i="92"/>
  <c r="AT34" i="92"/>
  <c r="AH353" i="97"/>
  <c r="BM194" i="6"/>
  <c r="V562" i="6"/>
  <c r="AZ7" i="92"/>
  <c r="I25" i="59"/>
  <c r="H35" i="116"/>
  <c r="AY20" i="52"/>
  <c r="AO362" i="6"/>
  <c r="BH362" i="6"/>
  <c r="M353" i="97"/>
  <c r="M34" i="92"/>
  <c r="M146" i="91"/>
  <c r="M160" i="91"/>
  <c r="M35" i="92"/>
  <c r="H6" i="82"/>
  <c r="E43" i="52"/>
  <c r="E38" i="52"/>
  <c r="Z374" i="97"/>
  <c r="BC562" i="6"/>
  <c r="AE368" i="97"/>
  <c r="AE363" i="97"/>
  <c r="BI10" i="12"/>
  <c r="BI11" i="12"/>
  <c r="BN563" i="6"/>
  <c r="BN565" i="6"/>
  <c r="AM563" i="6"/>
  <c r="AM565" i="6"/>
  <c r="AH10" i="12"/>
  <c r="AH11" i="12"/>
  <c r="AW362" i="6"/>
  <c r="BK362" i="6"/>
  <c r="AQ535" i="6"/>
  <c r="AM358" i="97"/>
  <c r="AM364" i="97"/>
  <c r="AM365" i="97"/>
  <c r="AM367" i="97"/>
  <c r="AM354" i="97"/>
  <c r="AK146" i="91"/>
  <c r="AK160" i="91"/>
  <c r="AK35" i="92"/>
  <c r="AK34" i="92"/>
  <c r="AJ363" i="97"/>
  <c r="D25" i="63"/>
  <c r="C168" i="116"/>
  <c r="D74" i="63"/>
  <c r="D31" i="63"/>
  <c r="C174" i="116"/>
  <c r="G9" i="64"/>
  <c r="G8" i="67"/>
  <c r="G10" i="67"/>
  <c r="AX362" i="6"/>
  <c r="AH166" i="91"/>
  <c r="AL378" i="6"/>
  <c r="BM407" i="6"/>
  <c r="BI230" i="97"/>
  <c r="BI229" i="97"/>
  <c r="D38" i="52"/>
  <c r="F6" i="82"/>
  <c r="D43" i="52"/>
  <c r="BG146" i="91"/>
  <c r="BG160" i="91"/>
  <c r="BG35" i="92"/>
  <c r="BG34" i="92"/>
  <c r="BJ354" i="97"/>
  <c r="BJ367" i="97"/>
  <c r="BN535" i="6"/>
  <c r="BJ358" i="97"/>
  <c r="BJ364" i="97"/>
  <c r="BJ365" i="97"/>
  <c r="BD34" i="92"/>
  <c r="BD146" i="91"/>
  <c r="BD160" i="91"/>
  <c r="BD35" i="92"/>
  <c r="Q362" i="6"/>
  <c r="AS362" i="6"/>
  <c r="AF470" i="6"/>
  <c r="AB293" i="97"/>
  <c r="AB292" i="97"/>
  <c r="P166" i="91"/>
  <c r="T378" i="6"/>
  <c r="O368" i="97"/>
  <c r="S566" i="6"/>
  <c r="AO34" i="92"/>
  <c r="AO146" i="91"/>
  <c r="AO160" i="91"/>
  <c r="AO35" i="92"/>
  <c r="M562" i="6"/>
  <c r="AF443" i="6"/>
  <c r="AB266" i="97"/>
  <c r="AB265" i="97"/>
  <c r="T306" i="6"/>
  <c r="P118" i="91"/>
  <c r="AH551" i="6"/>
  <c r="AD372" i="97"/>
  <c r="I214" i="6"/>
  <c r="BB34" i="92"/>
  <c r="BB146" i="91"/>
  <c r="BB160" i="91"/>
  <c r="BB35" i="92"/>
  <c r="BN378" i="6"/>
  <c r="BJ166" i="91"/>
  <c r="BH562" i="6"/>
  <c r="AI214" i="6"/>
  <c r="AB229" i="97"/>
  <c r="AF407" i="6"/>
  <c r="AB230" i="97"/>
  <c r="I27" i="68"/>
  <c r="P229" i="97"/>
  <c r="T407" i="6"/>
  <c r="P230" i="97"/>
  <c r="U378" i="6"/>
  <c r="Q166" i="91"/>
  <c r="D10" i="12"/>
  <c r="D11" i="12"/>
  <c r="I563" i="6"/>
  <c r="I565" i="6"/>
  <c r="BG562" i="6"/>
  <c r="W372" i="97"/>
  <c r="AA551" i="6"/>
  <c r="AT562" i="6"/>
  <c r="BK562" i="6"/>
  <c r="AR407" i="6"/>
  <c r="AN230" i="97"/>
  <c r="AN229" i="97"/>
  <c r="AC34" i="92"/>
  <c r="AC146" i="91"/>
  <c r="AC160" i="91"/>
  <c r="AC35" i="92"/>
  <c r="AH146" i="91"/>
  <c r="AH160" i="91"/>
  <c r="AH35" i="92"/>
  <c r="AH34" i="92"/>
  <c r="Q562" i="6"/>
  <c r="AN563" i="6"/>
  <c r="AN565" i="6"/>
  <c r="AI10" i="12"/>
  <c r="AI11" i="12"/>
  <c r="AS378" i="6"/>
  <c r="AO166" i="91"/>
  <c r="BF230" i="6"/>
  <c r="F82" i="68"/>
  <c r="F23" i="68"/>
  <c r="G23" i="68"/>
  <c r="H167" i="6"/>
  <c r="Z354" i="97"/>
  <c r="Z367" i="97"/>
  <c r="AD535" i="6"/>
  <c r="Z358" i="97"/>
  <c r="Z365" i="97"/>
  <c r="Z364" i="97"/>
  <c r="W214" i="6"/>
  <c r="AR367" i="97"/>
  <c r="AR364" i="97"/>
  <c r="AV535" i="6"/>
  <c r="AR358" i="97"/>
  <c r="AR365" i="97"/>
  <c r="AR354" i="97"/>
  <c r="AQ363" i="97"/>
  <c r="AK378" i="6"/>
  <c r="AG166" i="91"/>
  <c r="BC166" i="91"/>
  <c r="BG378" i="6"/>
  <c r="H26" i="68"/>
  <c r="I28" i="68"/>
  <c r="P292" i="97"/>
  <c r="T470" i="6"/>
  <c r="P293" i="97"/>
  <c r="R380" i="6"/>
  <c r="N168" i="91"/>
  <c r="N38" i="92"/>
  <c r="N47" i="92"/>
  <c r="N164" i="91"/>
  <c r="N37" i="92"/>
  <c r="AL362" i="6"/>
  <c r="AE563" i="6"/>
  <c r="AE565" i="6"/>
  <c r="Z10" i="12"/>
  <c r="Z11" i="12"/>
  <c r="BJ362" i="6"/>
  <c r="F364" i="97"/>
  <c r="F365" i="97"/>
  <c r="F354" i="97"/>
  <c r="F367" i="97"/>
  <c r="J535" i="6"/>
  <c r="F358" i="97"/>
  <c r="F26" i="68"/>
  <c r="G26" i="68"/>
  <c r="AL372" i="97"/>
  <c r="AP551" i="6"/>
  <c r="AU367" i="97"/>
  <c r="AU354" i="97"/>
  <c r="AY535" i="6"/>
  <c r="AU358" i="97"/>
  <c r="AU364" i="97"/>
  <c r="AU365" i="97"/>
  <c r="O563" i="6"/>
  <c r="O565" i="6"/>
  <c r="J10" i="12"/>
  <c r="J11" i="12"/>
  <c r="AC362" i="6"/>
  <c r="W563" i="6"/>
  <c r="W565" i="6"/>
  <c r="R10" i="12"/>
  <c r="R11" i="12"/>
  <c r="AL367" i="97"/>
  <c r="AL364" i="97"/>
  <c r="AL354" i="97"/>
  <c r="AP535" i="6"/>
  <c r="AL358" i="97"/>
  <c r="AL365" i="97"/>
  <c r="BL563" i="6"/>
  <c r="BL565" i="6"/>
  <c r="BG10" i="12"/>
  <c r="BG11" i="12"/>
  <c r="P563" i="6"/>
  <c r="P565" i="6"/>
  <c r="K10" i="12"/>
  <c r="K11" i="12"/>
  <c r="G164" i="91"/>
  <c r="G37" i="92"/>
  <c r="K380" i="6"/>
  <c r="G168" i="91"/>
  <c r="G38" i="92"/>
  <c r="G47" i="92"/>
  <c r="AJ562" i="6"/>
  <c r="BI292" i="97"/>
  <c r="BM470" i="6"/>
  <c r="BI293" i="97"/>
  <c r="AS146" i="91"/>
  <c r="AS160" i="91"/>
  <c r="AS35" i="92"/>
  <c r="AS34" i="92"/>
  <c r="AV363" i="97"/>
  <c r="AC166" i="91"/>
  <c r="AG378" i="6"/>
  <c r="AY551" i="6"/>
  <c r="AU372" i="97"/>
  <c r="AI372" i="97"/>
  <c r="AM551" i="6"/>
  <c r="C6" i="82"/>
  <c r="C29" i="52"/>
  <c r="BE194" i="6"/>
  <c r="I26" i="68"/>
  <c r="BE306" i="6"/>
  <c r="BA118" i="91"/>
  <c r="AR443" i="6"/>
  <c r="AN266" i="97"/>
  <c r="AN265" i="97"/>
  <c r="P265" i="97"/>
  <c r="T443" i="6"/>
  <c r="P266" i="97"/>
  <c r="BG353" i="97"/>
  <c r="AM230" i="6"/>
  <c r="BA166" i="91"/>
  <c r="BE378" i="6"/>
  <c r="T166" i="91"/>
  <c r="X378" i="6"/>
  <c r="AN214" i="6"/>
  <c r="N363" i="97"/>
  <c r="BB353" i="97"/>
  <c r="AP164" i="91"/>
  <c r="AP37" i="92"/>
  <c r="AI563" i="6"/>
  <c r="AI565" i="6"/>
  <c r="AD10" i="12"/>
  <c r="AD11" i="12"/>
  <c r="AF176" i="6"/>
  <c r="H24" i="68"/>
  <c r="Y562" i="6"/>
  <c r="AW166" i="91"/>
  <c r="BA378" i="6"/>
  <c r="AE214" i="6"/>
  <c r="AP365" i="97"/>
  <c r="AP367" i="97"/>
  <c r="AT535" i="6"/>
  <c r="AP358" i="97"/>
  <c r="AP364" i="97"/>
  <c r="AP354" i="97"/>
  <c r="S166" i="91"/>
  <c r="S37" i="92"/>
  <c r="W378" i="6"/>
  <c r="W380" i="6"/>
  <c r="S168" i="91"/>
  <c r="S38" i="92"/>
  <c r="S47" i="92"/>
  <c r="BC364" i="97"/>
  <c r="BC365" i="97"/>
  <c r="BC367" i="97"/>
  <c r="BG535" i="6"/>
  <c r="BC358" i="97"/>
  <c r="BC354" i="97"/>
  <c r="C126" i="116"/>
  <c r="J6" i="68"/>
  <c r="BN76" i="68"/>
  <c r="K363" i="97"/>
  <c r="AB319" i="97"/>
  <c r="BB535" i="6"/>
  <c r="AX358" i="97"/>
  <c r="AX365" i="97"/>
  <c r="AX367" i="97"/>
  <c r="AX364" i="97"/>
  <c r="AX354" i="97"/>
  <c r="I24" i="68"/>
  <c r="AR176" i="6"/>
  <c r="T167" i="6"/>
  <c r="R82" i="68"/>
  <c r="AD567" i="6"/>
  <c r="AV214" i="6"/>
  <c r="S363" i="97"/>
  <c r="U362" i="6"/>
  <c r="BF34" i="92"/>
  <c r="BF146" i="91"/>
  <c r="BF160" i="91"/>
  <c r="BF35" i="92"/>
  <c r="AA562" i="6"/>
  <c r="F27" i="68"/>
  <c r="G27" i="68"/>
  <c r="BN75" i="68"/>
  <c r="BJ164" i="91"/>
  <c r="AX166" i="91"/>
  <c r="BB378" i="6"/>
  <c r="BB380" i="6"/>
  <c r="AX168" i="91"/>
  <c r="AX38" i="92"/>
  <c r="AX47" i="92"/>
  <c r="BF353" i="97"/>
  <c r="O214" i="6"/>
  <c r="R563" i="6"/>
  <c r="R565" i="6"/>
  <c r="M10" i="12"/>
  <c r="M11" i="12"/>
  <c r="AT166" i="91"/>
  <c r="AX378" i="6"/>
  <c r="BL214" i="6"/>
  <c r="G48" i="50"/>
  <c r="F58" i="52"/>
  <c r="F52" i="52"/>
  <c r="G31" i="50"/>
  <c r="G49" i="52"/>
  <c r="G52" i="63"/>
  <c r="BF551" i="6"/>
  <c r="BB372" i="97"/>
  <c r="P214" i="6"/>
  <c r="AY562" i="6"/>
  <c r="BM167" i="6"/>
  <c r="BK82" i="68"/>
  <c r="J365" i="97"/>
  <c r="J364" i="97"/>
  <c r="J367" i="97"/>
  <c r="J354" i="97"/>
  <c r="N535" i="6"/>
  <c r="J358" i="97"/>
  <c r="AK362" i="6"/>
  <c r="Q353" i="97"/>
  <c r="G10" i="12"/>
  <c r="G11" i="12"/>
  <c r="L563" i="6"/>
  <c r="L565" i="6"/>
  <c r="BA319" i="97"/>
  <c r="P380" i="6"/>
  <c r="L168" i="91"/>
  <c r="L38" i="92"/>
  <c r="L47" i="92"/>
  <c r="L164" i="91"/>
  <c r="L37" i="92"/>
  <c r="T342" i="6"/>
  <c r="AW34" i="92"/>
  <c r="AW146" i="91"/>
  <c r="AW160" i="91"/>
  <c r="AW35" i="92"/>
  <c r="H354" i="97"/>
  <c r="H364" i="97"/>
  <c r="L535" i="6"/>
  <c r="H358" i="97"/>
  <c r="H367" i="97"/>
  <c r="H365" i="97"/>
  <c r="AG362" i="6"/>
  <c r="D35" i="116"/>
  <c r="C36" i="52"/>
  <c r="M3" i="82"/>
  <c r="D7" i="82"/>
  <c r="C44" i="52"/>
  <c r="AC551" i="6"/>
  <c r="Y372" i="97"/>
  <c r="L363" i="97"/>
  <c r="BA229" i="97"/>
  <c r="BE407" i="6"/>
  <c r="BA230" i="97"/>
  <c r="G363" i="97"/>
  <c r="AR164" i="91"/>
  <c r="H27" i="68"/>
  <c r="I23" i="68"/>
  <c r="AP82" i="68"/>
  <c r="AR167" i="6"/>
  <c r="P319" i="97"/>
  <c r="AE166" i="91"/>
  <c r="AI378" i="6"/>
  <c r="AI380" i="6"/>
  <c r="AE168" i="91"/>
  <c r="AE38" i="92"/>
  <c r="AE47" i="92"/>
  <c r="F24" i="68"/>
  <c r="H176" i="6"/>
  <c r="G24" i="68"/>
  <c r="AP563" i="6"/>
  <c r="AP565" i="6"/>
  <c r="AK10" i="12"/>
  <c r="AK11" i="12"/>
  <c r="H23" i="68"/>
  <c r="AD82" i="68"/>
  <c r="AF167" i="6"/>
  <c r="BM378" i="6"/>
  <c r="BI166" i="91"/>
  <c r="H7" i="67"/>
  <c r="AC353" i="97"/>
  <c r="AU378" i="6"/>
  <c r="AU380" i="6"/>
  <c r="AQ168" i="91"/>
  <c r="AQ38" i="92"/>
  <c r="AQ47" i="92"/>
  <c r="AQ166" i="91"/>
  <c r="AQ37" i="92"/>
  <c r="AP214" i="6"/>
  <c r="AK353" i="97"/>
  <c r="AM214" i="6"/>
  <c r="BE342" i="6"/>
  <c r="AG353" i="97"/>
  <c r="E58" i="50"/>
  <c r="F53" i="50"/>
  <c r="F55" i="50"/>
  <c r="F57" i="50"/>
  <c r="BE470" i="6"/>
  <c r="BA293" i="97"/>
  <c r="BA292" i="97"/>
  <c r="BE167" i="6"/>
  <c r="BC82" i="68"/>
  <c r="V551" i="6"/>
  <c r="R372" i="97"/>
  <c r="U562" i="6"/>
  <c r="H28" i="68"/>
  <c r="AR470" i="6"/>
  <c r="AN293" i="97"/>
  <c r="AN292" i="97"/>
  <c r="AD562" i="6"/>
  <c r="BA362" i="6"/>
  <c r="AO353" i="97"/>
  <c r="AQ10" i="12"/>
  <c r="AQ11" i="12"/>
  <c r="AV563" i="6"/>
  <c r="AV565" i="6"/>
  <c r="Q34" i="92"/>
  <c r="Q146" i="91"/>
  <c r="Q160" i="91"/>
  <c r="Q35" i="92"/>
  <c r="AQ562" i="6"/>
  <c r="W354" i="97"/>
  <c r="W364" i="97"/>
  <c r="W367" i="97"/>
  <c r="W365" i="97"/>
  <c r="AA535" i="6"/>
  <c r="W358" i="97"/>
  <c r="AH380" i="6"/>
  <c r="AD168" i="91"/>
  <c r="AD38" i="92"/>
  <c r="AD47" i="92"/>
  <c r="H185" i="6"/>
  <c r="F25" i="68"/>
  <c r="G25" i="68"/>
  <c r="AA363" i="97"/>
  <c r="AK166" i="91"/>
  <c r="AO378" i="6"/>
  <c r="Y146" i="91"/>
  <c r="Y160" i="91"/>
  <c r="Y35" i="92"/>
  <c r="Y34" i="92"/>
  <c r="Y353" i="97"/>
  <c r="R214" i="6"/>
  <c r="AM380" i="6"/>
  <c r="AI168" i="91"/>
  <c r="AI38" i="92"/>
  <c r="AI47" i="92"/>
  <c r="U364" i="97"/>
  <c r="U367" i="97"/>
  <c r="Y535" i="6"/>
  <c r="U358" i="97"/>
  <c r="U354" i="97"/>
  <c r="U365" i="97"/>
  <c r="AT551" i="6"/>
  <c r="AP372" i="97"/>
  <c r="D8" i="67"/>
  <c r="D10" i="67"/>
  <c r="C5" i="82"/>
  <c r="C42" i="52"/>
  <c r="C37" i="52"/>
  <c r="M4" i="82"/>
  <c r="BI118" i="91"/>
  <c r="BM306" i="6"/>
  <c r="V230" i="6"/>
  <c r="BK551" i="6"/>
  <c r="BG372" i="97"/>
  <c r="X214" i="6"/>
  <c r="AY29" i="52"/>
  <c r="K6" i="82"/>
  <c r="L214" i="6"/>
  <c r="BG380" i="6"/>
  <c r="BC168" i="91"/>
  <c r="BC38" i="92"/>
  <c r="BC47" i="92"/>
  <c r="N214" i="6"/>
  <c r="J25" i="59"/>
  <c r="K25" i="59"/>
  <c r="K20" i="34"/>
  <c r="L17" i="34"/>
  <c r="L19" i="34"/>
  <c r="L24" i="34"/>
  <c r="L56" i="63"/>
  <c r="L58" i="63"/>
  <c r="M57" i="63"/>
  <c r="L27" i="36"/>
  <c r="L26" i="36"/>
  <c r="M21" i="34"/>
  <c r="M22" i="34"/>
  <c r="N57" i="63"/>
  <c r="N41" i="28"/>
  <c r="K15" i="36"/>
  <c r="K16" i="36"/>
  <c r="K24" i="34"/>
  <c r="BN380" i="6"/>
  <c r="BJ168" i="91"/>
  <c r="BJ38" i="92"/>
  <c r="BJ47" i="92"/>
  <c r="BK380" i="6"/>
  <c r="BG168" i="91"/>
  <c r="BG38" i="92"/>
  <c r="BG47" i="92"/>
  <c r="BF380" i="6"/>
  <c r="BB168" i="91"/>
  <c r="BB38" i="92"/>
  <c r="BB47" i="92"/>
  <c r="BF164" i="91"/>
  <c r="BF37" i="92"/>
  <c r="K566" i="6"/>
  <c r="K568" i="6"/>
  <c r="I29" i="68"/>
  <c r="I30" i="68"/>
  <c r="BN214" i="6"/>
  <c r="BN78" i="68"/>
  <c r="AX380" i="6"/>
  <c r="AT168" i="91"/>
  <c r="AT38" i="92"/>
  <c r="AT47" i="92"/>
  <c r="BN80" i="68"/>
  <c r="BN79" i="68"/>
  <c r="AS164" i="91"/>
  <c r="BN77" i="68"/>
  <c r="BA380" i="6"/>
  <c r="AW168" i="91"/>
  <c r="AW38" i="92"/>
  <c r="AW47" i="92"/>
  <c r="AU164" i="91"/>
  <c r="AU37" i="92"/>
  <c r="H9" i="64"/>
  <c r="H8" i="67"/>
  <c r="H10" i="67"/>
  <c r="AS380" i="6"/>
  <c r="AO168" i="91"/>
  <c r="AO38" i="92"/>
  <c r="AO47" i="92"/>
  <c r="AW562" i="6"/>
  <c r="AW563" i="6"/>
  <c r="AW565" i="6"/>
  <c r="BJ37" i="92"/>
  <c r="BF562" i="6"/>
  <c r="BF563" i="6"/>
  <c r="BF565" i="6"/>
  <c r="AL164" i="91"/>
  <c r="AL37" i="92"/>
  <c r="AG562" i="6"/>
  <c r="AB10" i="12"/>
  <c r="AB11" i="12"/>
  <c r="AO214" i="6"/>
  <c r="AK214" i="6"/>
  <c r="X380" i="6"/>
  <c r="T168" i="91"/>
  <c r="T38" i="92"/>
  <c r="T47" i="92"/>
  <c r="Z214" i="6"/>
  <c r="I380" i="6"/>
  <c r="E168" i="91"/>
  <c r="E38" i="92"/>
  <c r="E47" i="92"/>
  <c r="BI562" i="6"/>
  <c r="BD10" i="12"/>
  <c r="BD11" i="12"/>
  <c r="BC37" i="92"/>
  <c r="AH164" i="91"/>
  <c r="AH37" i="92"/>
  <c r="Q164" i="91"/>
  <c r="Q37" i="92"/>
  <c r="BO96" i="68"/>
  <c r="H29" i="68"/>
  <c r="H30" i="68"/>
  <c r="O566" i="6"/>
  <c r="O568" i="6"/>
  <c r="AE37" i="92"/>
  <c r="L232" i="6"/>
  <c r="Q380" i="6"/>
  <c r="M168" i="91"/>
  <c r="M38" i="92"/>
  <c r="M47" i="92"/>
  <c r="D9" i="67"/>
  <c r="E6" i="67"/>
  <c r="E9" i="67"/>
  <c r="F6" i="67"/>
  <c r="F9" i="67"/>
  <c r="G6" i="67"/>
  <c r="G9" i="67"/>
  <c r="H6" i="67"/>
  <c r="AB566" i="6"/>
  <c r="AF372" i="97"/>
  <c r="AJ551" i="6"/>
  <c r="Y10" i="12"/>
  <c r="Y11" i="12"/>
  <c r="AD563" i="6"/>
  <c r="AD565" i="6"/>
  <c r="AG214" i="6"/>
  <c r="AZ265" i="97"/>
  <c r="BD443" i="6"/>
  <c r="AZ266" i="97"/>
  <c r="BF10" i="12"/>
  <c r="BF11" i="12"/>
  <c r="BK563" i="6"/>
  <c r="BK565" i="6"/>
  <c r="H10" i="12"/>
  <c r="H11" i="12"/>
  <c r="M563" i="6"/>
  <c r="M565" i="6"/>
  <c r="BA562" i="6"/>
  <c r="AD214" i="6"/>
  <c r="Q10" i="12"/>
  <c r="Q11" i="12"/>
  <c r="V563" i="6"/>
  <c r="V565" i="6"/>
  <c r="R164" i="91"/>
  <c r="R37" i="92"/>
  <c r="BO214" i="6"/>
  <c r="P553" i="6"/>
  <c r="L368" i="97"/>
  <c r="AY563" i="6"/>
  <c r="AY565" i="6"/>
  <c r="AT10" i="12"/>
  <c r="AT11" i="12"/>
  <c r="BJ551" i="6"/>
  <c r="BF372" i="97"/>
  <c r="AK563" i="6"/>
  <c r="AK565" i="6"/>
  <c r="AF10" i="12"/>
  <c r="AF11" i="12"/>
  <c r="AT563" i="6"/>
  <c r="AT565" i="6"/>
  <c r="AO10" i="12"/>
  <c r="AO11" i="12"/>
  <c r="AL551" i="6"/>
  <c r="AH372" i="97"/>
  <c r="R374" i="97"/>
  <c r="P353" i="97"/>
  <c r="E27" i="97"/>
  <c r="K553" i="6"/>
  <c r="G368" i="97"/>
  <c r="AN378" i="6"/>
  <c r="AN380" i="6"/>
  <c r="AJ168" i="91"/>
  <c r="AJ38" i="92"/>
  <c r="AJ47" i="92"/>
  <c r="AJ166" i="91"/>
  <c r="AJ37" i="92"/>
  <c r="AP374" i="97"/>
  <c r="U368" i="97"/>
  <c r="U363" i="97"/>
  <c r="AC230" i="6"/>
  <c r="AQ214" i="6"/>
  <c r="U563" i="6"/>
  <c r="U565" i="6"/>
  <c r="P10" i="12"/>
  <c r="P11" i="12"/>
  <c r="AK354" i="97"/>
  <c r="AO535" i="6"/>
  <c r="AK358" i="97"/>
  <c r="AK364" i="97"/>
  <c r="AK365" i="97"/>
  <c r="AK367" i="97"/>
  <c r="F48" i="59"/>
  <c r="E58" i="116"/>
  <c r="AE359" i="6"/>
  <c r="C49" i="9"/>
  <c r="T362" i="6"/>
  <c r="AE363" i="6"/>
  <c r="C51" i="9"/>
  <c r="AK380" i="6"/>
  <c r="AG168" i="91"/>
  <c r="AG38" i="92"/>
  <c r="AG47" i="92"/>
  <c r="J363" i="97"/>
  <c r="D118" i="91"/>
  <c r="H306" i="6"/>
  <c r="K368" i="97"/>
  <c r="O553" i="6"/>
  <c r="AM164" i="91"/>
  <c r="AP230" i="6"/>
  <c r="N368" i="97"/>
  <c r="R553" i="6"/>
  <c r="W164" i="91"/>
  <c r="W37" i="92"/>
  <c r="AR363" i="97"/>
  <c r="Z363" i="97"/>
  <c r="BF567" i="6"/>
  <c r="BK214" i="6"/>
  <c r="BB10" i="12"/>
  <c r="BB11" i="12"/>
  <c r="BG563" i="6"/>
  <c r="BG565" i="6"/>
  <c r="AR306" i="6"/>
  <c r="AN118" i="91"/>
  <c r="AT230" i="6"/>
  <c r="BE10" i="12"/>
  <c r="BE11" i="12"/>
  <c r="BJ563" i="6"/>
  <c r="BJ565" i="6"/>
  <c r="M214" i="6"/>
  <c r="BC214" i="6"/>
  <c r="Q535" i="6"/>
  <c r="M358" i="97"/>
  <c r="M364" i="97"/>
  <c r="M354" i="97"/>
  <c r="M367" i="97"/>
  <c r="M365" i="97"/>
  <c r="AH367" i="97"/>
  <c r="AH364" i="97"/>
  <c r="AH365" i="97"/>
  <c r="AL535" i="6"/>
  <c r="AH358" i="97"/>
  <c r="AH354" i="97"/>
  <c r="T363" i="97"/>
  <c r="E363" i="97"/>
  <c r="BD367" i="97"/>
  <c r="BH535" i="6"/>
  <c r="BD358" i="97"/>
  <c r="BD364" i="97"/>
  <c r="BD354" i="97"/>
  <c r="BD365" i="97"/>
  <c r="AO372" i="97"/>
  <c r="AS551" i="6"/>
  <c r="AC562" i="6"/>
  <c r="R363" i="97"/>
  <c r="R368" i="97"/>
  <c r="F124" i="116"/>
  <c r="AW10" i="12"/>
  <c r="AW11" i="12"/>
  <c r="BB563" i="6"/>
  <c r="BB565" i="6"/>
  <c r="AH563" i="6"/>
  <c r="AH565" i="6"/>
  <c r="AC10" i="12"/>
  <c r="AC11" i="12"/>
  <c r="V374" i="97"/>
  <c r="AO367" i="97"/>
  <c r="AO354" i="97"/>
  <c r="AO365" i="97"/>
  <c r="AS535" i="6"/>
  <c r="AO358" i="97"/>
  <c r="AO364" i="97"/>
  <c r="AZ378" i="6"/>
  <c r="AZ380" i="6"/>
  <c r="AV168" i="91"/>
  <c r="AV38" i="92"/>
  <c r="AV47" i="92"/>
  <c r="AV166" i="91"/>
  <c r="AV37" i="92"/>
  <c r="AG372" i="97"/>
  <c r="AK551" i="6"/>
  <c r="BO563" i="6"/>
  <c r="BO565" i="6"/>
  <c r="BJ10" i="12"/>
  <c r="BJ11" i="12"/>
  <c r="AK230" i="6"/>
  <c r="G38" i="52"/>
  <c r="L6" i="82"/>
  <c r="G43" i="52"/>
  <c r="BE364" i="97"/>
  <c r="BI535" i="6"/>
  <c r="BE358" i="97"/>
  <c r="BE367" i="97"/>
  <c r="BE365" i="97"/>
  <c r="BE354" i="97"/>
  <c r="D292" i="97"/>
  <c r="H470" i="6"/>
  <c r="D293" i="97"/>
  <c r="AL10" i="12"/>
  <c r="AL11" i="12"/>
  <c r="AQ563" i="6"/>
  <c r="AQ565" i="6"/>
  <c r="AR194" i="6"/>
  <c r="BE166" i="91"/>
  <c r="BI378" i="6"/>
  <c r="BI380" i="6"/>
  <c r="BE168" i="91"/>
  <c r="BE38" i="92"/>
  <c r="BE47" i="92"/>
  <c r="BG164" i="91"/>
  <c r="BG37" i="92"/>
  <c r="BD166" i="91"/>
  <c r="BH378" i="6"/>
  <c r="V214" i="6"/>
  <c r="K232" i="6"/>
  <c r="AS562" i="6"/>
  <c r="AC372" i="97"/>
  <c r="AG551" i="6"/>
  <c r="V164" i="91"/>
  <c r="V37" i="92"/>
  <c r="BI34" i="92"/>
  <c r="BI146" i="91"/>
  <c r="BI160" i="91"/>
  <c r="BI35" i="92"/>
  <c r="F51" i="63"/>
  <c r="F16" i="67"/>
  <c r="F19" i="67"/>
  <c r="BN551" i="6"/>
  <c r="BJ372" i="97"/>
  <c r="T37" i="92"/>
  <c r="G124" i="116"/>
  <c r="H342" i="6"/>
  <c r="AD368" i="97"/>
  <c r="AD363" i="97"/>
  <c r="X551" i="6"/>
  <c r="T372" i="97"/>
  <c r="AX37" i="92"/>
  <c r="AT372" i="97"/>
  <c r="AX551" i="6"/>
  <c r="BM362" i="6"/>
  <c r="Q367" i="97"/>
  <c r="Q364" i="97"/>
  <c r="U535" i="6"/>
  <c r="Q358" i="97"/>
  <c r="Q354" i="97"/>
  <c r="Q365" i="97"/>
  <c r="AF164" i="91"/>
  <c r="AF37" i="92"/>
  <c r="D6" i="82"/>
  <c r="C43" i="52"/>
  <c r="C38" i="52"/>
  <c r="AR378" i="6"/>
  <c r="AN166" i="91"/>
  <c r="H48" i="50"/>
  <c r="G52" i="52"/>
  <c r="G58" i="52"/>
  <c r="H31" i="50"/>
  <c r="H49" i="52"/>
  <c r="H52" i="63"/>
  <c r="AZ229" i="97"/>
  <c r="BD407" i="6"/>
  <c r="AZ230" i="97"/>
  <c r="D229" i="97"/>
  <c r="H407" i="6"/>
  <c r="D230" i="97"/>
  <c r="AY230" i="6"/>
  <c r="AQ368" i="97"/>
  <c r="AU566" i="6"/>
  <c r="AT214" i="6"/>
  <c r="AW365" i="97"/>
  <c r="AW367" i="97"/>
  <c r="AW364" i="97"/>
  <c r="AW354" i="97"/>
  <c r="BA535" i="6"/>
  <c r="AW358" i="97"/>
  <c r="D319" i="97"/>
  <c r="AI164" i="91"/>
  <c r="AI37" i="92"/>
  <c r="BA230" i="6"/>
  <c r="AF378" i="6"/>
  <c r="AB166" i="91"/>
  <c r="BD185" i="6"/>
  <c r="J25" i="68"/>
  <c r="AR342" i="6"/>
  <c r="AD374" i="97"/>
  <c r="BA353" i="97"/>
  <c r="BD176" i="6"/>
  <c r="J24" i="68"/>
  <c r="AO563" i="6"/>
  <c r="AO565" i="6"/>
  <c r="AJ10" i="12"/>
  <c r="AJ11" i="12"/>
  <c r="BC372" i="97"/>
  <c r="BG551" i="6"/>
  <c r="G29" i="68"/>
  <c r="G30" i="68"/>
  <c r="BH214" i="6"/>
  <c r="BB551" i="6"/>
  <c r="AX372" i="97"/>
  <c r="W363" i="97"/>
  <c r="W368" i="97"/>
  <c r="F164" i="91"/>
  <c r="F37" i="92"/>
  <c r="J380" i="6"/>
  <c r="F168" i="91"/>
  <c r="F38" i="92"/>
  <c r="F47" i="92"/>
  <c r="BH166" i="91"/>
  <c r="BH37" i="92"/>
  <c r="BL378" i="6"/>
  <c r="BL380" i="6"/>
  <c r="BH168" i="91"/>
  <c r="BH38" i="92"/>
  <c r="BH47" i="92"/>
  <c r="BE362" i="6"/>
  <c r="AX230" i="6"/>
  <c r="N380" i="6"/>
  <c r="J168" i="91"/>
  <c r="J38" i="92"/>
  <c r="J47" i="92"/>
  <c r="J164" i="91"/>
  <c r="J37" i="92"/>
  <c r="Y374" i="97"/>
  <c r="S372" i="97"/>
  <c r="W551" i="6"/>
  <c r="BB374" i="97"/>
  <c r="S368" i="97"/>
  <c r="BB82" i="68"/>
  <c r="BD167" i="6"/>
  <c r="J23" i="68"/>
  <c r="C130" i="116"/>
  <c r="C128" i="116"/>
  <c r="BC363" i="97"/>
  <c r="AU374" i="97"/>
  <c r="BA551" i="6"/>
  <c r="AW372" i="97"/>
  <c r="Z164" i="91"/>
  <c r="Z37" i="92"/>
  <c r="AD380" i="6"/>
  <c r="Z168" i="91"/>
  <c r="Z38" i="92"/>
  <c r="Z47" i="92"/>
  <c r="AS166" i="91"/>
  <c r="AW378" i="6"/>
  <c r="F29" i="68"/>
  <c r="F30" i="68"/>
  <c r="L10" i="12"/>
  <c r="L11" i="12"/>
  <c r="Q563" i="6"/>
  <c r="Q565" i="6"/>
  <c r="U380" i="6"/>
  <c r="Q168" i="91"/>
  <c r="Q38" i="92"/>
  <c r="Q47" i="92"/>
  <c r="AM363" i="97"/>
  <c r="AM368" i="97"/>
  <c r="BD164" i="91"/>
  <c r="BF214" i="6"/>
  <c r="AU551" i="6"/>
  <c r="AQ372" i="97"/>
  <c r="BI353" i="97"/>
  <c r="V380" i="6"/>
  <c r="R168" i="91"/>
  <c r="R38" i="92"/>
  <c r="R47" i="92"/>
  <c r="BK363" i="97"/>
  <c r="BH363" i="97"/>
  <c r="V368" i="97"/>
  <c r="V363" i="97"/>
  <c r="BI214" i="6"/>
  <c r="E9" i="64"/>
  <c r="J563" i="6"/>
  <c r="J565" i="6"/>
  <c r="E10" i="12"/>
  <c r="E11" i="12"/>
  <c r="H363" i="97"/>
  <c r="BG230" i="6"/>
  <c r="AM567" i="6"/>
  <c r="AA368" i="97"/>
  <c r="BD470" i="6"/>
  <c r="AZ293" i="97"/>
  <c r="AZ292" i="97"/>
  <c r="BA372" i="97"/>
  <c r="BE551" i="6"/>
  <c r="BK535" i="6"/>
  <c r="BG358" i="97"/>
  <c r="BG364" i="97"/>
  <c r="BG365" i="97"/>
  <c r="BG354" i="97"/>
  <c r="BG367" i="97"/>
  <c r="AI374" i="97"/>
  <c r="H194" i="6"/>
  <c r="AS365" i="97"/>
  <c r="AW535" i="6"/>
  <c r="AS358" i="97"/>
  <c r="AS367" i="97"/>
  <c r="AS364" i="97"/>
  <c r="AS354" i="97"/>
  <c r="V10" i="12"/>
  <c r="V11" i="12"/>
  <c r="AA563" i="6"/>
  <c r="AA565" i="6"/>
  <c r="AP363" i="97"/>
  <c r="BH563" i="6"/>
  <c r="BH565" i="6"/>
  <c r="BC10" i="12"/>
  <c r="BC11" i="12"/>
  <c r="W230" i="6"/>
  <c r="U164" i="91"/>
  <c r="U37" i="92"/>
  <c r="AK164" i="91"/>
  <c r="AK37" i="92"/>
  <c r="BG374" i="97"/>
  <c r="AF342" i="6"/>
  <c r="AV378" i="6"/>
  <c r="AV380" i="6"/>
  <c r="AR168" i="91"/>
  <c r="AR38" i="92"/>
  <c r="AR47" i="92"/>
  <c r="AR166" i="91"/>
  <c r="AR37" i="92"/>
  <c r="BJ535" i="6"/>
  <c r="BF358" i="97"/>
  <c r="BF364" i="97"/>
  <c r="BF354" i="97"/>
  <c r="BF365" i="97"/>
  <c r="BF367" i="97"/>
  <c r="AX363" i="97"/>
  <c r="AB353" i="97"/>
  <c r="F27" i="97"/>
  <c r="AZ319" i="97"/>
  <c r="T10" i="12"/>
  <c r="T11" i="12"/>
  <c r="Y563" i="6"/>
  <c r="Y565" i="6"/>
  <c r="BB364" i="97"/>
  <c r="BF535" i="6"/>
  <c r="BB358" i="97"/>
  <c r="BB367" i="97"/>
  <c r="BB354" i="97"/>
  <c r="BB365" i="97"/>
  <c r="AJ214" i="6"/>
  <c r="AL374" i="97"/>
  <c r="Q372" i="97"/>
  <c r="U551" i="6"/>
  <c r="AF194" i="6"/>
  <c r="AH230" i="6"/>
  <c r="AO551" i="6"/>
  <c r="AK372" i="97"/>
  <c r="Q214" i="6"/>
  <c r="W374" i="97"/>
  <c r="BD378" i="6"/>
  <c r="AZ166" i="91"/>
  <c r="AJ368" i="97"/>
  <c r="AT364" i="97"/>
  <c r="AT367" i="97"/>
  <c r="AX535" i="6"/>
  <c r="AT358" i="97"/>
  <c r="AT365" i="97"/>
  <c r="AT354" i="97"/>
  <c r="AI551" i="6"/>
  <c r="AE372" i="97"/>
  <c r="AN353" i="97"/>
  <c r="G27" i="97"/>
  <c r="AF363" i="97"/>
  <c r="AF368" i="97"/>
  <c r="F53" i="52"/>
  <c r="G66" i="63"/>
  <c r="G68" i="63"/>
  <c r="G74" i="63"/>
  <c r="F59" i="52"/>
  <c r="AX562" i="6"/>
  <c r="I363" i="97"/>
  <c r="Y380" i="6"/>
  <c r="U168" i="91"/>
  <c r="U38" i="92"/>
  <c r="U47" i="92"/>
  <c r="AJ380" i="6"/>
  <c r="AF168" i="91"/>
  <c r="AF38" i="92"/>
  <c r="AF47" i="92"/>
  <c r="J214" i="6"/>
  <c r="F58" i="50"/>
  <c r="G53" i="50"/>
  <c r="G55" i="50"/>
  <c r="G57" i="50"/>
  <c r="AB118" i="91"/>
  <c r="AF306" i="6"/>
  <c r="L380" i="6"/>
  <c r="H168" i="91"/>
  <c r="H38" i="92"/>
  <c r="H47" i="92"/>
  <c r="H164" i="91"/>
  <c r="H37" i="92"/>
  <c r="AV368" i="97"/>
  <c r="AZ566" i="6"/>
  <c r="M380" i="6"/>
  <c r="I168" i="91"/>
  <c r="I38" i="92"/>
  <c r="I47" i="92"/>
  <c r="I164" i="91"/>
  <c r="I37" i="92"/>
  <c r="BG214" i="6"/>
  <c r="AA230" i="6"/>
  <c r="AA214" i="6"/>
  <c r="BM551" i="6"/>
  <c r="BI372" i="97"/>
  <c r="Y367" i="97"/>
  <c r="Y364" i="97"/>
  <c r="Y354" i="97"/>
  <c r="AC535" i="6"/>
  <c r="Y358" i="97"/>
  <c r="Y365" i="97"/>
  <c r="AG535" i="6"/>
  <c r="AC358" i="97"/>
  <c r="AC354" i="97"/>
  <c r="AC364" i="97"/>
  <c r="AC365" i="97"/>
  <c r="AC367" i="97"/>
  <c r="J26" i="68"/>
  <c r="AK535" i="6"/>
  <c r="AG358" i="97"/>
  <c r="AG367" i="97"/>
  <c r="AG364" i="97"/>
  <c r="AG354" i="97"/>
  <c r="AG365" i="97"/>
  <c r="AY214" i="6"/>
  <c r="H443" i="6"/>
  <c r="D266" i="97"/>
  <c r="D265" i="97"/>
  <c r="J28" i="68"/>
  <c r="AY553" i="6"/>
  <c r="AU363" i="97"/>
  <c r="T230" i="6"/>
  <c r="AI230" i="6"/>
  <c r="V567" i="6"/>
  <c r="AD164" i="91"/>
  <c r="AD37" i="92"/>
  <c r="BA34" i="92"/>
  <c r="BA146" i="91"/>
  <c r="BA160" i="91"/>
  <c r="BA35" i="92"/>
  <c r="Y230" i="6"/>
  <c r="AO380" i="6"/>
  <c r="AK168" i="91"/>
  <c r="AK38" i="92"/>
  <c r="AK47" i="92"/>
  <c r="AW164" i="91"/>
  <c r="AW37" i="92"/>
  <c r="U214" i="6"/>
  <c r="C7" i="111"/>
  <c r="C17" i="111"/>
  <c r="C44" i="71"/>
  <c r="AG380" i="6"/>
  <c r="AC168" i="91"/>
  <c r="AC38" i="92"/>
  <c r="AC47" i="92"/>
  <c r="P146" i="91"/>
  <c r="P160" i="91"/>
  <c r="P35" i="92"/>
  <c r="U372" i="97"/>
  <c r="Y551" i="6"/>
  <c r="Z230" i="6"/>
  <c r="AL562" i="6"/>
  <c r="J27" i="68"/>
  <c r="Y214" i="6"/>
  <c r="AW214" i="6"/>
  <c r="AE10" i="12"/>
  <c r="AE11" i="12"/>
  <c r="AJ563" i="6"/>
  <c r="AJ565" i="6"/>
  <c r="AP553" i="6"/>
  <c r="AL363" i="97"/>
  <c r="F363" i="97"/>
  <c r="AB378" i="6"/>
  <c r="AB380" i="6"/>
  <c r="X168" i="91"/>
  <c r="X38" i="92"/>
  <c r="X47" i="92"/>
  <c r="X166" i="91"/>
  <c r="BJ363" i="97"/>
  <c r="AX10" i="12"/>
  <c r="AX11" i="12"/>
  <c r="BC563" i="6"/>
  <c r="BC565" i="6"/>
  <c r="P372" i="97"/>
  <c r="T551" i="6"/>
  <c r="Z380" i="6"/>
  <c r="V168" i="91"/>
  <c r="V38" i="92"/>
  <c r="V47" i="92"/>
  <c r="BB214" i="6"/>
  <c r="AH214" i="6"/>
  <c r="BE164" i="91"/>
  <c r="AI363" i="97"/>
  <c r="AI368" i="97"/>
  <c r="AA380" i="6"/>
  <c r="W168" i="91"/>
  <c r="W38" i="92"/>
  <c r="W47" i="92"/>
  <c r="BK567" i="6"/>
  <c r="AY363" i="97"/>
  <c r="L566" i="6"/>
  <c r="L568" i="6"/>
  <c r="AO164" i="91"/>
  <c r="AO37" i="92"/>
  <c r="BB164" i="91"/>
  <c r="BB37" i="92"/>
  <c r="AT164" i="91"/>
  <c r="AT37" i="92"/>
  <c r="BH380" i="6"/>
  <c r="BD168" i="91"/>
  <c r="BD38" i="92"/>
  <c r="BD47" i="92"/>
  <c r="L15" i="36"/>
  <c r="O41" i="28"/>
  <c r="M56" i="63"/>
  <c r="M58" i="63"/>
  <c r="L20" i="34"/>
  <c r="M17" i="34"/>
  <c r="M19" i="34"/>
  <c r="BJ380" i="6"/>
  <c r="BF168" i="91"/>
  <c r="BF38" i="92"/>
  <c r="BF47" i="92"/>
  <c r="AW380" i="6"/>
  <c r="AS168" i="91"/>
  <c r="AS38" i="92"/>
  <c r="AS47" i="92"/>
  <c r="N21" i="34"/>
  <c r="N22" i="34"/>
  <c r="O57" i="63"/>
  <c r="M27" i="36"/>
  <c r="M26" i="36"/>
  <c r="BI164" i="91"/>
  <c r="BI37" i="92"/>
  <c r="BE380" i="6"/>
  <c r="BA168" i="91"/>
  <c r="BA38" i="92"/>
  <c r="BA47" i="92"/>
  <c r="BO80" i="68"/>
  <c r="J29" i="68"/>
  <c r="J30" i="68"/>
  <c r="BG232" i="6"/>
  <c r="BF232" i="6"/>
  <c r="AG563" i="6"/>
  <c r="AG565" i="6"/>
  <c r="BA10" i="12"/>
  <c r="BA11" i="12"/>
  <c r="H9" i="67"/>
  <c r="AT566" i="6"/>
  <c r="BC566" i="6"/>
  <c r="BB566" i="6"/>
  <c r="AY232" i="6"/>
  <c r="AY570" i="6"/>
  <c r="AR10" i="12"/>
  <c r="AR11" i="12"/>
  <c r="N566" i="6"/>
  <c r="N568" i="6"/>
  <c r="AM232" i="6"/>
  <c r="BJ214" i="6"/>
  <c r="BI563" i="6"/>
  <c r="BI565" i="6"/>
  <c r="M164" i="91"/>
  <c r="M37" i="92"/>
  <c r="AH553" i="6"/>
  <c r="AD376" i="97"/>
  <c r="AL380" i="6"/>
  <c r="AH168" i="91"/>
  <c r="AH38" i="92"/>
  <c r="AH47" i="92"/>
  <c r="O232" i="6"/>
  <c r="O570" i="6"/>
  <c r="M566" i="6"/>
  <c r="M568" i="6"/>
  <c r="BD37" i="92"/>
  <c r="AN566" i="6"/>
  <c r="AE373" i="6"/>
  <c r="C52" i="9"/>
  <c r="C53" i="9"/>
  <c r="G21" i="52"/>
  <c r="BE37" i="92"/>
  <c r="BK232" i="6"/>
  <c r="AL376" i="97"/>
  <c r="BH230" i="6"/>
  <c r="C11" i="111"/>
  <c r="C45" i="71"/>
  <c r="C58" i="71"/>
  <c r="BD342" i="6"/>
  <c r="BM230" i="6"/>
  <c r="C50" i="71"/>
  <c r="C57" i="71"/>
  <c r="BB363" i="97"/>
  <c r="Y232" i="6"/>
  <c r="G58" i="50"/>
  <c r="H53" i="50"/>
  <c r="H55" i="50"/>
  <c r="H57" i="50"/>
  <c r="H58" i="50"/>
  <c r="AB364" i="97"/>
  <c r="AQ532" i="6"/>
  <c r="D63" i="9"/>
  <c r="AF535" i="6"/>
  <c r="AB365" i="97"/>
  <c r="AB354" i="97"/>
  <c r="AB367" i="97"/>
  <c r="G49" i="59"/>
  <c r="F59" i="116"/>
  <c r="AB146" i="91"/>
  <c r="AB160" i="91"/>
  <c r="AB35" i="92"/>
  <c r="AX214" i="6"/>
  <c r="AH567" i="6"/>
  <c r="BC374" i="97"/>
  <c r="BG553" i="6"/>
  <c r="I232" i="6"/>
  <c r="J553" i="6"/>
  <c r="F368" i="97"/>
  <c r="AJ230" i="6"/>
  <c r="AI567" i="6"/>
  <c r="AI232" i="6"/>
  <c r="AG368" i="97"/>
  <c r="AG363" i="97"/>
  <c r="T562" i="6"/>
  <c r="AI553" i="6"/>
  <c r="AE374" i="97"/>
  <c r="BE372" i="97"/>
  <c r="BI551" i="6"/>
  <c r="AA553" i="6"/>
  <c r="Q374" i="97"/>
  <c r="BD372" i="97"/>
  <c r="BH551" i="6"/>
  <c r="H562" i="6"/>
  <c r="H48" i="59"/>
  <c r="G58" i="116"/>
  <c r="AR362" i="6"/>
  <c r="BC363" i="6"/>
  <c r="E51" i="9"/>
  <c r="BC359" i="6"/>
  <c r="E49" i="9"/>
  <c r="AY567" i="6"/>
  <c r="G51" i="63"/>
  <c r="G16" i="67"/>
  <c r="G19" i="67"/>
  <c r="AC374" i="97"/>
  <c r="AK567" i="6"/>
  <c r="AC214" i="6"/>
  <c r="AP567" i="6"/>
  <c r="AP232" i="6"/>
  <c r="AP570" i="6"/>
  <c r="AC567" i="6"/>
  <c r="V553" i="6"/>
  <c r="BF374" i="97"/>
  <c r="BA214" i="6"/>
  <c r="BA553" i="6"/>
  <c r="AW363" i="97"/>
  <c r="H58" i="52"/>
  <c r="I52" i="63"/>
  <c r="H52" i="52"/>
  <c r="I48" i="50"/>
  <c r="I31" i="50"/>
  <c r="I49" i="52"/>
  <c r="AT374" i="97"/>
  <c r="D146" i="91"/>
  <c r="D160" i="91"/>
  <c r="AZ372" i="97"/>
  <c r="BD551" i="6"/>
  <c r="AO374" i="97"/>
  <c r="AH363" i="97"/>
  <c r="BN230" i="6"/>
  <c r="AT567" i="6"/>
  <c r="AR368" i="97"/>
  <c r="AV566" i="6"/>
  <c r="AV372" i="97"/>
  <c r="AZ551" i="6"/>
  <c r="BB230" i="6"/>
  <c r="AO230" i="6"/>
  <c r="BA563" i="6"/>
  <c r="BA565" i="6"/>
  <c r="AV10" i="12"/>
  <c r="AV11" i="12"/>
  <c r="AF230" i="6"/>
  <c r="BH368" i="97"/>
  <c r="BL566" i="6"/>
  <c r="BE230" i="6"/>
  <c r="AF551" i="6"/>
  <c r="AB372" i="97"/>
  <c r="E368" i="97"/>
  <c r="I553" i="6"/>
  <c r="I566" i="6"/>
  <c r="I568" i="6"/>
  <c r="Y164" i="91"/>
  <c r="Y37" i="92"/>
  <c r="AC380" i="6"/>
  <c r="Y168" i="91"/>
  <c r="Y38" i="92"/>
  <c r="Y47" i="92"/>
  <c r="N553" i="6"/>
  <c r="J368" i="97"/>
  <c r="AA166" i="91"/>
  <c r="AA37" i="92"/>
  <c r="AE378" i="6"/>
  <c r="AE380" i="6"/>
  <c r="AA168" i="91"/>
  <c r="AA38" i="92"/>
  <c r="AA47" i="92"/>
  <c r="AH374" i="97"/>
  <c r="W553" i="6"/>
  <c r="S374" i="97"/>
  <c r="D353" i="97"/>
  <c r="BP530" i="6"/>
  <c r="BH372" i="97"/>
  <c r="BL551" i="6"/>
  <c r="AS563" i="6"/>
  <c r="AS565" i="6"/>
  <c r="AN10" i="12"/>
  <c r="AN11" i="12"/>
  <c r="BE363" i="97"/>
  <c r="AG374" i="97"/>
  <c r="X230" i="6"/>
  <c r="AG164" i="91"/>
  <c r="AG37" i="92"/>
  <c r="AF374" i="97"/>
  <c r="AJ553" i="6"/>
  <c r="BK368" i="97"/>
  <c r="Z566" i="6"/>
  <c r="AS372" i="97"/>
  <c r="AW551" i="6"/>
  <c r="AB551" i="6"/>
  <c r="X372" i="97"/>
  <c r="M232" i="6"/>
  <c r="K376" i="97"/>
  <c r="G376" i="97"/>
  <c r="K570" i="6"/>
  <c r="L376" i="97"/>
  <c r="BI374" i="97"/>
  <c r="G53" i="52"/>
  <c r="G59" i="52"/>
  <c r="H66" i="63"/>
  <c r="H68" i="63"/>
  <c r="H74" i="63"/>
  <c r="BF363" i="97"/>
  <c r="E124" i="116"/>
  <c r="BJ230" i="6"/>
  <c r="AQ374" i="97"/>
  <c r="AU553" i="6"/>
  <c r="AP368" i="97"/>
  <c r="BA374" i="97"/>
  <c r="AI566" i="6"/>
  <c r="BA164" i="91"/>
  <c r="BA37" i="92"/>
  <c r="BE562" i="6"/>
  <c r="D124" i="116"/>
  <c r="AX567" i="6"/>
  <c r="AS214" i="6"/>
  <c r="AY368" i="97"/>
  <c r="AS10" i="12"/>
  <c r="AS11" i="12"/>
  <c r="AX563" i="6"/>
  <c r="AX565" i="6"/>
  <c r="BC532" i="6"/>
  <c r="E63" i="9"/>
  <c r="AN367" i="97"/>
  <c r="H49" i="59"/>
  <c r="G59" i="116"/>
  <c r="AR535" i="6"/>
  <c r="AN364" i="97"/>
  <c r="AN365" i="97"/>
  <c r="AN354" i="97"/>
  <c r="AU230" i="6"/>
  <c r="AS363" i="97"/>
  <c r="H368" i="97"/>
  <c r="L553" i="6"/>
  <c r="BA567" i="6"/>
  <c r="X553" i="6"/>
  <c r="T374" i="97"/>
  <c r="G8" i="92"/>
  <c r="F21" i="52"/>
  <c r="AG230" i="6"/>
  <c r="AR562" i="6"/>
  <c r="X37" i="92"/>
  <c r="Z553" i="6"/>
  <c r="BD363" i="97"/>
  <c r="T368" i="97"/>
  <c r="X566" i="6"/>
  <c r="N376" i="97"/>
  <c r="AK363" i="97"/>
  <c r="AT553" i="6"/>
  <c r="P367" i="97"/>
  <c r="P364" i="97"/>
  <c r="P354" i="97"/>
  <c r="F49" i="59"/>
  <c r="E59" i="116"/>
  <c r="T535" i="6"/>
  <c r="AE532" i="6"/>
  <c r="C63" i="9"/>
  <c r="P365" i="97"/>
  <c r="BM562" i="6"/>
  <c r="I368" i="97"/>
  <c r="M553" i="6"/>
  <c r="AM553" i="6"/>
  <c r="U374" i="97"/>
  <c r="Y553" i="6"/>
  <c r="H124" i="116"/>
  <c r="BA365" i="97"/>
  <c r="BA364" i="97"/>
  <c r="BA354" i="97"/>
  <c r="BE535" i="6"/>
  <c r="BA358" i="97"/>
  <c r="BA367" i="97"/>
  <c r="Q363" i="97"/>
  <c r="P374" i="97"/>
  <c r="T567" i="6"/>
  <c r="AB230" i="6"/>
  <c r="AX368" i="97"/>
  <c r="P232" i="6"/>
  <c r="P570" i="6"/>
  <c r="P566" i="6"/>
  <c r="P568" i="6"/>
  <c r="BG363" i="97"/>
  <c r="AU376" i="97"/>
  <c r="BM380" i="6"/>
  <c r="BI168" i="91"/>
  <c r="BI38" i="92"/>
  <c r="BI47" i="92"/>
  <c r="N232" i="6"/>
  <c r="AR230" i="6"/>
  <c r="R232" i="6"/>
  <c r="R570" i="6"/>
  <c r="AZ353" i="97"/>
  <c r="H27" i="97"/>
  <c r="Z567" i="6"/>
  <c r="Z232" i="6"/>
  <c r="AC363" i="97"/>
  <c r="AC368" i="97"/>
  <c r="AA567" i="6"/>
  <c r="U230" i="6"/>
  <c r="AT363" i="97"/>
  <c r="AX553" i="6"/>
  <c r="AK374" i="97"/>
  <c r="AF362" i="6"/>
  <c r="AQ363" i="6"/>
  <c r="D51" i="9"/>
  <c r="G48" i="59"/>
  <c r="F58" i="116"/>
  <c r="AQ359" i="6"/>
  <c r="D49" i="9"/>
  <c r="BJ368" i="97"/>
  <c r="AL368" i="97"/>
  <c r="AP566" i="6"/>
  <c r="Y363" i="97"/>
  <c r="AZ118" i="91"/>
  <c r="BD306" i="6"/>
  <c r="BG567" i="6"/>
  <c r="AW374" i="97"/>
  <c r="AX374" i="97"/>
  <c r="BB553" i="6"/>
  <c r="AL214" i="6"/>
  <c r="P34" i="92"/>
  <c r="AV551" i="6"/>
  <c r="AR372" i="97"/>
  <c r="AR551" i="6"/>
  <c r="AN372" i="97"/>
  <c r="AJ372" i="97"/>
  <c r="AN551" i="6"/>
  <c r="J566" i="6"/>
  <c r="J568" i="6"/>
  <c r="AF562" i="6"/>
  <c r="W567" i="6"/>
  <c r="W232" i="6"/>
  <c r="AS230" i="6"/>
  <c r="AL563" i="6"/>
  <c r="AL565" i="6"/>
  <c r="AG10" i="12"/>
  <c r="AG11" i="12"/>
  <c r="AC164" i="91"/>
  <c r="AC37" i="92"/>
  <c r="Y567" i="6"/>
  <c r="AU368" i="97"/>
  <c r="BD194" i="6"/>
  <c r="AL230" i="6"/>
  <c r="T380" i="6"/>
  <c r="R566" i="6"/>
  <c r="R568" i="6"/>
  <c r="AE566" i="6"/>
  <c r="BI367" i="97"/>
  <c r="BI365" i="97"/>
  <c r="BI354" i="97"/>
  <c r="BM535" i="6"/>
  <c r="BI358" i="97"/>
  <c r="BI364" i="97"/>
  <c r="BC368" i="97"/>
  <c r="BG566" i="6"/>
  <c r="W566" i="6"/>
  <c r="AN146" i="91"/>
  <c r="AN160" i="91"/>
  <c r="AN35" i="92"/>
  <c r="AM566" i="6"/>
  <c r="AM568" i="6"/>
  <c r="BJ374" i="97"/>
  <c r="BN553" i="6"/>
  <c r="AS37" i="92"/>
  <c r="AO363" i="97"/>
  <c r="AS553" i="6"/>
  <c r="AC563" i="6"/>
  <c r="AC565" i="6"/>
  <c r="X10" i="12"/>
  <c r="X11" i="12"/>
  <c r="M363" i="97"/>
  <c r="Z368" i="97"/>
  <c r="AD553" i="6"/>
  <c r="AY566" i="6"/>
  <c r="BN566" i="6"/>
  <c r="K8" i="92"/>
  <c r="J21" i="52"/>
  <c r="N27" i="36"/>
  <c r="N26" i="36"/>
  <c r="O21" i="34"/>
  <c r="Q70" i="33"/>
  <c r="L16" i="36"/>
  <c r="P41" i="28"/>
  <c r="M15" i="36"/>
  <c r="M16" i="36"/>
  <c r="D37" i="35"/>
  <c r="M20" i="34"/>
  <c r="N56" i="63"/>
  <c r="N58" i="63"/>
  <c r="N17" i="34"/>
  <c r="N19" i="34"/>
  <c r="M24" i="34"/>
  <c r="AO232" i="6"/>
  <c r="BO566" i="6"/>
  <c r="AT232" i="6"/>
  <c r="AT570" i="6"/>
  <c r="AR380" i="6"/>
  <c r="AN168" i="91"/>
  <c r="AN38" i="92"/>
  <c r="AN47" i="92"/>
  <c r="AX232" i="6"/>
  <c r="AX570" i="6"/>
  <c r="BP357" i="6"/>
  <c r="AZ230" i="6"/>
  <c r="AZ232" i="6"/>
  <c r="AV230" i="6"/>
  <c r="AV567" i="6"/>
  <c r="AV568" i="6"/>
  <c r="AK232" i="6"/>
  <c r="P164" i="91"/>
  <c r="P37" i="92"/>
  <c r="H42" i="71"/>
  <c r="W568" i="6"/>
  <c r="H8" i="92"/>
  <c r="AI568" i="6"/>
  <c r="AG553" i="6"/>
  <c r="AC376" i="97"/>
  <c r="AA232" i="6"/>
  <c r="AA570" i="6"/>
  <c r="AA566" i="6"/>
  <c r="AA568" i="6"/>
  <c r="AP568" i="6"/>
  <c r="AP571" i="6"/>
  <c r="R571" i="6"/>
  <c r="M7" i="71"/>
  <c r="AK7" i="71"/>
  <c r="AT7" i="71"/>
  <c r="AO376" i="97"/>
  <c r="Z570" i="6"/>
  <c r="V376" i="97"/>
  <c r="J22" i="52"/>
  <c r="K9" i="92"/>
  <c r="K42" i="71"/>
  <c r="AW230" i="6"/>
  <c r="BO532" i="6"/>
  <c r="F63" i="9"/>
  <c r="AZ364" i="97"/>
  <c r="AZ354" i="97"/>
  <c r="BD535" i="6"/>
  <c r="AZ367" i="97"/>
  <c r="I49" i="59"/>
  <c r="H59" i="116"/>
  <c r="AZ365" i="97"/>
  <c r="K7" i="71"/>
  <c r="P571" i="6"/>
  <c r="AU567" i="6"/>
  <c r="AU568" i="6"/>
  <c r="AU232" i="6"/>
  <c r="AU570" i="6"/>
  <c r="X567" i="6"/>
  <c r="X568" i="6"/>
  <c r="X232" i="6"/>
  <c r="E376" i="97"/>
  <c r="I570" i="6"/>
  <c r="AO567" i="6"/>
  <c r="I376" i="97"/>
  <c r="M570" i="6"/>
  <c r="BJ567" i="6"/>
  <c r="BP210" i="6"/>
  <c r="BD562" i="6"/>
  <c r="BP562" i="6"/>
  <c r="Q232" i="6"/>
  <c r="Z568" i="6"/>
  <c r="BA363" i="97"/>
  <c r="AQ566" i="6"/>
  <c r="BD368" i="97"/>
  <c r="BH566" i="6"/>
  <c r="AS368" i="97"/>
  <c r="AW566" i="6"/>
  <c r="AQ376" i="97"/>
  <c r="V232" i="6"/>
  <c r="V570" i="6"/>
  <c r="BE368" i="97"/>
  <c r="BI566" i="6"/>
  <c r="AV232" i="6"/>
  <c r="D34" i="92"/>
  <c r="S359" i="6"/>
  <c r="H362" i="6"/>
  <c r="BP358" i="6"/>
  <c r="Y566" i="6"/>
  <c r="Y568" i="6"/>
  <c r="BH567" i="6"/>
  <c r="BH232" i="6"/>
  <c r="AY372" i="97"/>
  <c r="G30" i="97"/>
  <c r="BC551" i="6"/>
  <c r="BQ531" i="6"/>
  <c r="BM353" i="97"/>
  <c r="J27" i="97"/>
  <c r="BN232" i="6"/>
  <c r="BN570" i="6"/>
  <c r="BN567" i="6"/>
  <c r="BN568" i="6"/>
  <c r="D35" i="92"/>
  <c r="W376" i="97"/>
  <c r="F376" i="97"/>
  <c r="BB368" i="97"/>
  <c r="BF566" i="6"/>
  <c r="BF568" i="6"/>
  <c r="BF553" i="6"/>
  <c r="BE567" i="6"/>
  <c r="AH368" i="97"/>
  <c r="AY568" i="6"/>
  <c r="AY571" i="6"/>
  <c r="BI553" i="6"/>
  <c r="BE374" i="97"/>
  <c r="E8" i="92"/>
  <c r="D21" i="52"/>
  <c r="BI230" i="6"/>
  <c r="AQ536" i="6"/>
  <c r="D65" i="9"/>
  <c r="AB358" i="97"/>
  <c r="AZ146" i="91"/>
  <c r="AZ160" i="91"/>
  <c r="AZ35" i="92"/>
  <c r="BL159" i="91"/>
  <c r="E22" i="91"/>
  <c r="BE214" i="6"/>
  <c r="AT376" i="97"/>
  <c r="BJ553" i="6"/>
  <c r="AC566" i="6"/>
  <c r="AC568" i="6"/>
  <c r="H214" i="6"/>
  <c r="S211" i="6"/>
  <c r="AQ551" i="6"/>
  <c r="AQ552" i="6"/>
  <c r="D68" i="9"/>
  <c r="AM372" i="97"/>
  <c r="F30" i="97"/>
  <c r="BO359" i="6"/>
  <c r="F49" i="9"/>
  <c r="I48" i="59"/>
  <c r="H58" i="116"/>
  <c r="BD362" i="6"/>
  <c r="BO363" i="6"/>
  <c r="F51" i="9"/>
  <c r="AN230" i="6"/>
  <c r="AY166" i="91"/>
  <c r="BC378" i="6"/>
  <c r="H563" i="6"/>
  <c r="C10" i="12"/>
  <c r="BC376" i="97"/>
  <c r="BG570" i="6"/>
  <c r="AB34" i="92"/>
  <c r="AN374" i="97"/>
  <c r="AB567" i="6"/>
  <c r="AB568" i="6"/>
  <c r="AB232" i="6"/>
  <c r="P363" i="97"/>
  <c r="AX376" i="97"/>
  <c r="U232" i="6"/>
  <c r="U567" i="6"/>
  <c r="H21" i="52"/>
  <c r="I8" i="92"/>
  <c r="D27" i="97"/>
  <c r="I27" i="97"/>
  <c r="BL353" i="97"/>
  <c r="AR374" i="97"/>
  <c r="AV553" i="6"/>
  <c r="AN363" i="97"/>
  <c r="AE379" i="6"/>
  <c r="C54" i="9"/>
  <c r="C55" i="9"/>
  <c r="BC211" i="6"/>
  <c r="E21" i="9"/>
  <c r="E7" i="9"/>
  <c r="AR214" i="6"/>
  <c r="BC215" i="6"/>
  <c r="E23" i="9"/>
  <c r="BC536" i="6"/>
  <c r="E65" i="9"/>
  <c r="AN358" i="97"/>
  <c r="AZ10" i="12"/>
  <c r="AZ11" i="12"/>
  <c r="BE563" i="6"/>
  <c r="BE565" i="6"/>
  <c r="F7" i="71"/>
  <c r="K571" i="6"/>
  <c r="AR567" i="6"/>
  <c r="L8" i="92"/>
  <c r="K21" i="52"/>
  <c r="AE551" i="6"/>
  <c r="AA372" i="97"/>
  <c r="E30" i="97"/>
  <c r="H53" i="52"/>
  <c r="H59" i="52"/>
  <c r="I66" i="63"/>
  <c r="I68" i="63"/>
  <c r="I74" i="63"/>
  <c r="AB553" i="6"/>
  <c r="X374" i="97"/>
  <c r="W570" i="6"/>
  <c r="S376" i="97"/>
  <c r="N570" i="6"/>
  <c r="J376" i="97"/>
  <c r="BB232" i="6"/>
  <c r="BB570" i="6"/>
  <c r="BB567" i="6"/>
  <c r="BB568" i="6"/>
  <c r="R376" i="97"/>
  <c r="H51" i="63"/>
  <c r="H16" i="67"/>
  <c r="H19" i="67"/>
  <c r="BD374" i="97"/>
  <c r="BH553" i="6"/>
  <c r="AE376" i="97"/>
  <c r="AI570" i="6"/>
  <c r="AB363" i="97"/>
  <c r="AF553" i="6"/>
  <c r="M368" i="97"/>
  <c r="Q553" i="6"/>
  <c r="Q566" i="6"/>
  <c r="Q568" i="6"/>
  <c r="AF563" i="6"/>
  <c r="AF565" i="6"/>
  <c r="AA10" i="12"/>
  <c r="AA11" i="12"/>
  <c r="AI376" i="97"/>
  <c r="AM570" i="6"/>
  <c r="Q368" i="97"/>
  <c r="U566" i="6"/>
  <c r="AM10" i="12"/>
  <c r="AM11" i="12"/>
  <c r="AR563" i="6"/>
  <c r="AR565" i="6"/>
  <c r="D354" i="97"/>
  <c r="D365" i="97"/>
  <c r="S532" i="6"/>
  <c r="H535" i="6"/>
  <c r="D364" i="97"/>
  <c r="BP531" i="6"/>
  <c r="BM354" i="97"/>
  <c r="D367" i="97"/>
  <c r="AO368" i="97"/>
  <c r="AW376" i="97"/>
  <c r="AW368" i="97"/>
  <c r="BA566" i="6"/>
  <c r="BA568" i="6"/>
  <c r="Z376" i="97"/>
  <c r="P168" i="91"/>
  <c r="P38" i="92"/>
  <c r="P47" i="92"/>
  <c r="AE381" i="6"/>
  <c r="C56" i="9"/>
  <c r="Y368" i="97"/>
  <c r="AC553" i="6"/>
  <c r="AG232" i="6"/>
  <c r="AG567" i="6"/>
  <c r="AH566" i="6"/>
  <c r="AH568" i="6"/>
  <c r="AS374" i="97"/>
  <c r="AW553" i="6"/>
  <c r="AK553" i="6"/>
  <c r="AL553" i="6"/>
  <c r="AZ374" i="97"/>
  <c r="BL230" i="6"/>
  <c r="O10" i="12"/>
  <c r="O11" i="12"/>
  <c r="T563" i="6"/>
  <c r="T565" i="6"/>
  <c r="AH232" i="6"/>
  <c r="AH570" i="6"/>
  <c r="BM567" i="6"/>
  <c r="J8" i="92"/>
  <c r="I21" i="52"/>
  <c r="AK368" i="97"/>
  <c r="BD230" i="6"/>
  <c r="BF368" i="97"/>
  <c r="BJ566" i="6"/>
  <c r="AN34" i="92"/>
  <c r="AQ211" i="6"/>
  <c r="D21" i="9"/>
  <c r="D7" i="9"/>
  <c r="AF214" i="6"/>
  <c r="AQ215" i="6"/>
  <c r="D23" i="9"/>
  <c r="BG368" i="97"/>
  <c r="BK553" i="6"/>
  <c r="BK566" i="6"/>
  <c r="BK568" i="6"/>
  <c r="X570" i="6"/>
  <c r="T376" i="97"/>
  <c r="AJ566" i="6"/>
  <c r="AF376" i="97"/>
  <c r="J232" i="6"/>
  <c r="J570" i="6"/>
  <c r="AO553" i="6"/>
  <c r="AG566" i="6"/>
  <c r="AS567" i="6"/>
  <c r="AJ374" i="97"/>
  <c r="AN553" i="6"/>
  <c r="BM214" i="6"/>
  <c r="L570" i="6"/>
  <c r="H376" i="97"/>
  <c r="BJ376" i="97"/>
  <c r="BI363" i="97"/>
  <c r="AL567" i="6"/>
  <c r="BG568" i="6"/>
  <c r="AQ378" i="6"/>
  <c r="AM166" i="91"/>
  <c r="AT368" i="97"/>
  <c r="AD232" i="6"/>
  <c r="AD570" i="6"/>
  <c r="AD566" i="6"/>
  <c r="AD568" i="6"/>
  <c r="Y570" i="6"/>
  <c r="U376" i="97"/>
  <c r="BM563" i="6"/>
  <c r="BM565" i="6"/>
  <c r="BH10" i="12"/>
  <c r="BH11" i="12"/>
  <c r="P358" i="97"/>
  <c r="AE536" i="6"/>
  <c r="C65" i="9"/>
  <c r="AP376" i="97"/>
  <c r="G9" i="92"/>
  <c r="G42" i="71"/>
  <c r="F22" i="52"/>
  <c r="J7" i="71"/>
  <c r="O571" i="6"/>
  <c r="V566" i="6"/>
  <c r="V568" i="6"/>
  <c r="BH374" i="97"/>
  <c r="BL553" i="6"/>
  <c r="AB374" i="97"/>
  <c r="AF567" i="6"/>
  <c r="AZ553" i="6"/>
  <c r="AV374" i="97"/>
  <c r="AT568" i="6"/>
  <c r="I52" i="52"/>
  <c r="J48" i="50"/>
  <c r="J31" i="50"/>
  <c r="J49" i="52"/>
  <c r="I58" i="52"/>
  <c r="J52" i="63"/>
  <c r="U553" i="6"/>
  <c r="AE211" i="6"/>
  <c r="C21" i="9"/>
  <c r="C7" i="9"/>
  <c r="T214" i="6"/>
  <c r="AE215" i="6"/>
  <c r="C23" i="9"/>
  <c r="AJ567" i="6"/>
  <c r="AJ232" i="6"/>
  <c r="AJ570" i="6"/>
  <c r="D9" i="111"/>
  <c r="AZ567" i="6"/>
  <c r="AZ568" i="6"/>
  <c r="AO566" i="6"/>
  <c r="AO568" i="6"/>
  <c r="Q41" i="28"/>
  <c r="D39" i="35"/>
  <c r="D123" i="116"/>
  <c r="N15" i="36"/>
  <c r="N16" i="36"/>
  <c r="D9" i="34"/>
  <c r="O22" i="34"/>
  <c r="O27" i="36"/>
  <c r="O26" i="36"/>
  <c r="P21" i="34"/>
  <c r="O56" i="63"/>
  <c r="O58" i="63"/>
  <c r="O17" i="34"/>
  <c r="O19" i="34"/>
  <c r="N20" i="34"/>
  <c r="N24" i="34"/>
  <c r="BJ232" i="6"/>
  <c r="AK566" i="6"/>
  <c r="AK568" i="6"/>
  <c r="BE232" i="6"/>
  <c r="AN164" i="91"/>
  <c r="AN37" i="92"/>
  <c r="BC373" i="6"/>
  <c r="E52" i="9"/>
  <c r="E53" i="9"/>
  <c r="BM232" i="6"/>
  <c r="BD380" i="6"/>
  <c r="BA232" i="6"/>
  <c r="BA570" i="6"/>
  <c r="BA571" i="6"/>
  <c r="AX566" i="6"/>
  <c r="AX568" i="6"/>
  <c r="AX571" i="6"/>
  <c r="AS232" i="6"/>
  <c r="AS570" i="6"/>
  <c r="AN7" i="71"/>
  <c r="BL354" i="97"/>
  <c r="AR232" i="6"/>
  <c r="AS566" i="6"/>
  <c r="AS568" i="6"/>
  <c r="BL160" i="91"/>
  <c r="E20" i="91"/>
  <c r="H9" i="92"/>
  <c r="G22" i="52"/>
  <c r="I79" i="63"/>
  <c r="AG570" i="6"/>
  <c r="AB7" i="71"/>
  <c r="D9" i="9"/>
  <c r="U568" i="6"/>
  <c r="D69" i="9"/>
  <c r="E9" i="9"/>
  <c r="AL232" i="6"/>
  <c r="AL570" i="6"/>
  <c r="AP7" i="71"/>
  <c r="AU571" i="6"/>
  <c r="Y7" i="71"/>
  <c r="AD571" i="6"/>
  <c r="AO7" i="71"/>
  <c r="AT571" i="6"/>
  <c r="G7" i="71"/>
  <c r="L571" i="6"/>
  <c r="S7" i="71"/>
  <c r="X571" i="6"/>
  <c r="H55" i="71"/>
  <c r="H49" i="71"/>
  <c r="AB376" i="97"/>
  <c r="H79" i="63"/>
  <c r="AE7" i="71"/>
  <c r="BD567" i="6"/>
  <c r="AK570" i="6"/>
  <c r="AG376" i="97"/>
  <c r="M376" i="97"/>
  <c r="Q570" i="6"/>
  <c r="C9" i="9"/>
  <c r="T7" i="71"/>
  <c r="Y571" i="6"/>
  <c r="AJ376" i="97"/>
  <c r="I22" i="52"/>
  <c r="J9" i="92"/>
  <c r="J42" i="71"/>
  <c r="AH376" i="97"/>
  <c r="Y376" i="97"/>
  <c r="D358" i="97"/>
  <c r="BP535" i="6"/>
  <c r="BM358" i="97"/>
  <c r="S536" i="6"/>
  <c r="Q7" i="71"/>
  <c r="V571" i="6"/>
  <c r="X376" i="97"/>
  <c r="AB570" i="6"/>
  <c r="BK166" i="91"/>
  <c r="BO378" i="6"/>
  <c r="AS7" i="71"/>
  <c r="E48" i="59"/>
  <c r="BM152" i="59"/>
  <c r="BO536" i="6"/>
  <c r="F65" i="9"/>
  <c r="AZ358" i="97"/>
  <c r="L79" i="63"/>
  <c r="AI571" i="6"/>
  <c r="AD7" i="71"/>
  <c r="AV570" i="6"/>
  <c r="AR376" i="97"/>
  <c r="AM374" i="97"/>
  <c r="AQ553" i="6"/>
  <c r="AQ554" i="6"/>
  <c r="D70" i="9"/>
  <c r="E46" i="59"/>
  <c r="AZ34" i="92"/>
  <c r="J571" i="6"/>
  <c r="E7" i="71"/>
  <c r="S363" i="6"/>
  <c r="BP362" i="6"/>
  <c r="L21" i="52"/>
  <c r="M8" i="92"/>
  <c r="M571" i="6"/>
  <c r="H7" i="71"/>
  <c r="B21" i="9"/>
  <c r="AA571" i="6"/>
  <c r="V7" i="71"/>
  <c r="BC553" i="6"/>
  <c r="AY374" i="97"/>
  <c r="W571" i="6"/>
  <c r="R7" i="71"/>
  <c r="H565" i="6"/>
  <c r="BE376" i="97"/>
  <c r="B49" i="9"/>
  <c r="BP359" i="6"/>
  <c r="BD563" i="6"/>
  <c r="BD565" i="6"/>
  <c r="AY10" i="12"/>
  <c r="AY11" i="12"/>
  <c r="BK372" i="97"/>
  <c r="H30" i="97"/>
  <c r="BO551" i="6"/>
  <c r="BO552" i="6"/>
  <c r="F68" i="9"/>
  <c r="BM150" i="59"/>
  <c r="BD214" i="6"/>
  <c r="BO215" i="6"/>
  <c r="F23" i="9"/>
  <c r="BO211" i="6"/>
  <c r="F21" i="9"/>
  <c r="F7" i="9"/>
  <c r="AW567" i="6"/>
  <c r="AW568" i="6"/>
  <c r="AW232" i="6"/>
  <c r="AW570" i="6"/>
  <c r="U7" i="71"/>
  <c r="Z571" i="6"/>
  <c r="AW7" i="71"/>
  <c r="BB571" i="6"/>
  <c r="AE546" i="6"/>
  <c r="C66" i="9"/>
  <c r="C67" i="9"/>
  <c r="P368" i="97"/>
  <c r="E28" i="97"/>
  <c r="T553" i="6"/>
  <c r="BD376" i="97"/>
  <c r="BH570" i="6"/>
  <c r="AA374" i="97"/>
  <c r="AE553" i="6"/>
  <c r="AE552" i="6"/>
  <c r="C68" i="9"/>
  <c r="C69" i="9"/>
  <c r="F50" i="59"/>
  <c r="E60" i="116"/>
  <c r="F46" i="59"/>
  <c r="E56" i="116"/>
  <c r="AK376" i="97"/>
  <c r="AO570" i="6"/>
  <c r="BG376" i="97"/>
  <c r="BK570" i="6"/>
  <c r="G46" i="59"/>
  <c r="F56" i="116"/>
  <c r="G50" i="59"/>
  <c r="F60" i="116"/>
  <c r="AC7" i="71"/>
  <c r="AH571" i="6"/>
  <c r="D363" i="97"/>
  <c r="I51" i="63"/>
  <c r="I16" i="67"/>
  <c r="I19" i="67"/>
  <c r="K22" i="52"/>
  <c r="L9" i="92"/>
  <c r="L42" i="71"/>
  <c r="H50" i="59"/>
  <c r="G60" i="116"/>
  <c r="H46" i="59"/>
  <c r="G56" i="116"/>
  <c r="BC546" i="6"/>
  <c r="E66" i="9"/>
  <c r="E67" i="9"/>
  <c r="AN368" i="97"/>
  <c r="G28" i="97"/>
  <c r="I9" i="92"/>
  <c r="H22" i="52"/>
  <c r="I42" i="71"/>
  <c r="BC552" i="6"/>
  <c r="E68" i="9"/>
  <c r="E69" i="9"/>
  <c r="AY37" i="92"/>
  <c r="G22" i="91"/>
  <c r="S230" i="6"/>
  <c r="AC232" i="6"/>
  <c r="AC570" i="6"/>
  <c r="BI567" i="6"/>
  <c r="BI568" i="6"/>
  <c r="BI232" i="6"/>
  <c r="BI570" i="6"/>
  <c r="BB376" i="97"/>
  <c r="BF570" i="6"/>
  <c r="BH568" i="6"/>
  <c r="BJ568" i="6"/>
  <c r="I571" i="6"/>
  <c r="D7" i="71"/>
  <c r="B63" i="9"/>
  <c r="BP532" i="6"/>
  <c r="N571" i="6"/>
  <c r="I7" i="71"/>
  <c r="BL567" i="6"/>
  <c r="BL568" i="6"/>
  <c r="BL232" i="6"/>
  <c r="BL570" i="6"/>
  <c r="AE230" i="6"/>
  <c r="I53" i="52"/>
  <c r="J66" i="63"/>
  <c r="J68" i="63"/>
  <c r="J74" i="63"/>
  <c r="I59" i="52"/>
  <c r="BC230" i="6"/>
  <c r="H62" i="59"/>
  <c r="G72" i="116"/>
  <c r="AQ230" i="6"/>
  <c r="G62" i="59"/>
  <c r="F72" i="116"/>
  <c r="AG568" i="6"/>
  <c r="AH7" i="71"/>
  <c r="AM571" i="6"/>
  <c r="BC380" i="6"/>
  <c r="AY168" i="91"/>
  <c r="AY38" i="92"/>
  <c r="AY47" i="92"/>
  <c r="BC379" i="6"/>
  <c r="E54" i="9"/>
  <c r="E55" i="9"/>
  <c r="AS376" i="97"/>
  <c r="AQ546" i="6"/>
  <c r="D66" i="9"/>
  <c r="D67" i="9"/>
  <c r="AB368" i="97"/>
  <c r="F28" i="97"/>
  <c r="AR553" i="6"/>
  <c r="S215" i="6"/>
  <c r="BF376" i="97"/>
  <c r="BJ570" i="6"/>
  <c r="AL566" i="6"/>
  <c r="AL568" i="6"/>
  <c r="O166" i="91"/>
  <c r="S378" i="6"/>
  <c r="BA368" i="97"/>
  <c r="BE553" i="6"/>
  <c r="AB164" i="91"/>
  <c r="AQ373" i="6"/>
  <c r="D52" i="9"/>
  <c r="D53" i="9"/>
  <c r="AF380" i="6"/>
  <c r="BM153" i="59"/>
  <c r="E49" i="59"/>
  <c r="C11" i="12"/>
  <c r="K48" i="50"/>
  <c r="K52" i="63"/>
  <c r="J52" i="52"/>
  <c r="J58" i="52"/>
  <c r="K31" i="50"/>
  <c r="K49" i="52"/>
  <c r="BI368" i="97"/>
  <c r="BM553" i="6"/>
  <c r="BB7" i="71"/>
  <c r="BG571" i="6"/>
  <c r="AJ568" i="6"/>
  <c r="AJ571" i="6"/>
  <c r="BH376" i="97"/>
  <c r="AM37" i="92"/>
  <c r="F22" i="91"/>
  <c r="BI7" i="71"/>
  <c r="BN571" i="6"/>
  <c r="U570" i="6"/>
  <c r="Q376" i="97"/>
  <c r="AV376" i="97"/>
  <c r="AZ570" i="6"/>
  <c r="G49" i="71"/>
  <c r="G55" i="71"/>
  <c r="AQ380" i="6"/>
  <c r="AM168" i="91"/>
  <c r="AM38" i="92"/>
  <c r="AM47" i="92"/>
  <c r="AQ379" i="6"/>
  <c r="D54" i="9"/>
  <c r="D55" i="9"/>
  <c r="F8" i="92"/>
  <c r="E21" i="52"/>
  <c r="BP549" i="6"/>
  <c r="BM372" i="97"/>
  <c r="J30" i="97"/>
  <c r="S551" i="6"/>
  <c r="O372" i="97"/>
  <c r="AN232" i="6"/>
  <c r="AN570" i="6"/>
  <c r="AN567" i="6"/>
  <c r="AN568" i="6"/>
  <c r="E42" i="71"/>
  <c r="E9" i="92"/>
  <c r="D22" i="52"/>
  <c r="AZ363" i="97"/>
  <c r="K49" i="71"/>
  <c r="K55" i="71"/>
  <c r="BE566" i="6"/>
  <c r="BE568" i="6"/>
  <c r="BM566" i="6"/>
  <c r="BM568" i="6"/>
  <c r="BO373" i="6"/>
  <c r="F52" i="9"/>
  <c r="F53" i="9"/>
  <c r="AZ164" i="91"/>
  <c r="AZ37" i="92"/>
  <c r="G20" i="91"/>
  <c r="P22" i="34"/>
  <c r="Q57" i="63"/>
  <c r="E99" i="59"/>
  <c r="D109" i="116"/>
  <c r="O24" i="34"/>
  <c r="P57" i="63"/>
  <c r="E14" i="63"/>
  <c r="D157" i="116"/>
  <c r="D47" i="31"/>
  <c r="D10" i="34"/>
  <c r="R41" i="28"/>
  <c r="O15" i="36"/>
  <c r="O16" i="36"/>
  <c r="P56" i="63"/>
  <c r="O20" i="34"/>
  <c r="P17" i="34"/>
  <c r="P27" i="36"/>
  <c r="P26" i="36"/>
  <c r="Q21" i="34"/>
  <c r="N8" i="92"/>
  <c r="M21" i="52"/>
  <c r="N17" i="36"/>
  <c r="BP214" i="6"/>
  <c r="BD232" i="6"/>
  <c r="AV7" i="71"/>
  <c r="AS571" i="6"/>
  <c r="H60" i="59"/>
  <c r="G70" i="116"/>
  <c r="BC225" i="6"/>
  <c r="E24" i="9"/>
  <c r="E25" i="9"/>
  <c r="AR566" i="6"/>
  <c r="AR568" i="6"/>
  <c r="BP563" i="6"/>
  <c r="BL358" i="97"/>
  <c r="BO380" i="6"/>
  <c r="BK168" i="91"/>
  <c r="BK38" i="92"/>
  <c r="BK47" i="92"/>
  <c r="BO379" i="6"/>
  <c r="F54" i="9"/>
  <c r="F55" i="9"/>
  <c r="BC381" i="6"/>
  <c r="E56" i="9"/>
  <c r="I19" i="91"/>
  <c r="BP565" i="6"/>
  <c r="BP211" i="6"/>
  <c r="BK37" i="92"/>
  <c r="H22" i="91"/>
  <c r="F69" i="9"/>
  <c r="BK10" i="12"/>
  <c r="BK11" i="12"/>
  <c r="AG571" i="6"/>
  <c r="F9" i="9"/>
  <c r="AC571" i="6"/>
  <c r="X7" i="71"/>
  <c r="BG7" i="71"/>
  <c r="BL571" i="6"/>
  <c r="BD7" i="71"/>
  <c r="BI571" i="6"/>
  <c r="AN571" i="6"/>
  <c r="AI7" i="71"/>
  <c r="BO230" i="6"/>
  <c r="BO231" i="6"/>
  <c r="F26" i="9"/>
  <c r="P7" i="71"/>
  <c r="U571" i="6"/>
  <c r="AB37" i="92"/>
  <c r="F20" i="91"/>
  <c r="AQ7" i="71"/>
  <c r="AV571" i="6"/>
  <c r="E49" i="71"/>
  <c r="E55" i="71"/>
  <c r="AQ225" i="6"/>
  <c r="D24" i="9"/>
  <c r="AF232" i="6"/>
  <c r="J49" i="59"/>
  <c r="K49" i="59"/>
  <c r="D59" i="116"/>
  <c r="L22" i="52"/>
  <c r="M42" i="71"/>
  <c r="M9" i="92"/>
  <c r="AZ571" i="6"/>
  <c r="AU7" i="71"/>
  <c r="BI376" i="97"/>
  <c r="BM570" i="6"/>
  <c r="BE7" i="71"/>
  <c r="BJ571" i="6"/>
  <c r="AW571" i="6"/>
  <c r="AR7" i="71"/>
  <c r="AQ567" i="6"/>
  <c r="AQ568" i="6"/>
  <c r="AQ232" i="6"/>
  <c r="AQ570" i="6"/>
  <c r="AQ231" i="6"/>
  <c r="D26" i="9"/>
  <c r="F62" i="59"/>
  <c r="E72" i="116"/>
  <c r="M79" i="63"/>
  <c r="B7" i="9"/>
  <c r="AM376" i="97"/>
  <c r="F32" i="97"/>
  <c r="F41" i="97"/>
  <c r="J79" i="63"/>
  <c r="AO571" i="6"/>
  <c r="AJ7" i="71"/>
  <c r="BK374" i="97"/>
  <c r="BO553" i="6"/>
  <c r="BP215" i="6"/>
  <c r="B23" i="9"/>
  <c r="J16" i="67"/>
  <c r="J19" i="67"/>
  <c r="J51" i="63"/>
  <c r="I50" i="59"/>
  <c r="H60" i="116"/>
  <c r="I46" i="59"/>
  <c r="H56" i="116"/>
  <c r="AF566" i="6"/>
  <c r="AF568" i="6"/>
  <c r="E10" i="9"/>
  <c r="E11" i="9"/>
  <c r="BC7" i="71"/>
  <c r="BH571" i="6"/>
  <c r="D58" i="116"/>
  <c r="J48" i="59"/>
  <c r="K48" i="59"/>
  <c r="Q571" i="6"/>
  <c r="L7" i="71"/>
  <c r="S379" i="6"/>
  <c r="S380" i="6"/>
  <c r="O168" i="91"/>
  <c r="O38" i="92"/>
  <c r="O47" i="92"/>
  <c r="BP378" i="6"/>
  <c r="S567" i="6"/>
  <c r="S232" i="6"/>
  <c r="S231" i="6"/>
  <c r="D368" i="97"/>
  <c r="BP545" i="6"/>
  <c r="BM368" i="97"/>
  <c r="H553" i="6"/>
  <c r="S546" i="6"/>
  <c r="H20" i="91"/>
  <c r="AY376" i="97"/>
  <c r="E50" i="59"/>
  <c r="B65" i="9"/>
  <c r="BP536" i="6"/>
  <c r="AG7" i="71"/>
  <c r="AL571" i="6"/>
  <c r="AB168" i="91"/>
  <c r="AB38" i="92"/>
  <c r="AB47" i="92"/>
  <c r="AQ381" i="6"/>
  <c r="D56" i="9"/>
  <c r="AE232" i="6"/>
  <c r="AE570" i="6"/>
  <c r="AE567" i="6"/>
  <c r="AE568" i="6"/>
  <c r="AE231" i="6"/>
  <c r="C26" i="9"/>
  <c r="AB571" i="6"/>
  <c r="W7" i="71"/>
  <c r="AK571" i="6"/>
  <c r="AF7" i="71"/>
  <c r="AN376" i="97"/>
  <c r="AR570" i="6"/>
  <c r="BC554" i="6"/>
  <c r="E70" i="9"/>
  <c r="F79" i="63"/>
  <c r="AE225" i="6"/>
  <c r="C24" i="9"/>
  <c r="T232" i="6"/>
  <c r="T570" i="6"/>
  <c r="H232" i="6"/>
  <c r="S225" i="6"/>
  <c r="E22" i="52"/>
  <c r="F9" i="92"/>
  <c r="F42" i="71"/>
  <c r="D22" i="91"/>
  <c r="O37" i="92"/>
  <c r="BA7" i="71"/>
  <c r="BF571" i="6"/>
  <c r="I55" i="71"/>
  <c r="I49" i="71"/>
  <c r="L49" i="71"/>
  <c r="L55" i="71"/>
  <c r="AA376" i="97"/>
  <c r="T566" i="6"/>
  <c r="T568" i="6"/>
  <c r="BO546" i="6"/>
  <c r="F66" i="9"/>
  <c r="F67" i="9"/>
  <c r="AZ368" i="97"/>
  <c r="H28" i="97"/>
  <c r="BD553" i="6"/>
  <c r="BC567" i="6"/>
  <c r="BC568" i="6"/>
  <c r="BC232" i="6"/>
  <c r="BC570" i="6"/>
  <c r="BC231" i="6"/>
  <c r="E26" i="9"/>
  <c r="AZ168" i="91"/>
  <c r="AZ38" i="92"/>
  <c r="AZ47" i="92"/>
  <c r="BP363" i="6"/>
  <c r="B51" i="9"/>
  <c r="K79" i="63"/>
  <c r="D30" i="97"/>
  <c r="I30" i="97"/>
  <c r="BL372" i="97"/>
  <c r="BA376" i="97"/>
  <c r="BE570" i="6"/>
  <c r="O374" i="97"/>
  <c r="S552" i="6"/>
  <c r="BP551" i="6"/>
  <c r="S553" i="6"/>
  <c r="J59" i="52"/>
  <c r="K66" i="63"/>
  <c r="K68" i="63"/>
  <c r="K74" i="63"/>
  <c r="J53" i="52"/>
  <c r="E62" i="59"/>
  <c r="D164" i="91"/>
  <c r="H566" i="6"/>
  <c r="S373" i="6"/>
  <c r="H380" i="6"/>
  <c r="BP372" i="6"/>
  <c r="L48" i="50"/>
  <c r="K58" i="52"/>
  <c r="L52" i="63"/>
  <c r="L31" i="50"/>
  <c r="L49" i="52"/>
  <c r="K52" i="52"/>
  <c r="BF7" i="71"/>
  <c r="BK571" i="6"/>
  <c r="P376" i="97"/>
  <c r="AE554" i="6"/>
  <c r="C70" i="9"/>
  <c r="D56" i="116"/>
  <c r="J55" i="71"/>
  <c r="J49" i="71"/>
  <c r="BO225" i="6"/>
  <c r="F24" i="9"/>
  <c r="Q22" i="34"/>
  <c r="R57" i="63"/>
  <c r="P15" i="36"/>
  <c r="P16" i="36"/>
  <c r="S41" i="28"/>
  <c r="D48" i="31"/>
  <c r="D12" i="34"/>
  <c r="D50" i="31"/>
  <c r="BD566" i="6"/>
  <c r="BD568" i="6"/>
  <c r="M22" i="52"/>
  <c r="N42" i="71"/>
  <c r="O79" i="63"/>
  <c r="N9" i="92"/>
  <c r="P19" i="34"/>
  <c r="E5" i="34"/>
  <c r="BP224" i="6"/>
  <c r="R21" i="34"/>
  <c r="Q27" i="36"/>
  <c r="Q26" i="36"/>
  <c r="E13" i="63"/>
  <c r="D156" i="116"/>
  <c r="P58" i="63"/>
  <c r="E15" i="63"/>
  <c r="D158" i="116"/>
  <c r="J46" i="59"/>
  <c r="K46" i="59"/>
  <c r="BC569" i="6"/>
  <c r="BO381" i="6"/>
  <c r="F56" i="9"/>
  <c r="I62" i="59"/>
  <c r="H72" i="116"/>
  <c r="BM154" i="59"/>
  <c r="G32" i="97"/>
  <c r="G41" i="97"/>
  <c r="F12" i="9"/>
  <c r="F13" i="9"/>
  <c r="BM166" i="59"/>
  <c r="BP230" i="6"/>
  <c r="F27" i="9"/>
  <c r="BC233" i="6"/>
  <c r="E28" i="9"/>
  <c r="E14" i="9"/>
  <c r="AQ569" i="6"/>
  <c r="E32" i="97"/>
  <c r="E41" i="97"/>
  <c r="AE233" i="6"/>
  <c r="C28" i="9"/>
  <c r="C14" i="9"/>
  <c r="AQ233" i="6"/>
  <c r="D28" i="9"/>
  <c r="D14" i="9"/>
  <c r="BC571" i="6"/>
  <c r="AX7" i="71"/>
  <c r="Z7" i="71"/>
  <c r="AE571" i="6"/>
  <c r="S568" i="6"/>
  <c r="O7" i="71"/>
  <c r="T571" i="6"/>
  <c r="BM164" i="59"/>
  <c r="E60" i="59"/>
  <c r="B26" i="9"/>
  <c r="BP231" i="6"/>
  <c r="K16" i="67"/>
  <c r="K19" i="67"/>
  <c r="K51" i="63"/>
  <c r="AQ571" i="6"/>
  <c r="AL7" i="71"/>
  <c r="N79" i="63"/>
  <c r="G44" i="71"/>
  <c r="G7" i="111"/>
  <c r="G17" i="111"/>
  <c r="D168" i="91"/>
  <c r="D38" i="92"/>
  <c r="D47" i="92"/>
  <c r="S381" i="6"/>
  <c r="BP380" i="6"/>
  <c r="B24" i="9"/>
  <c r="BP225" i="6"/>
  <c r="H63" i="59"/>
  <c r="G73" i="116"/>
  <c r="AF570" i="6"/>
  <c r="M55" i="71"/>
  <c r="M49" i="71"/>
  <c r="H7" i="111"/>
  <c r="H44" i="71"/>
  <c r="AZ7" i="71"/>
  <c r="BE571" i="6"/>
  <c r="BK376" i="97"/>
  <c r="G60" i="59"/>
  <c r="F70" i="116"/>
  <c r="F55" i="71"/>
  <c r="F49" i="71"/>
  <c r="B66" i="9"/>
  <c r="B67" i="9"/>
  <c r="BP546" i="6"/>
  <c r="O8" i="92"/>
  <c r="N21" i="52"/>
  <c r="G79" i="63"/>
  <c r="F10" i="9"/>
  <c r="F11" i="9"/>
  <c r="F25" i="9"/>
  <c r="C27" i="9"/>
  <c r="C12" i="9"/>
  <c r="C13" i="9"/>
  <c r="BP553" i="6"/>
  <c r="BM376" i="97"/>
  <c r="J32" i="97"/>
  <c r="J41" i="97"/>
  <c r="D376" i="97"/>
  <c r="H570" i="6"/>
  <c r="S554" i="6"/>
  <c r="D12" i="9"/>
  <c r="D13" i="9"/>
  <c r="D27" i="9"/>
  <c r="B52" i="9"/>
  <c r="B53" i="9"/>
  <c r="BP373" i="6"/>
  <c r="S233" i="6"/>
  <c r="K53" i="52"/>
  <c r="K59" i="52"/>
  <c r="L66" i="63"/>
  <c r="L68" i="63"/>
  <c r="L74" i="63"/>
  <c r="D25" i="9"/>
  <c r="D10" i="9"/>
  <c r="D11" i="9"/>
  <c r="BO232" i="6"/>
  <c r="BO570" i="6"/>
  <c r="BO567" i="6"/>
  <c r="BO568" i="6"/>
  <c r="B54" i="9"/>
  <c r="B55" i="9"/>
  <c r="BP379" i="6"/>
  <c r="BM571" i="6"/>
  <c r="BH7" i="71"/>
  <c r="D60" i="116"/>
  <c r="J50" i="59"/>
  <c r="H568" i="6"/>
  <c r="M48" i="50"/>
  <c r="L58" i="52"/>
  <c r="M31" i="50"/>
  <c r="M49" i="52"/>
  <c r="L52" i="52"/>
  <c r="M52" i="63"/>
  <c r="D37" i="92"/>
  <c r="D20" i="91"/>
  <c r="D23" i="91"/>
  <c r="D34" i="91"/>
  <c r="I60" i="59"/>
  <c r="H70" i="116"/>
  <c r="B9" i="9"/>
  <c r="S570" i="6"/>
  <c r="O376" i="97"/>
  <c r="BD570" i="6"/>
  <c r="AZ376" i="97"/>
  <c r="BO554" i="6"/>
  <c r="F70" i="9"/>
  <c r="C10" i="9"/>
  <c r="C11" i="9"/>
  <c r="C25" i="9"/>
  <c r="D72" i="116"/>
  <c r="J62" i="59"/>
  <c r="BP552" i="6"/>
  <c r="B68" i="9"/>
  <c r="B69" i="9"/>
  <c r="E12" i="9"/>
  <c r="E13" i="9"/>
  <c r="E27" i="9"/>
  <c r="AE569" i="6"/>
  <c r="F60" i="59"/>
  <c r="E70" i="116"/>
  <c r="AR571" i="6"/>
  <c r="AM7" i="71"/>
  <c r="BL368" i="97"/>
  <c r="J28" i="97"/>
  <c r="D28" i="97"/>
  <c r="I28" i="97"/>
  <c r="R22" i="34"/>
  <c r="S57" i="63"/>
  <c r="H32" i="97"/>
  <c r="H41" i="97"/>
  <c r="K50" i="59"/>
  <c r="BO569" i="6"/>
  <c r="S21" i="34"/>
  <c r="S22" i="34"/>
  <c r="T57" i="63"/>
  <c r="R27" i="36"/>
  <c r="R26" i="36"/>
  <c r="E43" i="31"/>
  <c r="E7" i="34"/>
  <c r="Q56" i="63"/>
  <c r="Q58" i="63"/>
  <c r="P24" i="34"/>
  <c r="Q17" i="34"/>
  <c r="Q19" i="34"/>
  <c r="P20" i="34"/>
  <c r="BP566" i="6"/>
  <c r="T41" i="28"/>
  <c r="Q15" i="36"/>
  <c r="Q16" i="36"/>
  <c r="N49" i="71"/>
  <c r="N55" i="71"/>
  <c r="BP232" i="6"/>
  <c r="BO233" i="6"/>
  <c r="F28" i="9"/>
  <c r="H14" i="9"/>
  <c r="K62" i="59"/>
  <c r="BP567" i="6"/>
  <c r="L53" i="52"/>
  <c r="L59" i="52"/>
  <c r="M66" i="63"/>
  <c r="M68" i="63"/>
  <c r="M74" i="63"/>
  <c r="BO571" i="6"/>
  <c r="BJ7" i="71"/>
  <c r="AA7" i="71"/>
  <c r="AF571" i="6"/>
  <c r="E7" i="111"/>
  <c r="E17" i="111"/>
  <c r="E44" i="71"/>
  <c r="I63" i="59"/>
  <c r="H73" i="116"/>
  <c r="S569" i="6"/>
  <c r="BP568" i="6"/>
  <c r="G57" i="71"/>
  <c r="G50" i="71"/>
  <c r="L16" i="67"/>
  <c r="L19" i="67"/>
  <c r="L51" i="63"/>
  <c r="J60" i="59"/>
  <c r="K60" i="59"/>
  <c r="D70" i="116"/>
  <c r="H57" i="71"/>
  <c r="H50" i="71"/>
  <c r="B27" i="9"/>
  <c r="B12" i="9"/>
  <c r="B13" i="9"/>
  <c r="N22" i="52"/>
  <c r="O9" i="92"/>
  <c r="O42" i="71"/>
  <c r="F63" i="59"/>
  <c r="E73" i="116"/>
  <c r="D32" i="97"/>
  <c r="BL376" i="97"/>
  <c r="BP381" i="6"/>
  <c r="B56" i="9"/>
  <c r="N7" i="71"/>
  <c r="S571" i="6"/>
  <c r="B25" i="9"/>
  <c r="B10" i="9"/>
  <c r="B11" i="9"/>
  <c r="I44" i="71"/>
  <c r="I7" i="111"/>
  <c r="BP554" i="6"/>
  <c r="B70" i="9"/>
  <c r="G63" i="59"/>
  <c r="F73" i="116"/>
  <c r="C7" i="71"/>
  <c r="H571" i="6"/>
  <c r="AY7" i="71"/>
  <c r="BD571" i="6"/>
  <c r="M58" i="52"/>
  <c r="N52" i="63"/>
  <c r="M52" i="52"/>
  <c r="N48" i="50"/>
  <c r="N31" i="50"/>
  <c r="N49" i="52"/>
  <c r="B28" i="9"/>
  <c r="H65" i="59"/>
  <c r="G75" i="116"/>
  <c r="E63" i="59"/>
  <c r="BM167" i="59"/>
  <c r="BP233" i="6"/>
  <c r="BP569" i="6"/>
  <c r="R17" i="34"/>
  <c r="R19" i="34"/>
  <c r="Q20" i="34"/>
  <c r="Q24" i="34"/>
  <c r="R56" i="63"/>
  <c r="R58" i="63"/>
  <c r="T21" i="34"/>
  <c r="T22" i="34"/>
  <c r="U57" i="63"/>
  <c r="S27" i="36"/>
  <c r="S26" i="36"/>
  <c r="U41" i="28"/>
  <c r="R15" i="36"/>
  <c r="R16" i="36"/>
  <c r="Q8" i="92"/>
  <c r="P21" i="52"/>
  <c r="F5" i="34"/>
  <c r="E8" i="34"/>
  <c r="E46" i="31"/>
  <c r="E45" i="31"/>
  <c r="F14" i="9"/>
  <c r="I65" i="59"/>
  <c r="H75" i="116"/>
  <c r="F44" i="71"/>
  <c r="F7" i="111"/>
  <c r="F17" i="111"/>
  <c r="E57" i="71"/>
  <c r="E50" i="71"/>
  <c r="P79" i="63"/>
  <c r="E36" i="63"/>
  <c r="D179" i="116"/>
  <c r="BM169" i="59"/>
  <c r="E65" i="59"/>
  <c r="M51" i="63"/>
  <c r="M16" i="67"/>
  <c r="M19" i="67"/>
  <c r="N58" i="52"/>
  <c r="N52" i="52"/>
  <c r="O52" i="63"/>
  <c r="O31" i="50"/>
  <c r="O49" i="52"/>
  <c r="O48" i="50"/>
  <c r="J44" i="71"/>
  <c r="J17" i="111"/>
  <c r="I32" i="97"/>
  <c r="I41" i="97"/>
  <c r="D41" i="97"/>
  <c r="B14" i="9"/>
  <c r="I57" i="71"/>
  <c r="I50" i="71"/>
  <c r="G65" i="59"/>
  <c r="F75" i="116"/>
  <c r="O49" i="71"/>
  <c r="O55" i="71"/>
  <c r="D73" i="116"/>
  <c r="J63" i="59"/>
  <c r="K63" i="59"/>
  <c r="I17" i="111"/>
  <c r="F65" i="59"/>
  <c r="E75" i="116"/>
  <c r="K44" i="71"/>
  <c r="K17" i="111"/>
  <c r="M53" i="52"/>
  <c r="M59" i="52"/>
  <c r="N66" i="63"/>
  <c r="N68" i="63"/>
  <c r="N74" i="63"/>
  <c r="G14" i="9"/>
  <c r="T27" i="36"/>
  <c r="T26" i="36"/>
  <c r="U21" i="34"/>
  <c r="U22" i="34"/>
  <c r="V57" i="63"/>
  <c r="R79" i="63"/>
  <c r="Q9" i="92"/>
  <c r="Q42" i="71"/>
  <c r="P22" i="52"/>
  <c r="Q21" i="52"/>
  <c r="R8" i="92"/>
  <c r="F43" i="31"/>
  <c r="F7" i="34"/>
  <c r="S15" i="36"/>
  <c r="V41" i="28"/>
  <c r="R24" i="34"/>
  <c r="S56" i="63"/>
  <c r="S58" i="63"/>
  <c r="R20" i="34"/>
  <c r="S17" i="34"/>
  <c r="S19" i="34"/>
  <c r="P52" i="63"/>
  <c r="E9" i="63"/>
  <c r="D152" i="116"/>
  <c r="P48" i="50"/>
  <c r="P31" i="50"/>
  <c r="P49" i="52"/>
  <c r="O52" i="52"/>
  <c r="O58" i="52"/>
  <c r="N16" i="67"/>
  <c r="N19" i="67"/>
  <c r="N51" i="63"/>
  <c r="C21" i="52"/>
  <c r="E101" i="59"/>
  <c r="D8" i="92"/>
  <c r="J50" i="71"/>
  <c r="J57" i="71"/>
  <c r="K57" i="71"/>
  <c r="K50" i="71"/>
  <c r="O21" i="52"/>
  <c r="P8" i="92"/>
  <c r="D75" i="116"/>
  <c r="J65" i="59"/>
  <c r="K65" i="59"/>
  <c r="L17" i="111"/>
  <c r="L44" i="71"/>
  <c r="O66" i="63"/>
  <c r="O68" i="63"/>
  <c r="O74" i="63"/>
  <c r="N59" i="52"/>
  <c r="N53" i="52"/>
  <c r="F57" i="71"/>
  <c r="F50" i="71"/>
  <c r="G5" i="34"/>
  <c r="F8" i="34"/>
  <c r="F46" i="31"/>
  <c r="F45" i="31"/>
  <c r="R42" i="71"/>
  <c r="S79" i="63"/>
  <c r="Q22" i="52"/>
  <c r="R9" i="92"/>
  <c r="R21" i="52"/>
  <c r="S8" i="92"/>
  <c r="S16" i="36"/>
  <c r="W41" i="28"/>
  <c r="T15" i="36"/>
  <c r="T16" i="36"/>
  <c r="T17" i="34"/>
  <c r="T19" i="34"/>
  <c r="S20" i="34"/>
  <c r="T56" i="63"/>
  <c r="T58" i="63"/>
  <c r="S24" i="34"/>
  <c r="Q49" i="71"/>
  <c r="Q55" i="71"/>
  <c r="V21" i="34"/>
  <c r="V22" i="34"/>
  <c r="W57" i="63"/>
  <c r="U27" i="36"/>
  <c r="U26" i="36"/>
  <c r="O51" i="63"/>
  <c r="O16" i="67"/>
  <c r="O19" i="67"/>
  <c r="P66" i="63"/>
  <c r="O59" i="52"/>
  <c r="O53" i="52"/>
  <c r="C22" i="52"/>
  <c r="D9" i="92"/>
  <c r="E103" i="59"/>
  <c r="D42" i="71"/>
  <c r="E209" i="59"/>
  <c r="M44" i="71"/>
  <c r="M17" i="111"/>
  <c r="Q52" i="63"/>
  <c r="P52" i="52"/>
  <c r="Q31" i="50"/>
  <c r="Q49" i="52"/>
  <c r="P58" i="52"/>
  <c r="Q48" i="50"/>
  <c r="P42" i="71"/>
  <c r="P9" i="92"/>
  <c r="O22" i="52"/>
  <c r="D10" i="116"/>
  <c r="D111" i="116"/>
  <c r="L57" i="71"/>
  <c r="L50" i="71"/>
  <c r="R49" i="71"/>
  <c r="R55" i="71"/>
  <c r="S42" i="71"/>
  <c r="S9" i="92"/>
  <c r="T79" i="63"/>
  <c r="R22" i="52"/>
  <c r="V27" i="36"/>
  <c r="V26" i="36"/>
  <c r="W21" i="34"/>
  <c r="W22" i="34"/>
  <c r="X57" i="63"/>
  <c r="U17" i="34"/>
  <c r="U19" i="34"/>
  <c r="T20" i="34"/>
  <c r="T24" i="34"/>
  <c r="U56" i="63"/>
  <c r="U58" i="63"/>
  <c r="S21" i="52"/>
  <c r="T8" i="92"/>
  <c r="U15" i="36"/>
  <c r="X41" i="28"/>
  <c r="G7" i="34"/>
  <c r="G43" i="31"/>
  <c r="M50" i="71"/>
  <c r="M57" i="71"/>
  <c r="N44" i="71"/>
  <c r="R52" i="63"/>
  <c r="R31" i="50"/>
  <c r="R49" i="52"/>
  <c r="Q58" i="52"/>
  <c r="R48" i="50"/>
  <c r="Q52" i="52"/>
  <c r="C23" i="52"/>
  <c r="D10" i="92"/>
  <c r="D43" i="71"/>
  <c r="D56" i="71"/>
  <c r="F209" i="59"/>
  <c r="Q79" i="63"/>
  <c r="P49" i="71"/>
  <c r="P55" i="71"/>
  <c r="P53" i="52"/>
  <c r="Q66" i="63"/>
  <c r="Q68" i="63"/>
  <c r="Q74" i="63"/>
  <c r="P59" i="52"/>
  <c r="D55" i="71"/>
  <c r="D49" i="71"/>
  <c r="E23" i="63"/>
  <c r="P68" i="63"/>
  <c r="P74" i="63"/>
  <c r="E104" i="59"/>
  <c r="D113" i="116"/>
  <c r="P16" i="67"/>
  <c r="P19" i="67"/>
  <c r="P51" i="63"/>
  <c r="E8" i="63"/>
  <c r="D151" i="116"/>
  <c r="D9" i="116"/>
  <c r="E79" i="63"/>
  <c r="F78" i="63"/>
  <c r="G78" i="63"/>
  <c r="H78" i="63"/>
  <c r="I78" i="63"/>
  <c r="J78" i="63"/>
  <c r="K78" i="63"/>
  <c r="L78" i="63"/>
  <c r="M78" i="63"/>
  <c r="N78" i="63"/>
  <c r="O78" i="63"/>
  <c r="P78" i="63"/>
  <c r="Y41" i="28"/>
  <c r="V15" i="36"/>
  <c r="V16" i="36"/>
  <c r="U16" i="36"/>
  <c r="U24" i="34"/>
  <c r="U20" i="34"/>
  <c r="V17" i="34"/>
  <c r="V19" i="34"/>
  <c r="V56" i="63"/>
  <c r="V58" i="63"/>
  <c r="X21" i="34"/>
  <c r="X22" i="34"/>
  <c r="Y57" i="63"/>
  <c r="W27" i="36"/>
  <c r="W26" i="36"/>
  <c r="S55" i="71"/>
  <c r="S49" i="71"/>
  <c r="G8" i="34"/>
  <c r="G46" i="31"/>
  <c r="H5" i="34"/>
  <c r="G45" i="31"/>
  <c r="T21" i="52"/>
  <c r="U8" i="92"/>
  <c r="T9" i="92"/>
  <c r="S22" i="52"/>
  <c r="T42" i="71"/>
  <c r="Q51" i="63"/>
  <c r="Q16" i="67"/>
  <c r="Q19" i="67"/>
  <c r="N57" i="71"/>
  <c r="N50" i="71"/>
  <c r="D114" i="116"/>
  <c r="D126" i="116"/>
  <c r="D128" i="116"/>
  <c r="D120" i="116"/>
  <c r="D14" i="116"/>
  <c r="Q78" i="63"/>
  <c r="R78" i="63"/>
  <c r="S78" i="63"/>
  <c r="T78" i="63"/>
  <c r="U78" i="63"/>
  <c r="E35" i="63"/>
  <c r="D178" i="116"/>
  <c r="R58" i="52"/>
  <c r="S52" i="63"/>
  <c r="S31" i="50"/>
  <c r="S49" i="52"/>
  <c r="S48" i="50"/>
  <c r="R52" i="52"/>
  <c r="R66" i="63"/>
  <c r="R68" i="63"/>
  <c r="R74" i="63"/>
  <c r="Q59" i="52"/>
  <c r="Q53" i="52"/>
  <c r="E10" i="92"/>
  <c r="D23" i="52"/>
  <c r="E43" i="71"/>
  <c r="E56" i="71"/>
  <c r="G209" i="59"/>
  <c r="D166" i="116"/>
  <c r="E25" i="63"/>
  <c r="V20" i="34"/>
  <c r="W17" i="34"/>
  <c r="W19" i="34"/>
  <c r="V24" i="34"/>
  <c r="W56" i="63"/>
  <c r="W58" i="63"/>
  <c r="H43" i="31"/>
  <c r="H7" i="34"/>
  <c r="V8" i="92"/>
  <c r="U21" i="52"/>
  <c r="T49" i="71"/>
  <c r="T55" i="71"/>
  <c r="U79" i="63"/>
  <c r="V78" i="63"/>
  <c r="Z41" i="28"/>
  <c r="W15" i="36"/>
  <c r="Y21" i="34"/>
  <c r="Y22" i="34"/>
  <c r="Z57" i="63"/>
  <c r="X27" i="36"/>
  <c r="X26" i="36"/>
  <c r="U9" i="92"/>
  <c r="U42" i="71"/>
  <c r="T22" i="52"/>
  <c r="V79" i="63"/>
  <c r="R59" i="52"/>
  <c r="R53" i="52"/>
  <c r="S66" i="63"/>
  <c r="S68" i="63"/>
  <c r="S74" i="63"/>
  <c r="E31" i="63"/>
  <c r="D174" i="116"/>
  <c r="D168" i="116"/>
  <c r="D11" i="116"/>
  <c r="O44" i="71"/>
  <c r="S52" i="52"/>
  <c r="T31" i="50"/>
  <c r="T49" i="52"/>
  <c r="S58" i="52"/>
  <c r="T48" i="50"/>
  <c r="T52" i="63"/>
  <c r="D44" i="71"/>
  <c r="D7" i="111"/>
  <c r="D17" i="111"/>
  <c r="R16" i="67"/>
  <c r="R19" i="67"/>
  <c r="R51" i="63"/>
  <c r="D130" i="116"/>
  <c r="F10" i="92"/>
  <c r="E23" i="52"/>
  <c r="F43" i="71"/>
  <c r="F56" i="71"/>
  <c r="H209" i="59"/>
  <c r="W78" i="63"/>
  <c r="W8" i="92"/>
  <c r="V21" i="52"/>
  <c r="H8" i="34"/>
  <c r="H46" i="31"/>
  <c r="H45" i="31"/>
  <c r="AA41" i="28"/>
  <c r="X15" i="36"/>
  <c r="X16" i="36"/>
  <c r="U49" i="71"/>
  <c r="U55" i="71"/>
  <c r="Y27" i="36"/>
  <c r="Y26" i="36"/>
  <c r="Z21" i="34"/>
  <c r="Z22" i="34"/>
  <c r="AA57" i="63"/>
  <c r="W16" i="36"/>
  <c r="W20" i="34"/>
  <c r="X17" i="34"/>
  <c r="X19" i="34"/>
  <c r="W24" i="34"/>
  <c r="X56" i="63"/>
  <c r="X58" i="63"/>
  <c r="U22" i="52"/>
  <c r="V42" i="71"/>
  <c r="V9" i="92"/>
  <c r="W79" i="63"/>
  <c r="X78" i="63"/>
  <c r="O57" i="71"/>
  <c r="O50" i="71"/>
  <c r="Q44" i="71"/>
  <c r="Q17" i="111"/>
  <c r="T66" i="63"/>
  <c r="T68" i="63"/>
  <c r="T74" i="63"/>
  <c r="S59" i="52"/>
  <c r="S53" i="52"/>
  <c r="G43" i="71"/>
  <c r="G56" i="71"/>
  <c r="G10" i="92"/>
  <c r="F23" i="52"/>
  <c r="I209" i="59"/>
  <c r="O17" i="111"/>
  <c r="S51" i="63"/>
  <c r="S16" i="67"/>
  <c r="S19" i="67"/>
  <c r="D11" i="111"/>
  <c r="D45" i="71"/>
  <c r="D58" i="71"/>
  <c r="T58" i="52"/>
  <c r="U52" i="63"/>
  <c r="U31" i="50"/>
  <c r="U49" i="52"/>
  <c r="U48" i="50"/>
  <c r="T52" i="52"/>
  <c r="D50" i="71"/>
  <c r="D57" i="71"/>
  <c r="P44" i="71"/>
  <c r="P17" i="111"/>
  <c r="X20" i="34"/>
  <c r="X24" i="34"/>
  <c r="Y17" i="34"/>
  <c r="Y19" i="34"/>
  <c r="Y56" i="63"/>
  <c r="Y58" i="63"/>
  <c r="Z27" i="36"/>
  <c r="Z26" i="36"/>
  <c r="AA21" i="34"/>
  <c r="AC70" i="33"/>
  <c r="AB41" i="28"/>
  <c r="Y15" i="36"/>
  <c r="Y16" i="36"/>
  <c r="V49" i="71"/>
  <c r="V55" i="71"/>
  <c r="W9" i="92"/>
  <c r="W42" i="71"/>
  <c r="V22" i="52"/>
  <c r="X79" i="63"/>
  <c r="Y78" i="63"/>
  <c r="X8" i="92"/>
  <c r="W21" i="52"/>
  <c r="T16" i="67"/>
  <c r="T19" i="67"/>
  <c r="T51" i="63"/>
  <c r="T53" i="52"/>
  <c r="T59" i="52"/>
  <c r="U66" i="63"/>
  <c r="U68" i="63"/>
  <c r="U74" i="63"/>
  <c r="V31" i="50"/>
  <c r="V49" i="52"/>
  <c r="V52" i="63"/>
  <c r="U58" i="52"/>
  <c r="V48" i="50"/>
  <c r="U52" i="52"/>
  <c r="Q57" i="71"/>
  <c r="Q50" i="71"/>
  <c r="G23" i="52"/>
  <c r="H10" i="92"/>
  <c r="H43" i="71"/>
  <c r="H56" i="71"/>
  <c r="J209" i="59"/>
  <c r="P57" i="71"/>
  <c r="P50" i="71"/>
  <c r="E9" i="111"/>
  <c r="W49" i="71"/>
  <c r="W55" i="71"/>
  <c r="E9" i="34"/>
  <c r="AA22" i="34"/>
  <c r="AB57" i="63"/>
  <c r="F14" i="63"/>
  <c r="E157" i="116"/>
  <c r="X21" i="52"/>
  <c r="Y8" i="92"/>
  <c r="Z15" i="36"/>
  <c r="AC41" i="28"/>
  <c r="E39" i="35"/>
  <c r="E37" i="35"/>
  <c r="W22" i="52"/>
  <c r="X9" i="92"/>
  <c r="X42" i="71"/>
  <c r="AA27" i="36"/>
  <c r="AA26" i="36"/>
  <c r="AB21" i="34"/>
  <c r="Z56" i="63"/>
  <c r="Z58" i="63"/>
  <c r="Y20" i="34"/>
  <c r="Y24" i="34"/>
  <c r="Z17" i="34"/>
  <c r="Z19" i="34"/>
  <c r="S44" i="71"/>
  <c r="S17" i="111"/>
  <c r="H23" i="52"/>
  <c r="I10" i="92"/>
  <c r="I43" i="71"/>
  <c r="I56" i="71"/>
  <c r="K209" i="59"/>
  <c r="E45" i="71"/>
  <c r="E58" i="71"/>
  <c r="E11" i="111"/>
  <c r="U53" i="52"/>
  <c r="V66" i="63"/>
  <c r="V68" i="63"/>
  <c r="V74" i="63"/>
  <c r="U59" i="52"/>
  <c r="R44" i="71"/>
  <c r="W31" i="50"/>
  <c r="W49" i="52"/>
  <c r="V58" i="52"/>
  <c r="W48" i="50"/>
  <c r="V52" i="52"/>
  <c r="W52" i="63"/>
  <c r="U51" i="63"/>
  <c r="U16" i="67"/>
  <c r="U19" i="67"/>
  <c r="AB22" i="34"/>
  <c r="AC57" i="63"/>
  <c r="X22" i="52"/>
  <c r="Y42" i="71"/>
  <c r="Z79" i="63"/>
  <c r="Y9" i="92"/>
  <c r="AD41" i="28"/>
  <c r="AA15" i="36"/>
  <c r="AA16" i="36"/>
  <c r="AA56" i="63"/>
  <c r="AA58" i="63"/>
  <c r="AA17" i="34"/>
  <c r="AA19" i="34"/>
  <c r="Z20" i="34"/>
  <c r="Z24" i="34"/>
  <c r="E8" i="64"/>
  <c r="E123" i="116"/>
  <c r="F101" i="59"/>
  <c r="E111" i="116"/>
  <c r="F99" i="59"/>
  <c r="E109" i="116"/>
  <c r="Y79" i="63"/>
  <c r="Z78" i="63"/>
  <c r="Z8" i="92"/>
  <c r="Y21" i="52"/>
  <c r="E47" i="31"/>
  <c r="E10" i="34"/>
  <c r="Z16" i="36"/>
  <c r="Z17" i="36"/>
  <c r="AB27" i="36"/>
  <c r="AB26" i="36"/>
  <c r="AC21" i="34"/>
  <c r="AC22" i="34"/>
  <c r="AD57" i="63"/>
  <c r="X49" i="71"/>
  <c r="X55" i="71"/>
  <c r="V59" i="52"/>
  <c r="V53" i="52"/>
  <c r="W66" i="63"/>
  <c r="W68" i="63"/>
  <c r="W74" i="63"/>
  <c r="R57" i="71"/>
  <c r="R50" i="71"/>
  <c r="X31" i="50"/>
  <c r="X49" i="52"/>
  <c r="X48" i="50"/>
  <c r="W58" i="52"/>
  <c r="X52" i="63"/>
  <c r="W52" i="52"/>
  <c r="I23" i="52"/>
  <c r="J43" i="71"/>
  <c r="J56" i="71"/>
  <c r="J10" i="92"/>
  <c r="L209" i="59"/>
  <c r="V51" i="63"/>
  <c r="V16" i="67"/>
  <c r="V19" i="67"/>
  <c r="R17" i="111"/>
  <c r="F9" i="111"/>
  <c r="S57" i="71"/>
  <c r="S50" i="71"/>
  <c r="E48" i="31"/>
  <c r="E12" i="34"/>
  <c r="E50" i="31"/>
  <c r="AA79" i="63"/>
  <c r="Z42" i="71"/>
  <c r="Z9" i="92"/>
  <c r="Y22" i="52"/>
  <c r="AE41" i="28"/>
  <c r="AB15" i="36"/>
  <c r="AB16" i="36"/>
  <c r="AA20" i="34"/>
  <c r="AB17" i="34"/>
  <c r="AB19" i="34"/>
  <c r="AB56" i="63"/>
  <c r="AA24" i="34"/>
  <c r="Z21" i="52"/>
  <c r="AA8" i="92"/>
  <c r="AA78" i="63"/>
  <c r="AD21" i="34"/>
  <c r="AD22" i="34"/>
  <c r="AE57" i="63"/>
  <c r="AC27" i="36"/>
  <c r="AC26" i="36"/>
  <c r="Y55" i="71"/>
  <c r="Y49" i="71"/>
  <c r="W16" i="67"/>
  <c r="W19" i="67"/>
  <c r="W51" i="63"/>
  <c r="X58" i="52"/>
  <c r="Y31" i="50"/>
  <c r="Y49" i="52"/>
  <c r="Y52" i="63"/>
  <c r="X52" i="52"/>
  <c r="Y48" i="50"/>
  <c r="K43" i="71"/>
  <c r="K56" i="71"/>
  <c r="J23" i="52"/>
  <c r="K10" i="92"/>
  <c r="M209" i="59"/>
  <c r="T44" i="71"/>
  <c r="X66" i="63"/>
  <c r="X68" i="63"/>
  <c r="X74" i="63"/>
  <c r="W53" i="52"/>
  <c r="W59" i="52"/>
  <c r="F11" i="111"/>
  <c r="F45" i="71"/>
  <c r="F58" i="71"/>
  <c r="U44" i="71"/>
  <c r="U17" i="111"/>
  <c r="F13" i="63"/>
  <c r="E156" i="116"/>
  <c r="AB58" i="63"/>
  <c r="F15" i="63"/>
  <c r="E158" i="116"/>
  <c r="Z55" i="71"/>
  <c r="Z49" i="71"/>
  <c r="AC17" i="34"/>
  <c r="AC19" i="34"/>
  <c r="AC56" i="63"/>
  <c r="AC58" i="63"/>
  <c r="AB20" i="34"/>
  <c r="AB24" i="34"/>
  <c r="AB78" i="63"/>
  <c r="AA9" i="92"/>
  <c r="Z22" i="52"/>
  <c r="AA42" i="71"/>
  <c r="AF41" i="28"/>
  <c r="AC15" i="36"/>
  <c r="AC16" i="36"/>
  <c r="AD27" i="36"/>
  <c r="AD26" i="36"/>
  <c r="AE21" i="34"/>
  <c r="AE22" i="34"/>
  <c r="AF57" i="63"/>
  <c r="AB8" i="92"/>
  <c r="AA21" i="52"/>
  <c r="F103" i="59"/>
  <c r="U50" i="71"/>
  <c r="U57" i="71"/>
  <c r="G9" i="111"/>
  <c r="Z52" i="63"/>
  <c r="Z48" i="50"/>
  <c r="Y52" i="52"/>
  <c r="Y58" i="52"/>
  <c r="Z31" i="50"/>
  <c r="Z49" i="52"/>
  <c r="T17" i="111"/>
  <c r="T57" i="71"/>
  <c r="T50" i="71"/>
  <c r="V44" i="71"/>
  <c r="L10" i="92"/>
  <c r="L43" i="71"/>
  <c r="L56" i="71"/>
  <c r="K23" i="52"/>
  <c r="N209" i="59"/>
  <c r="X59" i="52"/>
  <c r="X53" i="52"/>
  <c r="Y66" i="63"/>
  <c r="Y68" i="63"/>
  <c r="Y74" i="63"/>
  <c r="X51" i="63"/>
  <c r="X16" i="67"/>
  <c r="X19" i="67"/>
  <c r="AB21" i="52"/>
  <c r="AC8" i="92"/>
  <c r="AF21" i="34"/>
  <c r="AF22" i="34"/>
  <c r="AG57" i="63"/>
  <c r="AE27" i="36"/>
  <c r="AE26" i="36"/>
  <c r="AB79" i="63"/>
  <c r="F36" i="63"/>
  <c r="E179" i="116"/>
  <c r="E5" i="64"/>
  <c r="E120" i="116"/>
  <c r="AD15" i="36"/>
  <c r="AG41" i="28"/>
  <c r="AC20" i="34"/>
  <c r="AC24" i="34"/>
  <c r="AD17" i="34"/>
  <c r="AD19" i="34"/>
  <c r="AD56" i="63"/>
  <c r="AD58" i="63"/>
  <c r="E113" i="116"/>
  <c r="E14" i="116"/>
  <c r="F104" i="59"/>
  <c r="E114" i="116"/>
  <c r="AC79" i="63"/>
  <c r="AB9" i="92"/>
  <c r="AA22" i="52"/>
  <c r="AB42" i="71"/>
  <c r="AA49" i="71"/>
  <c r="AA55" i="71"/>
  <c r="AC78" i="63"/>
  <c r="F35" i="63"/>
  <c r="E178" i="116"/>
  <c r="V17" i="111"/>
  <c r="Z58" i="52"/>
  <c r="AA31" i="50"/>
  <c r="AA49" i="52"/>
  <c r="AA48" i="50"/>
  <c r="Z52" i="52"/>
  <c r="AA52" i="63"/>
  <c r="Y51" i="63"/>
  <c r="Y16" i="67"/>
  <c r="Y19" i="67"/>
  <c r="M10" i="92"/>
  <c r="L23" i="52"/>
  <c r="M43" i="71"/>
  <c r="M56" i="71"/>
  <c r="O209" i="59"/>
  <c r="G45" i="71"/>
  <c r="G58" i="71"/>
  <c r="G11" i="111"/>
  <c r="Z66" i="63"/>
  <c r="Z68" i="63"/>
  <c r="Z74" i="63"/>
  <c r="Y59" i="52"/>
  <c r="Y53" i="52"/>
  <c r="V50" i="71"/>
  <c r="V57" i="71"/>
  <c r="AF27" i="36"/>
  <c r="AF26" i="36"/>
  <c r="AG21" i="34"/>
  <c r="AG22" i="34"/>
  <c r="AH57" i="63"/>
  <c r="AD78" i="63"/>
  <c r="AD8" i="92"/>
  <c r="AC21" i="52"/>
  <c r="AC9" i="92"/>
  <c r="AC42" i="71"/>
  <c r="AB22" i="52"/>
  <c r="AD79" i="63"/>
  <c r="AE56" i="63"/>
  <c r="AE58" i="63"/>
  <c r="AD24" i="34"/>
  <c r="AD20" i="34"/>
  <c r="AE17" i="34"/>
  <c r="AE19" i="34"/>
  <c r="AB55" i="71"/>
  <c r="AB49" i="71"/>
  <c r="AD16" i="36"/>
  <c r="AH41" i="28"/>
  <c r="AE15" i="36"/>
  <c r="AE16" i="36"/>
  <c r="H9" i="111"/>
  <c r="X17" i="111"/>
  <c r="X44" i="71"/>
  <c r="N10" i="92"/>
  <c r="M23" i="52"/>
  <c r="N43" i="71"/>
  <c r="N56" i="71"/>
  <c r="P209" i="59"/>
  <c r="AB31" i="50"/>
  <c r="AB49" i="52"/>
  <c r="AA52" i="52"/>
  <c r="AB48" i="50"/>
  <c r="AA58" i="52"/>
  <c r="AB52" i="63"/>
  <c r="F9" i="63"/>
  <c r="E152" i="116"/>
  <c r="Z59" i="52"/>
  <c r="Z53" i="52"/>
  <c r="AA66" i="63"/>
  <c r="AA68" i="63"/>
  <c r="AA74" i="63"/>
  <c r="W44" i="71"/>
  <c r="Z16" i="67"/>
  <c r="Z19" i="67"/>
  <c r="Z51" i="63"/>
  <c r="AD21" i="52"/>
  <c r="AE8" i="92"/>
  <c r="AE78" i="63"/>
  <c r="AE79" i="63"/>
  <c r="AF78" i="63"/>
  <c r="AF17" i="34"/>
  <c r="AF19" i="34"/>
  <c r="AE24" i="34"/>
  <c r="AF56" i="63"/>
  <c r="AF58" i="63"/>
  <c r="AE20" i="34"/>
  <c r="AD42" i="71"/>
  <c r="AC22" i="52"/>
  <c r="AD9" i="92"/>
  <c r="AH21" i="34"/>
  <c r="AH22" i="34"/>
  <c r="AI57" i="63"/>
  <c r="AG27" i="36"/>
  <c r="AG26" i="36"/>
  <c r="AC55" i="71"/>
  <c r="AC49" i="71"/>
  <c r="AI41" i="28"/>
  <c r="AF15" i="36"/>
  <c r="AF16" i="36"/>
  <c r="N23" i="52"/>
  <c r="O10" i="92"/>
  <c r="O43" i="71"/>
  <c r="O56" i="71"/>
  <c r="Q209" i="59"/>
  <c r="X50" i="71"/>
  <c r="X57" i="71"/>
  <c r="W50" i="71"/>
  <c r="W57" i="71"/>
  <c r="AC52" i="63"/>
  <c r="AB58" i="52"/>
  <c r="AB52" i="52"/>
  <c r="AC31" i="50"/>
  <c r="AC49" i="52"/>
  <c r="AC48" i="50"/>
  <c r="AA51" i="63"/>
  <c r="AA16" i="67"/>
  <c r="AA19" i="67"/>
  <c r="Y17" i="111"/>
  <c r="Y44" i="71"/>
  <c r="AA53" i="52"/>
  <c r="AA59" i="52"/>
  <c r="AB66" i="63"/>
  <c r="E10" i="116"/>
  <c r="W17" i="111"/>
  <c r="H45" i="71"/>
  <c r="H58" i="71"/>
  <c r="AJ41" i="28"/>
  <c r="AG15" i="36"/>
  <c r="AF8" i="92"/>
  <c r="AE21" i="52"/>
  <c r="AD49" i="71"/>
  <c r="AD55" i="71"/>
  <c r="AF20" i="34"/>
  <c r="AG17" i="34"/>
  <c r="AG19" i="34"/>
  <c r="AF24" i="34"/>
  <c r="AG56" i="63"/>
  <c r="AG58" i="63"/>
  <c r="AH27" i="36"/>
  <c r="AH26" i="36"/>
  <c r="AI21" i="34"/>
  <c r="AI22" i="34"/>
  <c r="AJ57" i="63"/>
  <c r="AD22" i="52"/>
  <c r="AE9" i="92"/>
  <c r="AE42" i="71"/>
  <c r="E11" i="64"/>
  <c r="AB16" i="67"/>
  <c r="AB19" i="67"/>
  <c r="AB51" i="63"/>
  <c r="F8" i="63"/>
  <c r="E151" i="116"/>
  <c r="E9" i="116"/>
  <c r="AB53" i="52"/>
  <c r="AC66" i="63"/>
  <c r="AC68" i="63"/>
  <c r="AC74" i="63"/>
  <c r="AB59" i="52"/>
  <c r="Z44" i="71"/>
  <c r="AD52" i="63"/>
  <c r="AC58" i="52"/>
  <c r="AD31" i="50"/>
  <c r="AD49" i="52"/>
  <c r="AC52" i="52"/>
  <c r="AD48" i="50"/>
  <c r="F23" i="63"/>
  <c r="AB68" i="63"/>
  <c r="AB74" i="63"/>
  <c r="O23" i="52"/>
  <c r="P10" i="92"/>
  <c r="P43" i="71"/>
  <c r="P56" i="71"/>
  <c r="R209" i="59"/>
  <c r="I9" i="111"/>
  <c r="Y50" i="71"/>
  <c r="Y57" i="71"/>
  <c r="AF21" i="52"/>
  <c r="AG8" i="92"/>
  <c r="AK41" i="28"/>
  <c r="AH15" i="36"/>
  <c r="AH16" i="36"/>
  <c r="AF79" i="63"/>
  <c r="AG78" i="63"/>
  <c r="AG16" i="36"/>
  <c r="AJ21" i="34"/>
  <c r="AJ22" i="34"/>
  <c r="AK57" i="63"/>
  <c r="AI27" i="36"/>
  <c r="AI26" i="36"/>
  <c r="AH56" i="63"/>
  <c r="AH58" i="63"/>
  <c r="AH17" i="34"/>
  <c r="AH19" i="34"/>
  <c r="AG24" i="34"/>
  <c r="AG20" i="34"/>
  <c r="AF9" i="92"/>
  <c r="AG79" i="63"/>
  <c r="AF42" i="71"/>
  <c r="AE22" i="52"/>
  <c r="AE55" i="71"/>
  <c r="AE49" i="71"/>
  <c r="P23" i="52"/>
  <c r="Q10" i="92"/>
  <c r="Q43" i="71"/>
  <c r="Q56" i="71"/>
  <c r="S209" i="59"/>
  <c r="AC53" i="52"/>
  <c r="AD66" i="63"/>
  <c r="AD68" i="63"/>
  <c r="AD74" i="63"/>
  <c r="AC59" i="52"/>
  <c r="AC16" i="67"/>
  <c r="AC19" i="67"/>
  <c r="AC51" i="63"/>
  <c r="AE52" i="63"/>
  <c r="AE31" i="50"/>
  <c r="AE49" i="52"/>
  <c r="AD58" i="52"/>
  <c r="AE48" i="50"/>
  <c r="AD52" i="52"/>
  <c r="Z57" i="71"/>
  <c r="Z50" i="71"/>
  <c r="Z17" i="111"/>
  <c r="F25" i="63"/>
  <c r="E166" i="116"/>
  <c r="E126" i="116"/>
  <c r="E13" i="64"/>
  <c r="I45" i="71"/>
  <c r="I58" i="71"/>
  <c r="AH78" i="63"/>
  <c r="AI17" i="34"/>
  <c r="AI19" i="34"/>
  <c r="AI56" i="63"/>
  <c r="AI58" i="63"/>
  <c r="AH24" i="34"/>
  <c r="AH20" i="34"/>
  <c r="AK21" i="34"/>
  <c r="AK22" i="34"/>
  <c r="AL57" i="63"/>
  <c r="AJ27" i="36"/>
  <c r="AJ26" i="36"/>
  <c r="AG9" i="92"/>
  <c r="AF22" i="52"/>
  <c r="AG42" i="71"/>
  <c r="AF55" i="71"/>
  <c r="AF49" i="71"/>
  <c r="AL41" i="28"/>
  <c r="AI15" i="36"/>
  <c r="AI16" i="36"/>
  <c r="AG21" i="52"/>
  <c r="AH8" i="92"/>
  <c r="E11" i="116"/>
  <c r="AA44" i="71"/>
  <c r="E168" i="116"/>
  <c r="F31" i="63"/>
  <c r="E174" i="116"/>
  <c r="AF52" i="63"/>
  <c r="AF31" i="50"/>
  <c r="AF49" i="52"/>
  <c r="AE58" i="52"/>
  <c r="AF48" i="50"/>
  <c r="AE52" i="52"/>
  <c r="C20" i="111"/>
  <c r="D19" i="111"/>
  <c r="D20" i="111"/>
  <c r="E19" i="111"/>
  <c r="E20" i="111"/>
  <c r="F19" i="111"/>
  <c r="F20" i="111"/>
  <c r="G19" i="111"/>
  <c r="G20" i="111"/>
  <c r="H19" i="111"/>
  <c r="C19" i="111"/>
  <c r="E128" i="116"/>
  <c r="E15" i="64"/>
  <c r="AE66" i="63"/>
  <c r="AE68" i="63"/>
  <c r="AE74" i="63"/>
  <c r="AD53" i="52"/>
  <c r="AD59" i="52"/>
  <c r="J9" i="111"/>
  <c r="R43" i="71"/>
  <c r="R56" i="71"/>
  <c r="R10" i="92"/>
  <c r="Q23" i="52"/>
  <c r="T209" i="59"/>
  <c r="AD51" i="63"/>
  <c r="AD16" i="67"/>
  <c r="AD19" i="67"/>
  <c r="AI24" i="34"/>
  <c r="AJ56" i="63"/>
  <c r="AJ58" i="63"/>
  <c r="AJ17" i="34"/>
  <c r="AJ19" i="34"/>
  <c r="AI20" i="34"/>
  <c r="AH79" i="63"/>
  <c r="AI78" i="63"/>
  <c r="AG55" i="71"/>
  <c r="AG49" i="71"/>
  <c r="AK27" i="36"/>
  <c r="AK26" i="36"/>
  <c r="AL21" i="34"/>
  <c r="AL22" i="34"/>
  <c r="AM57" i="63"/>
  <c r="AH42" i="71"/>
  <c r="AH9" i="92"/>
  <c r="AI79" i="63"/>
  <c r="AG22" i="52"/>
  <c r="AJ15" i="36"/>
  <c r="AJ16" i="36"/>
  <c r="AM41" i="28"/>
  <c r="AI8" i="92"/>
  <c r="AH21" i="52"/>
  <c r="R23" i="52"/>
  <c r="S43" i="71"/>
  <c r="S56" i="71"/>
  <c r="S10" i="92"/>
  <c r="U209" i="59"/>
  <c r="C72" i="111"/>
  <c r="AE51" i="63"/>
  <c r="AE16" i="67"/>
  <c r="AE19" i="67"/>
  <c r="AE53" i="52"/>
  <c r="AE59" i="52"/>
  <c r="AF66" i="63"/>
  <c r="AF68" i="63"/>
  <c r="AF74" i="63"/>
  <c r="C60" i="64"/>
  <c r="D50" i="111"/>
  <c r="C73" i="111"/>
  <c r="AA50" i="71"/>
  <c r="AA57" i="71"/>
  <c r="AC17" i="111"/>
  <c r="AC44" i="71"/>
  <c r="AA17" i="111"/>
  <c r="E130" i="116"/>
  <c r="E25" i="64"/>
  <c r="E140" i="116"/>
  <c r="AG48" i="50"/>
  <c r="AG31" i="50"/>
  <c r="AG49" i="52"/>
  <c r="AF58" i="52"/>
  <c r="AG52" i="63"/>
  <c r="AF52" i="52"/>
  <c r="AB44" i="71"/>
  <c r="AB17" i="111"/>
  <c r="J45" i="71"/>
  <c r="J58" i="71"/>
  <c r="J11" i="111"/>
  <c r="AN41" i="28"/>
  <c r="AK15" i="36"/>
  <c r="AK16" i="36"/>
  <c r="AJ8" i="92"/>
  <c r="AI21" i="52"/>
  <c r="AH22" i="52"/>
  <c r="AI42" i="71"/>
  <c r="AI9" i="92"/>
  <c r="AL27" i="36"/>
  <c r="AL26" i="36"/>
  <c r="AM21" i="34"/>
  <c r="AO70" i="33"/>
  <c r="AJ20" i="34"/>
  <c r="AK17" i="34"/>
  <c r="AK19" i="34"/>
  <c r="AJ24" i="34"/>
  <c r="AK56" i="63"/>
  <c r="AK58" i="63"/>
  <c r="AJ78" i="63"/>
  <c r="AH55" i="71"/>
  <c r="AH49" i="71"/>
  <c r="F45" i="111"/>
  <c r="AH52" i="63"/>
  <c r="AH31" i="50"/>
  <c r="AH49" i="52"/>
  <c r="AG58" i="52"/>
  <c r="AG52" i="52"/>
  <c r="AH48" i="50"/>
  <c r="C138" i="116"/>
  <c r="AF51" i="63"/>
  <c r="AF16" i="67"/>
  <c r="AF19" i="67"/>
  <c r="AF59" i="52"/>
  <c r="AF53" i="52"/>
  <c r="AG66" i="63"/>
  <c r="AG68" i="63"/>
  <c r="AG74" i="63"/>
  <c r="AB50" i="71"/>
  <c r="AB57" i="71"/>
  <c r="S23" i="52"/>
  <c r="T10" i="92"/>
  <c r="T43" i="71"/>
  <c r="T56" i="71"/>
  <c r="V209" i="59"/>
  <c r="AC57" i="71"/>
  <c r="AC50" i="71"/>
  <c r="K9" i="111"/>
  <c r="C59" i="71"/>
  <c r="D50" i="63"/>
  <c r="D60" i="64"/>
  <c r="D77" i="63"/>
  <c r="AD17" i="111"/>
  <c r="AD44" i="71"/>
  <c r="F9" i="34"/>
  <c r="AM22" i="34"/>
  <c r="AN57" i="63"/>
  <c r="G14" i="63"/>
  <c r="F157" i="116"/>
  <c r="AK79" i="63"/>
  <c r="AI22" i="52"/>
  <c r="AJ42" i="71"/>
  <c r="AJ9" i="92"/>
  <c r="F37" i="35"/>
  <c r="AO41" i="28"/>
  <c r="F39" i="35"/>
  <c r="AL15" i="36"/>
  <c r="AI55" i="71"/>
  <c r="AI49" i="71"/>
  <c r="AJ21" i="52"/>
  <c r="AK8" i="92"/>
  <c r="AL56" i="63"/>
  <c r="AL58" i="63"/>
  <c r="AK24" i="34"/>
  <c r="AK20" i="34"/>
  <c r="AL17" i="34"/>
  <c r="AL19" i="34"/>
  <c r="AN21" i="34"/>
  <c r="AN22" i="34"/>
  <c r="AO57" i="63"/>
  <c r="AM27" i="36"/>
  <c r="AM26" i="36"/>
  <c r="AJ79" i="63"/>
  <c r="AK78" i="63"/>
  <c r="F51" i="111"/>
  <c r="C140" i="116"/>
  <c r="E60" i="64"/>
  <c r="E77" i="63"/>
  <c r="E80" i="63"/>
  <c r="E82" i="63"/>
  <c r="D7" i="63"/>
  <c r="C150" i="116"/>
  <c r="D53" i="63"/>
  <c r="D80" i="63"/>
  <c r="D34" i="63"/>
  <c r="C177" i="116"/>
  <c r="K11" i="111"/>
  <c r="K45" i="71"/>
  <c r="K58" i="71"/>
  <c r="AG53" i="52"/>
  <c r="AG59" i="52"/>
  <c r="AH66" i="63"/>
  <c r="AH68" i="63"/>
  <c r="AH74" i="63"/>
  <c r="AI31" i="50"/>
  <c r="AI49" i="52"/>
  <c r="AH52" i="52"/>
  <c r="AH58" i="52"/>
  <c r="AI48" i="50"/>
  <c r="AI52" i="63"/>
  <c r="D59" i="71"/>
  <c r="E50" i="63"/>
  <c r="E53" i="63"/>
  <c r="E60" i="63"/>
  <c r="AD57" i="71"/>
  <c r="AD50" i="71"/>
  <c r="AE17" i="111"/>
  <c r="AE44" i="71"/>
  <c r="U43" i="71"/>
  <c r="U56" i="71"/>
  <c r="U10" i="92"/>
  <c r="T23" i="52"/>
  <c r="W209" i="59"/>
  <c r="AG16" i="67"/>
  <c r="AG19" i="67"/>
  <c r="AG51" i="63"/>
  <c r="AL8" i="92"/>
  <c r="AK21" i="52"/>
  <c r="AN27" i="36"/>
  <c r="AN26" i="36"/>
  <c r="AO21" i="34"/>
  <c r="AO22" i="34"/>
  <c r="AP57" i="63"/>
  <c r="AJ55" i="71"/>
  <c r="AJ49" i="71"/>
  <c r="AL78" i="63"/>
  <c r="AM15" i="36"/>
  <c r="AM16" i="36"/>
  <c r="AP41" i="28"/>
  <c r="AK9" i="92"/>
  <c r="AJ22" i="52"/>
  <c r="AK42" i="71"/>
  <c r="F8" i="64"/>
  <c r="F123" i="116"/>
  <c r="G99" i="59"/>
  <c r="F109" i="116"/>
  <c r="AL20" i="34"/>
  <c r="AM17" i="34"/>
  <c r="AM19" i="34"/>
  <c r="AL24" i="34"/>
  <c r="AM56" i="63"/>
  <c r="AM58" i="63"/>
  <c r="AL16" i="36"/>
  <c r="AL17" i="36"/>
  <c r="F47" i="31"/>
  <c r="F10" i="34"/>
  <c r="D60" i="63"/>
  <c r="D17" i="63"/>
  <c r="C160" i="116"/>
  <c r="D10" i="63"/>
  <c r="C153" i="116"/>
  <c r="V43" i="71"/>
  <c r="V56" i="71"/>
  <c r="V10" i="92"/>
  <c r="U23" i="52"/>
  <c r="X209" i="59"/>
  <c r="F60" i="64"/>
  <c r="F77" i="63"/>
  <c r="F80" i="63"/>
  <c r="F82" i="63"/>
  <c r="D82" i="63"/>
  <c r="D39" i="63"/>
  <c r="C182" i="116"/>
  <c r="D37" i="63"/>
  <c r="C180" i="116"/>
  <c r="AE57" i="71"/>
  <c r="AE50" i="71"/>
  <c r="AI52" i="52"/>
  <c r="AJ52" i="63"/>
  <c r="AI58" i="52"/>
  <c r="AJ48" i="50"/>
  <c r="AJ31" i="50"/>
  <c r="AJ49" i="52"/>
  <c r="AH51" i="63"/>
  <c r="AH16" i="67"/>
  <c r="AH19" i="67"/>
  <c r="F50" i="63"/>
  <c r="F53" i="63"/>
  <c r="F60" i="63"/>
  <c r="E59" i="71"/>
  <c r="L9" i="111"/>
  <c r="C143" i="116"/>
  <c r="D27" i="64"/>
  <c r="AI66" i="63"/>
  <c r="AI68" i="63"/>
  <c r="AI74" i="63"/>
  <c r="AH53" i="52"/>
  <c r="AH59" i="52"/>
  <c r="AL79" i="63"/>
  <c r="AM78" i="63"/>
  <c r="AO27" i="36"/>
  <c r="AO26" i="36"/>
  <c r="AP21" i="34"/>
  <c r="AP22" i="34"/>
  <c r="AQ57" i="63"/>
  <c r="AN17" i="34"/>
  <c r="AN19" i="34"/>
  <c r="AN56" i="63"/>
  <c r="AM24" i="34"/>
  <c r="AM20" i="34"/>
  <c r="AN15" i="36"/>
  <c r="AN16" i="36"/>
  <c r="AQ41" i="28"/>
  <c r="AL21" i="52"/>
  <c r="AM8" i="92"/>
  <c r="G101" i="59"/>
  <c r="F111" i="116"/>
  <c r="F48" i="31"/>
  <c r="F12" i="34"/>
  <c r="F50" i="31"/>
  <c r="AK55" i="71"/>
  <c r="AK49" i="71"/>
  <c r="AL9" i="92"/>
  <c r="AM79" i="63"/>
  <c r="AK22" i="52"/>
  <c r="AL42" i="71"/>
  <c r="AK52" i="63"/>
  <c r="AJ58" i="52"/>
  <c r="AJ52" i="52"/>
  <c r="AK48" i="50"/>
  <c r="AK31" i="50"/>
  <c r="AK49" i="52"/>
  <c r="AI51" i="63"/>
  <c r="AI16" i="67"/>
  <c r="AI19" i="67"/>
  <c r="D142" i="116"/>
  <c r="G77" i="63"/>
  <c r="G80" i="63"/>
  <c r="G82" i="63"/>
  <c r="G60" i="64"/>
  <c r="H77" i="63"/>
  <c r="H80" i="63"/>
  <c r="H82" i="63"/>
  <c r="L45" i="71"/>
  <c r="L58" i="71"/>
  <c r="L11" i="111"/>
  <c r="AI53" i="52"/>
  <c r="AJ66" i="63"/>
  <c r="AJ68" i="63"/>
  <c r="AJ74" i="63"/>
  <c r="AI59" i="52"/>
  <c r="AG17" i="111"/>
  <c r="AG44" i="71"/>
  <c r="V23" i="52"/>
  <c r="W43" i="71"/>
  <c r="W56" i="71"/>
  <c r="W10" i="92"/>
  <c r="Y209" i="59"/>
  <c r="AF17" i="111"/>
  <c r="AF44" i="71"/>
  <c r="G50" i="63"/>
  <c r="G53" i="63"/>
  <c r="G60" i="63"/>
  <c r="F59" i="71"/>
  <c r="G13" i="63"/>
  <c r="F156" i="116"/>
  <c r="AN58" i="63"/>
  <c r="G15" i="63"/>
  <c r="F158" i="116"/>
  <c r="AO17" i="34"/>
  <c r="AO19" i="34"/>
  <c r="AO56" i="63"/>
  <c r="AO58" i="63"/>
  <c r="AN20" i="34"/>
  <c r="AN24" i="34"/>
  <c r="AL49" i="71"/>
  <c r="AL55" i="71"/>
  <c r="AR41" i="28"/>
  <c r="AO15" i="36"/>
  <c r="AO16" i="36"/>
  <c r="F5" i="64"/>
  <c r="F120" i="116"/>
  <c r="AN8" i="92"/>
  <c r="AM21" i="52"/>
  <c r="AQ21" i="34"/>
  <c r="AQ22" i="34"/>
  <c r="AR57" i="63"/>
  <c r="AP27" i="36"/>
  <c r="AP26" i="36"/>
  <c r="G103" i="59"/>
  <c r="AM42" i="71"/>
  <c r="AM9" i="92"/>
  <c r="AN79" i="63"/>
  <c r="G36" i="63"/>
  <c r="F179" i="116"/>
  <c r="AL22" i="52"/>
  <c r="AN78" i="63"/>
  <c r="AG57" i="71"/>
  <c r="AG50" i="71"/>
  <c r="AJ59" i="52"/>
  <c r="AJ53" i="52"/>
  <c r="AK66" i="63"/>
  <c r="AK68" i="63"/>
  <c r="AK74" i="63"/>
  <c r="G59" i="71"/>
  <c r="H50" i="63"/>
  <c r="H53" i="63"/>
  <c r="H60" i="63"/>
  <c r="AF50" i="71"/>
  <c r="AF57" i="71"/>
  <c r="M9" i="111"/>
  <c r="AK58" i="52"/>
  <c r="AL48" i="50"/>
  <c r="AL31" i="50"/>
  <c r="AL49" i="52"/>
  <c r="AL52" i="63"/>
  <c r="AK52" i="52"/>
  <c r="W23" i="52"/>
  <c r="X10" i="92"/>
  <c r="X43" i="71"/>
  <c r="X56" i="71"/>
  <c r="Z209" i="59"/>
  <c r="AJ51" i="63"/>
  <c r="AJ16" i="67"/>
  <c r="AJ19" i="67"/>
  <c r="AM55" i="71"/>
  <c r="AM49" i="71"/>
  <c r="AR21" i="34"/>
  <c r="AR22" i="34"/>
  <c r="AS57" i="63"/>
  <c r="AQ27" i="36"/>
  <c r="AQ26" i="36"/>
  <c r="AP56" i="63"/>
  <c r="AP58" i="63"/>
  <c r="AO20" i="34"/>
  <c r="AP17" i="34"/>
  <c r="AP19" i="34"/>
  <c r="AO24" i="34"/>
  <c r="AS41" i="28"/>
  <c r="AP15" i="36"/>
  <c r="AP16" i="36"/>
  <c r="F113" i="116"/>
  <c r="F14" i="116"/>
  <c r="G104" i="59"/>
  <c r="F114" i="116"/>
  <c r="AO78" i="63"/>
  <c r="G35" i="63"/>
  <c r="F178" i="116"/>
  <c r="AM22" i="52"/>
  <c r="AN9" i="92"/>
  <c r="AO79" i="63"/>
  <c r="AN42" i="71"/>
  <c r="AO8" i="92"/>
  <c r="AN21" i="52"/>
  <c r="AL66" i="63"/>
  <c r="AL68" i="63"/>
  <c r="AL74" i="63"/>
  <c r="AK53" i="52"/>
  <c r="AK59" i="52"/>
  <c r="Y10" i="92"/>
  <c r="Y43" i="71"/>
  <c r="Y56" i="71"/>
  <c r="X23" i="52"/>
  <c r="AA209" i="59"/>
  <c r="AH17" i="111"/>
  <c r="AH44" i="71"/>
  <c r="AK51" i="63"/>
  <c r="AK16" i="67"/>
  <c r="AK19" i="67"/>
  <c r="AM31" i="50"/>
  <c r="AM49" i="52"/>
  <c r="AL58" i="52"/>
  <c r="AM52" i="63"/>
  <c r="AM48" i="50"/>
  <c r="AL52" i="52"/>
  <c r="AI44" i="71"/>
  <c r="AI17" i="111"/>
  <c r="M45" i="71"/>
  <c r="M58" i="71"/>
  <c r="AP8" i="92"/>
  <c r="AO21" i="52"/>
  <c r="AQ15" i="36"/>
  <c r="AT41" i="28"/>
  <c r="AR27" i="36"/>
  <c r="AR26" i="36"/>
  <c r="AS21" i="34"/>
  <c r="AS22" i="34"/>
  <c r="AT57" i="63"/>
  <c r="AO42" i="71"/>
  <c r="AO9" i="92"/>
  <c r="AP79" i="63"/>
  <c r="AN22" i="52"/>
  <c r="AN55" i="71"/>
  <c r="AN49" i="71"/>
  <c r="AP78" i="63"/>
  <c r="AQ56" i="63"/>
  <c r="AQ58" i="63"/>
  <c r="AQ17" i="34"/>
  <c r="AQ19" i="34"/>
  <c r="AP20" i="34"/>
  <c r="AP24" i="34"/>
  <c r="N9" i="111"/>
  <c r="AN48" i="50"/>
  <c r="AM58" i="52"/>
  <c r="AN52" i="63"/>
  <c r="G9" i="63"/>
  <c r="F152" i="116"/>
  <c r="AM52" i="52"/>
  <c r="AN31" i="50"/>
  <c r="AN49" i="52"/>
  <c r="AL16" i="67"/>
  <c r="AL19" i="67"/>
  <c r="AL51" i="63"/>
  <c r="AI50" i="71"/>
  <c r="AI57" i="71"/>
  <c r="AH57" i="71"/>
  <c r="AH50" i="71"/>
  <c r="AM66" i="63"/>
  <c r="AM68" i="63"/>
  <c r="AM74" i="63"/>
  <c r="AL53" i="52"/>
  <c r="AL59" i="52"/>
  <c r="AJ44" i="71"/>
  <c r="AJ17" i="111"/>
  <c r="Z43" i="71"/>
  <c r="Z56" i="71"/>
  <c r="Y23" i="52"/>
  <c r="Z10" i="92"/>
  <c r="AB209" i="59"/>
  <c r="AQ78" i="63"/>
  <c r="AR15" i="36"/>
  <c r="AR16" i="36"/>
  <c r="AU41" i="28"/>
  <c r="AQ20" i="34"/>
  <c r="AR56" i="63"/>
  <c r="AR58" i="63"/>
  <c r="AQ24" i="34"/>
  <c r="AR17" i="34"/>
  <c r="AR19" i="34"/>
  <c r="AS27" i="36"/>
  <c r="AS26" i="36"/>
  <c r="AT21" i="34"/>
  <c r="AT22" i="34"/>
  <c r="AU57" i="63"/>
  <c r="AO49" i="71"/>
  <c r="AO55" i="71"/>
  <c r="AP21" i="52"/>
  <c r="AQ8" i="92"/>
  <c r="AP42" i="71"/>
  <c r="AP9" i="92"/>
  <c r="AO22" i="52"/>
  <c r="AQ79" i="63"/>
  <c r="AR78" i="63"/>
  <c r="AQ16" i="36"/>
  <c r="AK17" i="111"/>
  <c r="AK44" i="71"/>
  <c r="F10" i="116"/>
  <c r="AM53" i="52"/>
  <c r="AN66" i="63"/>
  <c r="AM59" i="52"/>
  <c r="AJ50" i="71"/>
  <c r="AJ57" i="71"/>
  <c r="AN58" i="52"/>
  <c r="AO52" i="63"/>
  <c r="AN52" i="52"/>
  <c r="AO48" i="50"/>
  <c r="AO31" i="50"/>
  <c r="AO49" i="52"/>
  <c r="Z23" i="52"/>
  <c r="AA10" i="92"/>
  <c r="AA43" i="71"/>
  <c r="AA56" i="71"/>
  <c r="AC209" i="59"/>
  <c r="AM51" i="63"/>
  <c r="AM16" i="67"/>
  <c r="AM19" i="67"/>
  <c r="N45" i="71"/>
  <c r="N58" i="71"/>
  <c r="AQ21" i="52"/>
  <c r="AR8" i="92"/>
  <c r="AU21" i="34"/>
  <c r="AU22" i="34"/>
  <c r="AV57" i="63"/>
  <c r="AT27" i="36"/>
  <c r="AT26" i="36"/>
  <c r="AS56" i="63"/>
  <c r="AS58" i="63"/>
  <c r="AR24" i="34"/>
  <c r="AS17" i="34"/>
  <c r="AS19" i="34"/>
  <c r="AR20" i="34"/>
  <c r="AP49" i="71"/>
  <c r="AP55" i="71"/>
  <c r="AQ42" i="71"/>
  <c r="AQ9" i="92"/>
  <c r="AP22" i="52"/>
  <c r="AR79" i="63"/>
  <c r="AS78" i="63"/>
  <c r="AV41" i="28"/>
  <c r="AS15" i="36"/>
  <c r="AB43" i="71"/>
  <c r="AB56" i="71"/>
  <c r="AA23" i="52"/>
  <c r="AB10" i="92"/>
  <c r="AD209" i="59"/>
  <c r="AL17" i="111"/>
  <c r="AL44" i="71"/>
  <c r="F11" i="64"/>
  <c r="AO66" i="63"/>
  <c r="AO68" i="63"/>
  <c r="AO74" i="63"/>
  <c r="AN53" i="52"/>
  <c r="AN59" i="52"/>
  <c r="O9" i="111"/>
  <c r="AP52" i="63"/>
  <c r="AO52" i="52"/>
  <c r="AP31" i="50"/>
  <c r="AP49" i="52"/>
  <c r="AO58" i="52"/>
  <c r="AP48" i="50"/>
  <c r="G23" i="63"/>
  <c r="AN68" i="63"/>
  <c r="AN74" i="63"/>
  <c r="AK50" i="71"/>
  <c r="AK57" i="71"/>
  <c r="AN51" i="63"/>
  <c r="G8" i="63"/>
  <c r="F151" i="116"/>
  <c r="F9" i="116"/>
  <c r="AN16" i="67"/>
  <c r="AN19" i="67"/>
  <c r="AQ55" i="71"/>
  <c r="AQ49" i="71"/>
  <c r="AR21" i="52"/>
  <c r="AS8" i="92"/>
  <c r="AW41" i="28"/>
  <c r="AT15" i="36"/>
  <c r="AT16" i="36"/>
  <c r="AS16" i="36"/>
  <c r="AU27" i="36"/>
  <c r="AU26" i="36"/>
  <c r="AV21" i="34"/>
  <c r="AV22" i="34"/>
  <c r="AW57" i="63"/>
  <c r="AT56" i="63"/>
  <c r="AT58" i="63"/>
  <c r="AS20" i="34"/>
  <c r="AS24" i="34"/>
  <c r="AT17" i="34"/>
  <c r="AT19" i="34"/>
  <c r="AS79" i="63"/>
  <c r="AT78" i="63"/>
  <c r="AR42" i="71"/>
  <c r="AR9" i="92"/>
  <c r="AQ22" i="52"/>
  <c r="F126" i="116"/>
  <c r="F13" i="64"/>
  <c r="AO51" i="63"/>
  <c r="AO16" i="67"/>
  <c r="AO19" i="67"/>
  <c r="F166" i="116"/>
  <c r="G25" i="63"/>
  <c r="O45" i="71"/>
  <c r="O58" i="71"/>
  <c r="AQ52" i="63"/>
  <c r="AQ31" i="50"/>
  <c r="AQ49" i="52"/>
  <c r="AP58" i="52"/>
  <c r="AQ48" i="50"/>
  <c r="AP52" i="52"/>
  <c r="AL50" i="71"/>
  <c r="AL57" i="71"/>
  <c r="AO53" i="52"/>
  <c r="AO59" i="52"/>
  <c r="AP66" i="63"/>
  <c r="AP68" i="63"/>
  <c r="AP74" i="63"/>
  <c r="AC10" i="92"/>
  <c r="AB23" i="52"/>
  <c r="AC43" i="71"/>
  <c r="AC56" i="71"/>
  <c r="AE209" i="59"/>
  <c r="AT8" i="92"/>
  <c r="AS21" i="52"/>
  <c r="AW21" i="34"/>
  <c r="AW22" i="34"/>
  <c r="AX57" i="63"/>
  <c r="AV27" i="36"/>
  <c r="AV26" i="36"/>
  <c r="AT24" i="34"/>
  <c r="AU17" i="34"/>
  <c r="AU19" i="34"/>
  <c r="AT20" i="34"/>
  <c r="AU56" i="63"/>
  <c r="AU58" i="63"/>
  <c r="AS42" i="71"/>
  <c r="AT79" i="63"/>
  <c r="AU78" i="63"/>
  <c r="AS9" i="92"/>
  <c r="AR22" i="52"/>
  <c r="AU15" i="36"/>
  <c r="AX41" i="28"/>
  <c r="AR55" i="71"/>
  <c r="AR49" i="71"/>
  <c r="AN17" i="111"/>
  <c r="AN44" i="71"/>
  <c r="H17" i="111"/>
  <c r="H20" i="111"/>
  <c r="I19" i="111"/>
  <c r="I20" i="111"/>
  <c r="J19" i="111"/>
  <c r="J20" i="111"/>
  <c r="K19" i="111"/>
  <c r="K20" i="111"/>
  <c r="L19" i="111"/>
  <c r="L20" i="111"/>
  <c r="M19" i="111"/>
  <c r="M20" i="111"/>
  <c r="N19" i="111"/>
  <c r="P9" i="111"/>
  <c r="AC23" i="52"/>
  <c r="AD10" i="92"/>
  <c r="AD43" i="71"/>
  <c r="AD56" i="71"/>
  <c r="AF209" i="59"/>
  <c r="AQ66" i="63"/>
  <c r="AQ68" i="63"/>
  <c r="AQ74" i="63"/>
  <c r="AP59" i="52"/>
  <c r="AP53" i="52"/>
  <c r="E4" i="112"/>
  <c r="AP51" i="63"/>
  <c r="AP16" i="67"/>
  <c r="AP19" i="67"/>
  <c r="F168" i="116"/>
  <c r="G31" i="63"/>
  <c r="F174" i="116"/>
  <c r="AM44" i="71"/>
  <c r="AR52" i="63"/>
  <c r="AR48" i="50"/>
  <c r="AQ52" i="52"/>
  <c r="AR31" i="50"/>
  <c r="AR49" i="52"/>
  <c r="AQ58" i="52"/>
  <c r="F11" i="116"/>
  <c r="F128" i="116"/>
  <c r="F15" i="64"/>
  <c r="AU20" i="34"/>
  <c r="AU24" i="34"/>
  <c r="AV17" i="34"/>
  <c r="AV19" i="34"/>
  <c r="AV56" i="63"/>
  <c r="AV58" i="63"/>
  <c r="AY41" i="28"/>
  <c r="AV15" i="36"/>
  <c r="AV16" i="36"/>
  <c r="AS55" i="71"/>
  <c r="AS49" i="71"/>
  <c r="AU16" i="36"/>
  <c r="AX21" i="34"/>
  <c r="AX22" i="34"/>
  <c r="AY57" i="63"/>
  <c r="AW27" i="36"/>
  <c r="AW26" i="36"/>
  <c r="AT42" i="71"/>
  <c r="AU79" i="63"/>
  <c r="AV78" i="63"/>
  <c r="AS22" i="52"/>
  <c r="AT9" i="92"/>
  <c r="AU8" i="92"/>
  <c r="AT21" i="52"/>
  <c r="AN50" i="71"/>
  <c r="AN57" i="71"/>
  <c r="AO17" i="111"/>
  <c r="AO44" i="71"/>
  <c r="AE10" i="92"/>
  <c r="AD23" i="52"/>
  <c r="AE43" i="71"/>
  <c r="AE56" i="71"/>
  <c r="AG209" i="59"/>
  <c r="C74" i="111"/>
  <c r="AM17" i="111"/>
  <c r="AM57" i="71"/>
  <c r="AM50" i="71"/>
  <c r="F130" i="116"/>
  <c r="F25" i="64"/>
  <c r="F140" i="116"/>
  <c r="P45" i="71"/>
  <c r="P58" i="71"/>
  <c r="AQ16" i="67"/>
  <c r="AQ19" i="67"/>
  <c r="AQ51" i="63"/>
  <c r="AS48" i="50"/>
  <c r="AS52" i="63"/>
  <c r="AS31" i="50"/>
  <c r="AS49" i="52"/>
  <c r="AR58" i="52"/>
  <c r="AR52" i="52"/>
  <c r="AR66" i="63"/>
  <c r="AR68" i="63"/>
  <c r="AR74" i="63"/>
  <c r="AQ53" i="52"/>
  <c r="AQ59" i="52"/>
  <c r="H60" i="64"/>
  <c r="AU9" i="92"/>
  <c r="AU42" i="71"/>
  <c r="AV79" i="63"/>
  <c r="AW78" i="63"/>
  <c r="AT22" i="52"/>
  <c r="AU21" i="52"/>
  <c r="AV8" i="92"/>
  <c r="AW17" i="34"/>
  <c r="AW19" i="34"/>
  <c r="AV20" i="34"/>
  <c r="AW56" i="63"/>
  <c r="AW58" i="63"/>
  <c r="AV24" i="34"/>
  <c r="AZ41" i="28"/>
  <c r="AW15" i="36"/>
  <c r="AW16" i="36"/>
  <c r="AT55" i="71"/>
  <c r="AT49" i="71"/>
  <c r="AX27" i="36"/>
  <c r="AX26" i="36"/>
  <c r="AY21" i="34"/>
  <c r="BA70" i="33"/>
  <c r="AO57" i="71"/>
  <c r="AO50" i="71"/>
  <c r="AP44" i="71"/>
  <c r="AS66" i="63"/>
  <c r="AS68" i="63"/>
  <c r="AS74" i="63"/>
  <c r="AR59" i="52"/>
  <c r="AR53" i="52"/>
  <c r="AR51" i="63"/>
  <c r="AR16" i="67"/>
  <c r="AR19" i="67"/>
  <c r="Q9" i="111"/>
  <c r="I77" i="63"/>
  <c r="I80" i="63"/>
  <c r="I82" i="63"/>
  <c r="I60" i="64"/>
  <c r="AT48" i="50"/>
  <c r="AT52" i="63"/>
  <c r="AT31" i="50"/>
  <c r="AT49" i="52"/>
  <c r="AS52" i="52"/>
  <c r="AS58" i="52"/>
  <c r="AF43" i="71"/>
  <c r="AF56" i="71"/>
  <c r="AF10" i="92"/>
  <c r="AE23" i="52"/>
  <c r="AH209" i="59"/>
  <c r="H59" i="71"/>
  <c r="I50" i="63"/>
  <c r="I53" i="63"/>
  <c r="I60" i="63"/>
  <c r="AX15" i="36"/>
  <c r="BA41" i="28"/>
  <c r="G39" i="35"/>
  <c r="G37" i="35"/>
  <c r="AV21" i="52"/>
  <c r="AW8" i="92"/>
  <c r="G9" i="34"/>
  <c r="AY22" i="34"/>
  <c r="AZ57" i="63"/>
  <c r="H14" i="63"/>
  <c r="G157" i="116"/>
  <c r="AW24" i="34"/>
  <c r="AX56" i="63"/>
  <c r="AX58" i="63"/>
  <c r="AW20" i="34"/>
  <c r="AX17" i="34"/>
  <c r="AX19" i="34"/>
  <c r="AU49" i="71"/>
  <c r="AU55" i="71"/>
  <c r="AY27" i="36"/>
  <c r="AY26" i="36"/>
  <c r="AZ21" i="34"/>
  <c r="AZ22" i="34"/>
  <c r="BA57" i="63"/>
  <c r="AW79" i="63"/>
  <c r="AX78" i="63"/>
  <c r="AV42" i="71"/>
  <c r="AU22" i="52"/>
  <c r="AV9" i="92"/>
  <c r="AQ44" i="71"/>
  <c r="AP17" i="111"/>
  <c r="AP50" i="71"/>
  <c r="AP57" i="71"/>
  <c r="J77" i="63"/>
  <c r="J80" i="63"/>
  <c r="J82" i="63"/>
  <c r="J60" i="64"/>
  <c r="J50" i="63"/>
  <c r="J53" i="63"/>
  <c r="J60" i="63"/>
  <c r="I59" i="71"/>
  <c r="AS53" i="52"/>
  <c r="AT66" i="63"/>
  <c r="AT68" i="63"/>
  <c r="AT74" i="63"/>
  <c r="AS59" i="52"/>
  <c r="AG10" i="92"/>
  <c r="AG43" i="71"/>
  <c r="AG56" i="71"/>
  <c r="AF23" i="52"/>
  <c r="AI209" i="59"/>
  <c r="Q45" i="71"/>
  <c r="Q58" i="71"/>
  <c r="AU52" i="63"/>
  <c r="AU31" i="50"/>
  <c r="AU49" i="52"/>
  <c r="AT58" i="52"/>
  <c r="AT52" i="52"/>
  <c r="AU48" i="50"/>
  <c r="AS51" i="63"/>
  <c r="AS16" i="67"/>
  <c r="AS19" i="67"/>
  <c r="BB41" i="28"/>
  <c r="AY15" i="36"/>
  <c r="AY16" i="36"/>
  <c r="BA21" i="34"/>
  <c r="BA22" i="34"/>
  <c r="BB57" i="63"/>
  <c r="AZ27" i="36"/>
  <c r="AZ26" i="36"/>
  <c r="AW42" i="71"/>
  <c r="AW9" i="92"/>
  <c r="AV22" i="52"/>
  <c r="AX79" i="63"/>
  <c r="AY78" i="63"/>
  <c r="AX16" i="36"/>
  <c r="AX17" i="36"/>
  <c r="G10" i="34"/>
  <c r="G47" i="31"/>
  <c r="AX20" i="34"/>
  <c r="AX24" i="34"/>
  <c r="AY56" i="63"/>
  <c r="AY58" i="63"/>
  <c r="AY17" i="34"/>
  <c r="AY19" i="34"/>
  <c r="H99" i="59"/>
  <c r="G109" i="116"/>
  <c r="G8" i="64"/>
  <c r="G123" i="116"/>
  <c r="AV49" i="71"/>
  <c r="AV55" i="71"/>
  <c r="AX8" i="92"/>
  <c r="AW21" i="52"/>
  <c r="AQ57" i="71"/>
  <c r="AQ50" i="71"/>
  <c r="AQ17" i="111"/>
  <c r="AR44" i="71"/>
  <c r="R9" i="111"/>
  <c r="K77" i="63"/>
  <c r="K80" i="63"/>
  <c r="K82" i="63"/>
  <c r="K60" i="64"/>
  <c r="AT16" i="67"/>
  <c r="AT19" i="67"/>
  <c r="AT51" i="63"/>
  <c r="AH43" i="71"/>
  <c r="AH56" i="71"/>
  <c r="AH10" i="92"/>
  <c r="AG23" i="52"/>
  <c r="AJ209" i="59"/>
  <c r="AV31" i="50"/>
  <c r="AV49" i="52"/>
  <c r="AU58" i="52"/>
  <c r="AV48" i="50"/>
  <c r="AU52" i="52"/>
  <c r="AV52" i="63"/>
  <c r="J59" i="71"/>
  <c r="K50" i="63"/>
  <c r="K53" i="63"/>
  <c r="K60" i="63"/>
  <c r="AU66" i="63"/>
  <c r="AU68" i="63"/>
  <c r="AU74" i="63"/>
  <c r="AT59" i="52"/>
  <c r="AT53" i="52"/>
  <c r="G48" i="31"/>
  <c r="G12" i="34"/>
  <c r="G50" i="31"/>
  <c r="H101" i="59"/>
  <c r="G111" i="116"/>
  <c r="AY8" i="92"/>
  <c r="AX21" i="52"/>
  <c r="AY24" i="34"/>
  <c r="AZ56" i="63"/>
  <c r="AY20" i="34"/>
  <c r="AZ17" i="34"/>
  <c r="AZ19" i="34"/>
  <c r="BC41" i="28"/>
  <c r="AZ15" i="36"/>
  <c r="AZ16" i="36"/>
  <c r="AX9" i="92"/>
  <c r="AY79" i="63"/>
  <c r="AZ78" i="63"/>
  <c r="AX42" i="71"/>
  <c r="AW22" i="52"/>
  <c r="BA27" i="36"/>
  <c r="BA26" i="36"/>
  <c r="BB21" i="34"/>
  <c r="BB22" i="34"/>
  <c r="BC57" i="63"/>
  <c r="AW55" i="71"/>
  <c r="AW49" i="71"/>
  <c r="AR50" i="71"/>
  <c r="AR57" i="71"/>
  <c r="AS44" i="71"/>
  <c r="AS17" i="111"/>
  <c r="AR17" i="111"/>
  <c r="L60" i="64"/>
  <c r="L77" i="63"/>
  <c r="L80" i="63"/>
  <c r="L82" i="63"/>
  <c r="AU59" i="52"/>
  <c r="AU53" i="52"/>
  <c r="AV66" i="63"/>
  <c r="AV68" i="63"/>
  <c r="AV74" i="63"/>
  <c r="AI10" i="92"/>
  <c r="AI43" i="71"/>
  <c r="AI56" i="71"/>
  <c r="AH23" i="52"/>
  <c r="AK209" i="59"/>
  <c r="L50" i="63"/>
  <c r="L53" i="63"/>
  <c r="L60" i="63"/>
  <c r="K59" i="71"/>
  <c r="AW31" i="50"/>
  <c r="AW49" i="52"/>
  <c r="AV52" i="52"/>
  <c r="AW52" i="63"/>
  <c r="AV58" i="52"/>
  <c r="AW48" i="50"/>
  <c r="AU51" i="63"/>
  <c r="AU16" i="67"/>
  <c r="AU19" i="67"/>
  <c r="R45" i="71"/>
  <c r="R58" i="71"/>
  <c r="R11" i="111"/>
  <c r="BC21" i="34"/>
  <c r="BC22" i="34"/>
  <c r="BD57" i="63"/>
  <c r="BB27" i="36"/>
  <c r="BB26" i="36"/>
  <c r="BA15" i="36"/>
  <c r="BA16" i="36"/>
  <c r="BD41" i="28"/>
  <c r="AZ58" i="63"/>
  <c r="H15" i="63"/>
  <c r="G158" i="116"/>
  <c r="H13" i="63"/>
  <c r="G156" i="116"/>
  <c r="AY21" i="52"/>
  <c r="AZ8" i="92"/>
  <c r="BA56" i="63"/>
  <c r="BA58" i="63"/>
  <c r="AZ24" i="34"/>
  <c r="BA17" i="34"/>
  <c r="BA19" i="34"/>
  <c r="AZ20" i="34"/>
  <c r="AX55" i="71"/>
  <c r="AX49" i="71"/>
  <c r="H103" i="59"/>
  <c r="AX22" i="52"/>
  <c r="AY42" i="71"/>
  <c r="AY9" i="92"/>
  <c r="H35" i="63"/>
  <c r="G178" i="116"/>
  <c r="AS57" i="71"/>
  <c r="AS50" i="71"/>
  <c r="AT44" i="71"/>
  <c r="L59" i="71"/>
  <c r="M50" i="63"/>
  <c r="M53" i="63"/>
  <c r="M60" i="63"/>
  <c r="AV59" i="52"/>
  <c r="AV53" i="52"/>
  <c r="AW66" i="63"/>
  <c r="AW68" i="63"/>
  <c r="AW74" i="63"/>
  <c r="AJ43" i="71"/>
  <c r="AJ56" i="71"/>
  <c r="AI23" i="52"/>
  <c r="AJ10" i="92"/>
  <c r="AL209" i="59"/>
  <c r="S9" i="111"/>
  <c r="AV51" i="63"/>
  <c r="AV16" i="67"/>
  <c r="AV19" i="67"/>
  <c r="AW58" i="52"/>
  <c r="AX48" i="50"/>
  <c r="AX52" i="63"/>
  <c r="AW52" i="52"/>
  <c r="AX31" i="50"/>
  <c r="AX49" i="52"/>
  <c r="M77" i="63"/>
  <c r="M80" i="63"/>
  <c r="M82" i="63"/>
  <c r="M60" i="64"/>
  <c r="N77" i="63"/>
  <c r="N80" i="63"/>
  <c r="N82" i="63"/>
  <c r="AZ21" i="52"/>
  <c r="BA8" i="92"/>
  <c r="AY49" i="71"/>
  <c r="AY55" i="71"/>
  <c r="BB15" i="36"/>
  <c r="BE41" i="28"/>
  <c r="G5" i="64"/>
  <c r="G120" i="116"/>
  <c r="AZ79" i="63"/>
  <c r="BB56" i="63"/>
  <c r="BB58" i="63"/>
  <c r="BB17" i="34"/>
  <c r="BB19" i="34"/>
  <c r="BA20" i="34"/>
  <c r="BA24" i="34"/>
  <c r="G113" i="116"/>
  <c r="G14" i="116"/>
  <c r="H104" i="59"/>
  <c r="G114" i="116"/>
  <c r="BC27" i="36"/>
  <c r="BC26" i="36"/>
  <c r="BD21" i="34"/>
  <c r="BD22" i="34"/>
  <c r="BE57" i="63"/>
  <c r="AZ42" i="71"/>
  <c r="BA79" i="63"/>
  <c r="AZ9" i="92"/>
  <c r="AY22" i="52"/>
  <c r="AT17" i="111"/>
  <c r="AT57" i="71"/>
  <c r="AT50" i="71"/>
  <c r="AU44" i="71"/>
  <c r="AU17" i="111"/>
  <c r="AW16" i="67"/>
  <c r="AW19" i="67"/>
  <c r="AW51" i="63"/>
  <c r="S45" i="71"/>
  <c r="S58" i="71"/>
  <c r="AX66" i="63"/>
  <c r="AX68" i="63"/>
  <c r="AX74" i="63"/>
  <c r="AW59" i="52"/>
  <c r="AW53" i="52"/>
  <c r="AK10" i="92"/>
  <c r="AK43" i="71"/>
  <c r="AK56" i="71"/>
  <c r="AJ23" i="52"/>
  <c r="AM209" i="59"/>
  <c r="M59" i="71"/>
  <c r="N50" i="63"/>
  <c r="N53" i="63"/>
  <c r="N60" i="63"/>
  <c r="AY52" i="63"/>
  <c r="AY31" i="50"/>
  <c r="AY49" i="52"/>
  <c r="AX52" i="52"/>
  <c r="AY48" i="50"/>
  <c r="AX58" i="52"/>
  <c r="BF41" i="28"/>
  <c r="BC15" i="36"/>
  <c r="BC16" i="36"/>
  <c r="H36" i="63"/>
  <c r="G179" i="116"/>
  <c r="BA78" i="63"/>
  <c r="BB78" i="63"/>
  <c r="BE21" i="34"/>
  <c r="BD27" i="36"/>
  <c r="BD26" i="36"/>
  <c r="BB16" i="36"/>
  <c r="AZ49" i="71"/>
  <c r="AZ55" i="71"/>
  <c r="BB24" i="34"/>
  <c r="BB20" i="34"/>
  <c r="BC56" i="63"/>
  <c r="BC58" i="63"/>
  <c r="BC17" i="34"/>
  <c r="BC19" i="34"/>
  <c r="AZ22" i="52"/>
  <c r="BB79" i="63"/>
  <c r="BA9" i="92"/>
  <c r="BA42" i="71"/>
  <c r="BB8" i="92"/>
  <c r="BA21" i="52"/>
  <c r="AV44" i="71"/>
  <c r="AU50" i="71"/>
  <c r="AU57" i="71"/>
  <c r="AL43" i="71"/>
  <c r="AL56" i="71"/>
  <c r="AL10" i="92"/>
  <c r="AK23" i="52"/>
  <c r="AN209" i="59"/>
  <c r="AZ31" i="50"/>
  <c r="AZ49" i="52"/>
  <c r="AZ48" i="50"/>
  <c r="AY52" i="52"/>
  <c r="AZ52" i="63"/>
  <c r="H9" i="63"/>
  <c r="G152" i="116"/>
  <c r="AY58" i="52"/>
  <c r="AY66" i="63"/>
  <c r="AY68" i="63"/>
  <c r="AY74" i="63"/>
  <c r="AX53" i="52"/>
  <c r="AX59" i="52"/>
  <c r="F31" i="111"/>
  <c r="G29" i="111"/>
  <c r="T9" i="111"/>
  <c r="AX51" i="63"/>
  <c r="AX16" i="67"/>
  <c r="AX19" i="67"/>
  <c r="BE27" i="36"/>
  <c r="BE26" i="36"/>
  <c r="BF21" i="34"/>
  <c r="BA49" i="71"/>
  <c r="BA55" i="71"/>
  <c r="BB21" i="52"/>
  <c r="BC8" i="92"/>
  <c r="BE22" i="34"/>
  <c r="BF57" i="63"/>
  <c r="BA22" i="52"/>
  <c r="BC79" i="63"/>
  <c r="BB9" i="92"/>
  <c r="BB42" i="71"/>
  <c r="BC20" i="34"/>
  <c r="BC24" i="34"/>
  <c r="BD17" i="34"/>
  <c r="BD19" i="34"/>
  <c r="BD56" i="63"/>
  <c r="BD58" i="63"/>
  <c r="BC78" i="63"/>
  <c r="BG41" i="28"/>
  <c r="BD15" i="36"/>
  <c r="AW17" i="111"/>
  <c r="AW44" i="71"/>
  <c r="AV17" i="111"/>
  <c r="AV57" i="71"/>
  <c r="AV50" i="71"/>
  <c r="G10" i="116"/>
  <c r="AZ58" i="52"/>
  <c r="BA31" i="50"/>
  <c r="BA49" i="52"/>
  <c r="BA48" i="50"/>
  <c r="AZ52" i="52"/>
  <c r="BA52" i="63"/>
  <c r="AY16" i="67"/>
  <c r="AY19" i="67"/>
  <c r="AY51" i="63"/>
  <c r="AY53" i="52"/>
  <c r="AZ66" i="63"/>
  <c r="AY59" i="52"/>
  <c r="AM43" i="71"/>
  <c r="AM56" i="71"/>
  <c r="AL23" i="52"/>
  <c r="AM10" i="92"/>
  <c r="AO209" i="59"/>
  <c r="T11" i="111"/>
  <c r="T45" i="71"/>
  <c r="T58" i="71"/>
  <c r="E37" i="111"/>
  <c r="F30" i="111"/>
  <c r="BF22" i="34"/>
  <c r="BG57" i="63"/>
  <c r="BB55" i="71"/>
  <c r="BB49" i="71"/>
  <c r="BC9" i="92"/>
  <c r="BC42" i="71"/>
  <c r="BD79" i="63"/>
  <c r="BB22" i="52"/>
  <c r="BD16" i="36"/>
  <c r="BE56" i="63"/>
  <c r="BE58" i="63"/>
  <c r="BE17" i="34"/>
  <c r="BE19" i="34"/>
  <c r="BD20" i="34"/>
  <c r="BD24" i="34"/>
  <c r="BE15" i="36"/>
  <c r="BE16" i="36"/>
  <c r="BH41" i="28"/>
  <c r="BD78" i="63"/>
  <c r="BG21" i="34"/>
  <c r="BG22" i="34"/>
  <c r="BH57" i="63"/>
  <c r="BF27" i="36"/>
  <c r="BF26" i="36"/>
  <c r="BD8" i="92"/>
  <c r="BC21" i="52"/>
  <c r="AX44" i="71"/>
  <c r="G11" i="64"/>
  <c r="AW57" i="71"/>
  <c r="AW50" i="71"/>
  <c r="AZ51" i="63"/>
  <c r="H8" i="63"/>
  <c r="G151" i="116"/>
  <c r="G9" i="116"/>
  <c r="AZ16" i="67"/>
  <c r="AZ19" i="67"/>
  <c r="BA52" i="52"/>
  <c r="BA58" i="52"/>
  <c r="BB52" i="63"/>
  <c r="BB48" i="50"/>
  <c r="BB31" i="50"/>
  <c r="BB49" i="52"/>
  <c r="AZ68" i="63"/>
  <c r="AZ74" i="63"/>
  <c r="H23" i="63"/>
  <c r="N17" i="111"/>
  <c r="N20" i="111"/>
  <c r="O19" i="111"/>
  <c r="O20" i="111"/>
  <c r="P19" i="111"/>
  <c r="P20" i="111"/>
  <c r="Q19" i="111"/>
  <c r="Q20" i="111"/>
  <c r="R19" i="111"/>
  <c r="R20" i="111"/>
  <c r="S19" i="111"/>
  <c r="S20" i="111"/>
  <c r="T19" i="111"/>
  <c r="T20" i="111"/>
  <c r="U19" i="111"/>
  <c r="U20" i="111"/>
  <c r="V19" i="111"/>
  <c r="V20" i="111"/>
  <c r="W19" i="111"/>
  <c r="W20" i="111"/>
  <c r="X19" i="111"/>
  <c r="X20" i="111"/>
  <c r="Y19" i="111"/>
  <c r="Y20" i="111"/>
  <c r="Z19" i="111"/>
  <c r="Z20" i="111"/>
  <c r="AA19" i="111"/>
  <c r="AA20" i="111"/>
  <c r="AB19" i="111"/>
  <c r="AB20" i="111"/>
  <c r="AC19" i="111"/>
  <c r="AC20" i="111"/>
  <c r="AD19" i="111"/>
  <c r="AD20" i="111"/>
  <c r="AE19" i="111"/>
  <c r="AE20" i="111"/>
  <c r="AF19" i="111"/>
  <c r="AF20" i="111"/>
  <c r="AG19" i="111"/>
  <c r="AG20" i="111"/>
  <c r="AH19" i="111"/>
  <c r="AH20" i="111"/>
  <c r="AI19" i="111"/>
  <c r="AI20" i="111"/>
  <c r="AJ19" i="111"/>
  <c r="AJ20" i="111"/>
  <c r="AK19" i="111"/>
  <c r="AK20" i="111"/>
  <c r="AL19" i="111"/>
  <c r="AL20" i="111"/>
  <c r="AM19" i="111"/>
  <c r="AM20" i="111"/>
  <c r="AN19" i="111"/>
  <c r="AN20" i="111"/>
  <c r="AO19" i="111"/>
  <c r="AO20" i="111"/>
  <c r="AP19" i="111"/>
  <c r="AP20" i="111"/>
  <c r="AQ19" i="111"/>
  <c r="AQ20" i="111"/>
  <c r="AR19" i="111"/>
  <c r="AR20" i="111"/>
  <c r="AS19" i="111"/>
  <c r="AS20" i="111"/>
  <c r="AT19" i="111"/>
  <c r="AT20" i="111"/>
  <c r="AU19" i="111"/>
  <c r="AU20" i="111"/>
  <c r="AV19" i="111"/>
  <c r="AV20" i="111"/>
  <c r="AW19" i="111"/>
  <c r="AW20" i="111"/>
  <c r="AX19" i="111"/>
  <c r="D62" i="111"/>
  <c r="E5" i="112"/>
  <c r="U9" i="111"/>
  <c r="AZ53" i="52"/>
  <c r="AZ59" i="52"/>
  <c r="BA66" i="63"/>
  <c r="BA68" i="63"/>
  <c r="BA74" i="63"/>
  <c r="AN10" i="92"/>
  <c r="AM23" i="52"/>
  <c r="AN43" i="71"/>
  <c r="AN56" i="71"/>
  <c r="AP209" i="59"/>
  <c r="BE8" i="92"/>
  <c r="BD21" i="52"/>
  <c r="BC22" i="52"/>
  <c r="BE79" i="63"/>
  <c r="BD42" i="71"/>
  <c r="BD9" i="92"/>
  <c r="BC55" i="71"/>
  <c r="BC49" i="71"/>
  <c r="BE24" i="34"/>
  <c r="BF56" i="63"/>
  <c r="BF58" i="63"/>
  <c r="BE20" i="34"/>
  <c r="BF17" i="34"/>
  <c r="BF19" i="34"/>
  <c r="BF15" i="36"/>
  <c r="BI41" i="28"/>
  <c r="BH21" i="34"/>
  <c r="BH22" i="34"/>
  <c r="BI57" i="63"/>
  <c r="BG27" i="36"/>
  <c r="BG26" i="36"/>
  <c r="BE78" i="63"/>
  <c r="G126" i="116"/>
  <c r="G13" i="64"/>
  <c r="AX17" i="111"/>
  <c r="AX20" i="111"/>
  <c r="AY19" i="111"/>
  <c r="AX57" i="71"/>
  <c r="AX50" i="71"/>
  <c r="BA51" i="63"/>
  <c r="BA16" i="67"/>
  <c r="BA19" i="67"/>
  <c r="U45" i="71"/>
  <c r="U58" i="71"/>
  <c r="U11" i="111"/>
  <c r="BC31" i="50"/>
  <c r="BC49" i="52"/>
  <c r="BB52" i="52"/>
  <c r="BB58" i="52"/>
  <c r="BC52" i="63"/>
  <c r="BC48" i="50"/>
  <c r="C75" i="111"/>
  <c r="C77" i="111"/>
  <c r="BA53" i="52"/>
  <c r="BB66" i="63"/>
  <c r="BB68" i="63"/>
  <c r="BB74" i="63"/>
  <c r="BA59" i="52"/>
  <c r="N60" i="64"/>
  <c r="AN23" i="52"/>
  <c r="AO43" i="71"/>
  <c r="AO56" i="71"/>
  <c r="AO10" i="92"/>
  <c r="AQ209" i="59"/>
  <c r="G166" i="116"/>
  <c r="H25" i="63"/>
  <c r="BF78" i="63"/>
  <c r="BF16" i="36"/>
  <c r="BD49" i="71"/>
  <c r="BD55" i="71"/>
  <c r="BI21" i="34"/>
  <c r="BI22" i="34"/>
  <c r="BJ57" i="63"/>
  <c r="BH27" i="36"/>
  <c r="BH26" i="36"/>
  <c r="BE42" i="71"/>
  <c r="BD22" i="52"/>
  <c r="BF79" i="63"/>
  <c r="BE9" i="92"/>
  <c r="BF8" i="92"/>
  <c r="BE21" i="52"/>
  <c r="BJ41" i="28"/>
  <c r="BG15" i="36"/>
  <c r="BG16" i="36"/>
  <c r="BG56" i="63"/>
  <c r="BG58" i="63"/>
  <c r="BF24" i="34"/>
  <c r="BG17" i="34"/>
  <c r="BG19" i="34"/>
  <c r="BF20" i="34"/>
  <c r="AZ17" i="111"/>
  <c r="AZ44" i="71"/>
  <c r="AY44" i="71"/>
  <c r="G15" i="64"/>
  <c r="G128" i="116"/>
  <c r="O50" i="63"/>
  <c r="O53" i="63"/>
  <c r="O60" i="63"/>
  <c r="N59" i="71"/>
  <c r="G168" i="116"/>
  <c r="H31" i="63"/>
  <c r="G174" i="116"/>
  <c r="O60" i="64"/>
  <c r="O77" i="63"/>
  <c r="O80" i="63"/>
  <c r="O82" i="63"/>
  <c r="V9" i="111"/>
  <c r="G11" i="116"/>
  <c r="BB16" i="67"/>
  <c r="BB19" i="67"/>
  <c r="BB51" i="63"/>
  <c r="AP43" i="71"/>
  <c r="AP56" i="71"/>
  <c r="AP10" i="92"/>
  <c r="AO23" i="52"/>
  <c r="AR209" i="59"/>
  <c r="BB53" i="52"/>
  <c r="BC66" i="63"/>
  <c r="BC68" i="63"/>
  <c r="BC74" i="63"/>
  <c r="BB59" i="52"/>
  <c r="D138" i="116"/>
  <c r="BC58" i="52"/>
  <c r="BD48" i="50"/>
  <c r="BD31" i="50"/>
  <c r="BD49" i="52"/>
  <c r="BD52" i="63"/>
  <c r="BC52" i="52"/>
  <c r="BG78" i="63"/>
  <c r="BJ27" i="36"/>
  <c r="BK21" i="34"/>
  <c r="BN69" i="33"/>
  <c r="BM70" i="33"/>
  <c r="BN70" i="33"/>
  <c r="BE55" i="71"/>
  <c r="BE49" i="71"/>
  <c r="BH15" i="36"/>
  <c r="BH16" i="36"/>
  <c r="BK41" i="28"/>
  <c r="BF42" i="71"/>
  <c r="BG79" i="63"/>
  <c r="BH78" i="63"/>
  <c r="BE22" i="52"/>
  <c r="BF9" i="92"/>
  <c r="BG8" i="92"/>
  <c r="BF21" i="52"/>
  <c r="BH56" i="63"/>
  <c r="BH58" i="63"/>
  <c r="BG24" i="34"/>
  <c r="BH17" i="34"/>
  <c r="BH19" i="34"/>
  <c r="BG20" i="34"/>
  <c r="BI27" i="36"/>
  <c r="BI26" i="36"/>
  <c r="BJ21" i="34"/>
  <c r="BJ22" i="34"/>
  <c r="BK57" i="63"/>
  <c r="AZ50" i="71"/>
  <c r="AZ57" i="71"/>
  <c r="BA44" i="71"/>
  <c r="BA17" i="111"/>
  <c r="AY17" i="111"/>
  <c r="AY20" i="111"/>
  <c r="AZ19" i="111"/>
  <c r="AZ20" i="111"/>
  <c r="BA19" i="111"/>
  <c r="G25" i="64"/>
  <c r="G140" i="116"/>
  <c r="G130" i="116"/>
  <c r="AY50" i="71"/>
  <c r="AY57" i="71"/>
  <c r="AP23" i="52"/>
  <c r="AQ10" i="92"/>
  <c r="AQ43" i="71"/>
  <c r="AQ56" i="71"/>
  <c r="AS209" i="59"/>
  <c r="D140" i="116"/>
  <c r="D28" i="64"/>
  <c r="V11" i="111"/>
  <c r="V45" i="71"/>
  <c r="V58" i="71"/>
  <c r="P77" i="63"/>
  <c r="P60" i="64"/>
  <c r="BC59" i="52"/>
  <c r="BD66" i="63"/>
  <c r="BD68" i="63"/>
  <c r="BD74" i="63"/>
  <c r="BC53" i="52"/>
  <c r="BC51" i="63"/>
  <c r="BC16" i="67"/>
  <c r="BC19" i="67"/>
  <c r="BE52" i="63"/>
  <c r="BE48" i="50"/>
  <c r="BD52" i="52"/>
  <c r="BE31" i="50"/>
  <c r="BE49" i="52"/>
  <c r="BD58" i="52"/>
  <c r="P50" i="63"/>
  <c r="O59" i="71"/>
  <c r="BA20" i="111"/>
  <c r="BB19" i="111"/>
  <c r="BI15" i="36"/>
  <c r="BI16" i="36"/>
  <c r="BL41" i="28"/>
  <c r="BM41" i="28"/>
  <c r="BJ15" i="36"/>
  <c r="H37" i="35"/>
  <c r="BK22" i="34"/>
  <c r="BL57" i="63"/>
  <c r="I14" i="63"/>
  <c r="H157" i="116"/>
  <c r="H9" i="34"/>
  <c r="BH20" i="34"/>
  <c r="BI56" i="63"/>
  <c r="BI58" i="63"/>
  <c r="BI17" i="34"/>
  <c r="BI19" i="34"/>
  <c r="BH24" i="34"/>
  <c r="BH8" i="92"/>
  <c r="BG21" i="52"/>
  <c r="BF49" i="71"/>
  <c r="BF55" i="71"/>
  <c r="BF22" i="52"/>
  <c r="BG42" i="71"/>
  <c r="BG9" i="92"/>
  <c r="BH79" i="63"/>
  <c r="BI78" i="63"/>
  <c r="BJ26" i="36"/>
  <c r="BA50" i="71"/>
  <c r="BA57" i="71"/>
  <c r="BB44" i="71"/>
  <c r="BF48" i="50"/>
  <c r="BE58" i="52"/>
  <c r="BE52" i="52"/>
  <c r="BF52" i="63"/>
  <c r="BF31" i="50"/>
  <c r="BF49" i="52"/>
  <c r="Q60" i="64"/>
  <c r="Q77" i="63"/>
  <c r="Q80" i="63"/>
  <c r="Q82" i="63"/>
  <c r="E34" i="63"/>
  <c r="D177" i="116"/>
  <c r="P80" i="63"/>
  <c r="AQ23" i="52"/>
  <c r="AR10" i="92"/>
  <c r="AR43" i="71"/>
  <c r="AR56" i="71"/>
  <c r="AT209" i="59"/>
  <c r="BD59" i="52"/>
  <c r="BE66" i="63"/>
  <c r="BE68" i="63"/>
  <c r="BE74" i="63"/>
  <c r="BD53" i="52"/>
  <c r="E27" i="64"/>
  <c r="D143" i="116"/>
  <c r="BD51" i="63"/>
  <c r="BD16" i="67"/>
  <c r="BD19" i="67"/>
  <c r="E7" i="63"/>
  <c r="D150" i="116"/>
  <c r="D6" i="116"/>
  <c r="P53" i="63"/>
  <c r="P59" i="71"/>
  <c r="Q50" i="63"/>
  <c r="Q53" i="63"/>
  <c r="Q60" i="63"/>
  <c r="W9" i="111"/>
  <c r="BN41" i="28"/>
  <c r="BG49" i="71"/>
  <c r="BG55" i="71"/>
  <c r="BJ16" i="36"/>
  <c r="BJ17" i="36"/>
  <c r="I99" i="59"/>
  <c r="H39" i="35"/>
  <c r="I39" i="35"/>
  <c r="BI8" i="92"/>
  <c r="BH21" i="52"/>
  <c r="BJ17" i="34"/>
  <c r="BJ19" i="34"/>
  <c r="BJ56" i="63"/>
  <c r="BJ58" i="63"/>
  <c r="BI24" i="34"/>
  <c r="BI20" i="34"/>
  <c r="BH42" i="71"/>
  <c r="BG22" i="52"/>
  <c r="BI79" i="63"/>
  <c r="BJ78" i="63"/>
  <c r="BH9" i="92"/>
  <c r="H10" i="34"/>
  <c r="H47" i="31"/>
  <c r="BM204" i="59"/>
  <c r="BC44" i="71"/>
  <c r="BB17" i="111"/>
  <c r="BB20" i="111"/>
  <c r="BC19" i="111"/>
  <c r="BB57" i="71"/>
  <c r="BB50" i="71"/>
  <c r="BE51" i="63"/>
  <c r="BE16" i="67"/>
  <c r="BE19" i="67"/>
  <c r="AR23" i="52"/>
  <c r="AS43" i="71"/>
  <c r="AS56" i="71"/>
  <c r="AS10" i="92"/>
  <c r="AU209" i="59"/>
  <c r="E10" i="63"/>
  <c r="P60" i="63"/>
  <c r="W11" i="111"/>
  <c r="W45" i="71"/>
  <c r="W58" i="71"/>
  <c r="BE59" i="52"/>
  <c r="BE53" i="52"/>
  <c r="BF66" i="63"/>
  <c r="BF68" i="63"/>
  <c r="BF74" i="63"/>
  <c r="R60" i="64"/>
  <c r="R77" i="63"/>
  <c r="R80" i="63"/>
  <c r="R82" i="63"/>
  <c r="E142" i="116"/>
  <c r="E28" i="64"/>
  <c r="R50" i="63"/>
  <c r="R53" i="63"/>
  <c r="R60" i="63"/>
  <c r="Q59" i="71"/>
  <c r="P82" i="63"/>
  <c r="E37" i="63"/>
  <c r="BF58" i="52"/>
  <c r="BG48" i="50"/>
  <c r="BG31" i="50"/>
  <c r="BG49" i="52"/>
  <c r="BG52" i="63"/>
  <c r="BF52" i="52"/>
  <c r="H8" i="64"/>
  <c r="H123" i="116"/>
  <c r="J99" i="59"/>
  <c r="K99" i="59"/>
  <c r="H109" i="116"/>
  <c r="BI21" i="52"/>
  <c r="BJ8" i="92"/>
  <c r="BH49" i="71"/>
  <c r="BH55" i="71"/>
  <c r="BK8" i="92"/>
  <c r="BJ21" i="52"/>
  <c r="I101" i="59"/>
  <c r="BM206" i="59"/>
  <c r="BJ20" i="34"/>
  <c r="BK56" i="63"/>
  <c r="BK58" i="63"/>
  <c r="BK17" i="34"/>
  <c r="BK19" i="34"/>
  <c r="BJ24" i="34"/>
  <c r="H48" i="31"/>
  <c r="H12" i="34"/>
  <c r="H50" i="31"/>
  <c r="BJ79" i="63"/>
  <c r="BK78" i="63"/>
  <c r="BH22" i="52"/>
  <c r="BI9" i="92"/>
  <c r="BI42" i="71"/>
  <c r="BD44" i="71"/>
  <c r="BC17" i="111"/>
  <c r="BC20" i="111"/>
  <c r="BD19" i="111"/>
  <c r="BC50" i="71"/>
  <c r="BC57" i="71"/>
  <c r="S50" i="63"/>
  <c r="S53" i="63"/>
  <c r="S60" i="63"/>
  <c r="R59" i="71"/>
  <c r="BF59" i="52"/>
  <c r="BF53" i="52"/>
  <c r="BG66" i="63"/>
  <c r="BG68" i="63"/>
  <c r="BG74" i="63"/>
  <c r="E17" i="63"/>
  <c r="D160" i="116"/>
  <c r="D153" i="116"/>
  <c r="D5" i="116"/>
  <c r="AT43" i="71"/>
  <c r="AT56" i="71"/>
  <c r="AT10" i="92"/>
  <c r="AS23" i="52"/>
  <c r="AV209" i="59"/>
  <c r="BH48" i="50"/>
  <c r="BG52" i="52"/>
  <c r="BH31" i="50"/>
  <c r="BH49" i="52"/>
  <c r="BH52" i="63"/>
  <c r="BG58" i="52"/>
  <c r="E143" i="116"/>
  <c r="F27" i="64"/>
  <c r="D180" i="116"/>
  <c r="E39" i="63"/>
  <c r="D182" i="116"/>
  <c r="X9" i="111"/>
  <c r="BF16" i="67"/>
  <c r="BF19" i="67"/>
  <c r="BF51" i="63"/>
  <c r="S60" i="64"/>
  <c r="S77" i="63"/>
  <c r="S80" i="63"/>
  <c r="S82" i="63"/>
  <c r="BI22" i="52"/>
  <c r="BK79" i="63"/>
  <c r="BL78" i="63"/>
  <c r="I35" i="63"/>
  <c r="H178" i="116"/>
  <c r="BJ42" i="71"/>
  <c r="BJ9" i="92"/>
  <c r="H111" i="116"/>
  <c r="J101" i="59"/>
  <c r="K101" i="59"/>
  <c r="BK24" i="34"/>
  <c r="BL56" i="63"/>
  <c r="BK20" i="34"/>
  <c r="BI55" i="71"/>
  <c r="BI49" i="71"/>
  <c r="I103" i="59"/>
  <c r="BJ22" i="52"/>
  <c r="BK42" i="71"/>
  <c r="BK9" i="92"/>
  <c r="BM208" i="59"/>
  <c r="BE44" i="71"/>
  <c r="BD17" i="111"/>
  <c r="BD20" i="111"/>
  <c r="BE19" i="111"/>
  <c r="BD57" i="71"/>
  <c r="BD50" i="71"/>
  <c r="BH52" i="52"/>
  <c r="BH58" i="52"/>
  <c r="BI52" i="63"/>
  <c r="BI31" i="50"/>
  <c r="BI49" i="52"/>
  <c r="BI48" i="50"/>
  <c r="AU10" i="92"/>
  <c r="AU43" i="71"/>
  <c r="AU56" i="71"/>
  <c r="AT23" i="52"/>
  <c r="AW209" i="59"/>
  <c r="BG59" i="52"/>
  <c r="BG53" i="52"/>
  <c r="BH66" i="63"/>
  <c r="BH68" i="63"/>
  <c r="BH74" i="63"/>
  <c r="D15" i="116"/>
  <c r="F28" i="64"/>
  <c r="F142" i="116"/>
  <c r="T60" i="64"/>
  <c r="T77" i="63"/>
  <c r="T80" i="63"/>
  <c r="T82" i="63"/>
  <c r="T50" i="63"/>
  <c r="T53" i="63"/>
  <c r="T60" i="63"/>
  <c r="S59" i="71"/>
  <c r="BG51" i="63"/>
  <c r="BG16" i="67"/>
  <c r="BG19" i="67"/>
  <c r="X11" i="111"/>
  <c r="X45" i="71"/>
  <c r="X58" i="71"/>
  <c r="BK49" i="71"/>
  <c r="BK55" i="71"/>
  <c r="I13" i="63"/>
  <c r="H156" i="116"/>
  <c r="BL58" i="63"/>
  <c r="I15" i="63"/>
  <c r="H158" i="116"/>
  <c r="H5" i="64"/>
  <c r="H120" i="116"/>
  <c r="BL79" i="63"/>
  <c r="I36" i="63"/>
  <c r="H179" i="116"/>
  <c r="BJ49" i="71"/>
  <c r="BJ55" i="71"/>
  <c r="J103" i="59"/>
  <c r="H113" i="116"/>
  <c r="H14" i="116"/>
  <c r="I104" i="59"/>
  <c r="K103" i="59"/>
  <c r="BF44" i="71"/>
  <c r="BE50" i="71"/>
  <c r="BE57" i="71"/>
  <c r="BE17" i="111"/>
  <c r="BE20" i="111"/>
  <c r="BF19" i="111"/>
  <c r="T59" i="71"/>
  <c r="U50" i="63"/>
  <c r="U53" i="63"/>
  <c r="U60" i="63"/>
  <c r="BJ52" i="63"/>
  <c r="BI58" i="52"/>
  <c r="BJ31" i="50"/>
  <c r="BJ49" i="52"/>
  <c r="BI52" i="52"/>
  <c r="BJ48" i="50"/>
  <c r="U60" i="64"/>
  <c r="U77" i="63"/>
  <c r="U80" i="63"/>
  <c r="U82" i="63"/>
  <c r="BH59" i="52"/>
  <c r="BH53" i="52"/>
  <c r="BI66" i="63"/>
  <c r="BI68" i="63"/>
  <c r="BI74" i="63"/>
  <c r="Y9" i="111"/>
  <c r="BH51" i="63"/>
  <c r="BH16" i="67"/>
  <c r="BH19" i="67"/>
  <c r="G27" i="64"/>
  <c r="F143" i="116"/>
  <c r="AU23" i="52"/>
  <c r="AV10" i="92"/>
  <c r="AV43" i="71"/>
  <c r="AV56" i="71"/>
  <c r="AX209" i="59"/>
  <c r="H114" i="116"/>
  <c r="J104" i="59"/>
  <c r="BF57" i="71"/>
  <c r="BF50" i="71"/>
  <c r="BF17" i="111"/>
  <c r="BF20" i="111"/>
  <c r="BG19" i="111"/>
  <c r="BG17" i="111"/>
  <c r="BG20" i="111"/>
  <c r="BH19" i="111"/>
  <c r="BG44" i="71"/>
  <c r="BI51" i="63"/>
  <c r="BI16" i="67"/>
  <c r="BI19" i="67"/>
  <c r="BJ58" i="52"/>
  <c r="BK52" i="63"/>
  <c r="BK48" i="50"/>
  <c r="BJ52" i="52"/>
  <c r="BK31" i="50"/>
  <c r="BK49" i="52"/>
  <c r="BJ66" i="63"/>
  <c r="BJ68" i="63"/>
  <c r="BJ74" i="63"/>
  <c r="BI53" i="52"/>
  <c r="BI59" i="52"/>
  <c r="G142" i="116"/>
  <c r="G28" i="64"/>
  <c r="V50" i="63"/>
  <c r="V53" i="63"/>
  <c r="V60" i="63"/>
  <c r="U59" i="71"/>
  <c r="AW10" i="92"/>
  <c r="AV23" i="52"/>
  <c r="AW43" i="71"/>
  <c r="AW56" i="71"/>
  <c r="AY209" i="59"/>
  <c r="Y45" i="71"/>
  <c r="Y58" i="71"/>
  <c r="Y11" i="111"/>
  <c r="V60" i="64"/>
  <c r="V77" i="63"/>
  <c r="V80" i="63"/>
  <c r="V82" i="63"/>
  <c r="BG50" i="71"/>
  <c r="BG57" i="71"/>
  <c r="BH44" i="71"/>
  <c r="H27" i="64"/>
  <c r="G143" i="116"/>
  <c r="BJ53" i="52"/>
  <c r="BK66" i="63"/>
  <c r="BK68" i="63"/>
  <c r="BK74" i="63"/>
  <c r="BJ59" i="52"/>
  <c r="AW23" i="52"/>
  <c r="AX43" i="71"/>
  <c r="AX56" i="71"/>
  <c r="AX10" i="92"/>
  <c r="AZ209" i="59"/>
  <c r="W50" i="63"/>
  <c r="W53" i="63"/>
  <c r="W60" i="63"/>
  <c r="V59" i="71"/>
  <c r="Z9" i="111"/>
  <c r="BL52" i="63"/>
  <c r="I9" i="63"/>
  <c r="H152" i="116"/>
  <c r="H10" i="116"/>
  <c r="BL31" i="50"/>
  <c r="BK58" i="52"/>
  <c r="BK52" i="52"/>
  <c r="BL48" i="50"/>
  <c r="BJ51" i="63"/>
  <c r="BJ16" i="67"/>
  <c r="BJ19" i="67"/>
  <c r="W60" i="64"/>
  <c r="W77" i="63"/>
  <c r="W80" i="63"/>
  <c r="W82" i="63"/>
  <c r="BI44" i="71"/>
  <c r="BI17" i="111"/>
  <c r="BH57" i="71"/>
  <c r="BH50" i="71"/>
  <c r="BH17" i="111"/>
  <c r="BH20" i="111"/>
  <c r="BI19" i="111"/>
  <c r="X77" i="63"/>
  <c r="X80" i="63"/>
  <c r="X82" i="63"/>
  <c r="X60" i="64"/>
  <c r="BM31" i="50"/>
  <c r="BM48" i="50"/>
  <c r="BK51" i="63"/>
  <c r="BK16" i="67"/>
  <c r="BK19" i="67"/>
  <c r="BL51" i="63"/>
  <c r="I8" i="63"/>
  <c r="H151" i="116"/>
  <c r="H9" i="116"/>
  <c r="Z45" i="71"/>
  <c r="Z58" i="71"/>
  <c r="BK53" i="52"/>
  <c r="BK59" i="52"/>
  <c r="BL66" i="63"/>
  <c r="W59" i="71"/>
  <c r="X50" i="63"/>
  <c r="X53" i="63"/>
  <c r="X60" i="63"/>
  <c r="AY43" i="71"/>
  <c r="AY56" i="71"/>
  <c r="AY10" i="92"/>
  <c r="AX23" i="52"/>
  <c r="BA209" i="59"/>
  <c r="H142" i="116"/>
  <c r="BI20" i="111"/>
  <c r="BJ19" i="111"/>
  <c r="BI57" i="71"/>
  <c r="BI50" i="71"/>
  <c r="H11" i="64"/>
  <c r="BJ17" i="111"/>
  <c r="BJ44" i="71"/>
  <c r="I23" i="63"/>
  <c r="BL68" i="63"/>
  <c r="BL74" i="63"/>
  <c r="AA9" i="111"/>
  <c r="AZ43" i="71"/>
  <c r="AZ56" i="71"/>
  <c r="AZ10" i="92"/>
  <c r="AY23" i="52"/>
  <c r="BB209" i="59"/>
  <c r="X59" i="71"/>
  <c r="Y50" i="63"/>
  <c r="Y53" i="63"/>
  <c r="Y60" i="63"/>
  <c r="BL70" i="50"/>
  <c r="BN31" i="50"/>
  <c r="BN48" i="50"/>
  <c r="Y60" i="64"/>
  <c r="Y77" i="63"/>
  <c r="Y80" i="63"/>
  <c r="Y82" i="63"/>
  <c r="BJ20" i="111"/>
  <c r="BK19" i="111"/>
  <c r="H126" i="116"/>
  <c r="H13" i="64"/>
  <c r="BJ57" i="71"/>
  <c r="BJ50" i="71"/>
  <c r="AZ23" i="52"/>
  <c r="BA10" i="92"/>
  <c r="BA43" i="71"/>
  <c r="BA56" i="71"/>
  <c r="BC209" i="59"/>
  <c r="AA45" i="71"/>
  <c r="AA58" i="71"/>
  <c r="AA11" i="111"/>
  <c r="Z77" i="63"/>
  <c r="Z80" i="63"/>
  <c r="Z82" i="63"/>
  <c r="Z60" i="64"/>
  <c r="BM70" i="50"/>
  <c r="BN69" i="50"/>
  <c r="BN70" i="50"/>
  <c r="Z50" i="63"/>
  <c r="Z53" i="63"/>
  <c r="Z60" i="63"/>
  <c r="Y59" i="71"/>
  <c r="H166" i="116"/>
  <c r="H11" i="116"/>
  <c r="I25" i="63"/>
  <c r="BK44" i="71"/>
  <c r="BL67" i="64"/>
  <c r="H15" i="64"/>
  <c r="H128" i="116"/>
  <c r="I31" i="63"/>
  <c r="H174" i="116"/>
  <c r="H168" i="116"/>
  <c r="AA50" i="63"/>
  <c r="AA53" i="63"/>
  <c r="AA60" i="63"/>
  <c r="Z59" i="71"/>
  <c r="AB9" i="111"/>
  <c r="BB43" i="71"/>
  <c r="BB56" i="71"/>
  <c r="BA23" i="52"/>
  <c r="BB10" i="92"/>
  <c r="BD209" i="59"/>
  <c r="AA60" i="64"/>
  <c r="AA77" i="63"/>
  <c r="AA80" i="63"/>
  <c r="AA82" i="63"/>
  <c r="H130" i="116"/>
  <c r="H25" i="64"/>
  <c r="BK57" i="71"/>
  <c r="BK50" i="71"/>
  <c r="BK17" i="111"/>
  <c r="BK20" i="111"/>
  <c r="AB11" i="111"/>
  <c r="AB45" i="71"/>
  <c r="AB58" i="71"/>
  <c r="AB50" i="63"/>
  <c r="AA59" i="71"/>
  <c r="AB77" i="63"/>
  <c r="AB60" i="64"/>
  <c r="BC43" i="71"/>
  <c r="BC56" i="71"/>
  <c r="BC10" i="92"/>
  <c r="BB23" i="52"/>
  <c r="BE209" i="59"/>
  <c r="D6" i="112"/>
  <c r="F38" i="111"/>
  <c r="G6" i="112"/>
  <c r="C71" i="111"/>
  <c r="D4" i="112"/>
  <c r="F36" i="111"/>
  <c r="G4" i="112"/>
  <c r="E63" i="111"/>
  <c r="H62" i="111"/>
  <c r="D5" i="112"/>
  <c r="F37" i="111"/>
  <c r="G5" i="112"/>
  <c r="H140" i="116"/>
  <c r="H28" i="64"/>
  <c r="H143" i="116"/>
  <c r="AC60" i="64"/>
  <c r="AC77" i="63"/>
  <c r="AC80" i="63"/>
  <c r="AC82" i="63"/>
  <c r="F34" i="63"/>
  <c r="E177" i="116"/>
  <c r="AB80" i="63"/>
  <c r="AB59" i="71"/>
  <c r="AC50" i="63"/>
  <c r="AC53" i="63"/>
  <c r="AC60" i="63"/>
  <c r="BC23" i="52"/>
  <c r="BD10" i="92"/>
  <c r="BD43" i="71"/>
  <c r="BD56" i="71"/>
  <c r="BF209" i="59"/>
  <c r="AB53" i="63"/>
  <c r="F7" i="63"/>
  <c r="E150" i="116"/>
  <c r="E6" i="116"/>
  <c r="AC9" i="111"/>
  <c r="D75" i="111"/>
  <c r="E75" i="111"/>
  <c r="F75" i="111"/>
  <c r="AC45" i="71"/>
  <c r="AC58" i="71"/>
  <c r="AC59" i="71"/>
  <c r="AD50" i="63"/>
  <c r="AD53" i="63"/>
  <c r="AD60" i="63"/>
  <c r="F10" i="63"/>
  <c r="AB60" i="63"/>
  <c r="F37" i="63"/>
  <c r="AB82" i="63"/>
  <c r="BE10" i="92"/>
  <c r="BD23" i="52"/>
  <c r="BE43" i="71"/>
  <c r="BE56" i="71"/>
  <c r="BG209" i="59"/>
  <c r="AD60" i="64"/>
  <c r="AD77" i="63"/>
  <c r="AD80" i="63"/>
  <c r="AD82" i="63"/>
  <c r="D56" i="111"/>
  <c r="D57" i="111"/>
  <c r="G45" i="111"/>
  <c r="H45" i="111"/>
  <c r="D73" i="111"/>
  <c r="E73" i="111"/>
  <c r="F73" i="111"/>
  <c r="H54" i="111"/>
  <c r="AE60" i="64"/>
  <c r="AE77" i="63"/>
  <c r="AE80" i="63"/>
  <c r="AE82" i="63"/>
  <c r="E153" i="116"/>
  <c r="E5" i="116"/>
  <c r="F17" i="63"/>
  <c r="E160" i="116"/>
  <c r="BE23" i="52"/>
  <c r="BF10" i="92"/>
  <c r="BF43" i="71"/>
  <c r="BF56" i="71"/>
  <c r="BH209" i="59"/>
  <c r="AD59" i="71"/>
  <c r="AE50" i="63"/>
  <c r="AE53" i="63"/>
  <c r="AE60" i="63"/>
  <c r="AD9" i="111"/>
  <c r="F39" i="63"/>
  <c r="E182" i="116"/>
  <c r="E180" i="116"/>
  <c r="D74" i="111"/>
  <c r="E74" i="111"/>
  <c r="F74" i="111"/>
  <c r="H44" i="111"/>
  <c r="D72" i="111"/>
  <c r="G59" i="111"/>
  <c r="D64" i="111"/>
  <c r="D65" i="111"/>
  <c r="D66" i="111"/>
  <c r="D58" i="111"/>
  <c r="BG10" i="92"/>
  <c r="BG43" i="71"/>
  <c r="BG56" i="71"/>
  <c r="BF23" i="52"/>
  <c r="BI209" i="59"/>
  <c r="E15" i="116"/>
  <c r="AD11" i="111"/>
  <c r="AD45" i="71"/>
  <c r="AD58" i="71"/>
  <c r="AE59" i="71"/>
  <c r="AF50" i="63"/>
  <c r="AF53" i="63"/>
  <c r="AF60" i="63"/>
  <c r="AF77" i="63"/>
  <c r="AF80" i="63"/>
  <c r="AF82" i="63"/>
  <c r="AF60" i="64"/>
  <c r="D77" i="111"/>
  <c r="E72" i="111"/>
  <c r="H67" i="111"/>
  <c r="AE9" i="111"/>
  <c r="AG77" i="63"/>
  <c r="AG80" i="63"/>
  <c r="AG82" i="63"/>
  <c r="AG60" i="64"/>
  <c r="AG50" i="63"/>
  <c r="AG53" i="63"/>
  <c r="AG60" i="63"/>
  <c r="AF59" i="71"/>
  <c r="BH43" i="71"/>
  <c r="BH56" i="71"/>
  <c r="BG23" i="52"/>
  <c r="BH10" i="92"/>
  <c r="BJ209" i="59"/>
  <c r="E77" i="111"/>
  <c r="F77" i="111"/>
  <c r="F72" i="111"/>
  <c r="AG59" i="71"/>
  <c r="AH50" i="63"/>
  <c r="AH53" i="63"/>
  <c r="AH60" i="63"/>
  <c r="AH77" i="63"/>
  <c r="AH80" i="63"/>
  <c r="AH82" i="63"/>
  <c r="AH60" i="64"/>
  <c r="BI43" i="71"/>
  <c r="BI56" i="71"/>
  <c r="BH23" i="52"/>
  <c r="BI10" i="92"/>
  <c r="BK209" i="59"/>
  <c r="AE11" i="111"/>
  <c r="AE45" i="71"/>
  <c r="AE58" i="71"/>
  <c r="AI60" i="64"/>
  <c r="AI77" i="63"/>
  <c r="AI80" i="63"/>
  <c r="AI82" i="63"/>
  <c r="AF9" i="111"/>
  <c r="AI50" i="63"/>
  <c r="AI53" i="63"/>
  <c r="AI60" i="63"/>
  <c r="AH59" i="71"/>
  <c r="BI23" i="52"/>
  <c r="BJ10" i="92"/>
  <c r="BJ43" i="71"/>
  <c r="BJ56" i="71"/>
  <c r="BL209" i="59"/>
  <c r="AI59" i="71"/>
  <c r="AJ50" i="63"/>
  <c r="AJ53" i="63"/>
  <c r="AJ60" i="63"/>
  <c r="BK43" i="71"/>
  <c r="BK56" i="71"/>
  <c r="BJ23" i="52"/>
  <c r="BK10" i="92"/>
  <c r="BM209" i="59"/>
  <c r="AG69" i="64"/>
  <c r="AF45" i="71"/>
  <c r="AF58" i="71"/>
  <c r="AJ60" i="64"/>
  <c r="AJ77" i="63"/>
  <c r="AJ80" i="63"/>
  <c r="AJ82" i="63"/>
  <c r="AK77" i="63"/>
  <c r="AK80" i="63"/>
  <c r="AK82" i="63"/>
  <c r="AK60" i="64"/>
  <c r="AK50" i="63"/>
  <c r="AK53" i="63"/>
  <c r="AK60" i="63"/>
  <c r="AJ59" i="71"/>
  <c r="AG70" i="64"/>
  <c r="AG9" i="111"/>
  <c r="AK59" i="71"/>
  <c r="AL50" i="63"/>
  <c r="AL53" i="63"/>
  <c r="AL60" i="63"/>
  <c r="AL60" i="64"/>
  <c r="AL77" i="63"/>
  <c r="AL80" i="63"/>
  <c r="AL82" i="63"/>
  <c r="AG11" i="111"/>
  <c r="AG45" i="71"/>
  <c r="AG58" i="71"/>
  <c r="AH69" i="64"/>
  <c r="AH70" i="64"/>
  <c r="AH9" i="111"/>
  <c r="AM77" i="63"/>
  <c r="AM80" i="63"/>
  <c r="AM82" i="63"/>
  <c r="AM60" i="64"/>
  <c r="AL59" i="71"/>
  <c r="AM50" i="63"/>
  <c r="AM53" i="63"/>
  <c r="AM60" i="63"/>
  <c r="AM59" i="71"/>
  <c r="AN50" i="63"/>
  <c r="AN77" i="63"/>
  <c r="AN60" i="64"/>
  <c r="AH45" i="71"/>
  <c r="AH58" i="71"/>
  <c r="AI69" i="64"/>
  <c r="AH11" i="111"/>
  <c r="AI9" i="111"/>
  <c r="AI70" i="64"/>
  <c r="AO60" i="64"/>
  <c r="AO77" i="63"/>
  <c r="AO80" i="63"/>
  <c r="AO82" i="63"/>
  <c r="AN80" i="63"/>
  <c r="G34" i="63"/>
  <c r="F177" i="116"/>
  <c r="AN59" i="71"/>
  <c r="AO50" i="63"/>
  <c r="AO53" i="63"/>
  <c r="AO60" i="63"/>
  <c r="AN53" i="63"/>
  <c r="AN60" i="63"/>
  <c r="G7" i="63"/>
  <c r="AN82" i="63"/>
  <c r="G37" i="63"/>
  <c r="G10" i="63"/>
  <c r="F150" i="116"/>
  <c r="F6" i="116"/>
  <c r="AP60" i="64"/>
  <c r="AP77" i="63"/>
  <c r="AP80" i="63"/>
  <c r="AP82" i="63"/>
  <c r="AI45" i="71"/>
  <c r="AI58" i="71"/>
  <c r="AJ69" i="64"/>
  <c r="AI11" i="111"/>
  <c r="AO59" i="71"/>
  <c r="AP50" i="63"/>
  <c r="AP53" i="63"/>
  <c r="AP60" i="63"/>
  <c r="AJ70" i="64"/>
  <c r="AJ9" i="111"/>
  <c r="AQ60" i="64"/>
  <c r="AQ77" i="63"/>
  <c r="AQ80" i="63"/>
  <c r="AQ82" i="63"/>
  <c r="AP59" i="71"/>
  <c r="AQ50" i="63"/>
  <c r="AQ53" i="63"/>
  <c r="AQ60" i="63"/>
  <c r="G17" i="63"/>
  <c r="F160" i="116"/>
  <c r="F153" i="116"/>
  <c r="F5" i="116"/>
  <c r="F180" i="116"/>
  <c r="G39" i="63"/>
  <c r="F182" i="116"/>
  <c r="AR50" i="63"/>
  <c r="AR53" i="63"/>
  <c r="AR60" i="63"/>
  <c r="AQ59" i="71"/>
  <c r="AR60" i="64"/>
  <c r="AR77" i="63"/>
  <c r="AR80" i="63"/>
  <c r="AR82" i="63"/>
  <c r="F15" i="116"/>
  <c r="AK69" i="64"/>
  <c r="AJ11" i="111"/>
  <c r="AJ45" i="71"/>
  <c r="AJ58" i="71"/>
  <c r="AK9" i="111"/>
  <c r="AK70" i="64"/>
  <c r="AS77" i="63"/>
  <c r="AS80" i="63"/>
  <c r="AS82" i="63"/>
  <c r="AS60" i="64"/>
  <c r="AS50" i="63"/>
  <c r="AS53" i="63"/>
  <c r="AS60" i="63"/>
  <c r="AR59" i="71"/>
  <c r="AS59" i="71"/>
  <c r="AT50" i="63"/>
  <c r="AT53" i="63"/>
  <c r="AT60" i="63"/>
  <c r="AT77" i="63"/>
  <c r="AT80" i="63"/>
  <c r="AT82" i="63"/>
  <c r="AT60" i="64"/>
  <c r="AL69" i="64"/>
  <c r="AK11" i="111"/>
  <c r="AK45" i="71"/>
  <c r="AK58" i="71"/>
  <c r="AL70" i="64"/>
  <c r="AL9" i="111"/>
  <c r="AU60" i="64"/>
  <c r="AU77" i="63"/>
  <c r="AU80" i="63"/>
  <c r="AU82" i="63"/>
  <c r="AU50" i="63"/>
  <c r="AU53" i="63"/>
  <c r="AU60" i="63"/>
  <c r="AT59" i="71"/>
  <c r="AV50" i="63"/>
  <c r="AV53" i="63"/>
  <c r="AV60" i="63"/>
  <c r="AU59" i="71"/>
  <c r="AV60" i="64"/>
  <c r="AV77" i="63"/>
  <c r="AV80" i="63"/>
  <c r="AV82" i="63"/>
  <c r="AL45" i="71"/>
  <c r="AL58" i="71"/>
  <c r="AL11" i="111"/>
  <c r="AM69" i="64"/>
  <c r="AM9" i="111"/>
  <c r="AM70" i="64"/>
  <c r="AW77" i="63"/>
  <c r="AW80" i="63"/>
  <c r="AW82" i="63"/>
  <c r="AW60" i="64"/>
  <c r="AW50" i="63"/>
  <c r="AW53" i="63"/>
  <c r="AW60" i="63"/>
  <c r="AV59" i="71"/>
  <c r="AW59" i="71"/>
  <c r="AX50" i="63"/>
  <c r="AX53" i="63"/>
  <c r="AX60" i="63"/>
  <c r="AX77" i="63"/>
  <c r="AX80" i="63"/>
  <c r="AX82" i="63"/>
  <c r="AX60" i="64"/>
  <c r="AN69" i="64"/>
  <c r="AM45" i="71"/>
  <c r="AM58" i="71"/>
  <c r="AM11" i="111"/>
  <c r="AN9" i="111"/>
  <c r="AN70" i="64"/>
  <c r="AY60" i="64"/>
  <c r="AY77" i="63"/>
  <c r="AY80" i="63"/>
  <c r="AY82" i="63"/>
  <c r="AX59" i="71"/>
  <c r="AY50" i="63"/>
  <c r="AY53" i="63"/>
  <c r="AY60" i="63"/>
  <c r="AZ50" i="63"/>
  <c r="AY59" i="71"/>
  <c r="AZ77" i="63"/>
  <c r="AZ60" i="64"/>
  <c r="AN11" i="111"/>
  <c r="AN45" i="71"/>
  <c r="AN58" i="71"/>
  <c r="AO69" i="64"/>
  <c r="AO9" i="111"/>
  <c r="AO70" i="64"/>
  <c r="BA77" i="63"/>
  <c r="BA80" i="63"/>
  <c r="BA82" i="63"/>
  <c r="BA60" i="64"/>
  <c r="H34" i="63"/>
  <c r="G177" i="116"/>
  <c r="AZ80" i="63"/>
  <c r="H7" i="63"/>
  <c r="AZ53" i="63"/>
  <c r="AZ60" i="63"/>
  <c r="BA50" i="63"/>
  <c r="BA53" i="63"/>
  <c r="BA60" i="63"/>
  <c r="AZ59" i="71"/>
  <c r="H10" i="63"/>
  <c r="G150" i="116"/>
  <c r="G6" i="116"/>
  <c r="H37" i="63"/>
  <c r="AZ82" i="63"/>
  <c r="BB77" i="63"/>
  <c r="BB80" i="63"/>
  <c r="BB82" i="63"/>
  <c r="BB60" i="64"/>
  <c r="BB50" i="63"/>
  <c r="BB53" i="63"/>
  <c r="BB60" i="63"/>
  <c r="BA59" i="71"/>
  <c r="AO45" i="71"/>
  <c r="AO58" i="71"/>
  <c r="AO11" i="111"/>
  <c r="AP69" i="64"/>
  <c r="BC50" i="63"/>
  <c r="BC53" i="63"/>
  <c r="BC60" i="63"/>
  <c r="BB59" i="71"/>
  <c r="BC77" i="63"/>
  <c r="BC80" i="63"/>
  <c r="BC82" i="63"/>
  <c r="BC60" i="64"/>
  <c r="AP70" i="64"/>
  <c r="AP9" i="111"/>
  <c r="H39" i="63"/>
  <c r="G182" i="116"/>
  <c r="G180" i="116"/>
  <c r="G153" i="116"/>
  <c r="G5" i="116"/>
  <c r="H17" i="63"/>
  <c r="G160" i="116"/>
  <c r="AP45" i="71"/>
  <c r="AP58" i="71"/>
  <c r="AQ69" i="64"/>
  <c r="AP11" i="111"/>
  <c r="BD60" i="64"/>
  <c r="BD77" i="63"/>
  <c r="BD80" i="63"/>
  <c r="BD82" i="63"/>
  <c r="G15" i="116"/>
  <c r="BD50" i="63"/>
  <c r="BD53" i="63"/>
  <c r="BD60" i="63"/>
  <c r="BC59" i="71"/>
  <c r="BE77" i="63"/>
  <c r="BE80" i="63"/>
  <c r="BE82" i="63"/>
  <c r="BE60" i="64"/>
  <c r="BD59" i="71"/>
  <c r="BE50" i="63"/>
  <c r="BE53" i="63"/>
  <c r="BE60" i="63"/>
  <c r="AQ70" i="64"/>
  <c r="AQ9" i="111"/>
  <c r="AQ11" i="111"/>
  <c r="AR69" i="64"/>
  <c r="AQ45" i="71"/>
  <c r="AQ58" i="71"/>
  <c r="BE59" i="71"/>
  <c r="BF50" i="63"/>
  <c r="BF53" i="63"/>
  <c r="BF60" i="63"/>
  <c r="BF60" i="64"/>
  <c r="BF77" i="63"/>
  <c r="BF80" i="63"/>
  <c r="BF82" i="63"/>
  <c r="BG60" i="64"/>
  <c r="BG77" i="63"/>
  <c r="BG80" i="63"/>
  <c r="BG82" i="63"/>
  <c r="BF59" i="71"/>
  <c r="BG50" i="63"/>
  <c r="BG53" i="63"/>
  <c r="BG60" i="63"/>
  <c r="AR9" i="111"/>
  <c r="AR70" i="64"/>
  <c r="AS69" i="64"/>
  <c r="AR45" i="71"/>
  <c r="AR58" i="71"/>
  <c r="AR11" i="111"/>
  <c r="BH50" i="63"/>
  <c r="BH53" i="63"/>
  <c r="BH60" i="63"/>
  <c r="BG59" i="71"/>
  <c r="BH77" i="63"/>
  <c r="BH80" i="63"/>
  <c r="BH82" i="63"/>
  <c r="BH60" i="64"/>
  <c r="BH59" i="71"/>
  <c r="BI50" i="63"/>
  <c r="BI53" i="63"/>
  <c r="BI60" i="63"/>
  <c r="BI60" i="64"/>
  <c r="BI77" i="63"/>
  <c r="BI80" i="63"/>
  <c r="BI82" i="63"/>
  <c r="AS70" i="64"/>
  <c r="AS9" i="111"/>
  <c r="AS11" i="111"/>
  <c r="AT69" i="64"/>
  <c r="AS45" i="71"/>
  <c r="AS58" i="71"/>
  <c r="BJ77" i="63"/>
  <c r="BJ80" i="63"/>
  <c r="BJ82" i="63"/>
  <c r="BJ60" i="64"/>
  <c r="BI59" i="71"/>
  <c r="BJ50" i="63"/>
  <c r="BJ53" i="63"/>
  <c r="BJ60" i="63"/>
  <c r="BJ59" i="71"/>
  <c r="BK50" i="63"/>
  <c r="BK53" i="63"/>
  <c r="BK60" i="63"/>
  <c r="BK60" i="64"/>
  <c r="BL77" i="63"/>
  <c r="BK77" i="63"/>
  <c r="BK80" i="63"/>
  <c r="BK82" i="63"/>
  <c r="AT9" i="111"/>
  <c r="AT70" i="64"/>
  <c r="AU69" i="64"/>
  <c r="AT45" i="71"/>
  <c r="AT58" i="71"/>
  <c r="AT11" i="111"/>
  <c r="I34" i="63"/>
  <c r="H177" i="116"/>
  <c r="BL80" i="63"/>
  <c r="BL50" i="63"/>
  <c r="BK59" i="71"/>
  <c r="G30" i="111"/>
  <c r="I7" i="63"/>
  <c r="BL53" i="63"/>
  <c r="BL60" i="63"/>
  <c r="BL82" i="63"/>
  <c r="I37" i="63"/>
  <c r="AU70" i="64"/>
  <c r="AU9" i="111"/>
  <c r="AU11" i="111"/>
  <c r="AV69" i="64"/>
  <c r="AU45" i="71"/>
  <c r="AU58" i="71"/>
  <c r="H180" i="116"/>
  <c r="H15" i="116"/>
  <c r="I39" i="63"/>
  <c r="H182" i="116"/>
  <c r="I10" i="63"/>
  <c r="H150" i="116"/>
  <c r="H6" i="116"/>
  <c r="I17" i="63"/>
  <c r="H160" i="116"/>
  <c r="H153" i="116"/>
  <c r="H5" i="116"/>
  <c r="AV9" i="111"/>
  <c r="AV70" i="64"/>
  <c r="AV45" i="71"/>
  <c r="AV58" i="71"/>
  <c r="AW69" i="64"/>
  <c r="AV11" i="111"/>
  <c r="AW70" i="64"/>
  <c r="AW9" i="111"/>
  <c r="AW11" i="111"/>
  <c r="AX69" i="64"/>
  <c r="AW45" i="71"/>
  <c r="AW58" i="71"/>
  <c r="AX9" i="111"/>
  <c r="AX70" i="64"/>
  <c r="AX45" i="71"/>
  <c r="AX58" i="71"/>
  <c r="AX11" i="111"/>
  <c r="AY69" i="64"/>
  <c r="AY70" i="64"/>
  <c r="AY9" i="111"/>
  <c r="AY11" i="111"/>
  <c r="AZ69" i="64"/>
  <c r="AY45" i="71"/>
  <c r="AY58" i="71"/>
  <c r="AZ9" i="111"/>
  <c r="AZ70" i="64"/>
  <c r="AZ45" i="71"/>
  <c r="AZ58" i="71"/>
  <c r="AZ11" i="111"/>
  <c r="BA69" i="64"/>
  <c r="BA9" i="111"/>
  <c r="BA70" i="64"/>
  <c r="BA11" i="111"/>
  <c r="BB69" i="64"/>
  <c r="BA45" i="71"/>
  <c r="BA58" i="71"/>
  <c r="BB70" i="64"/>
  <c r="BB9" i="111"/>
  <c r="BC69" i="64"/>
  <c r="BB11" i="111"/>
  <c r="BB45" i="71"/>
  <c r="BB58" i="71"/>
  <c r="BC9" i="111"/>
  <c r="BC70" i="64"/>
  <c r="BD69" i="64"/>
  <c r="BC11" i="111"/>
  <c r="BC45" i="71"/>
  <c r="BC58" i="71"/>
  <c r="BD70" i="64"/>
  <c r="BD9" i="111"/>
  <c r="BD45" i="71"/>
  <c r="BD58" i="71"/>
  <c r="BD11" i="111"/>
  <c r="BE69" i="64"/>
  <c r="BE70" i="64"/>
  <c r="BE9" i="111"/>
  <c r="BF69" i="64"/>
  <c r="BE11" i="111"/>
  <c r="BE45" i="71"/>
  <c r="BE58" i="71"/>
  <c r="BF9" i="111"/>
  <c r="BF70" i="64"/>
  <c r="BG69" i="64"/>
  <c r="BF11" i="111"/>
  <c r="BF45" i="71"/>
  <c r="BF58" i="71"/>
  <c r="BG9" i="111"/>
  <c r="BG70" i="64"/>
  <c r="BG11" i="111"/>
  <c r="BH69" i="64"/>
  <c r="BG45" i="71"/>
  <c r="BG58" i="71"/>
  <c r="BH9" i="111"/>
  <c r="BH70" i="64"/>
  <c r="BI69" i="64"/>
  <c r="BH11" i="111"/>
  <c r="BH45" i="71"/>
  <c r="BH58" i="71"/>
  <c r="BI70" i="64"/>
  <c r="BI9" i="111"/>
  <c r="BI11" i="111"/>
  <c r="BJ69" i="64"/>
  <c r="BI45" i="71"/>
  <c r="BI58" i="71"/>
  <c r="BJ70" i="64"/>
  <c r="BJ9" i="111"/>
  <c r="BK69" i="64"/>
  <c r="BJ11" i="111"/>
  <c r="BJ45" i="71"/>
  <c r="BJ58" i="71"/>
  <c r="BK9" i="111"/>
  <c r="BK70" i="64"/>
  <c r="BK45" i="71"/>
  <c r="BK58" i="71"/>
  <c r="BK11" i="111"/>
  <c r="BL20" i="111"/>
  <c r="BL70" i="6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27" authorId="0" shapeId="0" xr:uid="{999B27AA-DA1A-9C4C-AD8F-B629BC68C399}">
      <text>
        <r>
          <rPr>
            <sz val="10"/>
            <color rgb="FF000000"/>
            <rFont val="Tahoma"/>
            <family val="2"/>
          </rPr>
          <t xml:space="preserve">POS = 1 año de operación y caja positiva (ganancias)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Feb YR 3</t>
        </r>
      </text>
    </comment>
    <comment ref="F36" authorId="0" shapeId="0" xr:uid="{0260EFC4-3F2C-384A-8957-7063F16A0D53}">
      <text>
        <r>
          <rPr>
            <sz val="10"/>
            <color rgb="FF000000"/>
            <rFont val="Tahoma"/>
            <family val="2"/>
          </rPr>
          <t xml:space="preserve">debe ser menor que 100%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--aumentar la valuación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47" authorId="0" shapeId="0" xr:uid="{79020C4C-A9A3-8D4A-AE97-ECECB6A26E58}">
      <text>
        <r>
          <rPr>
            <sz val="10"/>
            <color rgb="FF000000"/>
            <rFont val="Tahoma"/>
            <family val="2"/>
          </rPr>
          <t>mercado: 300 mil diarios, aprox.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47" authorId="0" shapeId="0" xr:uid="{EE1798DD-B66B-DC4D-AE0F-A8BD3E6C0871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  <comment ref="H47" authorId="0" shapeId="0" xr:uid="{ECE20348-EBF5-C04D-B898-4A079D786C7C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37" authorId="0" shapeId="0" xr:uid="{777B45F2-4F49-8841-AD07-B4D6A2510DE4}">
      <text>
        <r>
          <rPr>
            <sz val="10"/>
            <color rgb="FF000000"/>
            <rFont val="Tahoma"/>
            <family val="2"/>
          </rPr>
          <t>supuesto de capacidad del 1er año: 20%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47" authorId="0" shapeId="0" xr:uid="{6E122D18-8FDF-8148-9D23-4019F41F699A}">
      <text>
        <r>
          <rPr>
            <sz val="10"/>
            <color rgb="FF000000"/>
            <rFont val="Tahoma"/>
            <family val="2"/>
          </rPr>
          <t>No hay compra de inventario anticipado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14" authorId="0" shapeId="0" xr:uid="{802589A4-1BF0-A047-BC03-79F4D6E3BB5C}">
      <text>
        <r>
          <rPr>
            <sz val="10"/>
            <color rgb="FF000000"/>
            <rFont val="Tahoma"/>
            <family val="2"/>
          </rPr>
          <t>TotalIngresoAbrilAñ1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<sst xmlns="http://schemas.openxmlformats.org/spreadsheetml/2006/main" count="7611" uniqueCount="1276">
  <si>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</si>
  <si>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</si>
  <si>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</si>
  <si>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</si>
  <si>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</si>
  <si>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</si>
  <si>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</si>
  <si>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</si>
  <si>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</si>
  <si>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</si>
  <si>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</si>
  <si>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</si>
  <si>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</si>
  <si>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</si>
  <si>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</si>
  <si>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</si>
  <si>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</si>
  <si>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</si>
  <si>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</si>
  <si>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</si>
  <si>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</si>
  <si>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</si>
  <si>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</si>
  <si>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</si>
  <si>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</si>
  <si>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</si>
  <si>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</si>
  <si>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</si>
  <si>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</si>
  <si>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</si>
  <si>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</si>
  <si>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</si>
  <si>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</si>
  <si>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</si>
  <si>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</si>
  <si>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</si>
  <si>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</si>
  <si>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</si>
  <si>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</si>
  <si>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</si>
  <si>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</si>
  <si>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</si>
  <si>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</si>
  <si>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</si>
  <si>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</si>
  <si>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</si>
  <si>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</si>
  <si>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</si>
  <si>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</si>
  <si>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</si>
  <si>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</si>
  <si>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</si>
  <si>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</si>
  <si>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</si>
  <si>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</si>
  <si>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</si>
  <si>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</si>
  <si>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</si>
  <si>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</si>
  <si>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</si>
  <si>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</si>
  <si>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</si>
  <si>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</si>
  <si>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</si>
  <si>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</si>
  <si>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</si>
  <si>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</si>
  <si>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</si>
  <si>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</si>
  <si>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</si>
  <si>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</si>
  <si>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</si>
  <si>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</si>
  <si>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</si>
  <si>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</si>
  <si>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</si>
  <si>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</si>
  <si>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</si>
  <si>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</si>
  <si>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</si>
  <si>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</si>
  <si>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</si>
  <si>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</si>
  <si>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</si>
  <si>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</si>
  <si>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</si>
  <si>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</si>
  <si>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</si>
  <si>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</si>
  <si>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</si>
  <si>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</si>
  <si>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</si>
  <si>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</si>
  <si>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</si>
  <si>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</si>
  <si>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</si>
  <si>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</si>
  <si>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</si>
  <si>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</si>
  <si>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</si>
  <si>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</si>
  <si>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</si>
  <si>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</si>
  <si>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</si>
  <si>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</si>
  <si>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</si>
  <si>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</si>
  <si>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</si>
  <si>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</si>
  <si>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</si>
  <si>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</si>
  <si>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</si>
  <si>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</si>
  <si>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</si>
  <si>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</si>
  <si>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</si>
  <si>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</si>
  <si>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</si>
  <si>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</si>
  <si>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</si>
  <si>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</si>
  <si>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</si>
  <si>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</si>
  <si>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</si>
  <si>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</si>
  <si>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</si>
  <si>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</si>
  <si>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</si>
  <si>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</si>
  <si>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</si>
  <si>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</si>
  <si>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</si>
  <si>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</si>
  <si>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</si>
  <si>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</si>
  <si>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</si>
  <si>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</si>
  <si>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</si>
  <si>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</si>
  <si>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</si>
  <si>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</si>
  <si>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</si>
  <si>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</si>
  <si>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</si>
  <si>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</si>
  <si>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</si>
  <si>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</si>
  <si>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</si>
  <si>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</si>
  <si>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</si>
  <si>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</si>
  <si>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</si>
  <si>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</si>
  <si>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</si>
  <si>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</si>
  <si>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</si>
  <si>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</si>
  <si>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</si>
  <si>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</si>
  <si>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</si>
  <si>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</si>
  <si>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</si>
  <si>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</si>
  <si>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</si>
  <si>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</si>
  <si>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</si>
  <si>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</si>
  <si>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</si>
  <si>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</si>
  <si>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</si>
  <si>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</si>
  <si>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</si>
  <si>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</si>
  <si>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</si>
  <si>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</si>
  <si>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</si>
  <si>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</si>
  <si>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</si>
  <si>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</si>
  <si>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</si>
  <si>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</si>
  <si>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</si>
  <si>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</si>
  <si>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</si>
  <si>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</si>
  <si>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</si>
  <si>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</si>
  <si>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</si>
  <si>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</si>
  <si>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</si>
  <si>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</si>
  <si>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</si>
  <si>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</si>
  <si>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</si>
  <si>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</si>
  <si>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Total (Cumulative)</t>
  </si>
  <si>
    <t>Phone Purchase</t>
  </si>
  <si>
    <t>Monthly Plan</t>
  </si>
  <si>
    <t>Cost Data</t>
  </si>
  <si>
    <t>Total Phone Expense</t>
  </si>
  <si>
    <t>Work Space Per Employee</t>
  </si>
  <si>
    <t>Cost per Sq. Ft.</t>
  </si>
  <si>
    <t>Total WS Expense (Rent)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</si>
  <si>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</si>
  <si>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</si>
  <si>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</si>
  <si>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</si>
  <si>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</si>
  <si>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</si>
  <si>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</si>
  <si>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</si>
  <si>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</si>
  <si>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</si>
  <si>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</si>
  <si>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</si>
  <si>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</si>
  <si>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</si>
  <si>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</si>
  <si>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</si>
  <si>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</si>
  <si>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</si>
  <si>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</si>
  <si>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</si>
  <si>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</si>
  <si>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</si>
  <si>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</si>
  <si>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</si>
  <si>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</si>
  <si>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</si>
  <si>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</si>
  <si>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</si>
  <si>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</si>
  <si>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</si>
  <si>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</si>
  <si>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</si>
  <si>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</si>
  <si>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</si>
  <si>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</si>
  <si>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</si>
  <si>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</si>
  <si>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</si>
  <si>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</si>
  <si>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</si>
  <si>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</si>
  <si>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</si>
  <si>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</si>
  <si>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</si>
  <si>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</si>
  <si>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</si>
  <si>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</si>
  <si>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</si>
  <si>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</si>
  <si>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</si>
  <si>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</si>
  <si>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</si>
  <si>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</si>
  <si>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</si>
  <si>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</si>
  <si>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</si>
  <si>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</si>
  <si>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</si>
  <si>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</si>
  <si>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</si>
  <si>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</si>
  <si>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</si>
  <si>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</si>
  <si>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</si>
  <si>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</si>
  <si>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</si>
  <si>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</si>
  <si>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</si>
  <si>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</si>
  <si>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</si>
  <si>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</si>
  <si>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</si>
  <si>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</si>
  <si>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</si>
  <si>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</si>
  <si>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</si>
  <si>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</si>
  <si>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</si>
  <si>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</si>
  <si>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</si>
  <si>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</si>
  <si>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</si>
  <si>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</si>
  <si>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</si>
  <si>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</si>
  <si>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</si>
  <si>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</si>
  <si>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</si>
  <si>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</si>
  <si>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</si>
  <si>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</si>
  <si>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</si>
  <si>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</si>
  <si>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</si>
  <si>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</si>
  <si>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</si>
  <si>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</si>
  <si>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</si>
  <si>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</si>
  <si>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</si>
  <si>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</si>
  <si>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</si>
  <si>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</si>
  <si>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</si>
  <si>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</si>
  <si>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</si>
  <si>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</si>
  <si>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</si>
  <si>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</si>
  <si>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</si>
  <si>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</si>
  <si>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</si>
  <si>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</si>
  <si>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</si>
  <si>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</si>
  <si>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</si>
  <si>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</si>
  <si>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</si>
  <si>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</si>
  <si>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</si>
  <si>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</si>
  <si>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</si>
  <si>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</si>
  <si>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</si>
  <si>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</si>
  <si>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</si>
  <si>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</si>
  <si>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</si>
  <si>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</si>
  <si>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</si>
  <si>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</si>
  <si>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</si>
  <si>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</si>
  <si>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</si>
  <si>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</si>
  <si>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</si>
  <si>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</si>
  <si>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</si>
  <si>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</si>
  <si>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</si>
  <si>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</si>
  <si>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</si>
  <si>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</si>
  <si>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</si>
  <si>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</si>
  <si>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</si>
  <si>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</si>
  <si>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</si>
  <si>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</si>
  <si>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</si>
  <si>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</si>
  <si>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</si>
  <si>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</si>
  <si>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</si>
  <si>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</si>
  <si>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</si>
  <si>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</si>
  <si>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</si>
  <si>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</si>
  <si>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</si>
  <si>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</si>
  <si>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</si>
  <si>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</si>
  <si>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</si>
  <si>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</si>
  <si>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</si>
  <si>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</si>
  <si>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</si>
  <si>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</si>
  <si>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</si>
  <si>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</si>
  <si>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</si>
  <si>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</si>
  <si>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</si>
  <si>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</si>
  <si>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</si>
  <si>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</si>
  <si>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</si>
  <si>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</si>
  <si>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</si>
  <si>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</si>
  <si>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</si>
  <si>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</si>
  <si>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</si>
  <si>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</si>
  <si>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</si>
  <si>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</si>
  <si>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</si>
  <si>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</si>
  <si>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</si>
  <si>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</si>
  <si>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</si>
  <si>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</si>
  <si>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</si>
  <si>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</si>
  <si>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</si>
  <si>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</si>
  <si>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</si>
  <si>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</si>
  <si>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</si>
  <si>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</si>
  <si>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</si>
  <si>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</si>
  <si>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</si>
  <si>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</si>
  <si>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</si>
  <si>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</si>
  <si>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</si>
  <si>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</si>
  <si>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</si>
  <si>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</si>
  <si>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</si>
  <si>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</si>
  <si>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</si>
  <si>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</si>
  <si>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</si>
  <si>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</si>
  <si>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</si>
  <si>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</si>
  <si>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</si>
  <si>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</si>
  <si>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</si>
  <si>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</si>
  <si>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</si>
  <si>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</si>
  <si>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</si>
  <si>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</si>
  <si>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</si>
  <si>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</si>
  <si>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</si>
  <si>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</si>
  <si>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</si>
  <si>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</si>
  <si>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</si>
  <si>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</si>
  <si>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</si>
  <si>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</si>
  <si>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</si>
  <si>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</si>
  <si>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</si>
  <si>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</si>
  <si>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</si>
  <si>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</si>
  <si>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</si>
  <si>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</si>
  <si>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</si>
  <si>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</si>
  <si>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</si>
  <si>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</si>
  <si>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</si>
  <si>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</si>
  <si>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</si>
  <si>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</si>
  <si>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</si>
  <si>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</si>
  <si>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</si>
  <si>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</si>
  <si>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</si>
  <si>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</si>
  <si>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</si>
  <si>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</si>
  <si>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</si>
  <si>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</si>
  <si>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</si>
  <si>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</si>
  <si>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</si>
  <si>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</si>
  <si>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</si>
  <si>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</si>
  <si>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</si>
  <si>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</si>
  <si>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</si>
  <si>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</si>
  <si>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</si>
  <si>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</si>
  <si>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</si>
  <si>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</si>
  <si>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</si>
  <si>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</si>
  <si>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</si>
  <si>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</si>
  <si>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</si>
  <si>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</si>
  <si>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</si>
  <si>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</si>
  <si>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</si>
  <si>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</si>
  <si>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</si>
  <si>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</si>
  <si>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</si>
  <si>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</si>
  <si>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</si>
  <si>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</si>
  <si>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</si>
  <si>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</si>
  <si>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</si>
  <si>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</si>
  <si>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</si>
  <si>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</si>
  <si>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</si>
  <si>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</si>
  <si>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</si>
  <si>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</si>
  <si>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</si>
  <si>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</si>
  <si>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</si>
  <si>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</si>
  <si>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</si>
  <si>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</si>
  <si>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</si>
  <si>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</si>
  <si>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</si>
  <si>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</si>
  <si>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</si>
  <si>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</si>
  <si>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</si>
  <si>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</si>
  <si>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</si>
  <si>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</si>
  <si>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</si>
  <si>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</si>
  <si>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</si>
  <si>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</si>
  <si>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</si>
  <si>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</si>
  <si>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</si>
  <si>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</si>
  <si>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</si>
  <si>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</si>
  <si>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</si>
  <si>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</si>
  <si>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</si>
  <si>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</si>
  <si>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</si>
  <si>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</si>
  <si>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</si>
  <si>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</si>
  <si>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</si>
  <si>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</si>
  <si>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</si>
  <si>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</si>
  <si>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</si>
  <si>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</si>
  <si>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</si>
  <si>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</si>
  <si>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</si>
  <si>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</si>
  <si>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</si>
  <si>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</si>
  <si>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</si>
  <si>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</si>
  <si>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</si>
  <si>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</si>
  <si>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</si>
  <si>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</si>
  <si>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</si>
  <si>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</si>
  <si>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</si>
  <si>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</si>
  <si>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</si>
  <si>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</si>
  <si>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</si>
  <si>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</si>
  <si>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</si>
  <si>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</si>
  <si>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</si>
  <si>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</si>
  <si>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</si>
  <si>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</si>
  <si>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</si>
  <si>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</si>
  <si>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</si>
  <si>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</si>
  <si>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</si>
  <si>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</si>
  <si>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</si>
  <si>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</si>
  <si>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</si>
  <si>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</si>
  <si>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</si>
  <si>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</si>
  <si>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</si>
  <si>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</si>
  <si>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</si>
  <si>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</si>
  <si>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</si>
  <si>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</si>
  <si>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</si>
  <si>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</si>
  <si>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</si>
  <si>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</si>
  <si>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</si>
  <si>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</si>
  <si>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</si>
  <si>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</si>
  <si>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</si>
  <si>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</si>
  <si>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</si>
  <si>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</si>
  <si>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</si>
  <si>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</si>
  <si>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</si>
  <si>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</si>
  <si>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</si>
  <si>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</si>
  <si>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</si>
  <si>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</si>
  <si>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</si>
  <si>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</si>
  <si>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</si>
  <si>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</si>
  <si>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%  Housing Starts</t>
  </si>
  <si>
    <t>Cumulative % of Starts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</si>
  <si>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</si>
  <si>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</si>
  <si>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</si>
  <si>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</si>
  <si>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</si>
  <si>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</si>
  <si>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</si>
  <si>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</si>
  <si>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</si>
  <si>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</si>
  <si>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</si>
  <si>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</si>
  <si>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</si>
  <si>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</si>
  <si>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</si>
  <si>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</si>
  <si>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</si>
  <si>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</si>
  <si>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</si>
  <si>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</si>
  <si>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</si>
  <si>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</si>
  <si>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</si>
  <si>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</si>
  <si>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</si>
  <si>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</si>
  <si>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</si>
  <si>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</si>
  <si>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</si>
  <si>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</si>
  <si>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</si>
  <si>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</si>
  <si>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</si>
  <si>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</si>
  <si>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</si>
  <si>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</si>
  <si>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</si>
  <si>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</si>
  <si>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</si>
  <si>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</si>
  <si>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</si>
  <si>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</si>
  <si>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</si>
  <si>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</si>
  <si>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</si>
  <si>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</si>
  <si>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</si>
  <si>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</si>
  <si>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</si>
  <si>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</si>
  <si>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</si>
  <si>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</si>
  <si>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</si>
  <si>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</si>
  <si>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</si>
  <si>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</si>
  <si>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</si>
  <si>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</si>
  <si>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</si>
  <si>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</si>
  <si>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</si>
  <si>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</si>
  <si>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</si>
  <si>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</si>
  <si>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</si>
  <si>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</si>
  <si>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</si>
  <si>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</si>
  <si>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</si>
  <si>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</si>
  <si>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</si>
  <si>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</si>
  <si>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</si>
  <si>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</si>
  <si>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</si>
  <si>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</si>
  <si>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</si>
  <si>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</si>
  <si>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</si>
  <si>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</si>
  <si>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</si>
  <si>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</si>
  <si>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</si>
  <si>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</si>
  <si>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</si>
  <si>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</si>
  <si>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</si>
  <si>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</si>
  <si>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</si>
  <si>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</si>
  <si>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</si>
  <si>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</si>
  <si>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</si>
  <si>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</si>
  <si>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</si>
  <si>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</si>
  <si>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</si>
  <si>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</si>
  <si>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</si>
  <si>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</si>
  <si>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</si>
  <si>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</si>
  <si>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</si>
  <si>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</si>
  <si>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</si>
  <si>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</si>
  <si>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</si>
  <si>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</si>
  <si>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</si>
  <si>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</si>
  <si>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</si>
  <si>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</si>
  <si>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</si>
  <si>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</si>
  <si>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</si>
  <si>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</si>
  <si>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</si>
  <si>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</si>
  <si>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</si>
  <si>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</si>
  <si>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</si>
  <si>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</si>
  <si>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</si>
  <si>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</si>
  <si>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</si>
  <si>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</si>
  <si>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</si>
  <si>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</si>
  <si>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</si>
  <si>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</si>
  <si>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</si>
  <si>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</si>
  <si>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</si>
  <si>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</si>
  <si>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</si>
  <si>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</si>
  <si>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</si>
  <si>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</si>
  <si>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</si>
  <si>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</si>
  <si>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</si>
  <si>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</si>
  <si>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</si>
  <si>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</si>
  <si>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</si>
  <si>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</si>
  <si>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</si>
  <si>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</si>
  <si>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</si>
  <si>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</si>
  <si>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</si>
  <si>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</si>
  <si>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</si>
  <si>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</si>
  <si>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</si>
  <si>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</si>
  <si>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</si>
  <si>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</si>
  <si>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</si>
  <si>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</si>
  <si>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</si>
  <si>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</si>
  <si>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</si>
  <si>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</si>
  <si>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</si>
  <si>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</si>
  <si>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</si>
  <si>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</si>
  <si>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</si>
  <si>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</si>
  <si>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</si>
  <si>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</si>
  <si>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</si>
  <si>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</si>
  <si>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</si>
  <si>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</si>
  <si>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</si>
  <si>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</si>
  <si>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</si>
  <si>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</si>
  <si>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</si>
  <si>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</si>
  <si>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</si>
  <si>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</si>
  <si>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</si>
  <si>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</si>
  <si>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</si>
  <si>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</si>
  <si>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</si>
  <si>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</si>
  <si>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</si>
  <si>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</si>
  <si>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</si>
  <si>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</si>
  <si>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</si>
  <si>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</si>
  <si>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</si>
  <si>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</si>
  <si>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</si>
  <si>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</si>
  <si>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</si>
  <si>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</si>
  <si>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</si>
  <si>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</si>
  <si>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</si>
  <si>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</si>
  <si>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</si>
  <si>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</si>
  <si>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</si>
  <si>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</si>
  <si>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</si>
  <si>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</si>
  <si>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</si>
  <si>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</si>
  <si>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</si>
  <si>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</si>
  <si>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</si>
  <si>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</si>
  <si>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</si>
  <si>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</si>
  <si>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Monthly Inventory AP Model</t>
  </si>
  <si>
    <t>Financing Period</t>
  </si>
  <si>
    <t>Exit Period</t>
  </si>
  <si>
    <t>First Round</t>
  </si>
  <si>
    <t>Second Round</t>
  </si>
  <si>
    <t>Founders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</si>
  <si>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</si>
  <si>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</si>
  <si>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</si>
  <si>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</si>
  <si>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</si>
  <si>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</si>
  <si>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</si>
  <si>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</si>
  <si>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</si>
  <si>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</si>
  <si>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</si>
  <si>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</si>
  <si>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</si>
  <si>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</si>
  <si>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</si>
  <si>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</si>
  <si>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</si>
  <si>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</si>
  <si>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</si>
  <si>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</si>
  <si>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</si>
  <si>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</si>
  <si>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</si>
  <si>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</si>
  <si>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</si>
  <si>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</si>
  <si>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</si>
  <si>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</si>
  <si>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</si>
  <si>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</si>
  <si>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</si>
  <si>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</si>
  <si>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</si>
  <si>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</si>
  <si>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</si>
  <si>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</si>
  <si>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</si>
  <si>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</si>
  <si>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</si>
  <si>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</si>
  <si>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</si>
  <si>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</si>
  <si>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</si>
  <si>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</si>
  <si>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</si>
  <si>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</si>
  <si>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</si>
  <si>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</si>
  <si>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</si>
  <si>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</si>
  <si>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</si>
  <si>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</si>
  <si>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</si>
  <si>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</si>
  <si>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</si>
  <si>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</si>
  <si>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</si>
  <si>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</si>
  <si>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</si>
  <si>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</si>
  <si>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</si>
  <si>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</si>
  <si>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</si>
  <si>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</si>
  <si>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</si>
  <si>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</si>
  <si>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</si>
  <si>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</si>
  <si>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</si>
  <si>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</si>
  <si>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</si>
  <si>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</si>
  <si>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</si>
  <si>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</si>
  <si>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</si>
  <si>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</si>
  <si>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</si>
  <si>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</si>
  <si>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</si>
  <si>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</si>
  <si>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</si>
  <si>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</si>
  <si>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</si>
  <si>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</si>
  <si>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</si>
  <si>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</si>
  <si>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</si>
  <si>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</si>
  <si>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</si>
  <si>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</si>
  <si>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</si>
  <si>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</si>
  <si>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</si>
  <si>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</si>
  <si>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</si>
  <si>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</si>
  <si>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</si>
  <si>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</si>
  <si>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POS</t>
  </si>
  <si>
    <t>Discount Rate</t>
  </si>
  <si>
    <t>POM and CF+</t>
  </si>
  <si>
    <t>Cash Requirements w/ No Investment</t>
  </si>
  <si>
    <t>X-$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</si>
  <si>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</si>
  <si>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</si>
  <si>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</si>
  <si>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</si>
  <si>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</si>
  <si>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</si>
  <si>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</si>
  <si>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</si>
  <si>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</si>
  <si>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</si>
  <si>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</si>
  <si>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</si>
  <si>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</si>
  <si>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</si>
  <si>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</si>
  <si>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</si>
  <si>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</si>
  <si>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</si>
  <si>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</si>
  <si>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</si>
  <si>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</si>
  <si>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</si>
  <si>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</si>
  <si>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</si>
  <si>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</si>
  <si>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</si>
  <si>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</si>
  <si>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</si>
  <si>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</si>
  <si>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</si>
  <si>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</si>
  <si>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</si>
  <si>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</si>
  <si>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</si>
  <si>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</si>
  <si>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</si>
  <si>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</si>
  <si>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</si>
  <si>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</si>
  <si>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</si>
  <si>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</si>
  <si>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</si>
  <si>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</si>
  <si>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</si>
  <si>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</si>
  <si>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</si>
  <si>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</si>
  <si>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</si>
  <si>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</si>
  <si>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</si>
  <si>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</si>
  <si>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</si>
  <si>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</si>
  <si>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</si>
  <si>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</si>
  <si>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</si>
  <si>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</si>
  <si>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</si>
  <si>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</si>
  <si>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</si>
  <si>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</si>
  <si>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</si>
  <si>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</si>
  <si>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</si>
  <si>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</si>
  <si>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</si>
  <si>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</si>
  <si>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</si>
  <si>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</si>
  <si>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</si>
  <si>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</si>
  <si>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</si>
  <si>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</si>
  <si>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</si>
  <si>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</si>
  <si>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</si>
  <si>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</si>
  <si>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</si>
  <si>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</si>
  <si>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</si>
  <si>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</si>
  <si>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</si>
  <si>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</si>
  <si>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</si>
  <si>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</si>
  <si>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</si>
  <si>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</si>
  <si>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</si>
  <si>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</si>
  <si>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</si>
  <si>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</si>
  <si>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</si>
  <si>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</si>
  <si>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</si>
  <si>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</si>
  <si>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</si>
  <si>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</si>
  <si>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</si>
  <si>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</si>
  <si>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</si>
  <si>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</si>
  <si>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</si>
  <si>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</si>
  <si>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</si>
  <si>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</si>
  <si>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</si>
  <si>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</si>
  <si>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</si>
  <si>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</si>
  <si>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</si>
  <si>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</si>
  <si>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</si>
  <si>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</si>
  <si>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</si>
  <si>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</si>
  <si>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</si>
  <si>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</si>
  <si>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</si>
  <si>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</si>
  <si>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</si>
  <si>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</si>
  <si>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</si>
  <si>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</si>
  <si>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</si>
  <si>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</si>
  <si>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</si>
  <si>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</si>
  <si>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</si>
  <si>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</si>
  <si>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</si>
  <si>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</si>
  <si>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</si>
  <si>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</si>
  <si>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</si>
  <si>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</si>
  <si>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</si>
  <si>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</si>
  <si>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</si>
  <si>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</si>
  <si>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</si>
  <si>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</si>
  <si>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</si>
  <si>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</si>
  <si>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</si>
  <si>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</si>
  <si>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</si>
  <si>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</si>
  <si>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</si>
  <si>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</si>
  <si>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</si>
  <si>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</si>
  <si>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</si>
  <si>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</si>
  <si>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</si>
  <si>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</si>
  <si>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</si>
  <si>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</si>
  <si>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</si>
  <si>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</si>
  <si>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</si>
  <si>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</si>
  <si>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</si>
  <si>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</si>
  <si>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</si>
  <si>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</si>
  <si>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</si>
  <si>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</si>
  <si>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</si>
  <si>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</si>
  <si>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</si>
  <si>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</si>
  <si>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</si>
  <si>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</si>
  <si>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</si>
  <si>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</si>
  <si>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</si>
  <si>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</si>
  <si>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</si>
  <si>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</si>
  <si>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</si>
  <si>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</si>
  <si>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</si>
  <si>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</si>
  <si>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</si>
  <si>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</si>
  <si>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</si>
  <si>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</si>
  <si>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</si>
  <si>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</si>
  <si>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</si>
  <si>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</si>
  <si>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</si>
  <si>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</si>
  <si>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</si>
  <si>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</si>
  <si>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</si>
  <si>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</si>
  <si>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</si>
  <si>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</si>
  <si>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</si>
  <si>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</si>
  <si>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</si>
  <si>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</si>
  <si>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</si>
  <si>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</si>
  <si>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</si>
  <si>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</si>
  <si>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</si>
  <si>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</si>
  <si>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</si>
  <si>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</si>
  <si>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</si>
  <si>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</si>
  <si>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</si>
  <si>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</si>
  <si>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</si>
  <si>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</si>
  <si>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</si>
  <si>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</si>
  <si>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</si>
  <si>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</si>
  <si>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</si>
  <si>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</si>
  <si>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</si>
  <si>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</si>
  <si>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</si>
  <si>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</si>
  <si>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</si>
  <si>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</si>
  <si>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</si>
  <si>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</si>
  <si>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</si>
  <si>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</si>
  <si>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</si>
  <si>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</si>
  <si>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</si>
  <si>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</si>
  <si>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</si>
  <si>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</si>
  <si>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</si>
  <si>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</si>
  <si>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</si>
  <si>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</si>
  <si>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</si>
  <si>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</si>
  <si>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</si>
  <si>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</si>
  <si>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</si>
  <si>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</si>
  <si>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</si>
  <si>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</si>
  <si>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</si>
  <si>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</si>
  <si>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</si>
  <si>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</si>
  <si>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</si>
  <si>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</si>
  <si>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</si>
  <si>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</si>
  <si>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</si>
  <si>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</si>
  <si>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</si>
  <si>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</si>
  <si>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</si>
  <si>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</si>
  <si>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</si>
  <si>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</si>
  <si>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</si>
  <si>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</si>
  <si>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</si>
  <si>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</si>
  <si>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</si>
  <si>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</si>
  <si>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</si>
  <si>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</si>
  <si>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</si>
  <si>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</si>
  <si>
    <t>Online Meeting Support</t>
  </si>
  <si>
    <t>Letrero local</t>
  </si>
  <si>
    <t xml:space="preserve"> Business Operations </t>
  </si>
  <si>
    <t xml:space="preserve"> Sales and Mkt </t>
  </si>
  <si>
    <t xml:space="preserve"> Producción </t>
  </si>
  <si>
    <t>Plan Internet Ejecutivo</t>
  </si>
  <si>
    <t>Alquiler local</t>
  </si>
  <si>
    <t>Ventas</t>
  </si>
  <si>
    <t>Personal</t>
  </si>
  <si>
    <t>Capital Plan (PPE)</t>
  </si>
  <si>
    <t>Nuevos uniformes (gasto)</t>
  </si>
  <si>
    <t>Total Gasto Uniformes</t>
  </si>
  <si>
    <t>Nevera</t>
  </si>
  <si>
    <t>Letrero</t>
  </si>
  <si>
    <t>Campana</t>
  </si>
  <si>
    <t>Extractor</t>
  </si>
  <si>
    <t>Mueble 1</t>
  </si>
  <si>
    <t>Mueble 2</t>
  </si>
  <si>
    <t>Mueble 3</t>
  </si>
  <si>
    <t>Adecuación</t>
  </si>
  <si>
    <t>Barra</t>
  </si>
  <si>
    <t>Vajilla</t>
  </si>
  <si>
    <t>Materiales de Producción</t>
  </si>
  <si>
    <t>REV_REVCALC</t>
  </si>
  <si>
    <t>COGS-PRICE-MARGIN</t>
  </si>
  <si>
    <t>Supuestos de distribución de ventas mes del año</t>
  </si>
  <si>
    <t>Total Sal Wages Bonus &amp; Comm</t>
  </si>
  <si>
    <t>Material Marketing / Web</t>
  </si>
  <si>
    <t>Mercado / víveres</t>
  </si>
  <si>
    <t>Prototipo Completo</t>
  </si>
  <si>
    <t>Ventas Objetivo</t>
  </si>
  <si>
    <t>Objetivo Mercado Año</t>
  </si>
  <si>
    <t>Mercado Total</t>
  </si>
  <si>
    <t>YR0</t>
  </si>
  <si>
    <t>YR1</t>
  </si>
  <si>
    <t>YR2</t>
  </si>
  <si>
    <t>YR3</t>
  </si>
  <si>
    <t>YR4</t>
  </si>
  <si>
    <t>YR5</t>
  </si>
  <si>
    <t>Ene</t>
  </si>
  <si>
    <t>Teléfono Cantidad (P)</t>
  </si>
  <si>
    <t>Uniforme Cantidad (C)</t>
  </si>
  <si>
    <t>Espacio Cantidad (WS)</t>
  </si>
  <si>
    <t>Round Uno</t>
  </si>
  <si>
    <t>Round Dos</t>
  </si>
  <si>
    <t>Primer Round</t>
  </si>
  <si>
    <t>Segundo Round</t>
  </si>
  <si>
    <t>Total Local Service Revenue</t>
  </si>
  <si>
    <t>Total Domicilio Service Revenue</t>
  </si>
  <si>
    <t>Aderezos</t>
  </si>
  <si>
    <t>DecYR1</t>
  </si>
  <si>
    <t>EneYR2</t>
  </si>
  <si>
    <t>MayYR3</t>
  </si>
  <si>
    <t>JunYR3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</si>
</sst>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164" formatCode="&quot;$&quot;#,##0_);[Red]\(&quot;$&quot;#,##0\)"/>
    <numFmt numFmtId="165" formatCode="&quot;$&quot;#,##0.00_);\(&quot;$&quot;#,##0.00\)"/>
    <numFmt numFmtId="166" formatCode="_(* #,##0_);_(* \(#,##0\);_(* &quot;-&quot;_);_(@_)"/>
    <numFmt numFmtId="167" formatCode="_(&quot;$&quot;* #,##0.00_);_(&quot;$&quot;* \(#,##0.00\);_(&quot;$&quot;* &quot;-&quot;??_);_(@_)"/>
    <numFmt numFmtId="168" formatCode="_(* #,##0.00_);_(* \(#,##0.00\);_(* &quot;-&quot;??_);_(@_)"/>
    <numFmt numFmtId="169" formatCode="_(&quot;$&quot;* #,##0_);_(&quot;$&quot;* \(#,##0\);_(&quot;$&quot;* &quot;-&quot;??_);_(@_)"/>
    <numFmt numFmtId="170" formatCode="_([$$-409]* #,##0_);_([$$-409]* \(#,##0\);_([$$-409]* &quot;-&quot;??_);_(@_)"/>
    <numFmt numFmtId="171" formatCode="0.0%"/>
    <numFmt numFmtId="172" formatCode="&quot;$&quot;#,##0.00"/>
    <numFmt numFmtId="173" formatCode="mm/dd/yy"/>
    <numFmt numFmtId="174" formatCode="0_);[Red]\(0\)"/>
    <numFmt numFmtId="175" formatCode="_(* #,##0_);_(* \(#,##0\);_(* &quot;-&quot;??_);_(@_)"/>
    <numFmt numFmtId="176" formatCode="0.0000"/>
    <numFmt numFmtId="177" formatCode="0.000%"/>
  </numFmts>
  <fonts count="42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  <font>
      <sz val="10"/>
      <color rgb="FF000000"/>
      <name val="Tahoma"/>
      <family val="2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rgb="FF09C71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70" fontId="0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0" fontId="16" fillId="0" borderId="0" applyNumberFormat="0" applyFill="0" applyBorder="0" applyAlignment="0" applyProtection="0">
      <alignment vertical="top"/>
      <protection locked="0"/>
    </xf>
    <xf numFmtId="170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70" fontId="33" fillId="0" borderId="0">
      <alignment horizontal="left" vertical="center" indent="1"/>
    </xf>
  </cellStyleXfs>
  <cellXfs count="396">
    <xf numFmtId="170" fontId="0" fillId="0" borderId="0" xfId="0"/>
    <xf numFmtId="170" fontId="2" fillId="0" borderId="0" xfId="0" applyFont="1"/>
    <xf numFmtId="170" fontId="3" fillId="0" borderId="0" xfId="0" applyFont="1"/>
    <xf numFmtId="169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70" fontId="3" fillId="0" borderId="0" xfId="0" applyFont="1" applyAlignment="1">
      <alignment horizontal="left"/>
    </xf>
    <xf numFmtId="170" fontId="0" fillId="0" borderId="0" xfId="0" applyAlignment="1">
      <alignment horizontal="center"/>
    </xf>
    <xf numFmtId="170" fontId="2" fillId="0" borderId="0" xfId="0" applyFont="1" applyAlignment="1">
      <alignment horizontal="center"/>
    </xf>
    <xf numFmtId="49" fontId="0" fillId="0" borderId="0" xfId="3" applyNumberFormat="1" applyFont="1"/>
    <xf numFmtId="169" fontId="0" fillId="0" borderId="0" xfId="3" applyNumberFormat="1" applyFont="1"/>
    <xf numFmtId="170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168" fontId="0" fillId="0" borderId="0" xfId="0" applyNumberFormat="1"/>
    <xf numFmtId="170" fontId="3" fillId="0" borderId="0" xfId="0" applyFont="1" applyAlignment="1">
      <alignment horizontal="center"/>
    </xf>
    <xf numFmtId="170" fontId="4" fillId="0" borderId="0" xfId="0" applyFont="1"/>
    <xf numFmtId="170" fontId="3" fillId="0" borderId="0" xfId="0" applyFont="1" applyAlignment="1">
      <alignment horizontal="left" indent="1"/>
    </xf>
    <xf numFmtId="170" fontId="4" fillId="0" borderId="0" xfId="0" applyFont="1" applyAlignment="1">
      <alignment horizontal="left"/>
    </xf>
    <xf numFmtId="170" fontId="0" fillId="0" borderId="0" xfId="0" applyAlignment="1">
      <alignment horizontal="left" indent="1"/>
    </xf>
    <xf numFmtId="170" fontId="17" fillId="0" borderId="0" xfId="0" applyFont="1"/>
    <xf numFmtId="170" fontId="18" fillId="0" borderId="0" xfId="0" applyFont="1"/>
    <xf numFmtId="170" fontId="19" fillId="0" borderId="0" xfId="0" applyFont="1"/>
    <xf numFmtId="170" fontId="0" fillId="0" borderId="0" xfId="0" applyAlignment="1">
      <alignment horizontal="left"/>
    </xf>
    <xf numFmtId="170" fontId="20" fillId="0" borderId="0" xfId="0" applyFont="1"/>
    <xf numFmtId="9" fontId="0" fillId="0" borderId="0" xfId="9" applyFont="1" applyAlignment="1"/>
    <xf numFmtId="167" fontId="0" fillId="0" borderId="0" xfId="3" applyFont="1" applyAlignment="1"/>
    <xf numFmtId="10" fontId="0" fillId="0" borderId="0" xfId="0" applyNumberFormat="1"/>
    <xf numFmtId="169" fontId="0" fillId="0" borderId="0" xfId="3" applyNumberFormat="1" applyFont="1" applyAlignment="1"/>
    <xf numFmtId="167" fontId="4" fillId="0" borderId="0" xfId="3" applyFont="1" applyAlignment="1">
      <alignment horizontal="center"/>
    </xf>
    <xf numFmtId="168" fontId="0" fillId="0" borderId="0" xfId="1" applyFont="1" applyAlignment="1"/>
    <xf numFmtId="168" fontId="4" fillId="0" borderId="0" xfId="1" applyFont="1" applyAlignment="1"/>
    <xf numFmtId="168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70" fontId="1" fillId="0" borderId="0" xfId="0" applyFont="1"/>
    <xf numFmtId="170" fontId="1" fillId="0" borderId="0" xfId="0" applyFont="1" applyAlignment="1">
      <alignment horizontal="center"/>
    </xf>
    <xf numFmtId="170" fontId="21" fillId="0" borderId="0" xfId="0" applyFont="1"/>
    <xf numFmtId="170" fontId="21" fillId="0" borderId="0" xfId="0" applyFont="1" applyAlignment="1">
      <alignment horizontal="center"/>
    </xf>
    <xf numFmtId="170" fontId="22" fillId="0" borderId="0" xfId="0" applyFont="1"/>
    <xf numFmtId="169" fontId="22" fillId="0" borderId="0" xfId="0" applyNumberFormat="1" applyFont="1"/>
    <xf numFmtId="170" fontId="22" fillId="0" borderId="0" xfId="0" applyFont="1" applyAlignment="1">
      <alignment horizontal="center"/>
    </xf>
    <xf numFmtId="169" fontId="22" fillId="0" borderId="0" xfId="3" applyNumberFormat="1" applyFont="1" applyAlignment="1"/>
    <xf numFmtId="170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70" fontId="1" fillId="0" borderId="0" xfId="0" applyFont="1" applyAlignment="1">
      <alignment horizontal="left"/>
    </xf>
    <xf numFmtId="168" fontId="1" fillId="0" borderId="0" xfId="1" applyFont="1"/>
    <xf numFmtId="9" fontId="1" fillId="0" borderId="0" xfId="9" applyFont="1"/>
    <xf numFmtId="170" fontId="1" fillId="0" borderId="0" xfId="0" applyFont="1" applyAlignment="1">
      <alignment horizontal="left" indent="1"/>
    </xf>
    <xf numFmtId="170" fontId="6" fillId="0" borderId="0" xfId="0" applyFont="1"/>
    <xf numFmtId="170" fontId="5" fillId="0" borderId="0" xfId="0" applyFont="1" applyAlignment="1">
      <alignment horizontal="center"/>
    </xf>
    <xf numFmtId="170" fontId="7" fillId="0" borderId="0" xfId="0" applyFont="1"/>
    <xf numFmtId="170" fontId="6" fillId="0" borderId="0" xfId="0" applyFont="1" applyAlignment="1">
      <alignment wrapText="1"/>
    </xf>
    <xf numFmtId="170" fontId="0" fillId="0" borderId="0" xfId="0" applyAlignment="1">
      <alignment wrapText="1"/>
    </xf>
    <xf numFmtId="170" fontId="5" fillId="0" borderId="0" xfId="0" applyFont="1" applyAlignment="1">
      <alignment horizontal="center" wrapText="1"/>
    </xf>
    <xf numFmtId="170" fontId="7" fillId="0" borderId="0" xfId="0" applyFont="1" applyAlignment="1">
      <alignment wrapText="1"/>
    </xf>
    <xf numFmtId="168" fontId="0" fillId="0" borderId="0" xfId="0" applyNumberFormat="1" applyAlignment="1">
      <alignment wrapText="1"/>
    </xf>
    <xf numFmtId="170" fontId="6" fillId="0" borderId="0" xfId="0" applyFont="1" applyAlignment="1">
      <alignment horizontal="center" wrapText="1"/>
    </xf>
    <xf numFmtId="168" fontId="6" fillId="0" borderId="0" xfId="0" applyNumberFormat="1" applyFont="1" applyAlignment="1">
      <alignment horizontal="center" wrapText="1"/>
    </xf>
    <xf numFmtId="170" fontId="7" fillId="0" borderId="0" xfId="0" applyFont="1" applyAlignment="1">
      <alignment horizontal="center" wrapText="1"/>
    </xf>
    <xf numFmtId="170" fontId="6" fillId="0" borderId="0" xfId="0" applyFont="1" applyAlignment="1">
      <alignment horizontal="left" wrapText="1" indent="1"/>
    </xf>
    <xf numFmtId="169" fontId="6" fillId="0" borderId="0" xfId="3" applyNumberFormat="1" applyFont="1" applyAlignment="1">
      <alignment horizontal="center" wrapText="1"/>
    </xf>
    <xf numFmtId="169" fontId="6" fillId="0" borderId="0" xfId="0" applyNumberFormat="1" applyFont="1" applyAlignment="1">
      <alignment horizontal="center" wrapText="1"/>
    </xf>
    <xf numFmtId="169" fontId="1" fillId="0" borderId="0" xfId="3" applyNumberFormat="1" applyFont="1" applyAlignment="1">
      <alignment horizontal="left" indent="1"/>
    </xf>
    <xf numFmtId="169" fontId="1" fillId="0" borderId="0" xfId="3" applyNumberFormat="1" applyFont="1" applyAlignment="1">
      <alignment horizontal="center"/>
    </xf>
    <xf numFmtId="169" fontId="4" fillId="0" borderId="0" xfId="3" applyNumberFormat="1" applyFont="1" applyAlignment="1">
      <alignment horizontal="center"/>
    </xf>
    <xf numFmtId="169" fontId="22" fillId="0" borderId="0" xfId="3" applyNumberFormat="1" applyFont="1"/>
    <xf numFmtId="169" fontId="0" fillId="0" borderId="0" xfId="0" applyNumberFormat="1"/>
    <xf numFmtId="169" fontId="1" fillId="0" borderId="0" xfId="0" applyNumberFormat="1" applyFont="1" applyAlignment="1">
      <alignment horizontal="center"/>
    </xf>
    <xf numFmtId="170" fontId="8" fillId="0" borderId="0" xfId="0" applyFont="1"/>
    <xf numFmtId="169" fontId="4" fillId="0" borderId="0" xfId="3" applyNumberFormat="1" applyFont="1"/>
    <xf numFmtId="169" fontId="1" fillId="0" borderId="0" xfId="3" applyNumberFormat="1" applyFont="1"/>
    <xf numFmtId="169" fontId="22" fillId="0" borderId="0" xfId="3" applyNumberFormat="1" applyFont="1" applyAlignment="1">
      <alignment horizontal="left" indent="1"/>
    </xf>
    <xf numFmtId="169" fontId="22" fillId="0" borderId="0" xfId="0" applyNumberFormat="1" applyFont="1" applyAlignment="1">
      <alignment horizontal="center"/>
    </xf>
    <xf numFmtId="170" fontId="4" fillId="0" borderId="0" xfId="0" applyFont="1" applyAlignment="1">
      <alignment horizontal="left" indent="1"/>
    </xf>
    <xf numFmtId="170" fontId="7" fillId="0" borderId="0" xfId="0" applyFont="1" applyAlignment="1">
      <alignment horizontal="center"/>
    </xf>
    <xf numFmtId="170" fontId="6" fillId="0" borderId="0" xfId="0" applyFont="1" applyAlignment="1">
      <alignment horizontal="center"/>
    </xf>
    <xf numFmtId="170" fontId="1" fillId="0" borderId="0" xfId="3" applyNumberFormat="1" applyFont="1" applyBorder="1" applyAlignment="1">
      <alignment horizontal="center"/>
    </xf>
    <xf numFmtId="167" fontId="5" fillId="0" borderId="0" xfId="3" applyFont="1" applyAlignment="1">
      <alignment horizontal="center"/>
    </xf>
    <xf numFmtId="167" fontId="1" fillId="0" borderId="0" xfId="3" applyFont="1" applyAlignment="1">
      <alignment horizontal="center"/>
    </xf>
    <xf numFmtId="167" fontId="1" fillId="0" borderId="0" xfId="3" applyFont="1" applyBorder="1" applyAlignment="1">
      <alignment horizontal="center"/>
    </xf>
    <xf numFmtId="167" fontId="4" fillId="0" borderId="0" xfId="3" applyFont="1" applyBorder="1" applyAlignment="1">
      <alignment horizontal="center"/>
    </xf>
    <xf numFmtId="167" fontId="6" fillId="0" borderId="0" xfId="3" applyFont="1" applyAlignment="1">
      <alignment horizontal="center"/>
    </xf>
    <xf numFmtId="167" fontId="7" fillId="0" borderId="0" xfId="3" applyFont="1" applyAlignment="1">
      <alignment horizontal="center"/>
    </xf>
    <xf numFmtId="169" fontId="5" fillId="0" borderId="0" xfId="3" applyNumberFormat="1" applyFont="1" applyAlignment="1">
      <alignment horizontal="center"/>
    </xf>
    <xf numFmtId="169" fontId="1" fillId="0" borderId="0" xfId="3" applyNumberFormat="1" applyFont="1" applyBorder="1" applyAlignment="1">
      <alignment horizontal="center"/>
    </xf>
    <xf numFmtId="169" fontId="4" fillId="0" borderId="0" xfId="3" applyNumberFormat="1" applyFont="1" applyBorder="1" applyAlignment="1">
      <alignment horizontal="center"/>
    </xf>
    <xf numFmtId="169" fontId="7" fillId="0" borderId="0" xfId="3" applyNumberFormat="1" applyFont="1" applyAlignment="1">
      <alignment horizontal="center"/>
    </xf>
    <xf numFmtId="170" fontId="1" fillId="0" borderId="0" xfId="3" applyNumberFormat="1" applyFont="1" applyBorder="1" applyAlignment="1">
      <alignment horizontal="left" indent="1"/>
    </xf>
    <xf numFmtId="170" fontId="4" fillId="0" borderId="0" xfId="3" applyNumberFormat="1" applyFont="1" applyBorder="1" applyAlignment="1">
      <alignment horizontal="left"/>
    </xf>
    <xf numFmtId="170" fontId="9" fillId="0" borderId="0" xfId="0" applyFont="1" applyAlignment="1">
      <alignment horizontal="center"/>
    </xf>
    <xf numFmtId="167" fontId="0" fillId="0" borderId="0" xfId="3" applyFont="1"/>
    <xf numFmtId="169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71" fontId="1" fillId="0" borderId="0" xfId="9" applyNumberFormat="1" applyFont="1"/>
    <xf numFmtId="9" fontId="1" fillId="0" borderId="0" xfId="9" applyFont="1" applyAlignment="1">
      <alignment horizontal="center"/>
    </xf>
    <xf numFmtId="167" fontId="0" fillId="0" borderId="0" xfId="0" applyNumberFormat="1"/>
    <xf numFmtId="9" fontId="0" fillId="0" borderId="0" xfId="0" applyNumberFormat="1"/>
    <xf numFmtId="167" fontId="4" fillId="0" borderId="0" xfId="0" applyNumberFormat="1" applyFont="1"/>
    <xf numFmtId="9" fontId="4" fillId="0" borderId="0" xfId="9" applyFont="1"/>
    <xf numFmtId="168" fontId="1" fillId="0" borderId="0" xfId="1" applyFont="1" applyAlignment="1">
      <alignment horizontal="center"/>
    </xf>
    <xf numFmtId="168" fontId="0" fillId="0" borderId="0" xfId="1" applyFont="1"/>
    <xf numFmtId="168" fontId="22" fillId="0" borderId="0" xfId="1" applyFont="1"/>
    <xf numFmtId="169" fontId="1" fillId="0" borderId="0" xfId="0" applyNumberFormat="1" applyFont="1"/>
    <xf numFmtId="168" fontId="22" fillId="0" borderId="0" xfId="0" applyNumberFormat="1" applyFont="1"/>
    <xf numFmtId="170" fontId="1" fillId="0" borderId="0" xfId="0" applyFont="1" applyAlignment="1">
      <alignment horizontal="left" indent="2"/>
    </xf>
    <xf numFmtId="170" fontId="16" fillId="0" borderId="0" xfId="6" applyAlignment="1" applyProtection="1"/>
    <xf numFmtId="167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165" fontId="0" fillId="0" borderId="0" xfId="3" applyNumberFormat="1" applyFont="1"/>
    <xf numFmtId="172" fontId="0" fillId="0" borderId="0" xfId="0" applyNumberFormat="1"/>
    <xf numFmtId="167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167" fontId="4" fillId="0" borderId="0" xfId="3" applyFont="1"/>
    <xf numFmtId="167" fontId="22" fillId="0" borderId="0" xfId="3" applyFont="1"/>
    <xf numFmtId="167" fontId="21" fillId="0" borderId="0" xfId="3" applyFont="1"/>
    <xf numFmtId="167" fontId="22" fillId="0" borderId="0" xfId="0" applyNumberFormat="1" applyFont="1"/>
    <xf numFmtId="169" fontId="6" fillId="0" borderId="0" xfId="3" applyNumberFormat="1" applyFont="1"/>
    <xf numFmtId="169" fontId="1" fillId="0" borderId="0" xfId="3" applyNumberFormat="1" applyFont="1" applyAlignment="1">
      <alignment wrapText="1"/>
    </xf>
    <xf numFmtId="169" fontId="7" fillId="0" borderId="0" xfId="3" applyNumberFormat="1" applyFont="1"/>
    <xf numFmtId="170" fontId="6" fillId="0" borderId="0" xfId="0" applyFont="1" applyAlignment="1">
      <alignment horizontal="left" indent="1"/>
    </xf>
    <xf numFmtId="169" fontId="6" fillId="0" borderId="0" xfId="3" applyNumberFormat="1" applyFont="1" applyAlignment="1"/>
    <xf numFmtId="169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9" fontId="6" fillId="0" borderId="0" xfId="0" applyNumberFormat="1" applyFont="1"/>
    <xf numFmtId="167" fontId="6" fillId="0" borderId="0" xfId="3" applyFont="1"/>
    <xf numFmtId="169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70" fontId="6" fillId="0" borderId="0" xfId="0" applyFont="1" applyAlignment="1">
      <alignment horizontal="left"/>
    </xf>
    <xf numFmtId="170" fontId="0" fillId="0" borderId="0" xfId="0" quotePrefix="1"/>
    <xf numFmtId="169" fontId="0" fillId="0" borderId="0" xfId="0" quotePrefix="1" applyNumberFormat="1"/>
    <xf numFmtId="170" fontId="17" fillId="0" borderId="0" xfId="0" applyFont="1" applyAlignment="1">
      <alignment horizontal="left"/>
    </xf>
    <xf numFmtId="170" fontId="19" fillId="0" borderId="0" xfId="0" applyFont="1" applyAlignment="1">
      <alignment horizontal="left"/>
    </xf>
    <xf numFmtId="169" fontId="4" fillId="0" borderId="0" xfId="3" applyNumberFormat="1" applyFont="1" applyAlignment="1">
      <alignment horizontal="left" indent="1"/>
    </xf>
    <xf numFmtId="169" fontId="21" fillId="0" borderId="0" xfId="0" applyNumberFormat="1" applyFont="1"/>
    <xf numFmtId="169" fontId="6" fillId="0" borderId="0" xfId="3" applyNumberFormat="1" applyFont="1" applyAlignment="1">
      <alignment horizontal="center"/>
    </xf>
    <xf numFmtId="170" fontId="4" fillId="0" borderId="0" xfId="0" applyFont="1" applyAlignment="1">
      <alignment wrapText="1"/>
    </xf>
    <xf numFmtId="170" fontId="1" fillId="0" borderId="0" xfId="0" applyFont="1" applyAlignment="1">
      <alignment horizontal="center" wrapText="1"/>
    </xf>
    <xf numFmtId="170" fontId="1" fillId="0" borderId="0" xfId="0" applyFont="1" applyAlignment="1">
      <alignment wrapText="1"/>
    </xf>
    <xf numFmtId="168" fontId="1" fillId="0" borderId="0" xfId="0" applyNumberFormat="1" applyFont="1" applyAlignment="1">
      <alignment wrapText="1"/>
    </xf>
    <xf numFmtId="168" fontId="4" fillId="0" borderId="0" xfId="0" applyNumberFormat="1" applyFont="1" applyAlignment="1">
      <alignment wrapText="1"/>
    </xf>
    <xf numFmtId="168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168" fontId="7" fillId="0" borderId="0" xfId="0" applyNumberFormat="1" applyFont="1"/>
    <xf numFmtId="170" fontId="10" fillId="0" borderId="0" xfId="0" applyFont="1" applyAlignment="1">
      <alignment horizontal="center"/>
    </xf>
    <xf numFmtId="170" fontId="10" fillId="0" borderId="0" xfId="0" applyFont="1"/>
    <xf numFmtId="169" fontId="1" fillId="0" borderId="0" xfId="3" applyNumberFormat="1" applyFont="1" applyFill="1"/>
    <xf numFmtId="169" fontId="22" fillId="0" borderId="0" xfId="3" applyNumberFormat="1" applyFont="1" applyFill="1"/>
    <xf numFmtId="169" fontId="7" fillId="0" borderId="0" xfId="0" applyNumberFormat="1" applyFont="1"/>
    <xf numFmtId="169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167" fontId="10" fillId="0" borderId="0" xfId="3" applyFont="1" applyFill="1" applyAlignment="1">
      <alignment horizontal="center"/>
    </xf>
    <xf numFmtId="167" fontId="10" fillId="0" borderId="0" xfId="3" applyFont="1" applyFill="1"/>
    <xf numFmtId="169" fontId="4" fillId="0" borderId="0" xfId="3" applyNumberFormat="1" applyFont="1" applyFill="1"/>
    <xf numFmtId="169" fontId="21" fillId="0" borderId="0" xfId="3" applyNumberFormat="1" applyFont="1" applyFill="1"/>
    <xf numFmtId="169" fontId="4" fillId="0" borderId="0" xfId="0" applyNumberFormat="1" applyFont="1"/>
    <xf numFmtId="175" fontId="0" fillId="0" borderId="0" xfId="1" applyNumberFormat="1" applyFont="1"/>
    <xf numFmtId="10" fontId="0" fillId="0" borderId="0" xfId="9" applyNumberFormat="1" applyFont="1"/>
    <xf numFmtId="175" fontId="1" fillId="0" borderId="0" xfId="1" applyNumberFormat="1" applyFont="1"/>
    <xf numFmtId="9" fontId="1" fillId="0" borderId="0" xfId="0" applyNumberFormat="1" applyFont="1"/>
    <xf numFmtId="175" fontId="0" fillId="0" borderId="0" xfId="0" applyNumberFormat="1"/>
    <xf numFmtId="170" fontId="0" fillId="0" borderId="0" xfId="0" applyAlignment="1">
      <alignment horizontal="right"/>
    </xf>
    <xf numFmtId="168" fontId="4" fillId="0" borderId="0" xfId="1" applyFont="1" applyAlignment="1">
      <alignment horizontal="center"/>
    </xf>
    <xf numFmtId="168" fontId="0" fillId="0" borderId="0" xfId="1" applyFont="1" applyAlignment="1">
      <alignment horizontal="center"/>
    </xf>
    <xf numFmtId="168" fontId="22" fillId="0" borderId="0" xfId="1" applyFont="1" applyAlignment="1">
      <alignment horizontal="center"/>
    </xf>
    <xf numFmtId="167" fontId="1" fillId="0" borderId="0" xfId="0" applyNumberFormat="1" applyFont="1"/>
    <xf numFmtId="9" fontId="4" fillId="0" borderId="0" xfId="9" applyFont="1" applyAlignment="1">
      <alignment horizontal="center"/>
    </xf>
    <xf numFmtId="175" fontId="1" fillId="0" borderId="0" xfId="1" applyNumberFormat="1" applyFont="1" applyAlignment="1">
      <alignment horizontal="center"/>
    </xf>
    <xf numFmtId="169" fontId="21" fillId="0" borderId="0" xfId="3" applyNumberFormat="1" applyFont="1" applyAlignment="1">
      <alignment horizontal="center"/>
    </xf>
    <xf numFmtId="169" fontId="21" fillId="0" borderId="0" xfId="3" applyNumberFormat="1" applyFont="1"/>
    <xf numFmtId="170" fontId="11" fillId="0" borderId="0" xfId="0" applyFont="1"/>
    <xf numFmtId="170" fontId="1" fillId="0" borderId="0" xfId="0" applyFont="1" applyAlignment="1">
      <alignment horizontal="right"/>
    </xf>
    <xf numFmtId="170" fontId="12" fillId="0" borderId="0" xfId="0" applyFont="1"/>
    <xf numFmtId="168" fontId="21" fillId="0" borderId="0" xfId="0" applyNumberFormat="1" applyFont="1"/>
    <xf numFmtId="168" fontId="4" fillId="0" borderId="0" xfId="0" applyNumberFormat="1" applyFont="1"/>
    <xf numFmtId="168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9" fontId="4" fillId="0" borderId="0" xfId="0" applyNumberFormat="1" applyFont="1" applyAlignment="1">
      <alignment horizontal="center"/>
    </xf>
    <xf numFmtId="168" fontId="1" fillId="0" borderId="0" xfId="0" applyNumberFormat="1" applyFont="1" applyAlignment="1">
      <alignment horizontal="center"/>
    </xf>
    <xf numFmtId="175" fontId="1" fillId="0" borderId="0" xfId="0" applyNumberFormat="1" applyFont="1" applyAlignment="1">
      <alignment horizontal="center"/>
    </xf>
    <xf numFmtId="167" fontId="1" fillId="0" borderId="0" xfId="0" applyNumberFormat="1" applyFont="1" applyAlignment="1">
      <alignment horizontal="center"/>
    </xf>
    <xf numFmtId="168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9" fontId="20" fillId="0" borderId="0" xfId="3" applyNumberFormat="1" applyFont="1" applyAlignment="1">
      <alignment horizontal="left"/>
    </xf>
    <xf numFmtId="169" fontId="1" fillId="0" borderId="0" xfId="3" applyNumberFormat="1" applyFont="1" applyAlignment="1">
      <alignment horizontal="left"/>
    </xf>
    <xf numFmtId="169" fontId="6" fillId="0" borderId="0" xfId="3" applyNumberFormat="1" applyFont="1" applyAlignment="1">
      <alignment horizontal="left"/>
    </xf>
    <xf numFmtId="169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168" fontId="6" fillId="0" borderId="0" xfId="0" applyNumberFormat="1" applyFont="1"/>
    <xf numFmtId="168" fontId="6" fillId="0" borderId="0" xfId="1" applyFont="1"/>
    <xf numFmtId="169" fontId="21" fillId="0" borderId="0" xfId="3" applyNumberFormat="1" applyFont="1" applyAlignment="1"/>
    <xf numFmtId="169" fontId="21" fillId="0" borderId="0" xfId="0" applyNumberFormat="1" applyFont="1" applyAlignment="1">
      <alignment horizontal="center"/>
    </xf>
    <xf numFmtId="170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168" fontId="7" fillId="0" borderId="0" xfId="1" applyFont="1"/>
    <xf numFmtId="170" fontId="1" fillId="0" borderId="0" xfId="0" applyFont="1" applyAlignment="1">
      <alignment horizontal="left" indent="3"/>
    </xf>
    <xf numFmtId="167" fontId="21" fillId="0" borderId="0" xfId="0" applyNumberFormat="1" applyFont="1"/>
    <xf numFmtId="49" fontId="7" fillId="0" borderId="0" xfId="0" applyNumberFormat="1" applyFont="1" applyAlignment="1">
      <alignment horizontal="center"/>
    </xf>
    <xf numFmtId="170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6" fontId="6" fillId="0" borderId="0" xfId="0" applyNumberFormat="1" applyFont="1"/>
    <xf numFmtId="169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70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70" fontId="15" fillId="2" borderId="0" xfId="0" applyFont="1" applyFill="1" applyAlignment="1">
      <alignment horizontal="center"/>
    </xf>
    <xf numFmtId="170" fontId="14" fillId="2" borderId="0" xfId="0" applyFont="1" applyFill="1" applyAlignment="1">
      <alignment horizontal="center"/>
    </xf>
    <xf numFmtId="170" fontId="4" fillId="2" borderId="0" xfId="0" applyFont="1" applyFill="1" applyAlignment="1">
      <alignment horizontal="center"/>
    </xf>
    <xf numFmtId="170" fontId="0" fillId="2" borderId="0" xfId="0" applyFill="1"/>
    <xf numFmtId="175" fontId="6" fillId="0" borderId="0" xfId="1" applyNumberFormat="1" applyFont="1"/>
    <xf numFmtId="175" fontId="6" fillId="0" borderId="0" xfId="0" applyNumberFormat="1" applyFont="1"/>
    <xf numFmtId="171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71" fontId="6" fillId="0" borderId="0" xfId="9" applyNumberFormat="1" applyFont="1" applyAlignment="1">
      <alignment horizontal="center"/>
    </xf>
    <xf numFmtId="171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71" fontId="6" fillId="0" borderId="0" xfId="0" applyNumberFormat="1" applyFont="1" applyAlignment="1">
      <alignment horizontal="center"/>
    </xf>
    <xf numFmtId="168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70" fontId="4" fillId="0" borderId="3" xfId="0" applyFont="1" applyBorder="1"/>
    <xf numFmtId="170" fontId="4" fillId="0" borderId="4" xfId="0" applyFont="1" applyBorder="1"/>
    <xf numFmtId="170" fontId="0" fillId="0" borderId="4" xfId="0" applyBorder="1"/>
    <xf numFmtId="170" fontId="4" fillId="0" borderId="5" xfId="0" applyFont="1" applyBorder="1" applyAlignment="1">
      <alignment horizontal="center"/>
    </xf>
    <xf numFmtId="170" fontId="0" fillId="0" borderId="5" xfId="0" applyBorder="1"/>
    <xf numFmtId="169" fontId="0" fillId="0" borderId="0" xfId="3" applyNumberFormat="1" applyFont="1" applyBorder="1"/>
    <xf numFmtId="170" fontId="4" fillId="0" borderId="5" xfId="0" applyFont="1" applyBorder="1"/>
    <xf numFmtId="164" fontId="0" fillId="0" borderId="0" xfId="0" applyNumberFormat="1"/>
    <xf numFmtId="170" fontId="23" fillId="0" borderId="0" xfId="0" applyFont="1"/>
    <xf numFmtId="170" fontId="23" fillId="0" borderId="0" xfId="0" applyFont="1" applyAlignment="1">
      <alignment horizontal="center"/>
    </xf>
    <xf numFmtId="170" fontId="4" fillId="0" borderId="6" xfId="0" applyFont="1" applyBorder="1"/>
    <xf numFmtId="168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9" fontId="0" fillId="0" borderId="0" xfId="3" applyNumberFormat="1" applyFont="1" applyFill="1" applyBorder="1"/>
    <xf numFmtId="170" fontId="7" fillId="0" borderId="0" xfId="0" applyFont="1" applyAlignment="1">
      <alignment horizontal="left"/>
    </xf>
    <xf numFmtId="170" fontId="24" fillId="0" borderId="0" xfId="0" applyFont="1" applyAlignment="1">
      <alignment horizontal="center"/>
    </xf>
    <xf numFmtId="170" fontId="25" fillId="0" borderId="0" xfId="0" applyFont="1" applyAlignment="1">
      <alignment horizontal="center"/>
    </xf>
    <xf numFmtId="170" fontId="26" fillId="0" borderId="0" xfId="0" applyFont="1" applyAlignment="1">
      <alignment horizontal="center"/>
    </xf>
    <xf numFmtId="170" fontId="20" fillId="0" borderId="0" xfId="3" applyNumberFormat="1" applyFont="1" applyAlignment="1">
      <alignment horizontal="left"/>
    </xf>
    <xf numFmtId="170" fontId="20" fillId="0" borderId="0" xfId="0" applyFont="1" applyAlignment="1">
      <alignment horizontal="left"/>
    </xf>
    <xf numFmtId="170" fontId="27" fillId="0" borderId="0" xfId="0" applyFont="1" applyAlignment="1">
      <alignment horizontal="center"/>
    </xf>
    <xf numFmtId="170" fontId="27" fillId="0" borderId="0" xfId="0" applyFont="1"/>
    <xf numFmtId="170" fontId="19" fillId="0" borderId="0" xfId="0" applyFont="1" applyAlignment="1">
      <alignment horizontal="center"/>
    </xf>
    <xf numFmtId="168" fontId="19" fillId="0" borderId="0" xfId="1" applyFont="1" applyAlignment="1"/>
    <xf numFmtId="170" fontId="20" fillId="0" borderId="0" xfId="0" applyFont="1" applyAlignment="1">
      <alignment horizontal="left" indent="1"/>
    </xf>
    <xf numFmtId="175" fontId="12" fillId="0" borderId="0" xfId="1" applyNumberFormat="1" applyFont="1" applyAlignment="1">
      <alignment horizontal="center"/>
    </xf>
    <xf numFmtId="175" fontId="12" fillId="0" borderId="0" xfId="1" applyNumberFormat="1" applyFont="1"/>
    <xf numFmtId="170" fontId="12" fillId="0" borderId="0" xfId="0" applyFont="1" applyAlignment="1">
      <alignment horizontal="left"/>
    </xf>
    <xf numFmtId="175" fontId="0" fillId="0" borderId="0" xfId="1" applyNumberFormat="1" applyFont="1" applyAlignment="1">
      <alignment horizontal="center"/>
    </xf>
    <xf numFmtId="170" fontId="28" fillId="0" borderId="0" xfId="0" applyFont="1" applyAlignment="1">
      <alignment horizontal="center"/>
    </xf>
    <xf numFmtId="170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70" fontId="29" fillId="0" borderId="0" xfId="0" applyFont="1" applyAlignment="1">
      <alignment horizontal="center" wrapText="1"/>
    </xf>
    <xf numFmtId="167" fontId="27" fillId="0" borderId="0" xfId="3" applyFont="1" applyAlignment="1">
      <alignment wrapText="1"/>
    </xf>
    <xf numFmtId="167" fontId="27" fillId="0" borderId="0" xfId="3" applyFont="1" applyAlignment="1">
      <alignment horizontal="center"/>
    </xf>
    <xf numFmtId="171" fontId="27" fillId="0" borderId="0" xfId="9" applyNumberFormat="1" applyFont="1" applyAlignment="1">
      <alignment horizontal="center"/>
    </xf>
    <xf numFmtId="167" fontId="28" fillId="0" borderId="0" xfId="3" applyFont="1" applyAlignment="1">
      <alignment horizontal="center"/>
    </xf>
    <xf numFmtId="167" fontId="28" fillId="0" borderId="0" xfId="3" applyFont="1" applyBorder="1" applyAlignment="1">
      <alignment horizontal="center"/>
    </xf>
    <xf numFmtId="171" fontId="28" fillId="0" borderId="0" xfId="9" applyNumberFormat="1" applyFont="1" applyAlignment="1">
      <alignment horizontal="center"/>
    </xf>
    <xf numFmtId="169" fontId="27" fillId="0" borderId="0" xfId="3" applyNumberFormat="1" applyFont="1" applyAlignment="1">
      <alignment horizontal="center"/>
    </xf>
    <xf numFmtId="169" fontId="27" fillId="0" borderId="0" xfId="3" applyNumberFormat="1" applyFont="1"/>
    <xf numFmtId="170" fontId="27" fillId="0" borderId="0" xfId="0" applyFont="1" applyAlignment="1">
      <alignment horizontal="left" indent="1"/>
    </xf>
    <xf numFmtId="168" fontId="21" fillId="0" borderId="0" xfId="1" applyFont="1"/>
    <xf numFmtId="168" fontId="27" fillId="0" borderId="0" xfId="1" applyFont="1" applyAlignment="1">
      <alignment horizontal="center"/>
    </xf>
    <xf numFmtId="170" fontId="30" fillId="0" borderId="0" xfId="0" applyFont="1"/>
    <xf numFmtId="170" fontId="4" fillId="0" borderId="0" xfId="0" applyFont="1" applyAlignment="1">
      <alignment horizontal="centerContinuous" wrapText="1"/>
    </xf>
    <xf numFmtId="170" fontId="31" fillId="0" borderId="0" xfId="0" applyFont="1"/>
    <xf numFmtId="9" fontId="7" fillId="0" borderId="0" xfId="0" applyNumberFormat="1" applyFont="1" applyAlignment="1">
      <alignment horizontal="center"/>
    </xf>
    <xf numFmtId="171" fontId="7" fillId="0" borderId="0" xfId="0" applyNumberFormat="1" applyFont="1" applyAlignment="1">
      <alignment horizontal="center"/>
    </xf>
    <xf numFmtId="170" fontId="0" fillId="0" borderId="0" xfId="0" applyAlignment="1">
      <alignment horizontal="centerContinuous"/>
    </xf>
    <xf numFmtId="177" fontId="0" fillId="0" borderId="0" xfId="9" applyNumberFormat="1" applyFont="1"/>
    <xf numFmtId="175" fontId="22" fillId="0" borderId="0" xfId="1" applyNumberFormat="1" applyFont="1" applyAlignment="1">
      <alignment horizontal="center"/>
    </xf>
    <xf numFmtId="168" fontId="1" fillId="0" borderId="0" xfId="1" applyFont="1" applyAlignment="1">
      <alignment horizontal="left" indent="1"/>
    </xf>
    <xf numFmtId="168" fontId="0" fillId="0" borderId="0" xfId="3" applyNumberFormat="1" applyFont="1"/>
    <xf numFmtId="168" fontId="4" fillId="0" borderId="0" xfId="1" applyFont="1" applyAlignment="1">
      <alignment horizontal="left"/>
    </xf>
    <xf numFmtId="175" fontId="4" fillId="0" borderId="0" xfId="1" applyNumberFormat="1" applyFont="1" applyAlignment="1">
      <alignment horizontal="center"/>
    </xf>
    <xf numFmtId="170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9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5" fontId="6" fillId="0" borderId="0" xfId="1" applyNumberFormat="1" applyFont="1" applyAlignment="1">
      <alignment horizontal="center"/>
    </xf>
    <xf numFmtId="175" fontId="1" fillId="0" borderId="0" xfId="1" applyNumberFormat="1" applyFont="1" applyAlignment="1">
      <alignment horizontal="left" indent="2"/>
    </xf>
    <xf numFmtId="175" fontId="1" fillId="0" borderId="0" xfId="1" applyNumberFormat="1" applyFont="1" applyAlignment="1">
      <alignment horizontal="left" indent="1"/>
    </xf>
    <xf numFmtId="175" fontId="22" fillId="0" borderId="0" xfId="1" applyNumberFormat="1" applyFont="1"/>
    <xf numFmtId="169" fontId="27" fillId="0" borderId="0" xfId="3" applyNumberFormat="1" applyFont="1" applyAlignment="1">
      <alignment wrapText="1"/>
    </xf>
    <xf numFmtId="168" fontId="32" fillId="0" borderId="0" xfId="1" applyFont="1"/>
    <xf numFmtId="168" fontId="27" fillId="0" borderId="0" xfId="1" applyFont="1"/>
    <xf numFmtId="0" fontId="28" fillId="0" borderId="0" xfId="0" applyNumberFormat="1" applyFont="1"/>
    <xf numFmtId="170" fontId="28" fillId="0" borderId="0" xfId="0" applyFont="1"/>
    <xf numFmtId="169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70" fontId="34" fillId="0" borderId="0" xfId="0" applyFont="1"/>
    <xf numFmtId="170" fontId="35" fillId="0" borderId="0" xfId="0" applyFont="1" applyAlignment="1">
      <alignment horizontal="center"/>
    </xf>
    <xf numFmtId="170" fontId="35" fillId="0" borderId="0" xfId="0" applyFont="1" applyAlignment="1">
      <alignment horizontal="left"/>
    </xf>
    <xf numFmtId="170" fontId="36" fillId="0" borderId="0" xfId="11" applyFont="1">
      <alignment horizontal="left" vertical="center" indent="1"/>
    </xf>
    <xf numFmtId="170" fontId="37" fillId="0" borderId="0" xfId="11" applyFont="1">
      <alignment horizontal="left" vertical="center" indent="1"/>
    </xf>
    <xf numFmtId="170" fontId="38" fillId="0" borderId="0" xfId="0" applyFont="1" applyAlignment="1">
      <alignment horizontal="center"/>
    </xf>
    <xf numFmtId="170" fontId="27" fillId="0" borderId="0" xfId="0" applyFont="1" applyAlignment="1" applyProtection="1">
      <alignment horizontal="left"/>
      <protection locked="0"/>
    </xf>
    <xf numFmtId="170" fontId="4" fillId="0" borderId="0" xfId="0" applyFont="1" applyAlignment="1" applyProtection="1">
      <alignment horizontal="left"/>
      <protection locked="0"/>
    </xf>
    <xf numFmtId="170" fontId="18" fillId="0" borderId="0" xfId="0" applyFont="1" applyProtection="1">
      <protection locked="0"/>
    </xf>
    <xf numFmtId="170" fontId="4" fillId="0" borderId="0" xfId="0" applyFont="1" applyProtection="1">
      <protection locked="0"/>
    </xf>
    <xf numFmtId="170" fontId="27" fillId="0" borderId="0" xfId="3" applyNumberFormat="1" applyFont="1" applyAlignment="1" applyProtection="1">
      <alignment horizontal="center"/>
      <protection locked="0"/>
    </xf>
    <xf numFmtId="170" fontId="27" fillId="0" borderId="0" xfId="0" applyFont="1" applyAlignment="1" applyProtection="1">
      <alignment horizontal="center"/>
      <protection locked="0"/>
    </xf>
    <xf numFmtId="170" fontId="4" fillId="0" borderId="0" xfId="0" applyFont="1" applyAlignment="1" applyProtection="1">
      <alignment horizontal="center"/>
      <protection locked="0"/>
    </xf>
    <xf numFmtId="170" fontId="18" fillId="0" borderId="0" xfId="0" applyFont="1" applyAlignment="1" applyProtection="1">
      <alignment horizontal="center"/>
      <protection locked="0"/>
    </xf>
    <xf numFmtId="168" fontId="27" fillId="0" borderId="0" xfId="1" applyFont="1" applyAlignment="1" applyProtection="1">
      <protection locked="0"/>
    </xf>
    <xf numFmtId="170" fontId="28" fillId="0" borderId="0" xfId="0" applyFont="1" applyAlignment="1" applyProtection="1">
      <alignment horizontal="left"/>
      <protection locked="0"/>
    </xf>
    <xf numFmtId="170" fontId="27" fillId="0" borderId="0" xfId="0" applyFont="1" applyProtection="1">
      <protection locked="0"/>
    </xf>
    <xf numFmtId="170" fontId="19" fillId="0" borderId="0" xfId="0" applyFont="1" applyProtection="1">
      <protection locked="0"/>
    </xf>
    <xf numFmtId="170" fontId="0" fillId="0" borderId="0" xfId="0" applyAlignment="1" applyProtection="1">
      <alignment horizontal="left"/>
      <protection locked="0"/>
    </xf>
    <xf numFmtId="170" fontId="28" fillId="0" borderId="0" xfId="0" applyFont="1" applyAlignment="1" applyProtection="1">
      <alignment horizontal="center"/>
      <protection locked="0"/>
    </xf>
    <xf numFmtId="170" fontId="19" fillId="0" borderId="0" xfId="0" applyFont="1" applyAlignment="1" applyProtection="1">
      <alignment horizontal="center"/>
      <protection locked="0"/>
    </xf>
    <xf numFmtId="170" fontId="0" fillId="0" borderId="0" xfId="0" applyAlignment="1" applyProtection="1">
      <alignment horizontal="center"/>
      <protection locked="0"/>
    </xf>
    <xf numFmtId="175" fontId="21" fillId="0" borderId="0" xfId="1" applyNumberFormat="1" applyFont="1" applyProtection="1">
      <protection locked="0"/>
    </xf>
    <xf numFmtId="170" fontId="21" fillId="0" borderId="0" xfId="0" applyFont="1" applyProtection="1">
      <protection locked="0"/>
    </xf>
    <xf numFmtId="170" fontId="22" fillId="0" borderId="0" xfId="0" applyFont="1" applyProtection="1">
      <protection locked="0"/>
    </xf>
    <xf numFmtId="170" fontId="17" fillId="0" borderId="0" xfId="0" applyFont="1" applyProtection="1">
      <protection locked="0"/>
    </xf>
    <xf numFmtId="170" fontId="0" fillId="0" borderId="0" xfId="0" applyProtection="1">
      <protection locked="0"/>
    </xf>
    <xf numFmtId="168" fontId="4" fillId="0" borderId="0" xfId="1" applyFont="1" applyAlignment="1" applyProtection="1">
      <protection locked="0"/>
    </xf>
    <xf numFmtId="168" fontId="0" fillId="0" borderId="0" xfId="1" applyFont="1" applyAlignment="1" applyProtection="1">
      <protection locked="0"/>
    </xf>
    <xf numFmtId="168" fontId="4" fillId="0" borderId="0" xfId="1" applyFont="1" applyAlignment="1" applyProtection="1"/>
    <xf numFmtId="168" fontId="18" fillId="0" borderId="0" xfId="1" applyFont="1" applyAlignment="1" applyProtection="1"/>
    <xf numFmtId="168" fontId="19" fillId="0" borderId="0" xfId="1" applyFont="1" applyAlignment="1" applyProtection="1"/>
    <xf numFmtId="168" fontId="19" fillId="0" borderId="0" xfId="0" applyNumberFormat="1" applyFont="1"/>
    <xf numFmtId="168" fontId="0" fillId="0" borderId="0" xfId="1" applyFont="1" applyAlignment="1" applyProtection="1"/>
    <xf numFmtId="170" fontId="4" fillId="0" borderId="0" xfId="0" applyFont="1" applyAlignment="1">
      <alignment horizontal="center" wrapText="1"/>
    </xf>
    <xf numFmtId="10" fontId="1" fillId="0" borderId="0" xfId="9" applyNumberFormat="1" applyFont="1"/>
    <xf numFmtId="175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70" fontId="39" fillId="0" borderId="0" xfId="0" applyFont="1"/>
    <xf numFmtId="9" fontId="39" fillId="0" borderId="0" xfId="9" applyFont="1" applyProtection="1"/>
    <xf numFmtId="175" fontId="39" fillId="0" borderId="0" xfId="1" applyNumberFormat="1" applyFont="1"/>
    <xf numFmtId="9" fontId="1" fillId="0" borderId="0" xfId="3" applyNumberFormat="1" applyFont="1" applyAlignment="1">
      <alignment horizontal="center"/>
    </xf>
    <xf numFmtId="170" fontId="16" fillId="0" borderId="0" xfId="6" quotePrefix="1" applyAlignment="1" applyProtection="1"/>
    <xf numFmtId="175" fontId="4" fillId="0" borderId="0" xfId="1" applyNumberFormat="1" applyFont="1"/>
    <xf numFmtId="166" fontId="1" fillId="0" borderId="0" xfId="1" applyNumberFormat="1" applyFont="1" applyAlignment="1">
      <alignment horizontal="center"/>
    </xf>
    <xf numFmtId="170" fontId="1" fillId="3" borderId="0" xfId="0" applyFont="1" applyFill="1"/>
    <xf numFmtId="169" fontId="27" fillId="0" borderId="0" xfId="3" applyNumberFormat="1" applyFont="1" applyBorder="1" applyAlignment="1">
      <alignment horizontal="center"/>
    </xf>
    <xf numFmtId="169" fontId="27" fillId="0" borderId="0" xfId="0" applyNumberFormat="1" applyFont="1"/>
    <xf numFmtId="170" fontId="4" fillId="3" borderId="0" xfId="0" applyFont="1" applyFill="1"/>
    <xf numFmtId="170" fontId="41" fillId="0" borderId="0" xfId="0" applyFont="1" applyAlignment="1">
      <alignment wrapText="1"/>
    </xf>
    <xf numFmtId="169" fontId="16" fillId="0" borderId="0" xfId="6" applyNumberFormat="1" applyAlignment="1" applyProtection="1">
      <alignment horizontal="center"/>
    </xf>
    <xf numFmtId="167" fontId="27" fillId="0" borderId="0" xfId="3" applyFont="1"/>
    <xf numFmtId="175" fontId="27" fillId="0" borderId="0" xfId="1" applyNumberFormat="1" applyFont="1" applyAlignment="1">
      <alignment horizontal="center"/>
    </xf>
    <xf numFmtId="169" fontId="27" fillId="0" borderId="0" xfId="3" applyNumberFormat="1" applyFont="1" applyAlignment="1">
      <alignment horizontal="left" indent="1"/>
    </xf>
    <xf numFmtId="170" fontId="4" fillId="0" borderId="0" xfId="0" applyFont="1" applyAlignment="1">
      <alignment horizontal="centerContinuous"/>
    </xf>
    <xf numFmtId="175" fontId="0" fillId="0" borderId="0" xfId="1" applyNumberFormat="1" applyFont="1" applyFill="1"/>
    <xf numFmtId="169" fontId="16" fillId="0" borderId="0" xfId="6" applyNumberFormat="1" applyAlignment="1" applyProtection="1"/>
    <xf numFmtId="10" fontId="27" fillId="0" borderId="0" xfId="9" applyNumberFormat="1" applyFont="1" applyAlignment="1">
      <alignment horizontal="right"/>
    </xf>
    <xf numFmtId="14" fontId="27" fillId="0" borderId="0" xfId="0" applyNumberFormat="1" applyFont="1" applyAlignment="1">
      <alignment horizontal="center"/>
    </xf>
    <xf numFmtId="175" fontId="27" fillId="0" borderId="0" xfId="1" applyNumberFormat="1" applyFont="1"/>
    <xf numFmtId="10" fontId="1" fillId="0" borderId="0" xfId="9" applyNumberFormat="1" applyFont="1" applyAlignment="1">
      <alignment horizontal="center"/>
    </xf>
    <xf numFmtId="9" fontId="27" fillId="0" borderId="0" xfId="0" applyNumberFormat="1" applyFont="1" applyAlignment="1">
      <alignment wrapText="1"/>
    </xf>
    <xf numFmtId="169" fontId="4" fillId="0" borderId="0" xfId="0" applyNumberFormat="1" applyFont="1" applyAlignment="1">
      <alignment horizontal="center"/>
    </xf>
    <xf numFmtId="170" fontId="4" fillId="0" borderId="0" xfId="0" applyFont="1" applyAlignment="1">
      <alignment horizontal="center"/>
    </xf>
    <xf numFmtId="170" fontId="7" fillId="0" borderId="0" xfId="0" applyFont="1" applyAlignment="1">
      <alignment horizontal="center"/>
    </xf>
    <xf numFmtId="170" fontId="6" fillId="0" borderId="0" xfId="0" applyFont="1" applyAlignment="1">
      <alignment horizontal="center"/>
    </xf>
    <xf numFmtId="170" fontId="4" fillId="0" borderId="5" xfId="0" applyFont="1" applyBorder="1" applyAlignment="1">
      <alignment horizontal="center"/>
    </xf>
    <xf numFmtId="167" fontId="4" fillId="0" borderId="0" xfId="3" applyFont="1" applyAlignment="1">
      <alignment horizontal="center"/>
    </xf>
    <xf numFmtId="170" fontId="1" fillId="0" borderId="0" xfId="0" applyFont="1" applyAlignment="1">
      <alignment horizontal="center"/>
    </xf>
    <xf numFmtId="170" fontId="1" fillId="0" borderId="0" xfId="0" applyFont="1" applyAlignment="1">
      <alignment horizontal="right"/>
    </xf>
    <xf numFmtId="170" fontId="21" fillId="0" borderId="0" xfId="0" applyFont="1" applyAlignment="1">
      <alignment horizontal="center"/>
    </xf>
    <xf numFmtId="170" fontId="8" fillId="0" borderId="0" xfId="0" applyFont="1" applyAlignment="1">
      <alignment horizontal="center"/>
    </xf>
  </cellXfs>
  <cellStyles count="12">
    <cellStyle name="Comma 2" xfId="2" xr:uid="{00000000-0005-0000-0000-000001000000}"/>
    <cellStyle name="ContentsHyperlink" xfId="11" xr:uid="{00000000-0005-0000-0000-000002000000}"/>
    <cellStyle name="Date" xfId="4" xr:uid="{00000000-0005-0000-0000-000004000000}"/>
    <cellStyle name="Fixed" xfId="5" xr:uid="{00000000-0005-0000-0000-000005000000}"/>
    <cellStyle name="Hipervínculo" xfId="6" builtinId="8"/>
    <cellStyle name="Millares" xfId="1" builtinId="3"/>
    <cellStyle name="Moneda" xfId="3" builtinId="4"/>
    <cellStyle name="Normal" xfId="0" builtinId="0"/>
    <cellStyle name="Normal 2" xfId="7" xr:uid="{00000000-0005-0000-0000-000008000000}"/>
    <cellStyle name="Normal 3" xfId="8" xr:uid="{00000000-0005-0000-0000-000009000000}"/>
    <cellStyle name="Porcentaje" xfId="9" builtinId="5"/>
    <cellStyle name="Text" xfId="10" xr:uid="{00000000-0005-0000-0000-00000B000000}"/>
  </cellStyles>
  <dxfs count="1">
    <dxf>
      <font>
        <color theme="4"/>
      </font>
    </dxf>
  </dxfs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microsoft.com/office/2017/10/relationships/person" Target="persons/perso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7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-17881250</c:v>
                </c:pt>
                <c:pt idx="5">
                  <c:v>-9747916.6666666679</c:v>
                </c:pt>
                <c:pt idx="6">
                  <c:v>-11747916.666666668</c:v>
                </c:pt>
                <c:pt idx="7">
                  <c:v>-10779250</c:v>
                </c:pt>
                <c:pt idx="8">
                  <c:v>-10779250</c:v>
                </c:pt>
                <c:pt idx="9">
                  <c:v>-10779250</c:v>
                </c:pt>
                <c:pt idx="10">
                  <c:v>-10779250</c:v>
                </c:pt>
                <c:pt idx="11">
                  <c:v>-10779250</c:v>
                </c:pt>
                <c:pt idx="12">
                  <c:v>-11133750</c:v>
                </c:pt>
                <c:pt idx="13">
                  <c:v>-12882515</c:v>
                </c:pt>
                <c:pt idx="14">
                  <c:v>-8351600</c:v>
                </c:pt>
                <c:pt idx="15">
                  <c:v>-6843435</c:v>
                </c:pt>
                <c:pt idx="16">
                  <c:v>-5843435</c:v>
                </c:pt>
                <c:pt idx="17">
                  <c:v>-5843435</c:v>
                </c:pt>
                <c:pt idx="18">
                  <c:v>-5843435</c:v>
                </c:pt>
                <c:pt idx="19">
                  <c:v>-5843435</c:v>
                </c:pt>
                <c:pt idx="20">
                  <c:v>-5843435</c:v>
                </c:pt>
                <c:pt idx="21">
                  <c:v>-5843435</c:v>
                </c:pt>
                <c:pt idx="22">
                  <c:v>-5843435</c:v>
                </c:pt>
                <c:pt idx="23">
                  <c:v>-5843435</c:v>
                </c:pt>
                <c:pt idx="24">
                  <c:v>-10374350</c:v>
                </c:pt>
                <c:pt idx="25">
                  <c:v>-7582899.8999999985</c:v>
                </c:pt>
                <c:pt idx="26">
                  <c:v>2403490.3500000015</c:v>
                </c:pt>
                <c:pt idx="27">
                  <c:v>5737439.1499999985</c:v>
                </c:pt>
                <c:pt idx="28">
                  <c:v>5737439.1499999985</c:v>
                </c:pt>
                <c:pt idx="29">
                  <c:v>5737439.1499999985</c:v>
                </c:pt>
                <c:pt idx="30">
                  <c:v>5737439.1499999985</c:v>
                </c:pt>
                <c:pt idx="31">
                  <c:v>5737439.1499999985</c:v>
                </c:pt>
                <c:pt idx="32">
                  <c:v>5737439.1499999985</c:v>
                </c:pt>
                <c:pt idx="33">
                  <c:v>5737439.1499999985</c:v>
                </c:pt>
                <c:pt idx="34">
                  <c:v>5737439.1499999985</c:v>
                </c:pt>
                <c:pt idx="35">
                  <c:v>5737439.1499999985</c:v>
                </c:pt>
                <c:pt idx="36">
                  <c:v>-4258110.299999997</c:v>
                </c:pt>
                <c:pt idx="37">
                  <c:v>-301829.82349999622</c:v>
                </c:pt>
                <c:pt idx="38">
                  <c:v>14842042.977000006</c:v>
                </c:pt>
                <c:pt idx="39">
                  <c:v>19888979.708000004</c:v>
                </c:pt>
                <c:pt idx="40">
                  <c:v>19888979.708000004</c:v>
                </c:pt>
                <c:pt idx="41">
                  <c:v>19888979.708000004</c:v>
                </c:pt>
                <c:pt idx="42">
                  <c:v>19888979.708000004</c:v>
                </c:pt>
                <c:pt idx="43">
                  <c:v>19888979.708000004</c:v>
                </c:pt>
                <c:pt idx="44">
                  <c:v>19888979.708000004</c:v>
                </c:pt>
                <c:pt idx="45">
                  <c:v>19888979.708000004</c:v>
                </c:pt>
                <c:pt idx="46">
                  <c:v>19888979.708000004</c:v>
                </c:pt>
                <c:pt idx="47">
                  <c:v>19888979.708000004</c:v>
                </c:pt>
                <c:pt idx="48">
                  <c:v>4745106.9075000063</c:v>
                </c:pt>
                <c:pt idx="49">
                  <c:v>-2647972.0397000015</c:v>
                </c:pt>
                <c:pt idx="50">
                  <c:v>11939750.759344999</c:v>
                </c:pt>
                <c:pt idx="51">
                  <c:v>16787905.65897001</c:v>
                </c:pt>
                <c:pt idx="52">
                  <c:v>16787905.65897001</c:v>
                </c:pt>
                <c:pt idx="53">
                  <c:v>16787905.65897001</c:v>
                </c:pt>
                <c:pt idx="54">
                  <c:v>16787905.65897001</c:v>
                </c:pt>
                <c:pt idx="55">
                  <c:v>16787905.65897001</c:v>
                </c:pt>
                <c:pt idx="56">
                  <c:v>16787905.65897001</c:v>
                </c:pt>
                <c:pt idx="57">
                  <c:v>16787905.65897001</c:v>
                </c:pt>
                <c:pt idx="58">
                  <c:v>16787905.65897001</c:v>
                </c:pt>
                <c:pt idx="59">
                  <c:v>16787905.65897001</c:v>
                </c:pt>
                <c:pt idx="60">
                  <c:v>2223122.706020005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-28103000</c:v>
                </c:pt>
                <c:pt idx="5">
                  <c:v>-9732000.0000000019</c:v>
                </c:pt>
                <c:pt idx="6">
                  <c:v>-11572000.000000002</c:v>
                </c:pt>
                <c:pt idx="7">
                  <c:v>-10682000</c:v>
                </c:pt>
                <c:pt idx="8">
                  <c:v>-10602000</c:v>
                </c:pt>
                <c:pt idx="9">
                  <c:v>-10602000</c:v>
                </c:pt>
                <c:pt idx="10">
                  <c:v>-10602000</c:v>
                </c:pt>
                <c:pt idx="11">
                  <c:v>-10602000</c:v>
                </c:pt>
                <c:pt idx="12">
                  <c:v>-10956500</c:v>
                </c:pt>
                <c:pt idx="13">
                  <c:v>-12705265</c:v>
                </c:pt>
                <c:pt idx="14">
                  <c:v>-8174350</c:v>
                </c:pt>
                <c:pt idx="15">
                  <c:v>-6666185</c:v>
                </c:pt>
                <c:pt idx="16">
                  <c:v>-5666185</c:v>
                </c:pt>
                <c:pt idx="17">
                  <c:v>-5666185</c:v>
                </c:pt>
                <c:pt idx="18">
                  <c:v>-5666185</c:v>
                </c:pt>
                <c:pt idx="19">
                  <c:v>-5666185</c:v>
                </c:pt>
                <c:pt idx="20">
                  <c:v>-5666185</c:v>
                </c:pt>
                <c:pt idx="21">
                  <c:v>-5666185</c:v>
                </c:pt>
                <c:pt idx="22">
                  <c:v>-5666185</c:v>
                </c:pt>
                <c:pt idx="23">
                  <c:v>-5666185</c:v>
                </c:pt>
                <c:pt idx="24">
                  <c:v>-10197100</c:v>
                </c:pt>
                <c:pt idx="25">
                  <c:v>-7405649.8999999985</c:v>
                </c:pt>
                <c:pt idx="26">
                  <c:v>2580740.3500000015</c:v>
                </c:pt>
                <c:pt idx="27">
                  <c:v>5914689.1499999985</c:v>
                </c:pt>
                <c:pt idx="28">
                  <c:v>5914689.1499999985</c:v>
                </c:pt>
                <c:pt idx="29">
                  <c:v>5914689.1499999985</c:v>
                </c:pt>
                <c:pt idx="30">
                  <c:v>5914689.1499999985</c:v>
                </c:pt>
                <c:pt idx="31">
                  <c:v>5914689.1499999985</c:v>
                </c:pt>
                <c:pt idx="32">
                  <c:v>5914689.1499999985</c:v>
                </c:pt>
                <c:pt idx="33">
                  <c:v>5914689.1499999985</c:v>
                </c:pt>
                <c:pt idx="34">
                  <c:v>5914689.1499999985</c:v>
                </c:pt>
                <c:pt idx="35">
                  <c:v>5914689.1499999985</c:v>
                </c:pt>
                <c:pt idx="36">
                  <c:v>-4080860.299999997</c:v>
                </c:pt>
                <c:pt idx="37">
                  <c:v>-124579.82349999622</c:v>
                </c:pt>
                <c:pt idx="38">
                  <c:v>15019292.977000006</c:v>
                </c:pt>
                <c:pt idx="39">
                  <c:v>20066229.708000004</c:v>
                </c:pt>
                <c:pt idx="40">
                  <c:v>20066229.708000004</c:v>
                </c:pt>
                <c:pt idx="41">
                  <c:v>20066229.708000004</c:v>
                </c:pt>
                <c:pt idx="42">
                  <c:v>20066229.708000004</c:v>
                </c:pt>
                <c:pt idx="43">
                  <c:v>20066229.708000004</c:v>
                </c:pt>
                <c:pt idx="44">
                  <c:v>20066229.708000004</c:v>
                </c:pt>
                <c:pt idx="45">
                  <c:v>20066229.708000004</c:v>
                </c:pt>
                <c:pt idx="46">
                  <c:v>20066229.708000004</c:v>
                </c:pt>
                <c:pt idx="47">
                  <c:v>20066229.708000004</c:v>
                </c:pt>
                <c:pt idx="48">
                  <c:v>4922356.9075000063</c:v>
                </c:pt>
                <c:pt idx="49">
                  <c:v>-2470722.0397000015</c:v>
                </c:pt>
                <c:pt idx="50">
                  <c:v>12117000.759344999</c:v>
                </c:pt>
                <c:pt idx="51">
                  <c:v>16965155.65897001</c:v>
                </c:pt>
                <c:pt idx="52">
                  <c:v>16965155.65897001</c:v>
                </c:pt>
                <c:pt idx="53">
                  <c:v>16965155.65897001</c:v>
                </c:pt>
                <c:pt idx="54">
                  <c:v>16965155.65897001</c:v>
                </c:pt>
                <c:pt idx="55">
                  <c:v>16965155.65897001</c:v>
                </c:pt>
                <c:pt idx="56">
                  <c:v>16965155.65897001</c:v>
                </c:pt>
                <c:pt idx="57">
                  <c:v>16965155.65897001</c:v>
                </c:pt>
                <c:pt idx="58">
                  <c:v>16965155.65897001</c:v>
                </c:pt>
                <c:pt idx="59">
                  <c:v>16965155.65897001</c:v>
                </c:pt>
                <c:pt idx="60">
                  <c:v>2400372.706020005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-17881250</c:v>
                </c:pt>
                <c:pt idx="5">
                  <c:v>-9747916.6666666679</c:v>
                </c:pt>
                <c:pt idx="6">
                  <c:v>-11747916.666666668</c:v>
                </c:pt>
                <c:pt idx="7">
                  <c:v>-10779250</c:v>
                </c:pt>
                <c:pt idx="8">
                  <c:v>-10779250</c:v>
                </c:pt>
                <c:pt idx="9">
                  <c:v>-10779250</c:v>
                </c:pt>
                <c:pt idx="10">
                  <c:v>-10779250</c:v>
                </c:pt>
                <c:pt idx="11">
                  <c:v>-10779250</c:v>
                </c:pt>
                <c:pt idx="12">
                  <c:v>-11133750</c:v>
                </c:pt>
                <c:pt idx="13">
                  <c:v>-12882515</c:v>
                </c:pt>
                <c:pt idx="14">
                  <c:v>-8351600</c:v>
                </c:pt>
                <c:pt idx="15">
                  <c:v>-6843435</c:v>
                </c:pt>
                <c:pt idx="16">
                  <c:v>-5843435</c:v>
                </c:pt>
                <c:pt idx="17">
                  <c:v>-5843435</c:v>
                </c:pt>
                <c:pt idx="18">
                  <c:v>-5843435</c:v>
                </c:pt>
                <c:pt idx="19">
                  <c:v>-5843435</c:v>
                </c:pt>
                <c:pt idx="20">
                  <c:v>-5843435</c:v>
                </c:pt>
                <c:pt idx="21">
                  <c:v>-5843435</c:v>
                </c:pt>
                <c:pt idx="22">
                  <c:v>-5843435</c:v>
                </c:pt>
                <c:pt idx="23">
                  <c:v>-5843435</c:v>
                </c:pt>
                <c:pt idx="24">
                  <c:v>-10374350</c:v>
                </c:pt>
                <c:pt idx="25">
                  <c:v>-7582899.8999999985</c:v>
                </c:pt>
                <c:pt idx="26">
                  <c:v>2403490.3500000015</c:v>
                </c:pt>
                <c:pt idx="27">
                  <c:v>5737439.1499999985</c:v>
                </c:pt>
                <c:pt idx="28">
                  <c:v>5737439.1499999985</c:v>
                </c:pt>
                <c:pt idx="29">
                  <c:v>5737439.1499999985</c:v>
                </c:pt>
                <c:pt idx="30">
                  <c:v>5737439.1499999985</c:v>
                </c:pt>
                <c:pt idx="31">
                  <c:v>5737439.1499999985</c:v>
                </c:pt>
                <c:pt idx="32">
                  <c:v>5737439.1499999985</c:v>
                </c:pt>
                <c:pt idx="33">
                  <c:v>5737439.1499999985</c:v>
                </c:pt>
                <c:pt idx="34">
                  <c:v>5737439.1499999985</c:v>
                </c:pt>
                <c:pt idx="35">
                  <c:v>5737439.1499999985</c:v>
                </c:pt>
                <c:pt idx="36">
                  <c:v>-4258110.299999997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D11-8E43-96BA-C967BD7AFCAD}"/>
            </c:ext>
          </c:extLst>
        </c:ser>
        <c:ser>
          <c:idx val="5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-17881250</c:v>
                </c:pt>
                <c:pt idx="5">
                  <c:v>-27629166.666666668</c:v>
                </c:pt>
                <c:pt idx="6">
                  <c:v>-39377083.333333336</c:v>
                </c:pt>
                <c:pt idx="7">
                  <c:v>-50156333.333333336</c:v>
                </c:pt>
                <c:pt idx="8">
                  <c:v>-60935583.333333336</c:v>
                </c:pt>
                <c:pt idx="9">
                  <c:v>-71714833.333333343</c:v>
                </c:pt>
                <c:pt idx="10">
                  <c:v>-82494083.333333343</c:v>
                </c:pt>
                <c:pt idx="11">
                  <c:v>-93273333.333333343</c:v>
                </c:pt>
                <c:pt idx="12">
                  <c:v>-104407083.33333334</c:v>
                </c:pt>
                <c:pt idx="13">
                  <c:v>-117289598.33333334</c:v>
                </c:pt>
                <c:pt idx="14">
                  <c:v>-125641198.33333334</c:v>
                </c:pt>
                <c:pt idx="15">
                  <c:v>-132484633.33333334</c:v>
                </c:pt>
                <c:pt idx="16">
                  <c:v>-138328068.33333334</c:v>
                </c:pt>
                <c:pt idx="17">
                  <c:v>-144171503.33333334</c:v>
                </c:pt>
                <c:pt idx="18">
                  <c:v>-150014938.33333334</c:v>
                </c:pt>
                <c:pt idx="19">
                  <c:v>-155858373.33333334</c:v>
                </c:pt>
                <c:pt idx="20">
                  <c:v>-161701808.33333334</c:v>
                </c:pt>
                <c:pt idx="21">
                  <c:v>-167545243.33333334</c:v>
                </c:pt>
                <c:pt idx="22">
                  <c:v>-173388678.33333334</c:v>
                </c:pt>
                <c:pt idx="23">
                  <c:v>-179232113.33333334</c:v>
                </c:pt>
                <c:pt idx="24">
                  <c:v>-189606463.33333334</c:v>
                </c:pt>
                <c:pt idx="25">
                  <c:v>-197189363.23333335</c:v>
                </c:pt>
                <c:pt idx="26">
                  <c:v>-194785872.88333336</c:v>
                </c:pt>
                <c:pt idx="27">
                  <c:v>-189048433.73333335</c:v>
                </c:pt>
                <c:pt idx="28">
                  <c:v>-183310994.58333334</c:v>
                </c:pt>
                <c:pt idx="29">
                  <c:v>-177573555.43333334</c:v>
                </c:pt>
                <c:pt idx="30">
                  <c:v>-171836116.28333333</c:v>
                </c:pt>
                <c:pt idx="31">
                  <c:v>-166098677.13333333</c:v>
                </c:pt>
                <c:pt idx="32">
                  <c:v>-160361237.98333332</c:v>
                </c:pt>
                <c:pt idx="33">
                  <c:v>-154623798.83333331</c:v>
                </c:pt>
                <c:pt idx="34">
                  <c:v>-148886359.68333331</c:v>
                </c:pt>
                <c:pt idx="35">
                  <c:v>-143148920.5333333</c:v>
                </c:pt>
                <c:pt idx="36">
                  <c:v>-147407030.83333331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D11-8E43-96BA-C967BD7AFCAD}"/>
            </c:ext>
          </c:extLst>
        </c:ser>
        <c:ser>
          <c:idx val="6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-28103000</c:v>
                </c:pt>
                <c:pt idx="5">
                  <c:v>-9732000.0000000019</c:v>
                </c:pt>
                <c:pt idx="6">
                  <c:v>-11572000.000000002</c:v>
                </c:pt>
                <c:pt idx="7">
                  <c:v>-10682000</c:v>
                </c:pt>
                <c:pt idx="8">
                  <c:v>-10602000</c:v>
                </c:pt>
                <c:pt idx="9">
                  <c:v>-10602000</c:v>
                </c:pt>
                <c:pt idx="10">
                  <c:v>-10602000</c:v>
                </c:pt>
                <c:pt idx="11">
                  <c:v>-10602000</c:v>
                </c:pt>
                <c:pt idx="12">
                  <c:v>-10956500</c:v>
                </c:pt>
                <c:pt idx="13">
                  <c:v>-12705265</c:v>
                </c:pt>
                <c:pt idx="14">
                  <c:v>-8174350</c:v>
                </c:pt>
                <c:pt idx="15">
                  <c:v>-6666185</c:v>
                </c:pt>
                <c:pt idx="16">
                  <c:v>-5666185</c:v>
                </c:pt>
                <c:pt idx="17">
                  <c:v>-5666185</c:v>
                </c:pt>
                <c:pt idx="18">
                  <c:v>-5666185</c:v>
                </c:pt>
                <c:pt idx="19">
                  <c:v>-5666185</c:v>
                </c:pt>
                <c:pt idx="20">
                  <c:v>-5666185</c:v>
                </c:pt>
                <c:pt idx="21">
                  <c:v>-5666185</c:v>
                </c:pt>
                <c:pt idx="22">
                  <c:v>-5666185</c:v>
                </c:pt>
                <c:pt idx="23">
                  <c:v>-5666185</c:v>
                </c:pt>
                <c:pt idx="24">
                  <c:v>-10197100</c:v>
                </c:pt>
                <c:pt idx="25">
                  <c:v>-7405649.8999999985</c:v>
                </c:pt>
                <c:pt idx="26">
                  <c:v>2580740.3500000015</c:v>
                </c:pt>
                <c:pt idx="27">
                  <c:v>5914689.1499999985</c:v>
                </c:pt>
                <c:pt idx="28">
                  <c:v>5914689.1499999985</c:v>
                </c:pt>
                <c:pt idx="29">
                  <c:v>5914689.1499999985</c:v>
                </c:pt>
                <c:pt idx="30">
                  <c:v>5914689.1499999985</c:v>
                </c:pt>
                <c:pt idx="31">
                  <c:v>5914689.1499999985</c:v>
                </c:pt>
                <c:pt idx="32">
                  <c:v>5914689.1499999985</c:v>
                </c:pt>
                <c:pt idx="33">
                  <c:v>5914689.1499999985</c:v>
                </c:pt>
                <c:pt idx="34">
                  <c:v>5914689.1499999985</c:v>
                </c:pt>
                <c:pt idx="35">
                  <c:v>5914689.1499999985</c:v>
                </c:pt>
                <c:pt idx="36">
                  <c:v>-4080860.299999997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D11-8E43-96BA-C967BD7AFCAD}"/>
            </c:ext>
          </c:extLst>
        </c:ser>
        <c:ser>
          <c:idx val="7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-28103000</c:v>
                </c:pt>
                <c:pt idx="5">
                  <c:v>-37835000</c:v>
                </c:pt>
                <c:pt idx="6">
                  <c:v>-49407000</c:v>
                </c:pt>
                <c:pt idx="7">
                  <c:v>-60089000</c:v>
                </c:pt>
                <c:pt idx="8">
                  <c:v>-70691000</c:v>
                </c:pt>
                <c:pt idx="9">
                  <c:v>-81293000</c:v>
                </c:pt>
                <c:pt idx="10">
                  <c:v>-91895000</c:v>
                </c:pt>
                <c:pt idx="11">
                  <c:v>-102497000</c:v>
                </c:pt>
                <c:pt idx="12">
                  <c:v>-113453500</c:v>
                </c:pt>
                <c:pt idx="13">
                  <c:v>-126158765</c:v>
                </c:pt>
                <c:pt idx="14">
                  <c:v>-134333115</c:v>
                </c:pt>
                <c:pt idx="15">
                  <c:v>-140999300</c:v>
                </c:pt>
                <c:pt idx="16">
                  <c:v>-146665485</c:v>
                </c:pt>
                <c:pt idx="17">
                  <c:v>-152331670</c:v>
                </c:pt>
                <c:pt idx="18">
                  <c:v>-157997855</c:v>
                </c:pt>
                <c:pt idx="19">
                  <c:v>-163664040</c:v>
                </c:pt>
                <c:pt idx="20">
                  <c:v>-169330225</c:v>
                </c:pt>
                <c:pt idx="21">
                  <c:v>-174996410</c:v>
                </c:pt>
                <c:pt idx="22">
                  <c:v>-180662595</c:v>
                </c:pt>
                <c:pt idx="23">
                  <c:v>-186328780</c:v>
                </c:pt>
                <c:pt idx="24">
                  <c:v>-196525880</c:v>
                </c:pt>
                <c:pt idx="25">
                  <c:v>-203931529.90000001</c:v>
                </c:pt>
                <c:pt idx="26">
                  <c:v>-201350789.55000001</c:v>
                </c:pt>
                <c:pt idx="27">
                  <c:v>-195436100.40000001</c:v>
                </c:pt>
                <c:pt idx="28">
                  <c:v>-189521411.25</c:v>
                </c:pt>
                <c:pt idx="29">
                  <c:v>-183606722.09999999</c:v>
                </c:pt>
                <c:pt idx="30">
                  <c:v>-177692032.94999999</c:v>
                </c:pt>
                <c:pt idx="31">
                  <c:v>-171777343.79999998</c:v>
                </c:pt>
                <c:pt idx="32">
                  <c:v>-165862654.64999998</c:v>
                </c:pt>
                <c:pt idx="33">
                  <c:v>-159947965.49999997</c:v>
                </c:pt>
                <c:pt idx="34">
                  <c:v>-154033276.34999996</c:v>
                </c:pt>
                <c:pt idx="35">
                  <c:v>-148118587.19999996</c:v>
                </c:pt>
                <c:pt idx="36">
                  <c:v>-152199447.49999994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D11-8E43-96BA-C967BD7AFCAD}"/>
            </c:ext>
          </c:extLst>
        </c:ser>
        <c:ser>
          <c:idx val="0"/>
          <c:order val="4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FIN_CHARTDAT!$C$42:$AY$42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-17881250</c:v>
                </c:pt>
                <c:pt idx="5">
                  <c:v>-9747916.6666666679</c:v>
                </c:pt>
                <c:pt idx="6">
                  <c:v>-11747916.666666668</c:v>
                </c:pt>
                <c:pt idx="7">
                  <c:v>-10779250</c:v>
                </c:pt>
                <c:pt idx="8">
                  <c:v>-10779250</c:v>
                </c:pt>
                <c:pt idx="9">
                  <c:v>-10779250</c:v>
                </c:pt>
                <c:pt idx="10">
                  <c:v>-10779250</c:v>
                </c:pt>
                <c:pt idx="11">
                  <c:v>-10779250</c:v>
                </c:pt>
                <c:pt idx="12">
                  <c:v>-11133750</c:v>
                </c:pt>
                <c:pt idx="13">
                  <c:v>-12882515</c:v>
                </c:pt>
                <c:pt idx="14">
                  <c:v>-8351600</c:v>
                </c:pt>
                <c:pt idx="15">
                  <c:v>-6843435</c:v>
                </c:pt>
                <c:pt idx="16">
                  <c:v>-5843435</c:v>
                </c:pt>
                <c:pt idx="17">
                  <c:v>-5843435</c:v>
                </c:pt>
                <c:pt idx="18">
                  <c:v>-5843435</c:v>
                </c:pt>
                <c:pt idx="19">
                  <c:v>-5843435</c:v>
                </c:pt>
                <c:pt idx="20">
                  <c:v>-5843435</c:v>
                </c:pt>
                <c:pt idx="21">
                  <c:v>-5843435</c:v>
                </c:pt>
                <c:pt idx="22">
                  <c:v>-5843435</c:v>
                </c:pt>
                <c:pt idx="23">
                  <c:v>-5843435</c:v>
                </c:pt>
                <c:pt idx="24">
                  <c:v>-10374350</c:v>
                </c:pt>
                <c:pt idx="25">
                  <c:v>-7582899.8999999985</c:v>
                </c:pt>
                <c:pt idx="26">
                  <c:v>2403490.3500000015</c:v>
                </c:pt>
                <c:pt idx="27">
                  <c:v>5737439.1499999985</c:v>
                </c:pt>
                <c:pt idx="28">
                  <c:v>5737439.1499999985</c:v>
                </c:pt>
                <c:pt idx="29">
                  <c:v>5737439.1499999985</c:v>
                </c:pt>
                <c:pt idx="30">
                  <c:v>5737439.1499999985</c:v>
                </c:pt>
                <c:pt idx="31">
                  <c:v>5737439.1499999985</c:v>
                </c:pt>
                <c:pt idx="32">
                  <c:v>5737439.1499999985</c:v>
                </c:pt>
                <c:pt idx="33">
                  <c:v>5737439.1499999985</c:v>
                </c:pt>
                <c:pt idx="34">
                  <c:v>5737439.1499999985</c:v>
                </c:pt>
                <c:pt idx="35">
                  <c:v>5737439.1499999985</c:v>
                </c:pt>
                <c:pt idx="36">
                  <c:v>-4258110.299999997</c:v>
                </c:pt>
                <c:pt idx="37">
                  <c:v>-301829.82349999622</c:v>
                </c:pt>
                <c:pt idx="38">
                  <c:v>14842042.977000006</c:v>
                </c:pt>
                <c:pt idx="39">
                  <c:v>19888979.708000004</c:v>
                </c:pt>
                <c:pt idx="40">
                  <c:v>19888979.708000004</c:v>
                </c:pt>
                <c:pt idx="41">
                  <c:v>19888979.708000004</c:v>
                </c:pt>
                <c:pt idx="42">
                  <c:v>19888979.708000004</c:v>
                </c:pt>
                <c:pt idx="43">
                  <c:v>19888979.708000004</c:v>
                </c:pt>
                <c:pt idx="44">
                  <c:v>19888979.708000004</c:v>
                </c:pt>
                <c:pt idx="45">
                  <c:v>19888979.708000004</c:v>
                </c:pt>
                <c:pt idx="46">
                  <c:v>19888979.708000004</c:v>
                </c:pt>
                <c:pt idx="47">
                  <c:v>19888979.708000004</c:v>
                </c:pt>
                <c:pt idx="48">
                  <c:v>4745106.9075000063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11-8E43-96BA-C967BD7AFCAD}"/>
            </c:ext>
          </c:extLst>
        </c:ser>
        <c:ser>
          <c:idx val="1"/>
          <c:order val="5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FIN_CHARTDAT!$C$43:$AY$43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-17881250</c:v>
                </c:pt>
                <c:pt idx="5">
                  <c:v>-27629166.666666668</c:v>
                </c:pt>
                <c:pt idx="6">
                  <c:v>-39377083.333333336</c:v>
                </c:pt>
                <c:pt idx="7">
                  <c:v>-50156333.333333336</c:v>
                </c:pt>
                <c:pt idx="8">
                  <c:v>-60935583.333333336</c:v>
                </c:pt>
                <c:pt idx="9">
                  <c:v>-71714833.333333343</c:v>
                </c:pt>
                <c:pt idx="10">
                  <c:v>-82494083.333333343</c:v>
                </c:pt>
                <c:pt idx="11">
                  <c:v>-93273333.333333343</c:v>
                </c:pt>
                <c:pt idx="12">
                  <c:v>-104407083.33333334</c:v>
                </c:pt>
                <c:pt idx="13">
                  <c:v>-117289598.33333334</c:v>
                </c:pt>
                <c:pt idx="14">
                  <c:v>-125641198.33333334</c:v>
                </c:pt>
                <c:pt idx="15">
                  <c:v>-132484633.33333334</c:v>
                </c:pt>
                <c:pt idx="16">
                  <c:v>-138328068.33333334</c:v>
                </c:pt>
                <c:pt idx="17">
                  <c:v>-144171503.33333334</c:v>
                </c:pt>
                <c:pt idx="18">
                  <c:v>-150014938.33333334</c:v>
                </c:pt>
                <c:pt idx="19">
                  <c:v>-155858373.33333334</c:v>
                </c:pt>
                <c:pt idx="20">
                  <c:v>-161701808.33333334</c:v>
                </c:pt>
                <c:pt idx="21">
                  <c:v>-167545243.33333334</c:v>
                </c:pt>
                <c:pt idx="22">
                  <c:v>-173388678.33333334</c:v>
                </c:pt>
                <c:pt idx="23">
                  <c:v>-179232113.33333334</c:v>
                </c:pt>
                <c:pt idx="24">
                  <c:v>-189606463.33333334</c:v>
                </c:pt>
                <c:pt idx="25">
                  <c:v>-197189363.23333335</c:v>
                </c:pt>
                <c:pt idx="26">
                  <c:v>-194785872.88333336</c:v>
                </c:pt>
                <c:pt idx="27">
                  <c:v>-189048433.73333335</c:v>
                </c:pt>
                <c:pt idx="28">
                  <c:v>-183310994.58333334</c:v>
                </c:pt>
                <c:pt idx="29">
                  <c:v>-177573555.43333334</c:v>
                </c:pt>
                <c:pt idx="30">
                  <c:v>-171836116.28333333</c:v>
                </c:pt>
                <c:pt idx="31">
                  <c:v>-166098677.13333333</c:v>
                </c:pt>
                <c:pt idx="32">
                  <c:v>-160361237.98333332</c:v>
                </c:pt>
                <c:pt idx="33">
                  <c:v>-154623798.83333331</c:v>
                </c:pt>
                <c:pt idx="34">
                  <c:v>-148886359.68333331</c:v>
                </c:pt>
                <c:pt idx="35">
                  <c:v>-143148920.5333333</c:v>
                </c:pt>
                <c:pt idx="36">
                  <c:v>-147407030.83333331</c:v>
                </c:pt>
                <c:pt idx="37">
                  <c:v>-147708860.65683332</c:v>
                </c:pt>
                <c:pt idx="38">
                  <c:v>-132866817.67983332</c:v>
                </c:pt>
                <c:pt idx="39">
                  <c:v>-112977837.97183332</c:v>
                </c:pt>
                <c:pt idx="40">
                  <c:v>-93088858.263833314</c:v>
                </c:pt>
                <c:pt idx="41">
                  <c:v>-73199878.55583331</c:v>
                </c:pt>
                <c:pt idx="42">
                  <c:v>-53310898.847833306</c:v>
                </c:pt>
                <c:pt idx="43">
                  <c:v>-33421919.139833301</c:v>
                </c:pt>
                <c:pt idx="44">
                  <c:v>-13532939.431833297</c:v>
                </c:pt>
                <c:pt idx="45">
                  <c:v>6356040.2761667073</c:v>
                </c:pt>
                <c:pt idx="46">
                  <c:v>26245019.984166712</c:v>
                </c:pt>
                <c:pt idx="47">
                  <c:v>46133999.692166716</c:v>
                </c:pt>
                <c:pt idx="48">
                  <c:v>50879106.599666722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11-8E43-96BA-C967BD7AFCAD}"/>
            </c:ext>
          </c:extLst>
        </c:ser>
        <c:ser>
          <c:idx val="2"/>
          <c:order val="6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FIN_CHARTDAT!$C$44:$AY$44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-28103000</c:v>
                </c:pt>
                <c:pt idx="5">
                  <c:v>-9732000.0000000019</c:v>
                </c:pt>
                <c:pt idx="6">
                  <c:v>-11572000.000000002</c:v>
                </c:pt>
                <c:pt idx="7">
                  <c:v>-10682000</c:v>
                </c:pt>
                <c:pt idx="8">
                  <c:v>-10602000</c:v>
                </c:pt>
                <c:pt idx="9">
                  <c:v>-10602000</c:v>
                </c:pt>
                <c:pt idx="10">
                  <c:v>-10602000</c:v>
                </c:pt>
                <c:pt idx="11">
                  <c:v>-10602000</c:v>
                </c:pt>
                <c:pt idx="12">
                  <c:v>-10956500</c:v>
                </c:pt>
                <c:pt idx="13">
                  <c:v>-12705265</c:v>
                </c:pt>
                <c:pt idx="14">
                  <c:v>-8174350</c:v>
                </c:pt>
                <c:pt idx="15">
                  <c:v>-6666185</c:v>
                </c:pt>
                <c:pt idx="16">
                  <c:v>-5666185</c:v>
                </c:pt>
                <c:pt idx="17">
                  <c:v>-5666185</c:v>
                </c:pt>
                <c:pt idx="18">
                  <c:v>-5666185</c:v>
                </c:pt>
                <c:pt idx="19">
                  <c:v>-5666185</c:v>
                </c:pt>
                <c:pt idx="20">
                  <c:v>-5666185</c:v>
                </c:pt>
                <c:pt idx="21">
                  <c:v>-5666185</c:v>
                </c:pt>
                <c:pt idx="22">
                  <c:v>-5666185</c:v>
                </c:pt>
                <c:pt idx="23">
                  <c:v>-5666185</c:v>
                </c:pt>
                <c:pt idx="24">
                  <c:v>-10197100</c:v>
                </c:pt>
                <c:pt idx="25">
                  <c:v>-7405649.8999999985</c:v>
                </c:pt>
                <c:pt idx="26">
                  <c:v>2580740.3500000015</c:v>
                </c:pt>
                <c:pt idx="27">
                  <c:v>5914689.1499999985</c:v>
                </c:pt>
                <c:pt idx="28">
                  <c:v>5914689.1499999985</c:v>
                </c:pt>
                <c:pt idx="29">
                  <c:v>5914689.1499999985</c:v>
                </c:pt>
                <c:pt idx="30">
                  <c:v>5914689.1499999985</c:v>
                </c:pt>
                <c:pt idx="31">
                  <c:v>5914689.1499999985</c:v>
                </c:pt>
                <c:pt idx="32">
                  <c:v>5914689.1499999985</c:v>
                </c:pt>
                <c:pt idx="33">
                  <c:v>5914689.1499999985</c:v>
                </c:pt>
                <c:pt idx="34">
                  <c:v>5914689.1499999985</c:v>
                </c:pt>
                <c:pt idx="35">
                  <c:v>5914689.1499999985</c:v>
                </c:pt>
                <c:pt idx="36">
                  <c:v>-4080860.299999997</c:v>
                </c:pt>
                <c:pt idx="37">
                  <c:v>-124579.82349999622</c:v>
                </c:pt>
                <c:pt idx="38">
                  <c:v>15019292.977000006</c:v>
                </c:pt>
                <c:pt idx="39">
                  <c:v>20066229.708000004</c:v>
                </c:pt>
                <c:pt idx="40">
                  <c:v>20066229.708000004</c:v>
                </c:pt>
                <c:pt idx="41">
                  <c:v>20066229.708000004</c:v>
                </c:pt>
                <c:pt idx="42">
                  <c:v>20066229.708000004</c:v>
                </c:pt>
                <c:pt idx="43">
                  <c:v>20066229.708000004</c:v>
                </c:pt>
                <c:pt idx="44">
                  <c:v>20066229.708000004</c:v>
                </c:pt>
                <c:pt idx="45">
                  <c:v>20066229.708000004</c:v>
                </c:pt>
                <c:pt idx="46">
                  <c:v>20066229.708000004</c:v>
                </c:pt>
                <c:pt idx="47">
                  <c:v>20066229.708000004</c:v>
                </c:pt>
                <c:pt idx="48">
                  <c:v>4922356.9075000063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11-8E43-96BA-C967BD7AFCAD}"/>
            </c:ext>
          </c:extLst>
        </c:ser>
        <c:ser>
          <c:idx val="3"/>
          <c:order val="7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FIN_CHARTDAT!$C$45:$AY$45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-28103000</c:v>
                </c:pt>
                <c:pt idx="5">
                  <c:v>-37835000</c:v>
                </c:pt>
                <c:pt idx="6">
                  <c:v>-49407000</c:v>
                </c:pt>
                <c:pt idx="7">
                  <c:v>-60089000</c:v>
                </c:pt>
                <c:pt idx="8">
                  <c:v>-70691000</c:v>
                </c:pt>
                <c:pt idx="9">
                  <c:v>-81293000</c:v>
                </c:pt>
                <c:pt idx="10">
                  <c:v>-91895000</c:v>
                </c:pt>
                <c:pt idx="11">
                  <c:v>-102497000</c:v>
                </c:pt>
                <c:pt idx="12">
                  <c:v>-113453500</c:v>
                </c:pt>
                <c:pt idx="13">
                  <c:v>-126158765</c:v>
                </c:pt>
                <c:pt idx="14">
                  <c:v>-134333115</c:v>
                </c:pt>
                <c:pt idx="15">
                  <c:v>-140999300</c:v>
                </c:pt>
                <c:pt idx="16">
                  <c:v>-146665485</c:v>
                </c:pt>
                <c:pt idx="17">
                  <c:v>-152331670</c:v>
                </c:pt>
                <c:pt idx="18">
                  <c:v>-157997855</c:v>
                </c:pt>
                <c:pt idx="19">
                  <c:v>-163664040</c:v>
                </c:pt>
                <c:pt idx="20">
                  <c:v>-169330225</c:v>
                </c:pt>
                <c:pt idx="21">
                  <c:v>-174996410</c:v>
                </c:pt>
                <c:pt idx="22">
                  <c:v>-180662595</c:v>
                </c:pt>
                <c:pt idx="23">
                  <c:v>-186328780</c:v>
                </c:pt>
                <c:pt idx="24">
                  <c:v>-196525880</c:v>
                </c:pt>
                <c:pt idx="25">
                  <c:v>-203931529.90000001</c:v>
                </c:pt>
                <c:pt idx="26">
                  <c:v>-201350789.55000001</c:v>
                </c:pt>
                <c:pt idx="27">
                  <c:v>-195436100.40000001</c:v>
                </c:pt>
                <c:pt idx="28">
                  <c:v>-189521411.25</c:v>
                </c:pt>
                <c:pt idx="29">
                  <c:v>-183606722.09999999</c:v>
                </c:pt>
                <c:pt idx="30">
                  <c:v>-177692032.94999999</c:v>
                </c:pt>
                <c:pt idx="31">
                  <c:v>-171777343.79999998</c:v>
                </c:pt>
                <c:pt idx="32">
                  <c:v>-165862654.64999998</c:v>
                </c:pt>
                <c:pt idx="33">
                  <c:v>-159947965.49999997</c:v>
                </c:pt>
                <c:pt idx="34">
                  <c:v>-154033276.34999996</c:v>
                </c:pt>
                <c:pt idx="35">
                  <c:v>-148118587.19999996</c:v>
                </c:pt>
                <c:pt idx="36">
                  <c:v>-152199447.49999994</c:v>
                </c:pt>
                <c:pt idx="37">
                  <c:v>-152324027.32349995</c:v>
                </c:pt>
                <c:pt idx="38">
                  <c:v>-137304734.34649995</c:v>
                </c:pt>
                <c:pt idx="39">
                  <c:v>-117238504.63849995</c:v>
                </c:pt>
                <c:pt idx="40">
                  <c:v>-97172274.930499941</c:v>
                </c:pt>
                <c:pt idx="41">
                  <c:v>-77106045.222499937</c:v>
                </c:pt>
                <c:pt idx="42">
                  <c:v>-57039815.514499933</c:v>
                </c:pt>
                <c:pt idx="43">
                  <c:v>-36973585.806499928</c:v>
                </c:pt>
                <c:pt idx="44">
                  <c:v>-16907356.098499924</c:v>
                </c:pt>
                <c:pt idx="45">
                  <c:v>3158873.6095000803</c:v>
                </c:pt>
                <c:pt idx="46">
                  <c:v>23225103.317500085</c:v>
                </c:pt>
                <c:pt idx="47">
                  <c:v>43291333.025500089</c:v>
                </c:pt>
                <c:pt idx="48">
                  <c:v>48213689.933000095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D11-8E43-96BA-C967BD7AF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-17881250</c:v>
                </c:pt>
                <c:pt idx="5">
                  <c:v>-9747916.6666666679</c:v>
                </c:pt>
                <c:pt idx="6">
                  <c:v>-11747916.666666668</c:v>
                </c:pt>
                <c:pt idx="7">
                  <c:v>-10779250</c:v>
                </c:pt>
                <c:pt idx="8">
                  <c:v>-10779250</c:v>
                </c:pt>
                <c:pt idx="9">
                  <c:v>-10779250</c:v>
                </c:pt>
                <c:pt idx="10">
                  <c:v>-10779250</c:v>
                </c:pt>
                <c:pt idx="11">
                  <c:v>-10779250</c:v>
                </c:pt>
                <c:pt idx="12">
                  <c:v>-11133750</c:v>
                </c:pt>
                <c:pt idx="13">
                  <c:v>-12882515</c:v>
                </c:pt>
                <c:pt idx="14">
                  <c:v>-8351600</c:v>
                </c:pt>
                <c:pt idx="15">
                  <c:v>-6843435</c:v>
                </c:pt>
                <c:pt idx="16">
                  <c:v>-5843435</c:v>
                </c:pt>
                <c:pt idx="17">
                  <c:v>-5843435</c:v>
                </c:pt>
                <c:pt idx="18">
                  <c:v>-5843435</c:v>
                </c:pt>
                <c:pt idx="19">
                  <c:v>-5843435</c:v>
                </c:pt>
                <c:pt idx="20">
                  <c:v>-5843435</c:v>
                </c:pt>
                <c:pt idx="21">
                  <c:v>-5843435</c:v>
                </c:pt>
                <c:pt idx="22">
                  <c:v>-5843435</c:v>
                </c:pt>
                <c:pt idx="23">
                  <c:v>-5843435</c:v>
                </c:pt>
                <c:pt idx="24">
                  <c:v>-10374350</c:v>
                </c:pt>
                <c:pt idx="25">
                  <c:v>-7582899.8999999985</c:v>
                </c:pt>
                <c:pt idx="26">
                  <c:v>2403490.3500000015</c:v>
                </c:pt>
                <c:pt idx="27">
                  <c:v>5737439.1499999985</c:v>
                </c:pt>
                <c:pt idx="28">
                  <c:v>5737439.1499999985</c:v>
                </c:pt>
                <c:pt idx="29">
                  <c:v>5737439.1499999985</c:v>
                </c:pt>
                <c:pt idx="30">
                  <c:v>5737439.1499999985</c:v>
                </c:pt>
                <c:pt idx="31">
                  <c:v>5737439.1499999985</c:v>
                </c:pt>
                <c:pt idx="32">
                  <c:v>5737439.1499999985</c:v>
                </c:pt>
                <c:pt idx="33">
                  <c:v>5737439.1499999985</c:v>
                </c:pt>
                <c:pt idx="34">
                  <c:v>5737439.1499999985</c:v>
                </c:pt>
                <c:pt idx="35">
                  <c:v>5737439.1499999985</c:v>
                </c:pt>
                <c:pt idx="36">
                  <c:v>-4258110.299999997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3F3-344F-9FA3-896E6CB621CD}"/>
            </c:ext>
          </c:extLst>
        </c:ser>
        <c:ser>
          <c:idx val="6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-17881250</c:v>
                </c:pt>
                <c:pt idx="5">
                  <c:v>-27629166.666666668</c:v>
                </c:pt>
                <c:pt idx="6">
                  <c:v>-39377083.333333336</c:v>
                </c:pt>
                <c:pt idx="7">
                  <c:v>-50156333.333333336</c:v>
                </c:pt>
                <c:pt idx="8">
                  <c:v>-60935583.333333336</c:v>
                </c:pt>
                <c:pt idx="9">
                  <c:v>-71714833.333333343</c:v>
                </c:pt>
                <c:pt idx="10">
                  <c:v>-82494083.333333343</c:v>
                </c:pt>
                <c:pt idx="11">
                  <c:v>-93273333.333333343</c:v>
                </c:pt>
                <c:pt idx="12">
                  <c:v>-104407083.33333334</c:v>
                </c:pt>
                <c:pt idx="13">
                  <c:v>-117289598.33333334</c:v>
                </c:pt>
                <c:pt idx="14">
                  <c:v>-125641198.33333334</c:v>
                </c:pt>
                <c:pt idx="15">
                  <c:v>-132484633.33333334</c:v>
                </c:pt>
                <c:pt idx="16">
                  <c:v>-138328068.33333334</c:v>
                </c:pt>
                <c:pt idx="17">
                  <c:v>-144171503.33333334</c:v>
                </c:pt>
                <c:pt idx="18">
                  <c:v>-150014938.33333334</c:v>
                </c:pt>
                <c:pt idx="19">
                  <c:v>-155858373.33333334</c:v>
                </c:pt>
                <c:pt idx="20">
                  <c:v>-161701808.33333334</c:v>
                </c:pt>
                <c:pt idx="21">
                  <c:v>-167545243.33333334</c:v>
                </c:pt>
                <c:pt idx="22">
                  <c:v>-173388678.33333334</c:v>
                </c:pt>
                <c:pt idx="23">
                  <c:v>-179232113.33333334</c:v>
                </c:pt>
                <c:pt idx="24">
                  <c:v>-189606463.33333334</c:v>
                </c:pt>
                <c:pt idx="25">
                  <c:v>-197189363.23333335</c:v>
                </c:pt>
                <c:pt idx="26">
                  <c:v>-194785872.88333336</c:v>
                </c:pt>
                <c:pt idx="27">
                  <c:v>-189048433.73333335</c:v>
                </c:pt>
                <c:pt idx="28">
                  <c:v>-183310994.58333334</c:v>
                </c:pt>
                <c:pt idx="29">
                  <c:v>-177573555.43333334</c:v>
                </c:pt>
                <c:pt idx="30">
                  <c:v>-171836116.28333333</c:v>
                </c:pt>
                <c:pt idx="31">
                  <c:v>-166098677.13333333</c:v>
                </c:pt>
                <c:pt idx="32">
                  <c:v>-160361237.98333332</c:v>
                </c:pt>
                <c:pt idx="33">
                  <c:v>-154623798.83333331</c:v>
                </c:pt>
                <c:pt idx="34">
                  <c:v>-148886359.68333331</c:v>
                </c:pt>
                <c:pt idx="35">
                  <c:v>-143148920.5333333</c:v>
                </c:pt>
                <c:pt idx="36">
                  <c:v>-147407030.83333331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3F3-344F-9FA3-896E6CB621CD}"/>
            </c:ext>
          </c:extLst>
        </c:ser>
        <c:ser>
          <c:idx val="7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-28103000</c:v>
                </c:pt>
                <c:pt idx="5">
                  <c:v>-9732000.0000000019</c:v>
                </c:pt>
                <c:pt idx="6">
                  <c:v>-11572000.000000002</c:v>
                </c:pt>
                <c:pt idx="7">
                  <c:v>-10682000</c:v>
                </c:pt>
                <c:pt idx="8">
                  <c:v>-10602000</c:v>
                </c:pt>
                <c:pt idx="9">
                  <c:v>-10602000</c:v>
                </c:pt>
                <c:pt idx="10">
                  <c:v>-10602000</c:v>
                </c:pt>
                <c:pt idx="11">
                  <c:v>-10602000</c:v>
                </c:pt>
                <c:pt idx="12">
                  <c:v>-10956500</c:v>
                </c:pt>
                <c:pt idx="13">
                  <c:v>-12705265</c:v>
                </c:pt>
                <c:pt idx="14">
                  <c:v>-8174350</c:v>
                </c:pt>
                <c:pt idx="15">
                  <c:v>-6666185</c:v>
                </c:pt>
                <c:pt idx="16">
                  <c:v>-5666185</c:v>
                </c:pt>
                <c:pt idx="17">
                  <c:v>-5666185</c:v>
                </c:pt>
                <c:pt idx="18">
                  <c:v>-5666185</c:v>
                </c:pt>
                <c:pt idx="19">
                  <c:v>-5666185</c:v>
                </c:pt>
                <c:pt idx="20">
                  <c:v>-5666185</c:v>
                </c:pt>
                <c:pt idx="21">
                  <c:v>-5666185</c:v>
                </c:pt>
                <c:pt idx="22">
                  <c:v>-5666185</c:v>
                </c:pt>
                <c:pt idx="23">
                  <c:v>-5666185</c:v>
                </c:pt>
                <c:pt idx="24">
                  <c:v>-10197100</c:v>
                </c:pt>
                <c:pt idx="25">
                  <c:v>-7405649.8999999985</c:v>
                </c:pt>
                <c:pt idx="26">
                  <c:v>2580740.3500000015</c:v>
                </c:pt>
                <c:pt idx="27">
                  <c:v>5914689.1499999985</c:v>
                </c:pt>
                <c:pt idx="28">
                  <c:v>5914689.1499999985</c:v>
                </c:pt>
                <c:pt idx="29">
                  <c:v>5914689.1499999985</c:v>
                </c:pt>
                <c:pt idx="30">
                  <c:v>5914689.1499999985</c:v>
                </c:pt>
                <c:pt idx="31">
                  <c:v>5914689.1499999985</c:v>
                </c:pt>
                <c:pt idx="32">
                  <c:v>5914689.1499999985</c:v>
                </c:pt>
                <c:pt idx="33">
                  <c:v>5914689.1499999985</c:v>
                </c:pt>
                <c:pt idx="34">
                  <c:v>5914689.1499999985</c:v>
                </c:pt>
                <c:pt idx="35">
                  <c:v>5914689.1499999985</c:v>
                </c:pt>
                <c:pt idx="36">
                  <c:v>-4080860.299999997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3F3-344F-9FA3-896E6CB621CD}"/>
            </c:ext>
          </c:extLst>
        </c:ser>
        <c:ser>
          <c:idx val="8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-28103000</c:v>
                </c:pt>
                <c:pt idx="5">
                  <c:v>-37835000</c:v>
                </c:pt>
                <c:pt idx="6">
                  <c:v>-49407000</c:v>
                </c:pt>
                <c:pt idx="7">
                  <c:v>-60089000</c:v>
                </c:pt>
                <c:pt idx="8">
                  <c:v>-70691000</c:v>
                </c:pt>
                <c:pt idx="9">
                  <c:v>-81293000</c:v>
                </c:pt>
                <c:pt idx="10">
                  <c:v>-91895000</c:v>
                </c:pt>
                <c:pt idx="11">
                  <c:v>-102497000</c:v>
                </c:pt>
                <c:pt idx="12">
                  <c:v>-113453500</c:v>
                </c:pt>
                <c:pt idx="13">
                  <c:v>-126158765</c:v>
                </c:pt>
                <c:pt idx="14">
                  <c:v>-134333115</c:v>
                </c:pt>
                <c:pt idx="15">
                  <c:v>-140999300</c:v>
                </c:pt>
                <c:pt idx="16">
                  <c:v>-146665485</c:v>
                </c:pt>
                <c:pt idx="17">
                  <c:v>-152331670</c:v>
                </c:pt>
                <c:pt idx="18">
                  <c:v>-157997855</c:v>
                </c:pt>
                <c:pt idx="19">
                  <c:v>-163664040</c:v>
                </c:pt>
                <c:pt idx="20">
                  <c:v>-169330225</c:v>
                </c:pt>
                <c:pt idx="21">
                  <c:v>-174996410</c:v>
                </c:pt>
                <c:pt idx="22">
                  <c:v>-180662595</c:v>
                </c:pt>
                <c:pt idx="23">
                  <c:v>-186328780</c:v>
                </c:pt>
                <c:pt idx="24">
                  <c:v>-196525880</c:v>
                </c:pt>
                <c:pt idx="25">
                  <c:v>-203931529.90000001</c:v>
                </c:pt>
                <c:pt idx="26">
                  <c:v>-201350789.55000001</c:v>
                </c:pt>
                <c:pt idx="27">
                  <c:v>-195436100.40000001</c:v>
                </c:pt>
                <c:pt idx="28">
                  <c:v>-189521411.25</c:v>
                </c:pt>
                <c:pt idx="29">
                  <c:v>-183606722.09999999</c:v>
                </c:pt>
                <c:pt idx="30">
                  <c:v>-177692032.94999999</c:v>
                </c:pt>
                <c:pt idx="31">
                  <c:v>-171777343.79999998</c:v>
                </c:pt>
                <c:pt idx="32">
                  <c:v>-165862654.64999998</c:v>
                </c:pt>
                <c:pt idx="33">
                  <c:v>-159947965.49999997</c:v>
                </c:pt>
                <c:pt idx="34">
                  <c:v>-154033276.34999996</c:v>
                </c:pt>
                <c:pt idx="35">
                  <c:v>-148118587.19999996</c:v>
                </c:pt>
                <c:pt idx="36">
                  <c:v>-152199447.49999994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3F3-344F-9FA3-896E6CB621CD}"/>
            </c:ext>
          </c:extLst>
        </c:ser>
        <c:ser>
          <c:idx val="9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113453500</c:v>
                </c:pt>
                <c:pt idx="1">
                  <c:v>113453500</c:v>
                </c:pt>
                <c:pt idx="2">
                  <c:v>113453500</c:v>
                </c:pt>
                <c:pt idx="3">
                  <c:v>113453500</c:v>
                </c:pt>
                <c:pt idx="4">
                  <c:v>85350500</c:v>
                </c:pt>
                <c:pt idx="5">
                  <c:v>88323765</c:v>
                </c:pt>
                <c:pt idx="6">
                  <c:v>76751765</c:v>
                </c:pt>
                <c:pt idx="7">
                  <c:v>66069765</c:v>
                </c:pt>
                <c:pt idx="8">
                  <c:v>55467765</c:v>
                </c:pt>
                <c:pt idx="9">
                  <c:v>44865765</c:v>
                </c:pt>
                <c:pt idx="10">
                  <c:v>34263765</c:v>
                </c:pt>
                <c:pt idx="11">
                  <c:v>81109722.099999994</c:v>
                </c:pt>
                <c:pt idx="12">
                  <c:v>70153222.099999994</c:v>
                </c:pt>
                <c:pt idx="13">
                  <c:v>57447957.099999994</c:v>
                </c:pt>
                <c:pt idx="14">
                  <c:v>49273607.099999994</c:v>
                </c:pt>
                <c:pt idx="15">
                  <c:v>42607422.099999994</c:v>
                </c:pt>
                <c:pt idx="16">
                  <c:v>36941237.099999994</c:v>
                </c:pt>
                <c:pt idx="17">
                  <c:v>31275052.099999994</c:v>
                </c:pt>
                <c:pt idx="18">
                  <c:v>25608867.099999994</c:v>
                </c:pt>
                <c:pt idx="19">
                  <c:v>19942682.099999994</c:v>
                </c:pt>
                <c:pt idx="20">
                  <c:v>14276497.099999994</c:v>
                </c:pt>
                <c:pt idx="21">
                  <c:v>8610312.099999994</c:v>
                </c:pt>
                <c:pt idx="22">
                  <c:v>2944127.099999994</c:v>
                </c:pt>
                <c:pt idx="23">
                  <c:v>-2722057.900000006</c:v>
                </c:pt>
                <c:pt idx="24">
                  <c:v>-12919157.900000006</c:v>
                </c:pt>
                <c:pt idx="25">
                  <c:v>-20324807.800000004</c:v>
                </c:pt>
                <c:pt idx="26">
                  <c:v>-17744067.450000003</c:v>
                </c:pt>
                <c:pt idx="27">
                  <c:v>-11829378.300000004</c:v>
                </c:pt>
                <c:pt idx="28">
                  <c:v>-5914689.150000006</c:v>
                </c:pt>
                <c:pt idx="29">
                  <c:v>-7.4505805969238281E-9</c:v>
                </c:pt>
                <c:pt idx="30">
                  <c:v>5914689.1499999911</c:v>
                </c:pt>
                <c:pt idx="31">
                  <c:v>11829378.29999999</c:v>
                </c:pt>
                <c:pt idx="32">
                  <c:v>17744067.449999988</c:v>
                </c:pt>
                <c:pt idx="33">
                  <c:v>23658756.599999987</c:v>
                </c:pt>
                <c:pt idx="34">
                  <c:v>29573445.749999985</c:v>
                </c:pt>
                <c:pt idx="35">
                  <c:v>35488134.899999984</c:v>
                </c:pt>
                <c:pt idx="36">
                  <c:v>31407274.599999987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3F3-344F-9FA3-896E6CB621CD}"/>
            </c:ext>
          </c:extLst>
        </c:ser>
        <c:ser>
          <c:idx val="0"/>
          <c:order val="5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FIN_CHARTDAT!$C$55:$AY$55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-17881250</c:v>
                </c:pt>
                <c:pt idx="5">
                  <c:v>-9747916.6666666679</c:v>
                </c:pt>
                <c:pt idx="6">
                  <c:v>-11747916.666666668</c:v>
                </c:pt>
                <c:pt idx="7">
                  <c:v>-10779250</c:v>
                </c:pt>
                <c:pt idx="8">
                  <c:v>-10779250</c:v>
                </c:pt>
                <c:pt idx="9">
                  <c:v>-10779250</c:v>
                </c:pt>
                <c:pt idx="10">
                  <c:v>-10779250</c:v>
                </c:pt>
                <c:pt idx="11">
                  <c:v>-10779250</c:v>
                </c:pt>
                <c:pt idx="12">
                  <c:v>-11133750</c:v>
                </c:pt>
                <c:pt idx="13">
                  <c:v>-12882515</c:v>
                </c:pt>
                <c:pt idx="14">
                  <c:v>-8351600</c:v>
                </c:pt>
                <c:pt idx="15">
                  <c:v>-6843435</c:v>
                </c:pt>
                <c:pt idx="16">
                  <c:v>-5843435</c:v>
                </c:pt>
                <c:pt idx="17">
                  <c:v>-5843435</c:v>
                </c:pt>
                <c:pt idx="18">
                  <c:v>-5843435</c:v>
                </c:pt>
                <c:pt idx="19">
                  <c:v>-5843435</c:v>
                </c:pt>
                <c:pt idx="20">
                  <c:v>-5843435</c:v>
                </c:pt>
                <c:pt idx="21">
                  <c:v>-5843435</c:v>
                </c:pt>
                <c:pt idx="22">
                  <c:v>-5843435</c:v>
                </c:pt>
                <c:pt idx="23">
                  <c:v>-5843435</c:v>
                </c:pt>
                <c:pt idx="24">
                  <c:v>-10374350</c:v>
                </c:pt>
                <c:pt idx="25">
                  <c:v>-7582899.8999999985</c:v>
                </c:pt>
                <c:pt idx="26">
                  <c:v>2403490.3500000015</c:v>
                </c:pt>
                <c:pt idx="27">
                  <c:v>5737439.1499999985</c:v>
                </c:pt>
                <c:pt idx="28">
                  <c:v>5737439.1499999985</c:v>
                </c:pt>
                <c:pt idx="29">
                  <c:v>5737439.1499999985</c:v>
                </c:pt>
                <c:pt idx="30">
                  <c:v>5737439.1499999985</c:v>
                </c:pt>
                <c:pt idx="31">
                  <c:v>5737439.1499999985</c:v>
                </c:pt>
                <c:pt idx="32">
                  <c:v>5737439.1499999985</c:v>
                </c:pt>
                <c:pt idx="33">
                  <c:v>5737439.1499999985</c:v>
                </c:pt>
                <c:pt idx="34">
                  <c:v>5737439.1499999985</c:v>
                </c:pt>
                <c:pt idx="35">
                  <c:v>5737439.1499999985</c:v>
                </c:pt>
                <c:pt idx="36">
                  <c:v>-4258110.299999997</c:v>
                </c:pt>
                <c:pt idx="37">
                  <c:v>-301829.82349999622</c:v>
                </c:pt>
                <c:pt idx="38">
                  <c:v>14842042.977000006</c:v>
                </c:pt>
                <c:pt idx="39">
                  <c:v>19888979.708000004</c:v>
                </c:pt>
                <c:pt idx="40">
                  <c:v>19888979.708000004</c:v>
                </c:pt>
                <c:pt idx="41">
                  <c:v>19888979.708000004</c:v>
                </c:pt>
                <c:pt idx="42">
                  <c:v>19888979.708000004</c:v>
                </c:pt>
                <c:pt idx="43">
                  <c:v>19888979.708000004</c:v>
                </c:pt>
                <c:pt idx="44">
                  <c:v>19888979.708000004</c:v>
                </c:pt>
                <c:pt idx="45">
                  <c:v>19888979.708000004</c:v>
                </c:pt>
                <c:pt idx="46">
                  <c:v>19888979.708000004</c:v>
                </c:pt>
                <c:pt idx="47">
                  <c:v>19888979.708000004</c:v>
                </c:pt>
                <c:pt idx="48">
                  <c:v>4745106.9075000063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3F3-344F-9FA3-896E6CB621CD}"/>
            </c:ext>
          </c:extLst>
        </c:ser>
        <c:ser>
          <c:idx val="1"/>
          <c:order val="6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FIN_CHARTDAT!$C$56:$AY$56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-17881250</c:v>
                </c:pt>
                <c:pt idx="5">
                  <c:v>-27629166.666666668</c:v>
                </c:pt>
                <c:pt idx="6">
                  <c:v>-39377083.333333336</c:v>
                </c:pt>
                <c:pt idx="7">
                  <c:v>-50156333.333333336</c:v>
                </c:pt>
                <c:pt idx="8">
                  <c:v>-60935583.333333336</c:v>
                </c:pt>
                <c:pt idx="9">
                  <c:v>-71714833.333333343</c:v>
                </c:pt>
                <c:pt idx="10">
                  <c:v>-82494083.333333343</c:v>
                </c:pt>
                <c:pt idx="11">
                  <c:v>-93273333.333333343</c:v>
                </c:pt>
                <c:pt idx="12">
                  <c:v>-104407083.33333334</c:v>
                </c:pt>
                <c:pt idx="13">
                  <c:v>-117289598.33333334</c:v>
                </c:pt>
                <c:pt idx="14">
                  <c:v>-125641198.33333334</c:v>
                </c:pt>
                <c:pt idx="15">
                  <c:v>-132484633.33333334</c:v>
                </c:pt>
                <c:pt idx="16">
                  <c:v>-138328068.33333334</c:v>
                </c:pt>
                <c:pt idx="17">
                  <c:v>-144171503.33333334</c:v>
                </c:pt>
                <c:pt idx="18">
                  <c:v>-150014938.33333334</c:v>
                </c:pt>
                <c:pt idx="19">
                  <c:v>-155858373.33333334</c:v>
                </c:pt>
                <c:pt idx="20">
                  <c:v>-161701808.33333334</c:v>
                </c:pt>
                <c:pt idx="21">
                  <c:v>-167545243.33333334</c:v>
                </c:pt>
                <c:pt idx="22">
                  <c:v>-173388678.33333334</c:v>
                </c:pt>
                <c:pt idx="23">
                  <c:v>-179232113.33333334</c:v>
                </c:pt>
                <c:pt idx="24">
                  <c:v>-189606463.33333334</c:v>
                </c:pt>
                <c:pt idx="25">
                  <c:v>-197189363.23333335</c:v>
                </c:pt>
                <c:pt idx="26">
                  <c:v>-194785872.88333336</c:v>
                </c:pt>
                <c:pt idx="27">
                  <c:v>-189048433.73333335</c:v>
                </c:pt>
                <c:pt idx="28">
                  <c:v>-183310994.58333334</c:v>
                </c:pt>
                <c:pt idx="29">
                  <c:v>-177573555.43333334</c:v>
                </c:pt>
                <c:pt idx="30">
                  <c:v>-171836116.28333333</c:v>
                </c:pt>
                <c:pt idx="31">
                  <c:v>-166098677.13333333</c:v>
                </c:pt>
                <c:pt idx="32">
                  <c:v>-160361237.98333332</c:v>
                </c:pt>
                <c:pt idx="33">
                  <c:v>-154623798.83333331</c:v>
                </c:pt>
                <c:pt idx="34">
                  <c:v>-148886359.68333331</c:v>
                </c:pt>
                <c:pt idx="35">
                  <c:v>-143148920.5333333</c:v>
                </c:pt>
                <c:pt idx="36">
                  <c:v>-147407030.83333331</c:v>
                </c:pt>
                <c:pt idx="37">
                  <c:v>-147708860.65683332</c:v>
                </c:pt>
                <c:pt idx="38">
                  <c:v>-132866817.67983332</c:v>
                </c:pt>
                <c:pt idx="39">
                  <c:v>-112977837.97183332</c:v>
                </c:pt>
                <c:pt idx="40">
                  <c:v>-93088858.263833314</c:v>
                </c:pt>
                <c:pt idx="41">
                  <c:v>-73199878.55583331</c:v>
                </c:pt>
                <c:pt idx="42">
                  <c:v>-53310898.847833306</c:v>
                </c:pt>
                <c:pt idx="43">
                  <c:v>-33421919.139833301</c:v>
                </c:pt>
                <c:pt idx="44">
                  <c:v>-13532939.431833297</c:v>
                </c:pt>
                <c:pt idx="45">
                  <c:v>6356040.2761667073</c:v>
                </c:pt>
                <c:pt idx="46">
                  <c:v>26245019.984166712</c:v>
                </c:pt>
                <c:pt idx="47">
                  <c:v>46133999.692166716</c:v>
                </c:pt>
                <c:pt idx="48">
                  <c:v>50879106.599666722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3F3-344F-9FA3-896E6CB621CD}"/>
            </c:ext>
          </c:extLst>
        </c:ser>
        <c:ser>
          <c:idx val="2"/>
          <c:order val="7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FIN_CHARTDAT!$C$57:$AY$57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-28103000</c:v>
                </c:pt>
                <c:pt idx="5">
                  <c:v>-9732000.0000000019</c:v>
                </c:pt>
                <c:pt idx="6">
                  <c:v>-11572000.000000002</c:v>
                </c:pt>
                <c:pt idx="7">
                  <c:v>-10682000</c:v>
                </c:pt>
                <c:pt idx="8">
                  <c:v>-10602000</c:v>
                </c:pt>
                <c:pt idx="9">
                  <c:v>-10602000</c:v>
                </c:pt>
                <c:pt idx="10">
                  <c:v>-10602000</c:v>
                </c:pt>
                <c:pt idx="11">
                  <c:v>-10602000</c:v>
                </c:pt>
                <c:pt idx="12">
                  <c:v>-10956500</c:v>
                </c:pt>
                <c:pt idx="13">
                  <c:v>-12705265</c:v>
                </c:pt>
                <c:pt idx="14">
                  <c:v>-8174350</c:v>
                </c:pt>
                <c:pt idx="15">
                  <c:v>-6666185</c:v>
                </c:pt>
                <c:pt idx="16">
                  <c:v>-5666185</c:v>
                </c:pt>
                <c:pt idx="17">
                  <c:v>-5666185</c:v>
                </c:pt>
                <c:pt idx="18">
                  <c:v>-5666185</c:v>
                </c:pt>
                <c:pt idx="19">
                  <c:v>-5666185</c:v>
                </c:pt>
                <c:pt idx="20">
                  <c:v>-5666185</c:v>
                </c:pt>
                <c:pt idx="21">
                  <c:v>-5666185</c:v>
                </c:pt>
                <c:pt idx="22">
                  <c:v>-5666185</c:v>
                </c:pt>
                <c:pt idx="23">
                  <c:v>-5666185</c:v>
                </c:pt>
                <c:pt idx="24">
                  <c:v>-10197100</c:v>
                </c:pt>
                <c:pt idx="25">
                  <c:v>-7405649.8999999985</c:v>
                </c:pt>
                <c:pt idx="26">
                  <c:v>2580740.3500000015</c:v>
                </c:pt>
                <c:pt idx="27">
                  <c:v>5914689.1499999985</c:v>
                </c:pt>
                <c:pt idx="28">
                  <c:v>5914689.1499999985</c:v>
                </c:pt>
                <c:pt idx="29">
                  <c:v>5914689.1499999985</c:v>
                </c:pt>
                <c:pt idx="30">
                  <c:v>5914689.1499999985</c:v>
                </c:pt>
                <c:pt idx="31">
                  <c:v>5914689.1499999985</c:v>
                </c:pt>
                <c:pt idx="32">
                  <c:v>5914689.1499999985</c:v>
                </c:pt>
                <c:pt idx="33">
                  <c:v>5914689.1499999985</c:v>
                </c:pt>
                <c:pt idx="34">
                  <c:v>5914689.1499999985</c:v>
                </c:pt>
                <c:pt idx="35">
                  <c:v>5914689.1499999985</c:v>
                </c:pt>
                <c:pt idx="36">
                  <c:v>-4080860.299999997</c:v>
                </c:pt>
                <c:pt idx="37">
                  <c:v>-124579.82349999622</c:v>
                </c:pt>
                <c:pt idx="38">
                  <c:v>15019292.977000006</c:v>
                </c:pt>
                <c:pt idx="39">
                  <c:v>20066229.708000004</c:v>
                </c:pt>
                <c:pt idx="40">
                  <c:v>20066229.708000004</c:v>
                </c:pt>
                <c:pt idx="41">
                  <c:v>20066229.708000004</c:v>
                </c:pt>
                <c:pt idx="42">
                  <c:v>20066229.708000004</c:v>
                </c:pt>
                <c:pt idx="43">
                  <c:v>20066229.708000004</c:v>
                </c:pt>
                <c:pt idx="44">
                  <c:v>20066229.708000004</c:v>
                </c:pt>
                <c:pt idx="45">
                  <c:v>20066229.708000004</c:v>
                </c:pt>
                <c:pt idx="46">
                  <c:v>20066229.708000004</c:v>
                </c:pt>
                <c:pt idx="47">
                  <c:v>20066229.708000004</c:v>
                </c:pt>
                <c:pt idx="48">
                  <c:v>4922356.9075000063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3F3-344F-9FA3-896E6CB621CD}"/>
            </c:ext>
          </c:extLst>
        </c:ser>
        <c:ser>
          <c:idx val="3"/>
          <c:order val="8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FIN_CHARTDAT!$C$58:$AY$58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-28103000</c:v>
                </c:pt>
                <c:pt idx="5">
                  <c:v>-37835000</c:v>
                </c:pt>
                <c:pt idx="6">
                  <c:v>-49407000</c:v>
                </c:pt>
                <c:pt idx="7">
                  <c:v>-60089000</c:v>
                </c:pt>
                <c:pt idx="8">
                  <c:v>-70691000</c:v>
                </c:pt>
                <c:pt idx="9">
                  <c:v>-81293000</c:v>
                </c:pt>
                <c:pt idx="10">
                  <c:v>-91895000</c:v>
                </c:pt>
                <c:pt idx="11">
                  <c:v>-102497000</c:v>
                </c:pt>
                <c:pt idx="12">
                  <c:v>-113453500</c:v>
                </c:pt>
                <c:pt idx="13">
                  <c:v>-126158765</c:v>
                </c:pt>
                <c:pt idx="14">
                  <c:v>-134333115</c:v>
                </c:pt>
                <c:pt idx="15">
                  <c:v>-140999300</c:v>
                </c:pt>
                <c:pt idx="16">
                  <c:v>-146665485</c:v>
                </c:pt>
                <c:pt idx="17">
                  <c:v>-152331670</c:v>
                </c:pt>
                <c:pt idx="18">
                  <c:v>-157997855</c:v>
                </c:pt>
                <c:pt idx="19">
                  <c:v>-163664040</c:v>
                </c:pt>
                <c:pt idx="20">
                  <c:v>-169330225</c:v>
                </c:pt>
                <c:pt idx="21">
                  <c:v>-174996410</c:v>
                </c:pt>
                <c:pt idx="22">
                  <c:v>-180662595</c:v>
                </c:pt>
                <c:pt idx="23">
                  <c:v>-186328780</c:v>
                </c:pt>
                <c:pt idx="24">
                  <c:v>-196525880</c:v>
                </c:pt>
                <c:pt idx="25">
                  <c:v>-203931529.90000001</c:v>
                </c:pt>
                <c:pt idx="26">
                  <c:v>-201350789.55000001</c:v>
                </c:pt>
                <c:pt idx="27">
                  <c:v>-195436100.40000001</c:v>
                </c:pt>
                <c:pt idx="28">
                  <c:v>-189521411.25</c:v>
                </c:pt>
                <c:pt idx="29">
                  <c:v>-183606722.09999999</c:v>
                </c:pt>
                <c:pt idx="30">
                  <c:v>-177692032.94999999</c:v>
                </c:pt>
                <c:pt idx="31">
                  <c:v>-171777343.79999998</c:v>
                </c:pt>
                <c:pt idx="32">
                  <c:v>-165862654.64999998</c:v>
                </c:pt>
                <c:pt idx="33">
                  <c:v>-159947965.49999997</c:v>
                </c:pt>
                <c:pt idx="34">
                  <c:v>-154033276.34999996</c:v>
                </c:pt>
                <c:pt idx="35">
                  <c:v>-148118587.19999996</c:v>
                </c:pt>
                <c:pt idx="36">
                  <c:v>-152199447.49999994</c:v>
                </c:pt>
                <c:pt idx="37">
                  <c:v>-152324027.32349995</c:v>
                </c:pt>
                <c:pt idx="38">
                  <c:v>-137304734.34649995</c:v>
                </c:pt>
                <c:pt idx="39">
                  <c:v>-117238504.63849995</c:v>
                </c:pt>
                <c:pt idx="40">
                  <c:v>-97172274.930499941</c:v>
                </c:pt>
                <c:pt idx="41">
                  <c:v>-77106045.222499937</c:v>
                </c:pt>
                <c:pt idx="42">
                  <c:v>-57039815.514499933</c:v>
                </c:pt>
                <c:pt idx="43">
                  <c:v>-36973585.806499928</c:v>
                </c:pt>
                <c:pt idx="44">
                  <c:v>-16907356.098499924</c:v>
                </c:pt>
                <c:pt idx="45">
                  <c:v>3158873.6095000803</c:v>
                </c:pt>
                <c:pt idx="46">
                  <c:v>23225103.317500085</c:v>
                </c:pt>
                <c:pt idx="47">
                  <c:v>43291333.025500089</c:v>
                </c:pt>
                <c:pt idx="48">
                  <c:v>48213689.933000095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3F3-344F-9FA3-896E6CB621CD}"/>
            </c:ext>
          </c:extLst>
        </c:ser>
        <c:ser>
          <c:idx val="4"/>
          <c:order val="9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FIN_CHARTDAT!$C$59:$AY$59</c:f>
              <c:numCache>
                <c:formatCode>_("$"* #,##0_);_("$"* \(#,##0\);_("$"* "-"??_);_(@_)</c:formatCode>
                <c:ptCount val="49"/>
                <c:pt idx="0">
                  <c:v>113453500</c:v>
                </c:pt>
                <c:pt idx="1">
                  <c:v>113453500</c:v>
                </c:pt>
                <c:pt idx="2">
                  <c:v>113453500</c:v>
                </c:pt>
                <c:pt idx="3">
                  <c:v>113453500</c:v>
                </c:pt>
                <c:pt idx="4">
                  <c:v>85350500</c:v>
                </c:pt>
                <c:pt idx="5">
                  <c:v>88323765</c:v>
                </c:pt>
                <c:pt idx="6">
                  <c:v>76751765</c:v>
                </c:pt>
                <c:pt idx="7">
                  <c:v>66069765</c:v>
                </c:pt>
                <c:pt idx="8">
                  <c:v>55467765</c:v>
                </c:pt>
                <c:pt idx="9">
                  <c:v>44865765</c:v>
                </c:pt>
                <c:pt idx="10">
                  <c:v>34263765</c:v>
                </c:pt>
                <c:pt idx="11">
                  <c:v>81109722.099999994</c:v>
                </c:pt>
                <c:pt idx="12">
                  <c:v>70153222.099999994</c:v>
                </c:pt>
                <c:pt idx="13">
                  <c:v>57447957.099999994</c:v>
                </c:pt>
                <c:pt idx="14">
                  <c:v>49273607.099999994</c:v>
                </c:pt>
                <c:pt idx="15">
                  <c:v>42607422.099999994</c:v>
                </c:pt>
                <c:pt idx="16">
                  <c:v>36941237.099999994</c:v>
                </c:pt>
                <c:pt idx="17">
                  <c:v>31275052.099999994</c:v>
                </c:pt>
                <c:pt idx="18">
                  <c:v>25608867.099999994</c:v>
                </c:pt>
                <c:pt idx="19">
                  <c:v>19942682.099999994</c:v>
                </c:pt>
                <c:pt idx="20">
                  <c:v>14276497.099999994</c:v>
                </c:pt>
                <c:pt idx="21">
                  <c:v>8610312.099999994</c:v>
                </c:pt>
                <c:pt idx="22">
                  <c:v>2944127.099999994</c:v>
                </c:pt>
                <c:pt idx="23">
                  <c:v>-2722057.900000006</c:v>
                </c:pt>
                <c:pt idx="24">
                  <c:v>-12919157.900000006</c:v>
                </c:pt>
                <c:pt idx="25">
                  <c:v>-20324807.800000004</c:v>
                </c:pt>
                <c:pt idx="26">
                  <c:v>-17744067.450000003</c:v>
                </c:pt>
                <c:pt idx="27">
                  <c:v>-11829378.300000004</c:v>
                </c:pt>
                <c:pt idx="28">
                  <c:v>-5914689.150000006</c:v>
                </c:pt>
                <c:pt idx="29">
                  <c:v>-7.4505805969238281E-9</c:v>
                </c:pt>
                <c:pt idx="30">
                  <c:v>5914689.1499999911</c:v>
                </c:pt>
                <c:pt idx="31">
                  <c:v>11829378.29999999</c:v>
                </c:pt>
                <c:pt idx="32">
                  <c:v>17744067.449999988</c:v>
                </c:pt>
                <c:pt idx="33">
                  <c:v>23658756.599999987</c:v>
                </c:pt>
                <c:pt idx="34">
                  <c:v>29573445.749999985</c:v>
                </c:pt>
                <c:pt idx="35">
                  <c:v>35488134.899999984</c:v>
                </c:pt>
                <c:pt idx="36">
                  <c:v>31407274.599999987</c:v>
                </c:pt>
                <c:pt idx="37">
                  <c:v>31282694.77649999</c:v>
                </c:pt>
                <c:pt idx="38">
                  <c:v>46301987.7535</c:v>
                </c:pt>
                <c:pt idx="39">
                  <c:v>66368217.461500004</c:v>
                </c:pt>
                <c:pt idx="40">
                  <c:v>86434447.169500008</c:v>
                </c:pt>
                <c:pt idx="41">
                  <c:v>106500676.87750001</c:v>
                </c:pt>
                <c:pt idx="42">
                  <c:v>126566906.58550002</c:v>
                </c:pt>
                <c:pt idx="43">
                  <c:v>146633136.29350001</c:v>
                </c:pt>
                <c:pt idx="44">
                  <c:v>166699366.00150001</c:v>
                </c:pt>
                <c:pt idx="45">
                  <c:v>186765595.70950001</c:v>
                </c:pt>
                <c:pt idx="46">
                  <c:v>206831825.41750002</c:v>
                </c:pt>
                <c:pt idx="47">
                  <c:v>226898055.12550002</c:v>
                </c:pt>
                <c:pt idx="48">
                  <c:v>231820412.03300002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3F3-344F-9FA3-896E6CB62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10496500</c:v>
                </c:pt>
                <c:pt idx="4">
                  <c:v>18369000</c:v>
                </c:pt>
                <c:pt idx="5">
                  <c:v>18369000</c:v>
                </c:pt>
                <c:pt idx="6">
                  <c:v>18369000</c:v>
                </c:pt>
                <c:pt idx="7">
                  <c:v>18369000</c:v>
                </c:pt>
                <c:pt idx="8">
                  <c:v>18369000</c:v>
                </c:pt>
                <c:pt idx="9">
                  <c:v>18369000</c:v>
                </c:pt>
                <c:pt idx="10">
                  <c:v>18369000</c:v>
                </c:pt>
                <c:pt idx="11">
                  <c:v>17480500</c:v>
                </c:pt>
                <c:pt idx="12">
                  <c:v>18857680</c:v>
                </c:pt>
                <c:pt idx="13">
                  <c:v>30171325</c:v>
                </c:pt>
                <c:pt idx="14">
                  <c:v>33934515</c:v>
                </c:pt>
                <c:pt idx="15">
                  <c:v>33934515</c:v>
                </c:pt>
                <c:pt idx="16">
                  <c:v>33934515</c:v>
                </c:pt>
                <c:pt idx="17">
                  <c:v>33934515</c:v>
                </c:pt>
                <c:pt idx="18">
                  <c:v>33934515</c:v>
                </c:pt>
                <c:pt idx="19">
                  <c:v>33934515</c:v>
                </c:pt>
                <c:pt idx="20">
                  <c:v>33934515</c:v>
                </c:pt>
                <c:pt idx="21">
                  <c:v>33934515</c:v>
                </c:pt>
                <c:pt idx="22">
                  <c:v>33934515</c:v>
                </c:pt>
                <c:pt idx="23">
                  <c:v>22620870</c:v>
                </c:pt>
                <c:pt idx="24">
                  <c:v>38997011.350000001</c:v>
                </c:pt>
                <c:pt idx="25">
                  <c:v>62385028.549999997</c:v>
                </c:pt>
                <c:pt idx="26">
                  <c:v>70188094.5</c:v>
                </c:pt>
                <c:pt idx="27">
                  <c:v>70188094.5</c:v>
                </c:pt>
                <c:pt idx="28">
                  <c:v>70188094.5</c:v>
                </c:pt>
                <c:pt idx="29">
                  <c:v>70188094.5</c:v>
                </c:pt>
                <c:pt idx="30">
                  <c:v>70188094.5</c:v>
                </c:pt>
                <c:pt idx="31">
                  <c:v>70188094.5</c:v>
                </c:pt>
                <c:pt idx="32">
                  <c:v>70188094.5</c:v>
                </c:pt>
                <c:pt idx="33">
                  <c:v>70188094.5</c:v>
                </c:pt>
                <c:pt idx="34">
                  <c:v>70188094.5</c:v>
                </c:pt>
                <c:pt idx="35">
                  <c:v>46788055.850000009</c:v>
                </c:pt>
                <c:pt idx="36">
                  <c:v>59832325.16300001</c:v>
                </c:pt>
                <c:pt idx="37">
                  <c:v>95741398.100500017</c:v>
                </c:pt>
                <c:pt idx="38">
                  <c:v>107710068.21050002</c:v>
                </c:pt>
                <c:pt idx="39">
                  <c:v>107710068.21050002</c:v>
                </c:pt>
                <c:pt idx="40">
                  <c:v>107710068.21050002</c:v>
                </c:pt>
                <c:pt idx="41">
                  <c:v>107710068.21050002</c:v>
                </c:pt>
                <c:pt idx="42">
                  <c:v>107710068.21050002</c:v>
                </c:pt>
                <c:pt idx="43">
                  <c:v>107710068.21050002</c:v>
                </c:pt>
                <c:pt idx="44">
                  <c:v>107710068.21050002</c:v>
                </c:pt>
                <c:pt idx="45">
                  <c:v>107710068.21050002</c:v>
                </c:pt>
                <c:pt idx="46">
                  <c:v>107710068.21050002</c:v>
                </c:pt>
                <c:pt idx="47">
                  <c:v>71800995.273000017</c:v>
                </c:pt>
                <c:pt idx="48">
                  <c:v>62422954.221175008</c:v>
                </c:pt>
                <c:pt idx="49">
                  <c:v>99902737.050040022</c:v>
                </c:pt>
                <c:pt idx="50">
                  <c:v>112367627.42824002</c:v>
                </c:pt>
                <c:pt idx="51">
                  <c:v>112367627.42824002</c:v>
                </c:pt>
                <c:pt idx="52">
                  <c:v>112367627.42824002</c:v>
                </c:pt>
                <c:pt idx="53">
                  <c:v>112367627.42824002</c:v>
                </c:pt>
                <c:pt idx="54">
                  <c:v>112367627.42824002</c:v>
                </c:pt>
                <c:pt idx="55">
                  <c:v>112367627.42824002</c:v>
                </c:pt>
                <c:pt idx="56">
                  <c:v>112367627.42824002</c:v>
                </c:pt>
                <c:pt idx="57">
                  <c:v>112367627.42824002</c:v>
                </c:pt>
                <c:pt idx="58">
                  <c:v>112367627.42824002</c:v>
                </c:pt>
                <c:pt idx="59">
                  <c:v>74937937.523565009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431</c:v>
                </c:pt>
                <c:pt idx="5">
                  <c:v>754</c:v>
                </c:pt>
                <c:pt idx="6">
                  <c:v>754</c:v>
                </c:pt>
                <c:pt idx="7">
                  <c:v>754</c:v>
                </c:pt>
                <c:pt idx="8">
                  <c:v>754</c:v>
                </c:pt>
                <c:pt idx="9">
                  <c:v>754</c:v>
                </c:pt>
                <c:pt idx="10">
                  <c:v>754</c:v>
                </c:pt>
                <c:pt idx="11">
                  <c:v>754</c:v>
                </c:pt>
                <c:pt idx="12">
                  <c:v>718</c:v>
                </c:pt>
                <c:pt idx="13">
                  <c:v>709</c:v>
                </c:pt>
                <c:pt idx="14">
                  <c:v>1135</c:v>
                </c:pt>
                <c:pt idx="15">
                  <c:v>1276</c:v>
                </c:pt>
                <c:pt idx="16">
                  <c:v>1276</c:v>
                </c:pt>
                <c:pt idx="17">
                  <c:v>1276</c:v>
                </c:pt>
                <c:pt idx="18">
                  <c:v>1276</c:v>
                </c:pt>
                <c:pt idx="19">
                  <c:v>1276</c:v>
                </c:pt>
                <c:pt idx="20">
                  <c:v>1276</c:v>
                </c:pt>
                <c:pt idx="21">
                  <c:v>1276</c:v>
                </c:pt>
                <c:pt idx="22">
                  <c:v>1276</c:v>
                </c:pt>
                <c:pt idx="23">
                  <c:v>1276</c:v>
                </c:pt>
                <c:pt idx="24">
                  <c:v>850</c:v>
                </c:pt>
                <c:pt idx="25">
                  <c:v>907</c:v>
                </c:pt>
                <c:pt idx="26">
                  <c:v>1452</c:v>
                </c:pt>
                <c:pt idx="27">
                  <c:v>1633</c:v>
                </c:pt>
                <c:pt idx="28">
                  <c:v>1633</c:v>
                </c:pt>
                <c:pt idx="29">
                  <c:v>1633</c:v>
                </c:pt>
                <c:pt idx="30">
                  <c:v>1633</c:v>
                </c:pt>
                <c:pt idx="31">
                  <c:v>1633</c:v>
                </c:pt>
                <c:pt idx="32">
                  <c:v>1633</c:v>
                </c:pt>
                <c:pt idx="33">
                  <c:v>1633</c:v>
                </c:pt>
                <c:pt idx="34">
                  <c:v>1633</c:v>
                </c:pt>
                <c:pt idx="35">
                  <c:v>1633</c:v>
                </c:pt>
                <c:pt idx="36">
                  <c:v>1089</c:v>
                </c:pt>
                <c:pt idx="37">
                  <c:v>1869</c:v>
                </c:pt>
                <c:pt idx="38">
                  <c:v>2991</c:v>
                </c:pt>
                <c:pt idx="39">
                  <c:v>3365</c:v>
                </c:pt>
                <c:pt idx="40">
                  <c:v>3365</c:v>
                </c:pt>
                <c:pt idx="41">
                  <c:v>3365</c:v>
                </c:pt>
                <c:pt idx="42">
                  <c:v>3365</c:v>
                </c:pt>
                <c:pt idx="43">
                  <c:v>3365</c:v>
                </c:pt>
                <c:pt idx="44">
                  <c:v>3365</c:v>
                </c:pt>
                <c:pt idx="45">
                  <c:v>3365</c:v>
                </c:pt>
                <c:pt idx="46">
                  <c:v>3365</c:v>
                </c:pt>
                <c:pt idx="47">
                  <c:v>3365</c:v>
                </c:pt>
                <c:pt idx="48">
                  <c:v>2243</c:v>
                </c:pt>
                <c:pt idx="49">
                  <c:v>1925</c:v>
                </c:pt>
                <c:pt idx="50">
                  <c:v>3081</c:v>
                </c:pt>
                <c:pt idx="51">
                  <c:v>3466</c:v>
                </c:pt>
                <c:pt idx="52">
                  <c:v>3466</c:v>
                </c:pt>
                <c:pt idx="53">
                  <c:v>3466</c:v>
                </c:pt>
                <c:pt idx="54">
                  <c:v>3466</c:v>
                </c:pt>
                <c:pt idx="55">
                  <c:v>3466</c:v>
                </c:pt>
                <c:pt idx="56">
                  <c:v>3466</c:v>
                </c:pt>
                <c:pt idx="57">
                  <c:v>3466</c:v>
                </c:pt>
                <c:pt idx="58">
                  <c:v>3466</c:v>
                </c:pt>
                <c:pt idx="59">
                  <c:v>3466</c:v>
                </c:pt>
                <c:pt idx="60">
                  <c:v>2311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4182000</c:v>
                </c:pt>
                <c:pt idx="4">
                  <c:v>7318000</c:v>
                </c:pt>
                <c:pt idx="5">
                  <c:v>7318000</c:v>
                </c:pt>
                <c:pt idx="6">
                  <c:v>7318000</c:v>
                </c:pt>
                <c:pt idx="7">
                  <c:v>7318000</c:v>
                </c:pt>
                <c:pt idx="8">
                  <c:v>7318000</c:v>
                </c:pt>
                <c:pt idx="9">
                  <c:v>7318000</c:v>
                </c:pt>
                <c:pt idx="10">
                  <c:v>7318000</c:v>
                </c:pt>
                <c:pt idx="11">
                  <c:v>6963500</c:v>
                </c:pt>
                <c:pt idx="12">
                  <c:v>7554735</c:v>
                </c:pt>
                <c:pt idx="13">
                  <c:v>12085650</c:v>
                </c:pt>
                <c:pt idx="14">
                  <c:v>13593815</c:v>
                </c:pt>
                <c:pt idx="15">
                  <c:v>13593815</c:v>
                </c:pt>
                <c:pt idx="16">
                  <c:v>13593815</c:v>
                </c:pt>
                <c:pt idx="17">
                  <c:v>13593815</c:v>
                </c:pt>
                <c:pt idx="18">
                  <c:v>13593815</c:v>
                </c:pt>
                <c:pt idx="19">
                  <c:v>13593815</c:v>
                </c:pt>
                <c:pt idx="20">
                  <c:v>13593815</c:v>
                </c:pt>
                <c:pt idx="21">
                  <c:v>13593815</c:v>
                </c:pt>
                <c:pt idx="22">
                  <c:v>13593815</c:v>
                </c:pt>
                <c:pt idx="23">
                  <c:v>9062900</c:v>
                </c:pt>
                <c:pt idx="24">
                  <c:v>16657150.100000001</c:v>
                </c:pt>
                <c:pt idx="25">
                  <c:v>26643540.350000001</c:v>
                </c:pt>
                <c:pt idx="26">
                  <c:v>29977489.149999999</c:v>
                </c:pt>
                <c:pt idx="27">
                  <c:v>29977489.149999999</c:v>
                </c:pt>
                <c:pt idx="28">
                  <c:v>29977489.149999999</c:v>
                </c:pt>
                <c:pt idx="29">
                  <c:v>29977489.149999999</c:v>
                </c:pt>
                <c:pt idx="30">
                  <c:v>29977489.149999999</c:v>
                </c:pt>
                <c:pt idx="31">
                  <c:v>29977489.149999999</c:v>
                </c:pt>
                <c:pt idx="32">
                  <c:v>29977489.149999999</c:v>
                </c:pt>
                <c:pt idx="33">
                  <c:v>29977489.149999999</c:v>
                </c:pt>
                <c:pt idx="34">
                  <c:v>29977489.149999999</c:v>
                </c:pt>
                <c:pt idx="35">
                  <c:v>19981939.700000003</c:v>
                </c:pt>
                <c:pt idx="36">
                  <c:v>25235296.176500004</c:v>
                </c:pt>
                <c:pt idx="37">
                  <c:v>40379168.977000006</c:v>
                </c:pt>
                <c:pt idx="38">
                  <c:v>45426105.708000012</c:v>
                </c:pt>
                <c:pt idx="39">
                  <c:v>45426105.708000012</c:v>
                </c:pt>
                <c:pt idx="40">
                  <c:v>45426105.708000012</c:v>
                </c:pt>
                <c:pt idx="41">
                  <c:v>45426105.708000012</c:v>
                </c:pt>
                <c:pt idx="42">
                  <c:v>45426105.708000012</c:v>
                </c:pt>
                <c:pt idx="43">
                  <c:v>45426105.708000012</c:v>
                </c:pt>
                <c:pt idx="44">
                  <c:v>45426105.708000012</c:v>
                </c:pt>
                <c:pt idx="45">
                  <c:v>45426105.708000012</c:v>
                </c:pt>
                <c:pt idx="46">
                  <c:v>45426105.708000012</c:v>
                </c:pt>
                <c:pt idx="47">
                  <c:v>30282232.907500006</c:v>
                </c:pt>
                <c:pt idx="48">
                  <c:v>24295175.280299999</c:v>
                </c:pt>
                <c:pt idx="49">
                  <c:v>38882898.07934501</c:v>
                </c:pt>
                <c:pt idx="50">
                  <c:v>43731052.978970014</c:v>
                </c:pt>
                <c:pt idx="51">
                  <c:v>43731052.978970014</c:v>
                </c:pt>
                <c:pt idx="52">
                  <c:v>43731052.978970014</c:v>
                </c:pt>
                <c:pt idx="53">
                  <c:v>43731052.978970014</c:v>
                </c:pt>
                <c:pt idx="54">
                  <c:v>43731052.978970014</c:v>
                </c:pt>
                <c:pt idx="55">
                  <c:v>43731052.978970014</c:v>
                </c:pt>
                <c:pt idx="56">
                  <c:v>43731052.978970014</c:v>
                </c:pt>
                <c:pt idx="57">
                  <c:v>43731052.978970014</c:v>
                </c:pt>
                <c:pt idx="58">
                  <c:v>43731052.978970014</c:v>
                </c:pt>
                <c:pt idx="59">
                  <c:v>29166270.026020009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4094500</c:v>
                </c:pt>
                <c:pt idx="4">
                  <c:v>7163000</c:v>
                </c:pt>
                <c:pt idx="5">
                  <c:v>7163000</c:v>
                </c:pt>
                <c:pt idx="6">
                  <c:v>7163000</c:v>
                </c:pt>
                <c:pt idx="7">
                  <c:v>7163000</c:v>
                </c:pt>
                <c:pt idx="8">
                  <c:v>7163000</c:v>
                </c:pt>
                <c:pt idx="9">
                  <c:v>7163000</c:v>
                </c:pt>
                <c:pt idx="10">
                  <c:v>7163000</c:v>
                </c:pt>
                <c:pt idx="11">
                  <c:v>6821000</c:v>
                </c:pt>
                <c:pt idx="12">
                  <c:v>7206985</c:v>
                </c:pt>
                <c:pt idx="13">
                  <c:v>11537275</c:v>
                </c:pt>
                <c:pt idx="14">
                  <c:v>12970540</c:v>
                </c:pt>
                <c:pt idx="15">
                  <c:v>12970540</c:v>
                </c:pt>
                <c:pt idx="16">
                  <c:v>12970540</c:v>
                </c:pt>
                <c:pt idx="17">
                  <c:v>12970540</c:v>
                </c:pt>
                <c:pt idx="18">
                  <c:v>12970540</c:v>
                </c:pt>
                <c:pt idx="19">
                  <c:v>12970540</c:v>
                </c:pt>
                <c:pt idx="20">
                  <c:v>12970540</c:v>
                </c:pt>
                <c:pt idx="21">
                  <c:v>12970540</c:v>
                </c:pt>
                <c:pt idx="22">
                  <c:v>12970540</c:v>
                </c:pt>
                <c:pt idx="23">
                  <c:v>8640250</c:v>
                </c:pt>
                <c:pt idx="24">
                  <c:v>10384243</c:v>
                </c:pt>
                <c:pt idx="25">
                  <c:v>16623948</c:v>
                </c:pt>
                <c:pt idx="26">
                  <c:v>18696217</c:v>
                </c:pt>
                <c:pt idx="27">
                  <c:v>18696217</c:v>
                </c:pt>
                <c:pt idx="28">
                  <c:v>18696217</c:v>
                </c:pt>
                <c:pt idx="29">
                  <c:v>18696217</c:v>
                </c:pt>
                <c:pt idx="30">
                  <c:v>18696217</c:v>
                </c:pt>
                <c:pt idx="31">
                  <c:v>18696217</c:v>
                </c:pt>
                <c:pt idx="32">
                  <c:v>18696217</c:v>
                </c:pt>
                <c:pt idx="33">
                  <c:v>18696217</c:v>
                </c:pt>
                <c:pt idx="34">
                  <c:v>18696217</c:v>
                </c:pt>
                <c:pt idx="35">
                  <c:v>12467961</c:v>
                </c:pt>
                <c:pt idx="36">
                  <c:v>399966</c:v>
                </c:pt>
                <c:pt idx="37">
                  <c:v>640074</c:v>
                </c:pt>
                <c:pt idx="38">
                  <c:v>720110</c:v>
                </c:pt>
                <c:pt idx="39">
                  <c:v>720110</c:v>
                </c:pt>
                <c:pt idx="40">
                  <c:v>720110</c:v>
                </c:pt>
                <c:pt idx="41">
                  <c:v>720110</c:v>
                </c:pt>
                <c:pt idx="42">
                  <c:v>720110</c:v>
                </c:pt>
                <c:pt idx="43">
                  <c:v>720110</c:v>
                </c:pt>
                <c:pt idx="44">
                  <c:v>720110</c:v>
                </c:pt>
                <c:pt idx="45">
                  <c:v>720110</c:v>
                </c:pt>
                <c:pt idx="46">
                  <c:v>720110</c:v>
                </c:pt>
                <c:pt idx="47">
                  <c:v>480002</c:v>
                </c:pt>
                <c:pt idx="48">
                  <c:v>20937358.750000004</c:v>
                </c:pt>
                <c:pt idx="49">
                  <c:v>33510650.550000004</c:v>
                </c:pt>
                <c:pt idx="50">
                  <c:v>37698122.300000004</c:v>
                </c:pt>
                <c:pt idx="51">
                  <c:v>37698122.300000004</c:v>
                </c:pt>
                <c:pt idx="52">
                  <c:v>37698122.300000004</c:v>
                </c:pt>
                <c:pt idx="53">
                  <c:v>37698122.300000004</c:v>
                </c:pt>
                <c:pt idx="54">
                  <c:v>37698122.300000004</c:v>
                </c:pt>
                <c:pt idx="55">
                  <c:v>37698122.300000004</c:v>
                </c:pt>
                <c:pt idx="56">
                  <c:v>37698122.300000004</c:v>
                </c:pt>
                <c:pt idx="57">
                  <c:v>37698122.300000004</c:v>
                </c:pt>
                <c:pt idx="58">
                  <c:v>37698122.300000004</c:v>
                </c:pt>
                <c:pt idx="59">
                  <c:v>25135707.050000001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4094500</c:v>
                </c:pt>
                <c:pt idx="4">
                  <c:v>7163000</c:v>
                </c:pt>
                <c:pt idx="5">
                  <c:v>7163000</c:v>
                </c:pt>
                <c:pt idx="6">
                  <c:v>7163000</c:v>
                </c:pt>
                <c:pt idx="7">
                  <c:v>7163000</c:v>
                </c:pt>
                <c:pt idx="8">
                  <c:v>7163000</c:v>
                </c:pt>
                <c:pt idx="9">
                  <c:v>7163000</c:v>
                </c:pt>
                <c:pt idx="10">
                  <c:v>7163000</c:v>
                </c:pt>
                <c:pt idx="11">
                  <c:v>6821000</c:v>
                </c:pt>
                <c:pt idx="12">
                  <c:v>7206985</c:v>
                </c:pt>
                <c:pt idx="13">
                  <c:v>11537275</c:v>
                </c:pt>
                <c:pt idx="14">
                  <c:v>12970540</c:v>
                </c:pt>
                <c:pt idx="15">
                  <c:v>12970540</c:v>
                </c:pt>
                <c:pt idx="16">
                  <c:v>12970540</c:v>
                </c:pt>
                <c:pt idx="17">
                  <c:v>12970540</c:v>
                </c:pt>
                <c:pt idx="18">
                  <c:v>12970540</c:v>
                </c:pt>
                <c:pt idx="19">
                  <c:v>12970540</c:v>
                </c:pt>
                <c:pt idx="20">
                  <c:v>12970540</c:v>
                </c:pt>
                <c:pt idx="21">
                  <c:v>12970540</c:v>
                </c:pt>
                <c:pt idx="22">
                  <c:v>12970540</c:v>
                </c:pt>
                <c:pt idx="23">
                  <c:v>8640250</c:v>
                </c:pt>
                <c:pt idx="24">
                  <c:v>10384243</c:v>
                </c:pt>
                <c:pt idx="25">
                  <c:v>16623948</c:v>
                </c:pt>
                <c:pt idx="26">
                  <c:v>18696217</c:v>
                </c:pt>
                <c:pt idx="27">
                  <c:v>18696217</c:v>
                </c:pt>
                <c:pt idx="28">
                  <c:v>18696217</c:v>
                </c:pt>
                <c:pt idx="29">
                  <c:v>18696217</c:v>
                </c:pt>
                <c:pt idx="30">
                  <c:v>18696217</c:v>
                </c:pt>
                <c:pt idx="31">
                  <c:v>18696217</c:v>
                </c:pt>
                <c:pt idx="32">
                  <c:v>18696217</c:v>
                </c:pt>
                <c:pt idx="33">
                  <c:v>18696217</c:v>
                </c:pt>
                <c:pt idx="34">
                  <c:v>18696217</c:v>
                </c:pt>
                <c:pt idx="35">
                  <c:v>12467961</c:v>
                </c:pt>
                <c:pt idx="36">
                  <c:v>399966</c:v>
                </c:pt>
                <c:pt idx="37">
                  <c:v>640074</c:v>
                </c:pt>
                <c:pt idx="38">
                  <c:v>720110</c:v>
                </c:pt>
                <c:pt idx="39">
                  <c:v>720110</c:v>
                </c:pt>
                <c:pt idx="40">
                  <c:v>720110</c:v>
                </c:pt>
                <c:pt idx="41">
                  <c:v>720110</c:v>
                </c:pt>
                <c:pt idx="42">
                  <c:v>720110</c:v>
                </c:pt>
                <c:pt idx="43">
                  <c:v>720110</c:v>
                </c:pt>
                <c:pt idx="44">
                  <c:v>720110</c:v>
                </c:pt>
                <c:pt idx="45">
                  <c:v>720110</c:v>
                </c:pt>
                <c:pt idx="46">
                  <c:v>720110</c:v>
                </c:pt>
                <c:pt idx="47">
                  <c:v>480002</c:v>
                </c:pt>
                <c:pt idx="48">
                  <c:v>20937358.750000004</c:v>
                </c:pt>
                <c:pt idx="49">
                  <c:v>33510650.550000004</c:v>
                </c:pt>
                <c:pt idx="50">
                  <c:v>37698122.300000004</c:v>
                </c:pt>
                <c:pt idx="51">
                  <c:v>37698122.300000004</c:v>
                </c:pt>
                <c:pt idx="52">
                  <c:v>37698122.300000004</c:v>
                </c:pt>
                <c:pt idx="53">
                  <c:v>37698122.300000004</c:v>
                </c:pt>
                <c:pt idx="54">
                  <c:v>37698122.300000004</c:v>
                </c:pt>
                <c:pt idx="55">
                  <c:v>37698122.300000004</c:v>
                </c:pt>
                <c:pt idx="56">
                  <c:v>37698122.300000004</c:v>
                </c:pt>
                <c:pt idx="57">
                  <c:v>37698122.300000004</c:v>
                </c:pt>
                <c:pt idx="58">
                  <c:v>37698122.300000004</c:v>
                </c:pt>
                <c:pt idx="59">
                  <c:v>25135707.050000001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4182000</c:v>
                </c:pt>
                <c:pt idx="4">
                  <c:v>7318000</c:v>
                </c:pt>
                <c:pt idx="5">
                  <c:v>7318000</c:v>
                </c:pt>
                <c:pt idx="6">
                  <c:v>7318000</c:v>
                </c:pt>
                <c:pt idx="7">
                  <c:v>7318000</c:v>
                </c:pt>
                <c:pt idx="8">
                  <c:v>7318000</c:v>
                </c:pt>
                <c:pt idx="9">
                  <c:v>7318000</c:v>
                </c:pt>
                <c:pt idx="10">
                  <c:v>7318000</c:v>
                </c:pt>
                <c:pt idx="11">
                  <c:v>6963500</c:v>
                </c:pt>
                <c:pt idx="12">
                  <c:v>7498560</c:v>
                </c:pt>
                <c:pt idx="13">
                  <c:v>12085650</c:v>
                </c:pt>
                <c:pt idx="14">
                  <c:v>13593815</c:v>
                </c:pt>
                <c:pt idx="15">
                  <c:v>13593815</c:v>
                </c:pt>
                <c:pt idx="16">
                  <c:v>13593815</c:v>
                </c:pt>
                <c:pt idx="17">
                  <c:v>13593815</c:v>
                </c:pt>
                <c:pt idx="18">
                  <c:v>13593815</c:v>
                </c:pt>
                <c:pt idx="19">
                  <c:v>13593815</c:v>
                </c:pt>
                <c:pt idx="20">
                  <c:v>13593815</c:v>
                </c:pt>
                <c:pt idx="21">
                  <c:v>13593815</c:v>
                </c:pt>
                <c:pt idx="22">
                  <c:v>13593815</c:v>
                </c:pt>
                <c:pt idx="23">
                  <c:v>9062900</c:v>
                </c:pt>
                <c:pt idx="24">
                  <c:v>16722934.700000001</c:v>
                </c:pt>
                <c:pt idx="25">
                  <c:v>26748737.75</c:v>
                </c:pt>
                <c:pt idx="26">
                  <c:v>30095872.449999999</c:v>
                </c:pt>
                <c:pt idx="27">
                  <c:v>30095872.449999999</c:v>
                </c:pt>
                <c:pt idx="28">
                  <c:v>30095872.449999999</c:v>
                </c:pt>
                <c:pt idx="29">
                  <c:v>30095872.449999999</c:v>
                </c:pt>
                <c:pt idx="30">
                  <c:v>30095872.449999999</c:v>
                </c:pt>
                <c:pt idx="31">
                  <c:v>30095872.449999999</c:v>
                </c:pt>
                <c:pt idx="32">
                  <c:v>30095872.449999999</c:v>
                </c:pt>
                <c:pt idx="33">
                  <c:v>30095872.449999999</c:v>
                </c:pt>
                <c:pt idx="34">
                  <c:v>30095872.449999999</c:v>
                </c:pt>
                <c:pt idx="35">
                  <c:v>20060837.750000004</c:v>
                </c:pt>
                <c:pt idx="36">
                  <c:v>18324193.194000002</c:v>
                </c:pt>
                <c:pt idx="37">
                  <c:v>29318341.597500004</c:v>
                </c:pt>
                <c:pt idx="38">
                  <c:v>32983057.732000008</c:v>
                </c:pt>
                <c:pt idx="39">
                  <c:v>32983057.732000008</c:v>
                </c:pt>
                <c:pt idx="40">
                  <c:v>32983057.732000008</c:v>
                </c:pt>
                <c:pt idx="41">
                  <c:v>32983057.732000008</c:v>
                </c:pt>
                <c:pt idx="42">
                  <c:v>32983057.732000008</c:v>
                </c:pt>
                <c:pt idx="43">
                  <c:v>32983057.732000008</c:v>
                </c:pt>
                <c:pt idx="44">
                  <c:v>32983057.732000008</c:v>
                </c:pt>
                <c:pt idx="45">
                  <c:v>32983057.732000008</c:v>
                </c:pt>
                <c:pt idx="46">
                  <c:v>32983057.732000008</c:v>
                </c:pt>
                <c:pt idx="47">
                  <c:v>21988909.328500006</c:v>
                </c:pt>
                <c:pt idx="48">
                  <c:v>20191501.73804</c:v>
                </c:pt>
                <c:pt idx="49">
                  <c:v>32314398.636525009</c:v>
                </c:pt>
                <c:pt idx="50">
                  <c:v>36346407.16328501</c:v>
                </c:pt>
                <c:pt idx="51">
                  <c:v>36346407.16328501</c:v>
                </c:pt>
                <c:pt idx="52">
                  <c:v>36346407.16328501</c:v>
                </c:pt>
                <c:pt idx="53">
                  <c:v>36346407.16328501</c:v>
                </c:pt>
                <c:pt idx="54">
                  <c:v>36346407.16328501</c:v>
                </c:pt>
                <c:pt idx="55">
                  <c:v>36346407.16328501</c:v>
                </c:pt>
                <c:pt idx="56">
                  <c:v>36346407.16328501</c:v>
                </c:pt>
                <c:pt idx="57">
                  <c:v>36346407.16328501</c:v>
                </c:pt>
                <c:pt idx="58">
                  <c:v>36346407.16328501</c:v>
                </c:pt>
                <c:pt idx="59">
                  <c:v>24239895.214925002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2209500</c:v>
                </c:pt>
                <c:pt idx="4">
                  <c:v>3865500</c:v>
                </c:pt>
                <c:pt idx="5">
                  <c:v>3865500</c:v>
                </c:pt>
                <c:pt idx="6">
                  <c:v>3865500</c:v>
                </c:pt>
                <c:pt idx="7">
                  <c:v>3865500</c:v>
                </c:pt>
                <c:pt idx="8">
                  <c:v>3865500</c:v>
                </c:pt>
                <c:pt idx="9">
                  <c:v>3865500</c:v>
                </c:pt>
                <c:pt idx="10">
                  <c:v>3865500</c:v>
                </c:pt>
                <c:pt idx="11">
                  <c:v>3681000</c:v>
                </c:pt>
                <c:pt idx="12">
                  <c:v>3983610</c:v>
                </c:pt>
                <c:pt idx="13">
                  <c:v>6286250</c:v>
                </c:pt>
                <c:pt idx="14">
                  <c:v>7066815</c:v>
                </c:pt>
                <c:pt idx="15">
                  <c:v>7066815</c:v>
                </c:pt>
                <c:pt idx="16">
                  <c:v>7066815</c:v>
                </c:pt>
                <c:pt idx="17">
                  <c:v>7066815</c:v>
                </c:pt>
                <c:pt idx="18">
                  <c:v>7066815</c:v>
                </c:pt>
                <c:pt idx="19">
                  <c:v>7066815</c:v>
                </c:pt>
                <c:pt idx="20">
                  <c:v>7066815</c:v>
                </c:pt>
                <c:pt idx="21">
                  <c:v>7066815</c:v>
                </c:pt>
                <c:pt idx="22">
                  <c:v>7066815</c:v>
                </c:pt>
                <c:pt idx="23">
                  <c:v>4708000</c:v>
                </c:pt>
                <c:pt idx="24">
                  <c:v>5480063.8499999996</c:v>
                </c:pt>
                <c:pt idx="25">
                  <c:v>8771651.3499999978</c:v>
                </c:pt>
                <c:pt idx="26">
                  <c:v>9864458.3999999985</c:v>
                </c:pt>
                <c:pt idx="27">
                  <c:v>9864458.3999999985</c:v>
                </c:pt>
                <c:pt idx="28">
                  <c:v>9864458.3999999985</c:v>
                </c:pt>
                <c:pt idx="29">
                  <c:v>9864458.3999999985</c:v>
                </c:pt>
                <c:pt idx="30">
                  <c:v>9864458.3999999985</c:v>
                </c:pt>
                <c:pt idx="31">
                  <c:v>9864458.3999999985</c:v>
                </c:pt>
                <c:pt idx="32">
                  <c:v>9864458.3999999985</c:v>
                </c:pt>
                <c:pt idx="33">
                  <c:v>9864458.3999999985</c:v>
                </c:pt>
                <c:pt idx="34">
                  <c:v>9864458.3999999985</c:v>
                </c:pt>
                <c:pt idx="35">
                  <c:v>6578022.9500000011</c:v>
                </c:pt>
                <c:pt idx="36">
                  <c:v>6009448.4365000017</c:v>
                </c:pt>
                <c:pt idx="37">
                  <c:v>9616587.5499999989</c:v>
                </c:pt>
                <c:pt idx="38">
                  <c:v>10818967.2545</c:v>
                </c:pt>
                <c:pt idx="39">
                  <c:v>10818967.2545</c:v>
                </c:pt>
                <c:pt idx="40">
                  <c:v>10818967.2545</c:v>
                </c:pt>
                <c:pt idx="41">
                  <c:v>10818967.2545</c:v>
                </c:pt>
                <c:pt idx="42">
                  <c:v>10818967.2545</c:v>
                </c:pt>
                <c:pt idx="43">
                  <c:v>10818967.2545</c:v>
                </c:pt>
                <c:pt idx="44">
                  <c:v>10818967.2545</c:v>
                </c:pt>
                <c:pt idx="45">
                  <c:v>10818967.2545</c:v>
                </c:pt>
                <c:pt idx="46">
                  <c:v>10818967.2545</c:v>
                </c:pt>
                <c:pt idx="47">
                  <c:v>7211828.1410000017</c:v>
                </c:pt>
                <c:pt idx="48">
                  <c:v>6621486.0445149997</c:v>
                </c:pt>
                <c:pt idx="49">
                  <c:v>10597785.740850005</c:v>
                </c:pt>
                <c:pt idx="50">
                  <c:v>11926277.496985003</c:v>
                </c:pt>
                <c:pt idx="51">
                  <c:v>11926277.496985003</c:v>
                </c:pt>
                <c:pt idx="52">
                  <c:v>11926277.496985003</c:v>
                </c:pt>
                <c:pt idx="53">
                  <c:v>11926277.496985003</c:v>
                </c:pt>
                <c:pt idx="54">
                  <c:v>11926277.496985003</c:v>
                </c:pt>
                <c:pt idx="55">
                  <c:v>11926277.496985003</c:v>
                </c:pt>
                <c:pt idx="56">
                  <c:v>11926277.496985003</c:v>
                </c:pt>
                <c:pt idx="57">
                  <c:v>11926277.496985003</c:v>
                </c:pt>
                <c:pt idx="58">
                  <c:v>11926277.496985003</c:v>
                </c:pt>
                <c:pt idx="59">
                  <c:v>7949977.8006499996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1972500</c:v>
                </c:pt>
                <c:pt idx="4">
                  <c:v>3452500</c:v>
                </c:pt>
                <c:pt idx="5">
                  <c:v>3452500</c:v>
                </c:pt>
                <c:pt idx="6">
                  <c:v>3452500</c:v>
                </c:pt>
                <c:pt idx="7">
                  <c:v>3452500</c:v>
                </c:pt>
                <c:pt idx="8">
                  <c:v>3452500</c:v>
                </c:pt>
                <c:pt idx="9">
                  <c:v>3452500</c:v>
                </c:pt>
                <c:pt idx="10">
                  <c:v>3452500</c:v>
                </c:pt>
                <c:pt idx="11">
                  <c:v>3282500</c:v>
                </c:pt>
                <c:pt idx="12">
                  <c:v>3514950</c:v>
                </c:pt>
                <c:pt idx="13">
                  <c:v>5799400</c:v>
                </c:pt>
                <c:pt idx="14">
                  <c:v>6527000</c:v>
                </c:pt>
                <c:pt idx="15">
                  <c:v>6527000</c:v>
                </c:pt>
                <c:pt idx="16">
                  <c:v>6527000</c:v>
                </c:pt>
                <c:pt idx="17">
                  <c:v>6527000</c:v>
                </c:pt>
                <c:pt idx="18">
                  <c:v>6527000</c:v>
                </c:pt>
                <c:pt idx="19">
                  <c:v>6527000</c:v>
                </c:pt>
                <c:pt idx="20">
                  <c:v>6527000</c:v>
                </c:pt>
                <c:pt idx="21">
                  <c:v>6527000</c:v>
                </c:pt>
                <c:pt idx="22">
                  <c:v>6527000</c:v>
                </c:pt>
                <c:pt idx="23">
                  <c:v>4354900</c:v>
                </c:pt>
                <c:pt idx="24">
                  <c:v>11242870.850000001</c:v>
                </c:pt>
                <c:pt idx="25">
                  <c:v>17977086.399999999</c:v>
                </c:pt>
                <c:pt idx="26">
                  <c:v>20231414.050000001</c:v>
                </c:pt>
                <c:pt idx="27">
                  <c:v>20231414.050000001</c:v>
                </c:pt>
                <c:pt idx="28">
                  <c:v>20231414.050000001</c:v>
                </c:pt>
                <c:pt idx="29">
                  <c:v>20231414.050000001</c:v>
                </c:pt>
                <c:pt idx="30">
                  <c:v>20231414.050000001</c:v>
                </c:pt>
                <c:pt idx="31">
                  <c:v>20231414.050000001</c:v>
                </c:pt>
                <c:pt idx="32">
                  <c:v>20231414.050000001</c:v>
                </c:pt>
                <c:pt idx="33">
                  <c:v>20231414.050000001</c:v>
                </c:pt>
                <c:pt idx="34">
                  <c:v>20231414.050000001</c:v>
                </c:pt>
                <c:pt idx="35">
                  <c:v>13482814.800000003</c:v>
                </c:pt>
                <c:pt idx="36">
                  <c:v>12314744.7575</c:v>
                </c:pt>
                <c:pt idx="37">
                  <c:v>19701754.047500007</c:v>
                </c:pt>
                <c:pt idx="38">
                  <c:v>22164090.477500007</c:v>
                </c:pt>
                <c:pt idx="39">
                  <c:v>22164090.477500007</c:v>
                </c:pt>
                <c:pt idx="40">
                  <c:v>22164090.477500007</c:v>
                </c:pt>
                <c:pt idx="41">
                  <c:v>22164090.477500007</c:v>
                </c:pt>
                <c:pt idx="42">
                  <c:v>22164090.477500007</c:v>
                </c:pt>
                <c:pt idx="43">
                  <c:v>22164090.477500007</c:v>
                </c:pt>
                <c:pt idx="44">
                  <c:v>22164090.477500007</c:v>
                </c:pt>
                <c:pt idx="45">
                  <c:v>22164090.477500007</c:v>
                </c:pt>
                <c:pt idx="46">
                  <c:v>22164090.477500007</c:v>
                </c:pt>
                <c:pt idx="47">
                  <c:v>14777081.187500004</c:v>
                </c:pt>
                <c:pt idx="48">
                  <c:v>13570015.693525003</c:v>
                </c:pt>
                <c:pt idx="49">
                  <c:v>21716612.895675004</c:v>
                </c:pt>
                <c:pt idx="50">
                  <c:v>24420129.666300002</c:v>
                </c:pt>
                <c:pt idx="51">
                  <c:v>24420129.666300002</c:v>
                </c:pt>
                <c:pt idx="52">
                  <c:v>24420129.666300002</c:v>
                </c:pt>
                <c:pt idx="53">
                  <c:v>24420129.666300002</c:v>
                </c:pt>
                <c:pt idx="54">
                  <c:v>24420129.666300002</c:v>
                </c:pt>
                <c:pt idx="55">
                  <c:v>24420129.666300002</c:v>
                </c:pt>
                <c:pt idx="56">
                  <c:v>24420129.666300002</c:v>
                </c:pt>
                <c:pt idx="57">
                  <c:v>24420129.666300002</c:v>
                </c:pt>
                <c:pt idx="58">
                  <c:v>24420129.666300002</c:v>
                </c:pt>
                <c:pt idx="59">
                  <c:v>16289917.414275002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1540</c:v>
                </c:pt>
                <c:pt idx="4">
                  <c:v>1540</c:v>
                </c:pt>
                <c:pt idx="5">
                  <c:v>1540</c:v>
                </c:pt>
                <c:pt idx="6">
                  <c:v>1540</c:v>
                </c:pt>
                <c:pt idx="7">
                  <c:v>1540</c:v>
                </c:pt>
                <c:pt idx="8">
                  <c:v>1540</c:v>
                </c:pt>
                <c:pt idx="9">
                  <c:v>1540</c:v>
                </c:pt>
                <c:pt idx="10">
                  <c:v>1540</c:v>
                </c:pt>
                <c:pt idx="11">
                  <c:v>1026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1028</c:v>
                </c:pt>
                <c:pt idx="1">
                  <c:v>1645</c:v>
                </c:pt>
                <c:pt idx="2">
                  <c:v>1850</c:v>
                </c:pt>
                <c:pt idx="3">
                  <c:v>1850</c:v>
                </c:pt>
                <c:pt idx="4">
                  <c:v>1850</c:v>
                </c:pt>
                <c:pt idx="5">
                  <c:v>1850</c:v>
                </c:pt>
                <c:pt idx="6">
                  <c:v>1850</c:v>
                </c:pt>
                <c:pt idx="7">
                  <c:v>1850</c:v>
                </c:pt>
                <c:pt idx="8">
                  <c:v>1850</c:v>
                </c:pt>
                <c:pt idx="9">
                  <c:v>1850</c:v>
                </c:pt>
                <c:pt idx="10">
                  <c:v>1850</c:v>
                </c:pt>
                <c:pt idx="11">
                  <c:v>1233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1815</c:v>
                </c:pt>
                <c:pt idx="1">
                  <c:v>2904</c:v>
                </c:pt>
                <c:pt idx="2">
                  <c:v>3267</c:v>
                </c:pt>
                <c:pt idx="3">
                  <c:v>3267</c:v>
                </c:pt>
                <c:pt idx="4">
                  <c:v>3267</c:v>
                </c:pt>
                <c:pt idx="5">
                  <c:v>3267</c:v>
                </c:pt>
                <c:pt idx="6">
                  <c:v>3267</c:v>
                </c:pt>
                <c:pt idx="7">
                  <c:v>3267</c:v>
                </c:pt>
                <c:pt idx="8">
                  <c:v>3267</c:v>
                </c:pt>
                <c:pt idx="9">
                  <c:v>3267</c:v>
                </c:pt>
                <c:pt idx="10">
                  <c:v>3267</c:v>
                </c:pt>
                <c:pt idx="11">
                  <c:v>2178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1869</c:v>
                </c:pt>
                <c:pt idx="1">
                  <c:v>2991</c:v>
                </c:pt>
                <c:pt idx="2">
                  <c:v>3365</c:v>
                </c:pt>
                <c:pt idx="3">
                  <c:v>3365</c:v>
                </c:pt>
                <c:pt idx="4">
                  <c:v>3365</c:v>
                </c:pt>
                <c:pt idx="5">
                  <c:v>3365</c:v>
                </c:pt>
                <c:pt idx="6">
                  <c:v>3365</c:v>
                </c:pt>
                <c:pt idx="7">
                  <c:v>3365</c:v>
                </c:pt>
                <c:pt idx="8">
                  <c:v>3365</c:v>
                </c:pt>
                <c:pt idx="9">
                  <c:v>3365</c:v>
                </c:pt>
                <c:pt idx="10">
                  <c:v>3365</c:v>
                </c:pt>
                <c:pt idx="11">
                  <c:v>2243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1925</c:v>
                </c:pt>
                <c:pt idx="1">
                  <c:v>3081</c:v>
                </c:pt>
                <c:pt idx="2">
                  <c:v>3466</c:v>
                </c:pt>
                <c:pt idx="3">
                  <c:v>3466</c:v>
                </c:pt>
                <c:pt idx="4">
                  <c:v>3466</c:v>
                </c:pt>
                <c:pt idx="5">
                  <c:v>3466</c:v>
                </c:pt>
                <c:pt idx="6">
                  <c:v>3466</c:v>
                </c:pt>
                <c:pt idx="7">
                  <c:v>3466</c:v>
                </c:pt>
                <c:pt idx="8">
                  <c:v>3466</c:v>
                </c:pt>
                <c:pt idx="9">
                  <c:v>3466</c:v>
                </c:pt>
                <c:pt idx="10">
                  <c:v>3466</c:v>
                </c:pt>
                <c:pt idx="11">
                  <c:v>2311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270000</c:v>
                </c:pt>
                <c:pt idx="4">
                  <c:v>472500</c:v>
                </c:pt>
                <c:pt idx="5">
                  <c:v>472500</c:v>
                </c:pt>
                <c:pt idx="6">
                  <c:v>472500</c:v>
                </c:pt>
                <c:pt idx="7">
                  <c:v>472500</c:v>
                </c:pt>
                <c:pt idx="8">
                  <c:v>472500</c:v>
                </c:pt>
                <c:pt idx="9">
                  <c:v>472500</c:v>
                </c:pt>
                <c:pt idx="10">
                  <c:v>472500</c:v>
                </c:pt>
                <c:pt idx="11">
                  <c:v>450000</c:v>
                </c:pt>
                <c:pt idx="12">
                  <c:v>513600</c:v>
                </c:pt>
                <c:pt idx="13">
                  <c:v>821225</c:v>
                </c:pt>
                <c:pt idx="14">
                  <c:v>922875</c:v>
                </c:pt>
                <c:pt idx="15">
                  <c:v>922875</c:v>
                </c:pt>
                <c:pt idx="16">
                  <c:v>922875</c:v>
                </c:pt>
                <c:pt idx="17">
                  <c:v>922875</c:v>
                </c:pt>
                <c:pt idx="18">
                  <c:v>922875</c:v>
                </c:pt>
                <c:pt idx="19">
                  <c:v>922875</c:v>
                </c:pt>
                <c:pt idx="20">
                  <c:v>922875</c:v>
                </c:pt>
                <c:pt idx="21">
                  <c:v>922875</c:v>
                </c:pt>
                <c:pt idx="22">
                  <c:v>922875</c:v>
                </c:pt>
                <c:pt idx="23">
                  <c:v>615250</c:v>
                </c:pt>
                <c:pt idx="24">
                  <c:v>807154.5</c:v>
                </c:pt>
                <c:pt idx="25">
                  <c:v>1290874.75</c:v>
                </c:pt>
                <c:pt idx="26">
                  <c:v>1451160.75</c:v>
                </c:pt>
                <c:pt idx="27">
                  <c:v>1451160.75</c:v>
                </c:pt>
                <c:pt idx="28">
                  <c:v>1451160.75</c:v>
                </c:pt>
                <c:pt idx="29">
                  <c:v>1451160.75</c:v>
                </c:pt>
                <c:pt idx="30">
                  <c:v>1451160.75</c:v>
                </c:pt>
                <c:pt idx="31">
                  <c:v>1451160.75</c:v>
                </c:pt>
                <c:pt idx="32">
                  <c:v>1451160.75</c:v>
                </c:pt>
                <c:pt idx="33">
                  <c:v>1451160.75</c:v>
                </c:pt>
                <c:pt idx="34">
                  <c:v>1451160.75</c:v>
                </c:pt>
                <c:pt idx="35">
                  <c:v>967440.5</c:v>
                </c:pt>
                <c:pt idx="36">
                  <c:v>1718122.8075000001</c:v>
                </c:pt>
                <c:pt idx="37">
                  <c:v>2750221.5350000001</c:v>
                </c:pt>
                <c:pt idx="38">
                  <c:v>3093233.5750000002</c:v>
                </c:pt>
                <c:pt idx="39">
                  <c:v>3093233.5750000002</c:v>
                </c:pt>
                <c:pt idx="40">
                  <c:v>3093233.5750000002</c:v>
                </c:pt>
                <c:pt idx="41">
                  <c:v>3093233.5750000002</c:v>
                </c:pt>
                <c:pt idx="42">
                  <c:v>3093233.5750000002</c:v>
                </c:pt>
                <c:pt idx="43">
                  <c:v>3093233.5750000002</c:v>
                </c:pt>
                <c:pt idx="44">
                  <c:v>3093233.5750000002</c:v>
                </c:pt>
                <c:pt idx="45">
                  <c:v>3093233.5750000002</c:v>
                </c:pt>
                <c:pt idx="46">
                  <c:v>3093233.5750000002</c:v>
                </c:pt>
                <c:pt idx="47">
                  <c:v>2061134.8475000001</c:v>
                </c:pt>
                <c:pt idx="48">
                  <c:v>1894100.2344500001</c:v>
                </c:pt>
                <c:pt idx="49">
                  <c:v>3031215.7731249998</c:v>
                </c:pt>
                <c:pt idx="50">
                  <c:v>3408069.6260000002</c:v>
                </c:pt>
                <c:pt idx="51">
                  <c:v>3408069.6260000002</c:v>
                </c:pt>
                <c:pt idx="52">
                  <c:v>3408069.6260000002</c:v>
                </c:pt>
                <c:pt idx="53">
                  <c:v>3408069.6260000002</c:v>
                </c:pt>
                <c:pt idx="54">
                  <c:v>3408069.6260000002</c:v>
                </c:pt>
                <c:pt idx="55">
                  <c:v>3408069.6260000002</c:v>
                </c:pt>
                <c:pt idx="56">
                  <c:v>3408069.6260000002</c:v>
                </c:pt>
                <c:pt idx="57">
                  <c:v>3408069.6260000002</c:v>
                </c:pt>
                <c:pt idx="58">
                  <c:v>3408069.6260000002</c:v>
                </c:pt>
                <c:pt idx="59">
                  <c:v>2274231.0773499999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6034000</c:v>
                </c:pt>
                <c:pt idx="4">
                  <c:v>10556000</c:v>
                </c:pt>
                <c:pt idx="5">
                  <c:v>10556000</c:v>
                </c:pt>
                <c:pt idx="6">
                  <c:v>10556000</c:v>
                </c:pt>
                <c:pt idx="7">
                  <c:v>10556000</c:v>
                </c:pt>
                <c:pt idx="8">
                  <c:v>10556000</c:v>
                </c:pt>
                <c:pt idx="9">
                  <c:v>10556000</c:v>
                </c:pt>
                <c:pt idx="10">
                  <c:v>10556000</c:v>
                </c:pt>
                <c:pt idx="11">
                  <c:v>10052000</c:v>
                </c:pt>
                <c:pt idx="12">
                  <c:v>10620820</c:v>
                </c:pt>
                <c:pt idx="13">
                  <c:v>17002300</c:v>
                </c:pt>
                <c:pt idx="14">
                  <c:v>19114480</c:v>
                </c:pt>
                <c:pt idx="15">
                  <c:v>19114480</c:v>
                </c:pt>
                <c:pt idx="16">
                  <c:v>19114480</c:v>
                </c:pt>
                <c:pt idx="17">
                  <c:v>19114480</c:v>
                </c:pt>
                <c:pt idx="18">
                  <c:v>19114480</c:v>
                </c:pt>
                <c:pt idx="19">
                  <c:v>19114480</c:v>
                </c:pt>
                <c:pt idx="20">
                  <c:v>19114480</c:v>
                </c:pt>
                <c:pt idx="21">
                  <c:v>19114480</c:v>
                </c:pt>
                <c:pt idx="22">
                  <c:v>19114480</c:v>
                </c:pt>
                <c:pt idx="23">
                  <c:v>12733000</c:v>
                </c:pt>
                <c:pt idx="24">
                  <c:v>14537940.200000001</c:v>
                </c:pt>
                <c:pt idx="25">
                  <c:v>23273527.199999999</c:v>
                </c:pt>
                <c:pt idx="26">
                  <c:v>26174703.800000001</c:v>
                </c:pt>
                <c:pt idx="27">
                  <c:v>26174703.800000001</c:v>
                </c:pt>
                <c:pt idx="28">
                  <c:v>26174703.800000001</c:v>
                </c:pt>
                <c:pt idx="29">
                  <c:v>26174703.800000001</c:v>
                </c:pt>
                <c:pt idx="30">
                  <c:v>26174703.800000001</c:v>
                </c:pt>
                <c:pt idx="31">
                  <c:v>26174703.800000001</c:v>
                </c:pt>
                <c:pt idx="32">
                  <c:v>26174703.800000001</c:v>
                </c:pt>
                <c:pt idx="33">
                  <c:v>26174703.800000001</c:v>
                </c:pt>
                <c:pt idx="34">
                  <c:v>26174703.800000001</c:v>
                </c:pt>
                <c:pt idx="35">
                  <c:v>17455145.400000002</c:v>
                </c:pt>
                <c:pt idx="36">
                  <c:v>32054475.138000004</c:v>
                </c:pt>
                <c:pt idx="37">
                  <c:v>51297450.58200001</c:v>
                </c:pt>
                <c:pt idx="38">
                  <c:v>57711775.730000012</c:v>
                </c:pt>
                <c:pt idx="39">
                  <c:v>57711775.730000012</c:v>
                </c:pt>
                <c:pt idx="40">
                  <c:v>57711775.730000012</c:v>
                </c:pt>
                <c:pt idx="41">
                  <c:v>57711775.730000012</c:v>
                </c:pt>
                <c:pt idx="42">
                  <c:v>57711775.730000012</c:v>
                </c:pt>
                <c:pt idx="43">
                  <c:v>57711775.730000012</c:v>
                </c:pt>
                <c:pt idx="44">
                  <c:v>57711775.730000012</c:v>
                </c:pt>
                <c:pt idx="45">
                  <c:v>57711775.730000012</c:v>
                </c:pt>
                <c:pt idx="46">
                  <c:v>57711775.730000012</c:v>
                </c:pt>
                <c:pt idx="47">
                  <c:v>38468800.286000006</c:v>
                </c:pt>
                <c:pt idx="48">
                  <c:v>35325952.469500005</c:v>
                </c:pt>
                <c:pt idx="49">
                  <c:v>56539875.095340014</c:v>
                </c:pt>
                <c:pt idx="50">
                  <c:v>63605065.589240015</c:v>
                </c:pt>
                <c:pt idx="51">
                  <c:v>63605065.589240015</c:v>
                </c:pt>
                <c:pt idx="52">
                  <c:v>63605065.589240015</c:v>
                </c:pt>
                <c:pt idx="53">
                  <c:v>63605065.589240015</c:v>
                </c:pt>
                <c:pt idx="54">
                  <c:v>63605065.589240015</c:v>
                </c:pt>
                <c:pt idx="55">
                  <c:v>63605065.589240015</c:v>
                </c:pt>
                <c:pt idx="56">
                  <c:v>63605065.589240015</c:v>
                </c:pt>
                <c:pt idx="57">
                  <c:v>63605065.589240015</c:v>
                </c:pt>
                <c:pt idx="58">
                  <c:v>63605065.589240015</c:v>
                </c:pt>
                <c:pt idx="59">
                  <c:v>42409494.107540011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200000</c:v>
                </c:pt>
                <c:pt idx="4">
                  <c:v>200000</c:v>
                </c:pt>
                <c:pt idx="5">
                  <c:v>200000</c:v>
                </c:pt>
                <c:pt idx="6">
                  <c:v>230000</c:v>
                </c:pt>
                <c:pt idx="7">
                  <c:v>230000</c:v>
                </c:pt>
                <c:pt idx="8">
                  <c:v>230000</c:v>
                </c:pt>
                <c:pt idx="9">
                  <c:v>230000</c:v>
                </c:pt>
                <c:pt idx="10">
                  <c:v>230000</c:v>
                </c:pt>
                <c:pt idx="11">
                  <c:v>230000</c:v>
                </c:pt>
                <c:pt idx="12">
                  <c:v>230000</c:v>
                </c:pt>
                <c:pt idx="13">
                  <c:v>230000</c:v>
                </c:pt>
                <c:pt idx="14">
                  <c:v>230000</c:v>
                </c:pt>
                <c:pt idx="15">
                  <c:v>230000</c:v>
                </c:pt>
                <c:pt idx="16">
                  <c:v>230000</c:v>
                </c:pt>
                <c:pt idx="17">
                  <c:v>230000</c:v>
                </c:pt>
                <c:pt idx="18">
                  <c:v>230000</c:v>
                </c:pt>
                <c:pt idx="19">
                  <c:v>230000</c:v>
                </c:pt>
                <c:pt idx="20">
                  <c:v>230000</c:v>
                </c:pt>
                <c:pt idx="21">
                  <c:v>230000</c:v>
                </c:pt>
                <c:pt idx="22">
                  <c:v>230000</c:v>
                </c:pt>
                <c:pt idx="23">
                  <c:v>230000</c:v>
                </c:pt>
                <c:pt idx="24">
                  <c:v>230000</c:v>
                </c:pt>
                <c:pt idx="25">
                  <c:v>230000</c:v>
                </c:pt>
                <c:pt idx="26">
                  <c:v>230000</c:v>
                </c:pt>
                <c:pt idx="27">
                  <c:v>230000</c:v>
                </c:pt>
                <c:pt idx="28">
                  <c:v>230000</c:v>
                </c:pt>
                <c:pt idx="29">
                  <c:v>230000</c:v>
                </c:pt>
                <c:pt idx="30">
                  <c:v>230000</c:v>
                </c:pt>
                <c:pt idx="31">
                  <c:v>230000</c:v>
                </c:pt>
                <c:pt idx="32">
                  <c:v>230000</c:v>
                </c:pt>
                <c:pt idx="33">
                  <c:v>230000</c:v>
                </c:pt>
                <c:pt idx="34">
                  <c:v>230000</c:v>
                </c:pt>
                <c:pt idx="35">
                  <c:v>230000</c:v>
                </c:pt>
                <c:pt idx="36">
                  <c:v>230000</c:v>
                </c:pt>
                <c:pt idx="37">
                  <c:v>230000</c:v>
                </c:pt>
                <c:pt idx="38">
                  <c:v>230000</c:v>
                </c:pt>
                <c:pt idx="39">
                  <c:v>230000</c:v>
                </c:pt>
                <c:pt idx="40">
                  <c:v>230000</c:v>
                </c:pt>
                <c:pt idx="41">
                  <c:v>230000</c:v>
                </c:pt>
                <c:pt idx="42">
                  <c:v>230000</c:v>
                </c:pt>
                <c:pt idx="43">
                  <c:v>230000</c:v>
                </c:pt>
                <c:pt idx="44">
                  <c:v>230000</c:v>
                </c:pt>
                <c:pt idx="45">
                  <c:v>230000</c:v>
                </c:pt>
                <c:pt idx="46">
                  <c:v>230000</c:v>
                </c:pt>
                <c:pt idx="47">
                  <c:v>230000</c:v>
                </c:pt>
                <c:pt idx="48">
                  <c:v>230000</c:v>
                </c:pt>
                <c:pt idx="49">
                  <c:v>230000</c:v>
                </c:pt>
                <c:pt idx="50">
                  <c:v>230000</c:v>
                </c:pt>
                <c:pt idx="51">
                  <c:v>230000</c:v>
                </c:pt>
                <c:pt idx="52">
                  <c:v>230000</c:v>
                </c:pt>
                <c:pt idx="53">
                  <c:v>230000</c:v>
                </c:pt>
                <c:pt idx="54">
                  <c:v>230000</c:v>
                </c:pt>
                <c:pt idx="55">
                  <c:v>230000</c:v>
                </c:pt>
                <c:pt idx="56">
                  <c:v>230000</c:v>
                </c:pt>
                <c:pt idx="57">
                  <c:v>230000</c:v>
                </c:pt>
                <c:pt idx="58">
                  <c:v>230000</c:v>
                </c:pt>
                <c:pt idx="59">
                  <c:v>230000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10000000</c:v>
                </c:pt>
                <c:pt idx="4">
                  <c:v>5000000</c:v>
                </c:pt>
                <c:pt idx="5">
                  <c:v>5000000</c:v>
                </c:pt>
                <c:pt idx="6">
                  <c:v>5000000</c:v>
                </c:pt>
                <c:pt idx="7">
                  <c:v>5000000</c:v>
                </c:pt>
                <c:pt idx="8">
                  <c:v>5000000</c:v>
                </c:pt>
                <c:pt idx="9">
                  <c:v>5000000</c:v>
                </c:pt>
                <c:pt idx="10">
                  <c:v>5000000</c:v>
                </c:pt>
                <c:pt idx="11">
                  <c:v>5000000</c:v>
                </c:pt>
                <c:pt idx="12">
                  <c:v>5500000</c:v>
                </c:pt>
                <c:pt idx="13">
                  <c:v>5500000</c:v>
                </c:pt>
                <c:pt idx="14">
                  <c:v>5500000</c:v>
                </c:pt>
                <c:pt idx="15">
                  <c:v>5500000</c:v>
                </c:pt>
                <c:pt idx="16">
                  <c:v>5500000</c:v>
                </c:pt>
                <c:pt idx="17">
                  <c:v>5500000</c:v>
                </c:pt>
                <c:pt idx="18">
                  <c:v>5500000</c:v>
                </c:pt>
                <c:pt idx="19">
                  <c:v>5500000</c:v>
                </c:pt>
                <c:pt idx="20">
                  <c:v>5500000</c:v>
                </c:pt>
                <c:pt idx="21">
                  <c:v>5500000</c:v>
                </c:pt>
                <c:pt idx="22">
                  <c:v>5500000</c:v>
                </c:pt>
                <c:pt idx="23">
                  <c:v>5500000</c:v>
                </c:pt>
                <c:pt idx="24">
                  <c:v>6050000.0000000009</c:v>
                </c:pt>
                <c:pt idx="25">
                  <c:v>6050000.0000000009</c:v>
                </c:pt>
                <c:pt idx="26">
                  <c:v>6050000.0000000009</c:v>
                </c:pt>
                <c:pt idx="27">
                  <c:v>6050000.0000000009</c:v>
                </c:pt>
                <c:pt idx="28">
                  <c:v>6050000.0000000009</c:v>
                </c:pt>
                <c:pt idx="29">
                  <c:v>6050000.0000000009</c:v>
                </c:pt>
                <c:pt idx="30">
                  <c:v>6050000.0000000009</c:v>
                </c:pt>
                <c:pt idx="31">
                  <c:v>6050000.0000000009</c:v>
                </c:pt>
                <c:pt idx="32">
                  <c:v>6050000.0000000009</c:v>
                </c:pt>
                <c:pt idx="33">
                  <c:v>6050000.0000000009</c:v>
                </c:pt>
                <c:pt idx="34">
                  <c:v>6050000.0000000009</c:v>
                </c:pt>
                <c:pt idx="35">
                  <c:v>6050000.0000000009</c:v>
                </c:pt>
                <c:pt idx="36">
                  <c:v>6655000.0000000019</c:v>
                </c:pt>
                <c:pt idx="37">
                  <c:v>6655000.0000000019</c:v>
                </c:pt>
                <c:pt idx="38">
                  <c:v>6655000.0000000019</c:v>
                </c:pt>
                <c:pt idx="39">
                  <c:v>6655000.0000000019</c:v>
                </c:pt>
                <c:pt idx="40">
                  <c:v>6655000.0000000019</c:v>
                </c:pt>
                <c:pt idx="41">
                  <c:v>6655000.0000000019</c:v>
                </c:pt>
                <c:pt idx="42">
                  <c:v>6655000.0000000019</c:v>
                </c:pt>
                <c:pt idx="43">
                  <c:v>6655000.0000000019</c:v>
                </c:pt>
                <c:pt idx="44">
                  <c:v>6655000.0000000019</c:v>
                </c:pt>
                <c:pt idx="45">
                  <c:v>6655000.0000000019</c:v>
                </c:pt>
                <c:pt idx="46">
                  <c:v>6655000.0000000019</c:v>
                </c:pt>
                <c:pt idx="47">
                  <c:v>6655000.0000000019</c:v>
                </c:pt>
                <c:pt idx="48">
                  <c:v>7320500.0000000028</c:v>
                </c:pt>
                <c:pt idx="49">
                  <c:v>7320500.0000000028</c:v>
                </c:pt>
                <c:pt idx="50">
                  <c:v>7320500.0000000028</c:v>
                </c:pt>
                <c:pt idx="51">
                  <c:v>7320500.0000000028</c:v>
                </c:pt>
                <c:pt idx="52">
                  <c:v>7320500.0000000028</c:v>
                </c:pt>
                <c:pt idx="53">
                  <c:v>7320500.0000000028</c:v>
                </c:pt>
                <c:pt idx="54">
                  <c:v>7320500.0000000028</c:v>
                </c:pt>
                <c:pt idx="55">
                  <c:v>7320500.0000000028</c:v>
                </c:pt>
                <c:pt idx="56">
                  <c:v>7320500.0000000028</c:v>
                </c:pt>
                <c:pt idx="57">
                  <c:v>7320500.0000000028</c:v>
                </c:pt>
                <c:pt idx="58">
                  <c:v>7320500.0000000028</c:v>
                </c:pt>
                <c:pt idx="59">
                  <c:v>7320500.0000000028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173250</c:v>
                </c:pt>
                <c:pt idx="4">
                  <c:v>175916.66666666666</c:v>
                </c:pt>
                <c:pt idx="5">
                  <c:v>175916.66666666666</c:v>
                </c:pt>
                <c:pt idx="6">
                  <c:v>177250</c:v>
                </c:pt>
                <c:pt idx="7">
                  <c:v>177250</c:v>
                </c:pt>
                <c:pt idx="8">
                  <c:v>177250</c:v>
                </c:pt>
                <c:pt idx="9">
                  <c:v>177250</c:v>
                </c:pt>
                <c:pt idx="10">
                  <c:v>177250</c:v>
                </c:pt>
                <c:pt idx="11">
                  <c:v>177250</c:v>
                </c:pt>
                <c:pt idx="12">
                  <c:v>177250</c:v>
                </c:pt>
                <c:pt idx="13">
                  <c:v>177250</c:v>
                </c:pt>
                <c:pt idx="14">
                  <c:v>177250</c:v>
                </c:pt>
                <c:pt idx="15">
                  <c:v>177250</c:v>
                </c:pt>
                <c:pt idx="16">
                  <c:v>177250</c:v>
                </c:pt>
                <c:pt idx="17">
                  <c:v>177250</c:v>
                </c:pt>
                <c:pt idx="18">
                  <c:v>177250</c:v>
                </c:pt>
                <c:pt idx="19">
                  <c:v>177250</c:v>
                </c:pt>
                <c:pt idx="20">
                  <c:v>177250</c:v>
                </c:pt>
                <c:pt idx="21">
                  <c:v>177250</c:v>
                </c:pt>
                <c:pt idx="22">
                  <c:v>177250</c:v>
                </c:pt>
                <c:pt idx="23">
                  <c:v>177250</c:v>
                </c:pt>
                <c:pt idx="24">
                  <c:v>177250</c:v>
                </c:pt>
                <c:pt idx="25">
                  <c:v>177250</c:v>
                </c:pt>
                <c:pt idx="26">
                  <c:v>177250</c:v>
                </c:pt>
                <c:pt idx="27">
                  <c:v>177250</c:v>
                </c:pt>
                <c:pt idx="28">
                  <c:v>177250</c:v>
                </c:pt>
                <c:pt idx="29">
                  <c:v>177250</c:v>
                </c:pt>
                <c:pt idx="30">
                  <c:v>177250</c:v>
                </c:pt>
                <c:pt idx="31">
                  <c:v>177250</c:v>
                </c:pt>
                <c:pt idx="32">
                  <c:v>177250</c:v>
                </c:pt>
                <c:pt idx="33">
                  <c:v>177250</c:v>
                </c:pt>
                <c:pt idx="34">
                  <c:v>177250</c:v>
                </c:pt>
                <c:pt idx="35">
                  <c:v>177250</c:v>
                </c:pt>
                <c:pt idx="36">
                  <c:v>177250</c:v>
                </c:pt>
                <c:pt idx="37">
                  <c:v>177250</c:v>
                </c:pt>
                <c:pt idx="38">
                  <c:v>177250</c:v>
                </c:pt>
                <c:pt idx="39">
                  <c:v>177250</c:v>
                </c:pt>
                <c:pt idx="40">
                  <c:v>177250</c:v>
                </c:pt>
                <c:pt idx="41">
                  <c:v>177250</c:v>
                </c:pt>
                <c:pt idx="42">
                  <c:v>177250</c:v>
                </c:pt>
                <c:pt idx="43">
                  <c:v>177250</c:v>
                </c:pt>
                <c:pt idx="44">
                  <c:v>177250</c:v>
                </c:pt>
                <c:pt idx="45">
                  <c:v>177250</c:v>
                </c:pt>
                <c:pt idx="46">
                  <c:v>177250</c:v>
                </c:pt>
                <c:pt idx="47">
                  <c:v>177250</c:v>
                </c:pt>
                <c:pt idx="48">
                  <c:v>177250</c:v>
                </c:pt>
                <c:pt idx="49">
                  <c:v>177250</c:v>
                </c:pt>
                <c:pt idx="50">
                  <c:v>177250</c:v>
                </c:pt>
                <c:pt idx="51">
                  <c:v>177250</c:v>
                </c:pt>
                <c:pt idx="52">
                  <c:v>177250</c:v>
                </c:pt>
                <c:pt idx="53">
                  <c:v>177250</c:v>
                </c:pt>
                <c:pt idx="54">
                  <c:v>177250</c:v>
                </c:pt>
                <c:pt idx="55">
                  <c:v>177250</c:v>
                </c:pt>
                <c:pt idx="56">
                  <c:v>177250</c:v>
                </c:pt>
                <c:pt idx="57">
                  <c:v>177250</c:v>
                </c:pt>
                <c:pt idx="58">
                  <c:v>177250</c:v>
                </c:pt>
                <c:pt idx="59">
                  <c:v>177250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10395000</c:v>
                </c:pt>
                <c:pt idx="4">
                  <c:v>160000</c:v>
                </c:pt>
                <c:pt idx="5">
                  <c:v>0</c:v>
                </c:pt>
                <c:pt idx="6">
                  <c:v>80000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10395000</c:v>
                </c:pt>
                <c:pt idx="4">
                  <c:v>10555000</c:v>
                </c:pt>
                <c:pt idx="5">
                  <c:v>10555000</c:v>
                </c:pt>
                <c:pt idx="6">
                  <c:v>10635000</c:v>
                </c:pt>
                <c:pt idx="7">
                  <c:v>10635000</c:v>
                </c:pt>
                <c:pt idx="8">
                  <c:v>10635000</c:v>
                </c:pt>
                <c:pt idx="9">
                  <c:v>10635000</c:v>
                </c:pt>
                <c:pt idx="10">
                  <c:v>10635000</c:v>
                </c:pt>
                <c:pt idx="11">
                  <c:v>10635000</c:v>
                </c:pt>
                <c:pt idx="12">
                  <c:v>10635000</c:v>
                </c:pt>
                <c:pt idx="13">
                  <c:v>10635000</c:v>
                </c:pt>
                <c:pt idx="14">
                  <c:v>10635000</c:v>
                </c:pt>
                <c:pt idx="15">
                  <c:v>10635000</c:v>
                </c:pt>
                <c:pt idx="16">
                  <c:v>10635000</c:v>
                </c:pt>
                <c:pt idx="17">
                  <c:v>10635000</c:v>
                </c:pt>
                <c:pt idx="18">
                  <c:v>10635000</c:v>
                </c:pt>
                <c:pt idx="19">
                  <c:v>10635000</c:v>
                </c:pt>
                <c:pt idx="20">
                  <c:v>10635000</c:v>
                </c:pt>
                <c:pt idx="21">
                  <c:v>10635000</c:v>
                </c:pt>
                <c:pt idx="22">
                  <c:v>10635000</c:v>
                </c:pt>
                <c:pt idx="23">
                  <c:v>10635000</c:v>
                </c:pt>
                <c:pt idx="24">
                  <c:v>10635000</c:v>
                </c:pt>
                <c:pt idx="25">
                  <c:v>10635000</c:v>
                </c:pt>
                <c:pt idx="26">
                  <c:v>10635000</c:v>
                </c:pt>
                <c:pt idx="27">
                  <c:v>10635000</c:v>
                </c:pt>
                <c:pt idx="28">
                  <c:v>10635000</c:v>
                </c:pt>
                <c:pt idx="29">
                  <c:v>10635000</c:v>
                </c:pt>
                <c:pt idx="30">
                  <c:v>10635000</c:v>
                </c:pt>
                <c:pt idx="31">
                  <c:v>10635000</c:v>
                </c:pt>
                <c:pt idx="32">
                  <c:v>10635000</c:v>
                </c:pt>
                <c:pt idx="33">
                  <c:v>10635000</c:v>
                </c:pt>
                <c:pt idx="34">
                  <c:v>10635000</c:v>
                </c:pt>
                <c:pt idx="35">
                  <c:v>10635000</c:v>
                </c:pt>
                <c:pt idx="36">
                  <c:v>10635000</c:v>
                </c:pt>
                <c:pt idx="37">
                  <c:v>10635000</c:v>
                </c:pt>
                <c:pt idx="38">
                  <c:v>10635000</c:v>
                </c:pt>
                <c:pt idx="39">
                  <c:v>10635000</c:v>
                </c:pt>
                <c:pt idx="40">
                  <c:v>10635000</c:v>
                </c:pt>
                <c:pt idx="41">
                  <c:v>10635000</c:v>
                </c:pt>
                <c:pt idx="42">
                  <c:v>10635000</c:v>
                </c:pt>
                <c:pt idx="43">
                  <c:v>10635000</c:v>
                </c:pt>
                <c:pt idx="44">
                  <c:v>10635000</c:v>
                </c:pt>
                <c:pt idx="45">
                  <c:v>10635000</c:v>
                </c:pt>
                <c:pt idx="46">
                  <c:v>10635000</c:v>
                </c:pt>
                <c:pt idx="47">
                  <c:v>10635000</c:v>
                </c:pt>
                <c:pt idx="48">
                  <c:v>10635000</c:v>
                </c:pt>
                <c:pt idx="49">
                  <c:v>10635000</c:v>
                </c:pt>
                <c:pt idx="50">
                  <c:v>10635000</c:v>
                </c:pt>
                <c:pt idx="51">
                  <c:v>10635000</c:v>
                </c:pt>
                <c:pt idx="52">
                  <c:v>10635000</c:v>
                </c:pt>
                <c:pt idx="53">
                  <c:v>10635000</c:v>
                </c:pt>
                <c:pt idx="54">
                  <c:v>10635000</c:v>
                </c:pt>
                <c:pt idx="55">
                  <c:v>10635000</c:v>
                </c:pt>
                <c:pt idx="56">
                  <c:v>10635000</c:v>
                </c:pt>
                <c:pt idx="57">
                  <c:v>10635000</c:v>
                </c:pt>
                <c:pt idx="58">
                  <c:v>10635000</c:v>
                </c:pt>
                <c:pt idx="59">
                  <c:v>10635000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173250</c:v>
                </c:pt>
                <c:pt idx="4">
                  <c:v>349166.66666666663</c:v>
                </c:pt>
                <c:pt idx="5">
                  <c:v>525083.33333333326</c:v>
                </c:pt>
                <c:pt idx="6">
                  <c:v>702333.33333333326</c:v>
                </c:pt>
                <c:pt idx="7">
                  <c:v>879583.33333333326</c:v>
                </c:pt>
                <c:pt idx="8">
                  <c:v>1056833.3333333333</c:v>
                </c:pt>
                <c:pt idx="9">
                  <c:v>1234083.3333333333</c:v>
                </c:pt>
                <c:pt idx="10">
                  <c:v>1411333.3333333333</c:v>
                </c:pt>
                <c:pt idx="11">
                  <c:v>1588583.3333333333</c:v>
                </c:pt>
                <c:pt idx="12">
                  <c:v>1765833.3333333333</c:v>
                </c:pt>
                <c:pt idx="13">
                  <c:v>1943083.3333333333</c:v>
                </c:pt>
                <c:pt idx="14">
                  <c:v>2120333.333333333</c:v>
                </c:pt>
                <c:pt idx="15">
                  <c:v>2297583.333333333</c:v>
                </c:pt>
                <c:pt idx="16">
                  <c:v>2474833.333333333</c:v>
                </c:pt>
                <c:pt idx="17">
                  <c:v>2652083.333333333</c:v>
                </c:pt>
                <c:pt idx="18">
                  <c:v>2829333.333333333</c:v>
                </c:pt>
                <c:pt idx="19">
                  <c:v>3006583.333333333</c:v>
                </c:pt>
                <c:pt idx="20">
                  <c:v>3183833.333333333</c:v>
                </c:pt>
                <c:pt idx="21">
                  <c:v>3361083.333333333</c:v>
                </c:pt>
                <c:pt idx="22">
                  <c:v>3538333.333333333</c:v>
                </c:pt>
                <c:pt idx="23">
                  <c:v>3715583.333333333</c:v>
                </c:pt>
                <c:pt idx="24">
                  <c:v>3892833.333333333</c:v>
                </c:pt>
                <c:pt idx="25">
                  <c:v>4070083.333333333</c:v>
                </c:pt>
                <c:pt idx="26">
                  <c:v>4247333.333333333</c:v>
                </c:pt>
                <c:pt idx="27">
                  <c:v>4424583.333333333</c:v>
                </c:pt>
                <c:pt idx="28">
                  <c:v>4601833.333333333</c:v>
                </c:pt>
                <c:pt idx="29">
                  <c:v>4779083.333333333</c:v>
                </c:pt>
                <c:pt idx="30">
                  <c:v>4956333.333333333</c:v>
                </c:pt>
                <c:pt idx="31">
                  <c:v>5133583.333333333</c:v>
                </c:pt>
                <c:pt idx="32">
                  <c:v>5310833.333333333</c:v>
                </c:pt>
                <c:pt idx="33">
                  <c:v>5488083.333333333</c:v>
                </c:pt>
                <c:pt idx="34">
                  <c:v>5665333.333333333</c:v>
                </c:pt>
                <c:pt idx="35">
                  <c:v>5842583.333333333</c:v>
                </c:pt>
                <c:pt idx="36">
                  <c:v>6019833.333333333</c:v>
                </c:pt>
                <c:pt idx="37">
                  <c:v>6197083.333333333</c:v>
                </c:pt>
                <c:pt idx="38">
                  <c:v>6374333.333333333</c:v>
                </c:pt>
                <c:pt idx="39">
                  <c:v>6551583.333333333</c:v>
                </c:pt>
                <c:pt idx="40">
                  <c:v>6728833.333333333</c:v>
                </c:pt>
                <c:pt idx="41">
                  <c:v>6906083.333333333</c:v>
                </c:pt>
                <c:pt idx="42">
                  <c:v>7083333.333333333</c:v>
                </c:pt>
                <c:pt idx="43">
                  <c:v>7260583.333333333</c:v>
                </c:pt>
                <c:pt idx="44">
                  <c:v>7437833.333333333</c:v>
                </c:pt>
                <c:pt idx="45">
                  <c:v>7615083.333333333</c:v>
                </c:pt>
                <c:pt idx="46">
                  <c:v>7792333.333333333</c:v>
                </c:pt>
                <c:pt idx="47">
                  <c:v>7969583.333333333</c:v>
                </c:pt>
                <c:pt idx="48">
                  <c:v>8146833.333333333</c:v>
                </c:pt>
                <c:pt idx="49">
                  <c:v>8324083.333333333</c:v>
                </c:pt>
                <c:pt idx="50">
                  <c:v>8501333.3333333321</c:v>
                </c:pt>
                <c:pt idx="51">
                  <c:v>8678583.3333333321</c:v>
                </c:pt>
                <c:pt idx="52">
                  <c:v>8855833.3333333321</c:v>
                </c:pt>
                <c:pt idx="53">
                  <c:v>9033083.3333333321</c:v>
                </c:pt>
                <c:pt idx="54">
                  <c:v>9210333.3333333321</c:v>
                </c:pt>
                <c:pt idx="55">
                  <c:v>9387583.3333333321</c:v>
                </c:pt>
                <c:pt idx="56">
                  <c:v>9564833.3333333321</c:v>
                </c:pt>
                <c:pt idx="57">
                  <c:v>9742083.3333333321</c:v>
                </c:pt>
                <c:pt idx="58">
                  <c:v>9919333.3333333321</c:v>
                </c:pt>
                <c:pt idx="59">
                  <c:v>10096583.333333332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10395000</c:v>
                </c:pt>
                <c:pt idx="4">
                  <c:v>160000</c:v>
                </c:pt>
                <c:pt idx="5">
                  <c:v>0</c:v>
                </c:pt>
                <c:pt idx="6">
                  <c:v>80000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10395000</c:v>
                </c:pt>
                <c:pt idx="4">
                  <c:v>10555000</c:v>
                </c:pt>
                <c:pt idx="5">
                  <c:v>10555000</c:v>
                </c:pt>
                <c:pt idx="6">
                  <c:v>10635000</c:v>
                </c:pt>
                <c:pt idx="7">
                  <c:v>10635000</c:v>
                </c:pt>
                <c:pt idx="8">
                  <c:v>10635000</c:v>
                </c:pt>
                <c:pt idx="9">
                  <c:v>10635000</c:v>
                </c:pt>
                <c:pt idx="10">
                  <c:v>10635000</c:v>
                </c:pt>
                <c:pt idx="11">
                  <c:v>10635000</c:v>
                </c:pt>
                <c:pt idx="12">
                  <c:v>10635000</c:v>
                </c:pt>
                <c:pt idx="13">
                  <c:v>10635000</c:v>
                </c:pt>
                <c:pt idx="14">
                  <c:v>10635000</c:v>
                </c:pt>
                <c:pt idx="15">
                  <c:v>10635000</c:v>
                </c:pt>
                <c:pt idx="16">
                  <c:v>10635000</c:v>
                </c:pt>
                <c:pt idx="17">
                  <c:v>10635000</c:v>
                </c:pt>
                <c:pt idx="18">
                  <c:v>10635000</c:v>
                </c:pt>
                <c:pt idx="19">
                  <c:v>10635000</c:v>
                </c:pt>
                <c:pt idx="20">
                  <c:v>10635000</c:v>
                </c:pt>
                <c:pt idx="21">
                  <c:v>10635000</c:v>
                </c:pt>
                <c:pt idx="22">
                  <c:v>10635000</c:v>
                </c:pt>
                <c:pt idx="23">
                  <c:v>10635000</c:v>
                </c:pt>
                <c:pt idx="24">
                  <c:v>10635000</c:v>
                </c:pt>
                <c:pt idx="25">
                  <c:v>10635000</c:v>
                </c:pt>
                <c:pt idx="26">
                  <c:v>10635000</c:v>
                </c:pt>
                <c:pt idx="27">
                  <c:v>10635000</c:v>
                </c:pt>
                <c:pt idx="28">
                  <c:v>10635000</c:v>
                </c:pt>
                <c:pt idx="29">
                  <c:v>10635000</c:v>
                </c:pt>
                <c:pt idx="30">
                  <c:v>10635000</c:v>
                </c:pt>
                <c:pt idx="31">
                  <c:v>10635000</c:v>
                </c:pt>
                <c:pt idx="32">
                  <c:v>10635000</c:v>
                </c:pt>
                <c:pt idx="33">
                  <c:v>10635000</c:v>
                </c:pt>
                <c:pt idx="34">
                  <c:v>10635000</c:v>
                </c:pt>
                <c:pt idx="35">
                  <c:v>10635000</c:v>
                </c:pt>
                <c:pt idx="36">
                  <c:v>10635000</c:v>
                </c:pt>
                <c:pt idx="37">
                  <c:v>10635000</c:v>
                </c:pt>
                <c:pt idx="38">
                  <c:v>10635000</c:v>
                </c:pt>
                <c:pt idx="39">
                  <c:v>10635000</c:v>
                </c:pt>
                <c:pt idx="40">
                  <c:v>10635000</c:v>
                </c:pt>
                <c:pt idx="41">
                  <c:v>10635000</c:v>
                </c:pt>
                <c:pt idx="42">
                  <c:v>10635000</c:v>
                </c:pt>
                <c:pt idx="43">
                  <c:v>10635000</c:v>
                </c:pt>
                <c:pt idx="44">
                  <c:v>10635000</c:v>
                </c:pt>
                <c:pt idx="45">
                  <c:v>10635000</c:v>
                </c:pt>
                <c:pt idx="46">
                  <c:v>10635000</c:v>
                </c:pt>
                <c:pt idx="47">
                  <c:v>10635000</c:v>
                </c:pt>
                <c:pt idx="48">
                  <c:v>10635000</c:v>
                </c:pt>
                <c:pt idx="49">
                  <c:v>10635000</c:v>
                </c:pt>
                <c:pt idx="50">
                  <c:v>10635000</c:v>
                </c:pt>
                <c:pt idx="51">
                  <c:v>10635000</c:v>
                </c:pt>
                <c:pt idx="52">
                  <c:v>10635000</c:v>
                </c:pt>
                <c:pt idx="53">
                  <c:v>10635000</c:v>
                </c:pt>
                <c:pt idx="54">
                  <c:v>10635000</c:v>
                </c:pt>
                <c:pt idx="55">
                  <c:v>10635000</c:v>
                </c:pt>
                <c:pt idx="56">
                  <c:v>10635000</c:v>
                </c:pt>
                <c:pt idx="57">
                  <c:v>10635000</c:v>
                </c:pt>
                <c:pt idx="58">
                  <c:v>10635000</c:v>
                </c:pt>
                <c:pt idx="59">
                  <c:v>10635000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173250</c:v>
                </c:pt>
                <c:pt idx="4">
                  <c:v>349166.66666666663</c:v>
                </c:pt>
                <c:pt idx="5">
                  <c:v>525083.33333333326</c:v>
                </c:pt>
                <c:pt idx="6">
                  <c:v>702333.33333333326</c:v>
                </c:pt>
                <c:pt idx="7">
                  <c:v>879583.33333333326</c:v>
                </c:pt>
                <c:pt idx="8">
                  <c:v>1056833.3333333333</c:v>
                </c:pt>
                <c:pt idx="9">
                  <c:v>1234083.3333333333</c:v>
                </c:pt>
                <c:pt idx="10">
                  <c:v>1411333.3333333333</c:v>
                </c:pt>
                <c:pt idx="11">
                  <c:v>1588583.3333333333</c:v>
                </c:pt>
                <c:pt idx="12">
                  <c:v>1765833.3333333333</c:v>
                </c:pt>
                <c:pt idx="13">
                  <c:v>1943083.3333333333</c:v>
                </c:pt>
                <c:pt idx="14">
                  <c:v>2120333.333333333</c:v>
                </c:pt>
                <c:pt idx="15">
                  <c:v>2297583.333333333</c:v>
                </c:pt>
                <c:pt idx="16">
                  <c:v>2474833.333333333</c:v>
                </c:pt>
                <c:pt idx="17">
                  <c:v>2652083.333333333</c:v>
                </c:pt>
                <c:pt idx="18">
                  <c:v>2829333.333333333</c:v>
                </c:pt>
                <c:pt idx="19">
                  <c:v>3006583.333333333</c:v>
                </c:pt>
                <c:pt idx="20">
                  <c:v>3183833.333333333</c:v>
                </c:pt>
                <c:pt idx="21">
                  <c:v>3361083.333333333</c:v>
                </c:pt>
                <c:pt idx="22">
                  <c:v>3538333.333333333</c:v>
                </c:pt>
                <c:pt idx="23">
                  <c:v>3715583.333333333</c:v>
                </c:pt>
                <c:pt idx="24">
                  <c:v>3892833.333333333</c:v>
                </c:pt>
                <c:pt idx="25">
                  <c:v>4070083.333333333</c:v>
                </c:pt>
                <c:pt idx="26">
                  <c:v>4247333.333333333</c:v>
                </c:pt>
                <c:pt idx="27">
                  <c:v>4424583.333333333</c:v>
                </c:pt>
                <c:pt idx="28">
                  <c:v>4601833.333333333</c:v>
                </c:pt>
                <c:pt idx="29">
                  <c:v>4779083.333333333</c:v>
                </c:pt>
                <c:pt idx="30">
                  <c:v>4956333.333333333</c:v>
                </c:pt>
                <c:pt idx="31">
                  <c:v>5133583.333333333</c:v>
                </c:pt>
                <c:pt idx="32">
                  <c:v>5310833.333333333</c:v>
                </c:pt>
                <c:pt idx="33">
                  <c:v>5488083.333333333</c:v>
                </c:pt>
                <c:pt idx="34">
                  <c:v>5665333.333333333</c:v>
                </c:pt>
                <c:pt idx="35">
                  <c:v>5842583.333333333</c:v>
                </c:pt>
                <c:pt idx="36">
                  <c:v>6019833.333333333</c:v>
                </c:pt>
                <c:pt idx="37">
                  <c:v>6197083.333333333</c:v>
                </c:pt>
                <c:pt idx="38">
                  <c:v>6374333.333333333</c:v>
                </c:pt>
                <c:pt idx="39">
                  <c:v>6551583.333333333</c:v>
                </c:pt>
                <c:pt idx="40">
                  <c:v>6728833.333333333</c:v>
                </c:pt>
                <c:pt idx="41">
                  <c:v>6906083.333333333</c:v>
                </c:pt>
                <c:pt idx="42">
                  <c:v>7083333.333333333</c:v>
                </c:pt>
                <c:pt idx="43">
                  <c:v>7260583.333333333</c:v>
                </c:pt>
                <c:pt idx="44">
                  <c:v>7437833.333333333</c:v>
                </c:pt>
                <c:pt idx="45">
                  <c:v>7615083.333333333</c:v>
                </c:pt>
                <c:pt idx="46">
                  <c:v>7792333.333333333</c:v>
                </c:pt>
                <c:pt idx="47">
                  <c:v>7969583.333333333</c:v>
                </c:pt>
                <c:pt idx="48">
                  <c:v>8146833.333333333</c:v>
                </c:pt>
                <c:pt idx="49">
                  <c:v>8324083.333333333</c:v>
                </c:pt>
                <c:pt idx="50">
                  <c:v>8501333.3333333321</c:v>
                </c:pt>
                <c:pt idx="51">
                  <c:v>8678583.3333333321</c:v>
                </c:pt>
                <c:pt idx="52">
                  <c:v>8855833.3333333321</c:v>
                </c:pt>
                <c:pt idx="53">
                  <c:v>9033083.3333333321</c:v>
                </c:pt>
                <c:pt idx="54">
                  <c:v>9210333.3333333321</c:v>
                </c:pt>
                <c:pt idx="55">
                  <c:v>9387583.3333333321</c:v>
                </c:pt>
                <c:pt idx="56">
                  <c:v>9564833.3333333321</c:v>
                </c:pt>
                <c:pt idx="57">
                  <c:v>9742083.3333333321</c:v>
                </c:pt>
                <c:pt idx="58">
                  <c:v>9919333.3333333321</c:v>
                </c:pt>
                <c:pt idx="59">
                  <c:v>10096583.333333332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3290000</c:v>
                </c:pt>
                <c:pt idx="4">
                  <c:v>3290000</c:v>
                </c:pt>
                <c:pt idx="5">
                  <c:v>3290000</c:v>
                </c:pt>
                <c:pt idx="6">
                  <c:v>4290000</c:v>
                </c:pt>
                <c:pt idx="7">
                  <c:v>4290000</c:v>
                </c:pt>
                <c:pt idx="8">
                  <c:v>4290000</c:v>
                </c:pt>
                <c:pt idx="9">
                  <c:v>4290000</c:v>
                </c:pt>
                <c:pt idx="10">
                  <c:v>4290000</c:v>
                </c:pt>
                <c:pt idx="11">
                  <c:v>4290000</c:v>
                </c:pt>
                <c:pt idx="12">
                  <c:v>4290000</c:v>
                </c:pt>
                <c:pt idx="13">
                  <c:v>4290000</c:v>
                </c:pt>
                <c:pt idx="14">
                  <c:v>4290000</c:v>
                </c:pt>
                <c:pt idx="15">
                  <c:v>4290000</c:v>
                </c:pt>
                <c:pt idx="16">
                  <c:v>4290000</c:v>
                </c:pt>
                <c:pt idx="17">
                  <c:v>4290000</c:v>
                </c:pt>
                <c:pt idx="18">
                  <c:v>4290000</c:v>
                </c:pt>
                <c:pt idx="19">
                  <c:v>4290000</c:v>
                </c:pt>
                <c:pt idx="20">
                  <c:v>4290000</c:v>
                </c:pt>
                <c:pt idx="21">
                  <c:v>4290000</c:v>
                </c:pt>
                <c:pt idx="22">
                  <c:v>4290000</c:v>
                </c:pt>
                <c:pt idx="23">
                  <c:v>4290000</c:v>
                </c:pt>
                <c:pt idx="24">
                  <c:v>6580000</c:v>
                </c:pt>
                <c:pt idx="25">
                  <c:v>6580000</c:v>
                </c:pt>
                <c:pt idx="26">
                  <c:v>6580000</c:v>
                </c:pt>
                <c:pt idx="27">
                  <c:v>6580000</c:v>
                </c:pt>
                <c:pt idx="28">
                  <c:v>6580000</c:v>
                </c:pt>
                <c:pt idx="29">
                  <c:v>6580000</c:v>
                </c:pt>
                <c:pt idx="30">
                  <c:v>6580000</c:v>
                </c:pt>
                <c:pt idx="31">
                  <c:v>6580000</c:v>
                </c:pt>
                <c:pt idx="32">
                  <c:v>6580000</c:v>
                </c:pt>
                <c:pt idx="33">
                  <c:v>6580000</c:v>
                </c:pt>
                <c:pt idx="34">
                  <c:v>6580000</c:v>
                </c:pt>
                <c:pt idx="35">
                  <c:v>6580000</c:v>
                </c:pt>
                <c:pt idx="36">
                  <c:v>6580000</c:v>
                </c:pt>
                <c:pt idx="37">
                  <c:v>6580000</c:v>
                </c:pt>
                <c:pt idx="38">
                  <c:v>6580000</c:v>
                </c:pt>
                <c:pt idx="39">
                  <c:v>6580000</c:v>
                </c:pt>
                <c:pt idx="40">
                  <c:v>6580000</c:v>
                </c:pt>
                <c:pt idx="41">
                  <c:v>6580000</c:v>
                </c:pt>
                <c:pt idx="42">
                  <c:v>6580000</c:v>
                </c:pt>
                <c:pt idx="43">
                  <c:v>6580000</c:v>
                </c:pt>
                <c:pt idx="44">
                  <c:v>6580000</c:v>
                </c:pt>
                <c:pt idx="45">
                  <c:v>6580000</c:v>
                </c:pt>
                <c:pt idx="46">
                  <c:v>6580000</c:v>
                </c:pt>
                <c:pt idx="47">
                  <c:v>6580000</c:v>
                </c:pt>
                <c:pt idx="48">
                  <c:v>6580000</c:v>
                </c:pt>
                <c:pt idx="49">
                  <c:v>6580000</c:v>
                </c:pt>
                <c:pt idx="50">
                  <c:v>6580000</c:v>
                </c:pt>
                <c:pt idx="51">
                  <c:v>6580000</c:v>
                </c:pt>
                <c:pt idx="52">
                  <c:v>6580000</c:v>
                </c:pt>
                <c:pt idx="53">
                  <c:v>6580000</c:v>
                </c:pt>
                <c:pt idx="54">
                  <c:v>6580000</c:v>
                </c:pt>
                <c:pt idx="55">
                  <c:v>6580000</c:v>
                </c:pt>
                <c:pt idx="56">
                  <c:v>6580000</c:v>
                </c:pt>
                <c:pt idx="57">
                  <c:v>6580000</c:v>
                </c:pt>
                <c:pt idx="58">
                  <c:v>6580000</c:v>
                </c:pt>
                <c:pt idx="59">
                  <c:v>6580000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3290000</c:v>
                </c:pt>
                <c:pt idx="4">
                  <c:v>3290000</c:v>
                </c:pt>
                <c:pt idx="5">
                  <c:v>3290000</c:v>
                </c:pt>
                <c:pt idx="6">
                  <c:v>4290000</c:v>
                </c:pt>
                <c:pt idx="7">
                  <c:v>4290000</c:v>
                </c:pt>
                <c:pt idx="8">
                  <c:v>4290000</c:v>
                </c:pt>
                <c:pt idx="9">
                  <c:v>4290000</c:v>
                </c:pt>
                <c:pt idx="10">
                  <c:v>4290000</c:v>
                </c:pt>
                <c:pt idx="11">
                  <c:v>4290000</c:v>
                </c:pt>
                <c:pt idx="12">
                  <c:v>4290000</c:v>
                </c:pt>
                <c:pt idx="13">
                  <c:v>4290000</c:v>
                </c:pt>
                <c:pt idx="14">
                  <c:v>4290000</c:v>
                </c:pt>
                <c:pt idx="15">
                  <c:v>4290000</c:v>
                </c:pt>
                <c:pt idx="16">
                  <c:v>4290000</c:v>
                </c:pt>
                <c:pt idx="17">
                  <c:v>4290000</c:v>
                </c:pt>
                <c:pt idx="18">
                  <c:v>4290000</c:v>
                </c:pt>
                <c:pt idx="19">
                  <c:v>4290000</c:v>
                </c:pt>
                <c:pt idx="20">
                  <c:v>4290000</c:v>
                </c:pt>
                <c:pt idx="21">
                  <c:v>4290000</c:v>
                </c:pt>
                <c:pt idx="22">
                  <c:v>4290000</c:v>
                </c:pt>
                <c:pt idx="23">
                  <c:v>4290000</c:v>
                </c:pt>
                <c:pt idx="24">
                  <c:v>6580000</c:v>
                </c:pt>
                <c:pt idx="25">
                  <c:v>6580000</c:v>
                </c:pt>
                <c:pt idx="26">
                  <c:v>6580000</c:v>
                </c:pt>
                <c:pt idx="27">
                  <c:v>6580000</c:v>
                </c:pt>
                <c:pt idx="28">
                  <c:v>6580000</c:v>
                </c:pt>
                <c:pt idx="29">
                  <c:v>6580000</c:v>
                </c:pt>
                <c:pt idx="30">
                  <c:v>6580000</c:v>
                </c:pt>
                <c:pt idx="31">
                  <c:v>6580000</c:v>
                </c:pt>
                <c:pt idx="32">
                  <c:v>6580000</c:v>
                </c:pt>
                <c:pt idx="33">
                  <c:v>6580000</c:v>
                </c:pt>
                <c:pt idx="34">
                  <c:v>6580000</c:v>
                </c:pt>
                <c:pt idx="35">
                  <c:v>6580000</c:v>
                </c:pt>
                <c:pt idx="36">
                  <c:v>6580000</c:v>
                </c:pt>
                <c:pt idx="37">
                  <c:v>6580000</c:v>
                </c:pt>
                <c:pt idx="38">
                  <c:v>6580000</c:v>
                </c:pt>
                <c:pt idx="39">
                  <c:v>6580000</c:v>
                </c:pt>
                <c:pt idx="40">
                  <c:v>6580000</c:v>
                </c:pt>
                <c:pt idx="41">
                  <c:v>6580000</c:v>
                </c:pt>
                <c:pt idx="42">
                  <c:v>6580000</c:v>
                </c:pt>
                <c:pt idx="43">
                  <c:v>6580000</c:v>
                </c:pt>
                <c:pt idx="44">
                  <c:v>6580000</c:v>
                </c:pt>
                <c:pt idx="45">
                  <c:v>6580000</c:v>
                </c:pt>
                <c:pt idx="46">
                  <c:v>6580000</c:v>
                </c:pt>
                <c:pt idx="47">
                  <c:v>6580000</c:v>
                </c:pt>
                <c:pt idx="48">
                  <c:v>6580000</c:v>
                </c:pt>
                <c:pt idx="49">
                  <c:v>6580000</c:v>
                </c:pt>
                <c:pt idx="50">
                  <c:v>6580000</c:v>
                </c:pt>
                <c:pt idx="51">
                  <c:v>6580000</c:v>
                </c:pt>
                <c:pt idx="52">
                  <c:v>6580000</c:v>
                </c:pt>
                <c:pt idx="53">
                  <c:v>6580000</c:v>
                </c:pt>
                <c:pt idx="54">
                  <c:v>6580000</c:v>
                </c:pt>
                <c:pt idx="55">
                  <c:v>6580000</c:v>
                </c:pt>
                <c:pt idx="56">
                  <c:v>6580000</c:v>
                </c:pt>
                <c:pt idx="57">
                  <c:v>6580000</c:v>
                </c:pt>
                <c:pt idx="58">
                  <c:v>6580000</c:v>
                </c:pt>
                <c:pt idx="59">
                  <c:v>6580000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3290000</c:v>
                </c:pt>
                <c:pt idx="4">
                  <c:v>3290000</c:v>
                </c:pt>
                <c:pt idx="5">
                  <c:v>3290000</c:v>
                </c:pt>
                <c:pt idx="6">
                  <c:v>4290000</c:v>
                </c:pt>
                <c:pt idx="7">
                  <c:v>4290000</c:v>
                </c:pt>
                <c:pt idx="8">
                  <c:v>4290000</c:v>
                </c:pt>
                <c:pt idx="9">
                  <c:v>4290000</c:v>
                </c:pt>
                <c:pt idx="10">
                  <c:v>4290000</c:v>
                </c:pt>
                <c:pt idx="11">
                  <c:v>4290000</c:v>
                </c:pt>
                <c:pt idx="12">
                  <c:v>4290000</c:v>
                </c:pt>
                <c:pt idx="13">
                  <c:v>4290000</c:v>
                </c:pt>
                <c:pt idx="14">
                  <c:v>4290000</c:v>
                </c:pt>
                <c:pt idx="15">
                  <c:v>4290000</c:v>
                </c:pt>
                <c:pt idx="16">
                  <c:v>4290000</c:v>
                </c:pt>
                <c:pt idx="17">
                  <c:v>4290000</c:v>
                </c:pt>
                <c:pt idx="18">
                  <c:v>4290000</c:v>
                </c:pt>
                <c:pt idx="19">
                  <c:v>4290000</c:v>
                </c:pt>
                <c:pt idx="20">
                  <c:v>4290000</c:v>
                </c:pt>
                <c:pt idx="21">
                  <c:v>4290000</c:v>
                </c:pt>
                <c:pt idx="22">
                  <c:v>4290000</c:v>
                </c:pt>
                <c:pt idx="23">
                  <c:v>4290000</c:v>
                </c:pt>
                <c:pt idx="24">
                  <c:v>6580000</c:v>
                </c:pt>
                <c:pt idx="25">
                  <c:v>6580000</c:v>
                </c:pt>
                <c:pt idx="26">
                  <c:v>6580000</c:v>
                </c:pt>
                <c:pt idx="27">
                  <c:v>6580000</c:v>
                </c:pt>
                <c:pt idx="28">
                  <c:v>6580000</c:v>
                </c:pt>
                <c:pt idx="29">
                  <c:v>6580000</c:v>
                </c:pt>
                <c:pt idx="30">
                  <c:v>6580000</c:v>
                </c:pt>
                <c:pt idx="31">
                  <c:v>6580000</c:v>
                </c:pt>
                <c:pt idx="32">
                  <c:v>6580000</c:v>
                </c:pt>
                <c:pt idx="33">
                  <c:v>6580000</c:v>
                </c:pt>
                <c:pt idx="34">
                  <c:v>6580000</c:v>
                </c:pt>
                <c:pt idx="35">
                  <c:v>6580000</c:v>
                </c:pt>
                <c:pt idx="36">
                  <c:v>6580000</c:v>
                </c:pt>
                <c:pt idx="37">
                  <c:v>6580000</c:v>
                </c:pt>
                <c:pt idx="38">
                  <c:v>6580000</c:v>
                </c:pt>
                <c:pt idx="39">
                  <c:v>6580000</c:v>
                </c:pt>
                <c:pt idx="40">
                  <c:v>6580000</c:v>
                </c:pt>
                <c:pt idx="41">
                  <c:v>6580000</c:v>
                </c:pt>
                <c:pt idx="42">
                  <c:v>6580000</c:v>
                </c:pt>
                <c:pt idx="43">
                  <c:v>6580000</c:v>
                </c:pt>
                <c:pt idx="44">
                  <c:v>6580000</c:v>
                </c:pt>
                <c:pt idx="45">
                  <c:v>6580000</c:v>
                </c:pt>
                <c:pt idx="46">
                  <c:v>6580000</c:v>
                </c:pt>
                <c:pt idx="47">
                  <c:v>6580000</c:v>
                </c:pt>
                <c:pt idx="48">
                  <c:v>6580000</c:v>
                </c:pt>
                <c:pt idx="49">
                  <c:v>6580000</c:v>
                </c:pt>
                <c:pt idx="50">
                  <c:v>6580000</c:v>
                </c:pt>
                <c:pt idx="51">
                  <c:v>6580000</c:v>
                </c:pt>
                <c:pt idx="52">
                  <c:v>6580000</c:v>
                </c:pt>
                <c:pt idx="53">
                  <c:v>6580000</c:v>
                </c:pt>
                <c:pt idx="54">
                  <c:v>6580000</c:v>
                </c:pt>
                <c:pt idx="55">
                  <c:v>6580000</c:v>
                </c:pt>
                <c:pt idx="56">
                  <c:v>6580000</c:v>
                </c:pt>
                <c:pt idx="57">
                  <c:v>6580000</c:v>
                </c:pt>
                <c:pt idx="58">
                  <c:v>6580000</c:v>
                </c:pt>
                <c:pt idx="59">
                  <c:v>6580000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3290000</c:v>
                </c:pt>
                <c:pt idx="4">
                  <c:v>3290000</c:v>
                </c:pt>
                <c:pt idx="5">
                  <c:v>3290000</c:v>
                </c:pt>
                <c:pt idx="6">
                  <c:v>4290000</c:v>
                </c:pt>
                <c:pt idx="7">
                  <c:v>4290000</c:v>
                </c:pt>
                <c:pt idx="8">
                  <c:v>4290000</c:v>
                </c:pt>
                <c:pt idx="9">
                  <c:v>4290000</c:v>
                </c:pt>
                <c:pt idx="10">
                  <c:v>4290000</c:v>
                </c:pt>
                <c:pt idx="11">
                  <c:v>4290000</c:v>
                </c:pt>
                <c:pt idx="12">
                  <c:v>4290000</c:v>
                </c:pt>
                <c:pt idx="13">
                  <c:v>4290000</c:v>
                </c:pt>
                <c:pt idx="14">
                  <c:v>4290000</c:v>
                </c:pt>
                <c:pt idx="15">
                  <c:v>4290000</c:v>
                </c:pt>
                <c:pt idx="16">
                  <c:v>4290000</c:v>
                </c:pt>
                <c:pt idx="17">
                  <c:v>4290000</c:v>
                </c:pt>
                <c:pt idx="18">
                  <c:v>4290000</c:v>
                </c:pt>
                <c:pt idx="19">
                  <c:v>4290000</c:v>
                </c:pt>
                <c:pt idx="20">
                  <c:v>4290000</c:v>
                </c:pt>
                <c:pt idx="21">
                  <c:v>4290000</c:v>
                </c:pt>
                <c:pt idx="22">
                  <c:v>4290000</c:v>
                </c:pt>
                <c:pt idx="23">
                  <c:v>4290000</c:v>
                </c:pt>
                <c:pt idx="24">
                  <c:v>6580000</c:v>
                </c:pt>
                <c:pt idx="25">
                  <c:v>6580000</c:v>
                </c:pt>
                <c:pt idx="26">
                  <c:v>6580000</c:v>
                </c:pt>
                <c:pt idx="27">
                  <c:v>6580000</c:v>
                </c:pt>
                <c:pt idx="28">
                  <c:v>6580000</c:v>
                </c:pt>
                <c:pt idx="29">
                  <c:v>6580000</c:v>
                </c:pt>
                <c:pt idx="30">
                  <c:v>6580000</c:v>
                </c:pt>
                <c:pt idx="31">
                  <c:v>6580000</c:v>
                </c:pt>
                <c:pt idx="32">
                  <c:v>6580000</c:v>
                </c:pt>
                <c:pt idx="33">
                  <c:v>6580000</c:v>
                </c:pt>
                <c:pt idx="34">
                  <c:v>6580000</c:v>
                </c:pt>
                <c:pt idx="35">
                  <c:v>6580000</c:v>
                </c:pt>
                <c:pt idx="36">
                  <c:v>6580000</c:v>
                </c:pt>
                <c:pt idx="37">
                  <c:v>6580000</c:v>
                </c:pt>
                <c:pt idx="38">
                  <c:v>6580000</c:v>
                </c:pt>
                <c:pt idx="39">
                  <c:v>6580000</c:v>
                </c:pt>
                <c:pt idx="40">
                  <c:v>6580000</c:v>
                </c:pt>
                <c:pt idx="41">
                  <c:v>6580000</c:v>
                </c:pt>
                <c:pt idx="42">
                  <c:v>6580000</c:v>
                </c:pt>
                <c:pt idx="43">
                  <c:v>6580000</c:v>
                </c:pt>
                <c:pt idx="44">
                  <c:v>6580000</c:v>
                </c:pt>
                <c:pt idx="45">
                  <c:v>6580000</c:v>
                </c:pt>
                <c:pt idx="46">
                  <c:v>6580000</c:v>
                </c:pt>
                <c:pt idx="47">
                  <c:v>6580000</c:v>
                </c:pt>
                <c:pt idx="48">
                  <c:v>6580000</c:v>
                </c:pt>
                <c:pt idx="49">
                  <c:v>6580000</c:v>
                </c:pt>
                <c:pt idx="50">
                  <c:v>6580000</c:v>
                </c:pt>
                <c:pt idx="51">
                  <c:v>6580000</c:v>
                </c:pt>
                <c:pt idx="52">
                  <c:v>6580000</c:v>
                </c:pt>
                <c:pt idx="53">
                  <c:v>6580000</c:v>
                </c:pt>
                <c:pt idx="54">
                  <c:v>6580000</c:v>
                </c:pt>
                <c:pt idx="55">
                  <c:v>6580000</c:v>
                </c:pt>
                <c:pt idx="56">
                  <c:v>6580000</c:v>
                </c:pt>
                <c:pt idx="57">
                  <c:v>6580000</c:v>
                </c:pt>
                <c:pt idx="58">
                  <c:v>6580000</c:v>
                </c:pt>
                <c:pt idx="59">
                  <c:v>6580000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Business Operations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90" workbookViewId="1"/>
    <sheetView zoomScale="80" workbookViewId="2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tabSelected="1" workbookViewId="0"/>
    <sheetView zoomScale="83" workbookViewId="1"/>
    <sheetView workbookViewId="2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150" workbookViewId="0"/>
    <sheetView zoomScale="150" workbookViewId="1"/>
    <sheetView zoomScale="150" workbookViewId="2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andes-my.sharepoint.com/personal/ha_wong10_uniandes_edu_co/Documents/puertof/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  <sheetName val="Sheet1"/>
    </sheetNames>
    <sheetDataSet>
      <sheetData sheetId="0">
        <row r="24">
          <cell r="B24">
            <v>1140480</v>
          </cell>
        </row>
        <row r="27">
          <cell r="B27">
            <v>0.05</v>
          </cell>
        </row>
      </sheetData>
      <sheetData sheetId="1"/>
      <sheetData sheetId="2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65"/>
  <sheetViews>
    <sheetView workbookViewId="0"/>
    <sheetView workbookViewId="1"/>
    <sheetView workbookViewId="2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5" ht="19" x14ac:dyDescent="0.25">
      <c r="B1" s="329" t="s">
        <v>1153</v>
      </c>
      <c r="C1" s="325"/>
    </row>
    <row r="2" spans="1:5" ht="19" x14ac:dyDescent="0.25">
      <c r="A2" s="326" t="s">
        <v>1152</v>
      </c>
      <c r="C2" s="326" t="s">
        <v>1151</v>
      </c>
      <c r="D2" s="326" t="s">
        <v>1212</v>
      </c>
    </row>
    <row r="3" spans="1:5" ht="3" customHeight="1" x14ac:dyDescent="0.2"/>
    <row r="4" spans="1:5" ht="15" x14ac:dyDescent="0.2">
      <c r="A4" s="327" t="s">
        <v>1133</v>
      </c>
      <c r="C4" s="327" t="s">
        <v>1089</v>
      </c>
      <c r="D4" s="327" t="s">
        <v>1117</v>
      </c>
    </row>
    <row r="5" spans="1:5" ht="15" x14ac:dyDescent="0.2">
      <c r="A5" s="328" t="s">
        <v>1138</v>
      </c>
      <c r="C5" s="327" t="s">
        <v>1090</v>
      </c>
      <c r="D5" s="327" t="s">
        <v>1123</v>
      </c>
    </row>
    <row r="6" spans="1:5" ht="15" x14ac:dyDescent="0.2">
      <c r="A6" s="327" t="s">
        <v>1136</v>
      </c>
      <c r="C6" s="327" t="s">
        <v>1091</v>
      </c>
      <c r="D6" s="327" t="s">
        <v>1128</v>
      </c>
    </row>
    <row r="7" spans="1:5" ht="15" x14ac:dyDescent="0.2">
      <c r="A7" s="327" t="s">
        <v>1134</v>
      </c>
      <c r="C7" s="327" t="s">
        <v>1092</v>
      </c>
      <c r="D7" s="327" t="s">
        <v>1124</v>
      </c>
    </row>
    <row r="8" spans="1:5" ht="15" x14ac:dyDescent="0.2">
      <c r="A8" s="327" t="s">
        <v>1135</v>
      </c>
      <c r="C8" s="327" t="s">
        <v>1093</v>
      </c>
      <c r="D8" s="327" t="s">
        <v>1118</v>
      </c>
    </row>
    <row r="9" spans="1:5" ht="15" x14ac:dyDescent="0.2">
      <c r="A9" s="327" t="s">
        <v>1091</v>
      </c>
      <c r="C9" s="327" t="s">
        <v>1094</v>
      </c>
      <c r="D9" s="327" t="s">
        <v>1131</v>
      </c>
    </row>
    <row r="10" spans="1:5" ht="15" x14ac:dyDescent="0.2">
      <c r="A10" s="327" t="s">
        <v>1089</v>
      </c>
      <c r="C10" s="327" t="s">
        <v>1095</v>
      </c>
      <c r="D10" s="327" t="s">
        <v>1122</v>
      </c>
    </row>
    <row r="11" spans="1:5" ht="15" x14ac:dyDescent="0.2">
      <c r="A11" s="328" t="s">
        <v>1140</v>
      </c>
      <c r="C11" s="327" t="s">
        <v>1096</v>
      </c>
      <c r="D11" s="327" t="s">
        <v>1095</v>
      </c>
    </row>
    <row r="12" spans="1:5" ht="15" x14ac:dyDescent="0.2">
      <c r="A12" s="328" t="s">
        <v>1147</v>
      </c>
      <c r="C12" s="327" t="s">
        <v>1097</v>
      </c>
      <c r="D12" s="327" t="s">
        <v>1116</v>
      </c>
      <c r="E12" s="324" t="s">
        <v>754</v>
      </c>
    </row>
    <row r="13" spans="1:5" ht="15" x14ac:dyDescent="0.2">
      <c r="A13" s="328" t="s">
        <v>1125</v>
      </c>
      <c r="C13" s="327" t="s">
        <v>1098</v>
      </c>
      <c r="D13" s="327" t="s">
        <v>1109</v>
      </c>
      <c r="E13" s="324" t="s">
        <v>754</v>
      </c>
    </row>
    <row r="14" spans="1:5" ht="15" x14ac:dyDescent="0.2">
      <c r="A14" s="328" t="s">
        <v>1121</v>
      </c>
      <c r="C14" s="328" t="s">
        <v>1099</v>
      </c>
      <c r="D14" s="327" t="s">
        <v>1144</v>
      </c>
    </row>
    <row r="15" spans="1:5" ht="15" x14ac:dyDescent="0.2">
      <c r="A15" s="327" t="s">
        <v>1124</v>
      </c>
      <c r="C15" s="328" t="s">
        <v>1100</v>
      </c>
      <c r="D15" s="327" t="s">
        <v>1098</v>
      </c>
    </row>
    <row r="16" spans="1:5" ht="15" x14ac:dyDescent="0.2">
      <c r="A16" s="327" t="s">
        <v>1122</v>
      </c>
      <c r="C16" s="328" t="s">
        <v>1101</v>
      </c>
    </row>
    <row r="17" spans="1:3" ht="15" x14ac:dyDescent="0.2">
      <c r="A17" s="327" t="s">
        <v>1123</v>
      </c>
      <c r="C17" s="327" t="s">
        <v>1102</v>
      </c>
    </row>
    <row r="18" spans="1:3" ht="15" x14ac:dyDescent="0.2">
      <c r="A18" s="327" t="s">
        <v>1113</v>
      </c>
      <c r="C18" s="328" t="s">
        <v>1103</v>
      </c>
    </row>
    <row r="19" spans="1:3" ht="15" x14ac:dyDescent="0.2">
      <c r="A19" s="328" t="s">
        <v>1110</v>
      </c>
      <c r="C19" s="328" t="s">
        <v>1104</v>
      </c>
    </row>
    <row r="20" spans="1:3" ht="15" x14ac:dyDescent="0.2">
      <c r="A20" s="328" t="s">
        <v>1112</v>
      </c>
      <c r="C20" s="327" t="s">
        <v>1105</v>
      </c>
    </row>
    <row r="21" spans="1:3" ht="15" x14ac:dyDescent="0.2">
      <c r="A21" s="328" t="s">
        <v>1111</v>
      </c>
      <c r="C21" s="327" t="s">
        <v>1106</v>
      </c>
    </row>
    <row r="22" spans="1:3" ht="15" x14ac:dyDescent="0.2">
      <c r="A22" s="327" t="s">
        <v>1116</v>
      </c>
      <c r="C22" s="328" t="s">
        <v>1107</v>
      </c>
    </row>
    <row r="23" spans="1:3" ht="15" x14ac:dyDescent="0.2">
      <c r="A23" s="327" t="s">
        <v>1115</v>
      </c>
      <c r="C23" s="328" t="s">
        <v>1108</v>
      </c>
    </row>
    <row r="24" spans="1:3" ht="15" x14ac:dyDescent="0.2">
      <c r="A24" s="327" t="s">
        <v>1114</v>
      </c>
      <c r="C24" s="327" t="s">
        <v>1109</v>
      </c>
    </row>
    <row r="25" spans="1:3" ht="15" x14ac:dyDescent="0.2">
      <c r="A25" s="327" t="s">
        <v>1119</v>
      </c>
      <c r="C25" s="328" t="s">
        <v>1110</v>
      </c>
    </row>
    <row r="26" spans="1:3" ht="15" x14ac:dyDescent="0.2">
      <c r="A26" s="327" t="s">
        <v>1120</v>
      </c>
      <c r="C26" s="328" t="s">
        <v>1111</v>
      </c>
    </row>
    <row r="27" spans="1:3" ht="15" x14ac:dyDescent="0.2">
      <c r="A27" s="327" t="s">
        <v>1105</v>
      </c>
      <c r="C27" s="328" t="s">
        <v>1112</v>
      </c>
    </row>
    <row r="28" spans="1:3" ht="15" x14ac:dyDescent="0.2">
      <c r="A28" s="328" t="s">
        <v>1108</v>
      </c>
      <c r="C28" s="327" t="s">
        <v>1113</v>
      </c>
    </row>
    <row r="29" spans="1:3" ht="15" x14ac:dyDescent="0.2">
      <c r="A29" s="328" t="s">
        <v>1104</v>
      </c>
      <c r="C29" s="327" t="s">
        <v>1114</v>
      </c>
    </row>
    <row r="30" spans="1:3" ht="15" x14ac:dyDescent="0.2">
      <c r="A30" s="328" t="s">
        <v>1107</v>
      </c>
      <c r="C30" s="327" t="s">
        <v>1115</v>
      </c>
    </row>
    <row r="31" spans="1:3" ht="15" x14ac:dyDescent="0.2">
      <c r="A31" s="327" t="s">
        <v>1109</v>
      </c>
      <c r="C31" s="327" t="s">
        <v>1116</v>
      </c>
    </row>
    <row r="32" spans="1:3" ht="15" x14ac:dyDescent="0.2">
      <c r="A32" s="327" t="s">
        <v>1106</v>
      </c>
      <c r="C32" s="327" t="s">
        <v>1117</v>
      </c>
    </row>
    <row r="33" spans="1:3" ht="15" x14ac:dyDescent="0.2">
      <c r="A33" s="328" t="s">
        <v>1099</v>
      </c>
      <c r="C33" s="327" t="s">
        <v>1118</v>
      </c>
    </row>
    <row r="34" spans="1:3" ht="15" x14ac:dyDescent="0.2">
      <c r="A34" s="327" t="s">
        <v>1102</v>
      </c>
      <c r="C34" s="327" t="s">
        <v>1119</v>
      </c>
    </row>
    <row r="35" spans="1:3" ht="15" x14ac:dyDescent="0.2">
      <c r="A35" s="328" t="s">
        <v>1100</v>
      </c>
      <c r="C35" s="327" t="s">
        <v>1120</v>
      </c>
    </row>
    <row r="36" spans="1:3" ht="15" x14ac:dyDescent="0.2">
      <c r="A36" s="328" t="s">
        <v>1101</v>
      </c>
      <c r="C36" s="328" t="s">
        <v>1121</v>
      </c>
    </row>
    <row r="37" spans="1:3" ht="15" x14ac:dyDescent="0.2">
      <c r="A37" s="327" t="s">
        <v>1096</v>
      </c>
      <c r="C37" s="327" t="s">
        <v>1122</v>
      </c>
    </row>
    <row r="38" spans="1:3" ht="15" x14ac:dyDescent="0.2">
      <c r="A38" s="327" t="s">
        <v>1095</v>
      </c>
      <c r="C38" s="327" t="s">
        <v>1123</v>
      </c>
    </row>
    <row r="39" spans="1:3" ht="15" x14ac:dyDescent="0.2">
      <c r="A39" s="327" t="s">
        <v>1093</v>
      </c>
      <c r="C39" s="327" t="s">
        <v>1124</v>
      </c>
    </row>
    <row r="40" spans="1:3" ht="15" x14ac:dyDescent="0.2">
      <c r="A40" s="327" t="s">
        <v>1094</v>
      </c>
      <c r="C40" s="328" t="s">
        <v>1125</v>
      </c>
    </row>
    <row r="41" spans="1:3" ht="15" x14ac:dyDescent="0.2">
      <c r="A41" s="327" t="s">
        <v>1092</v>
      </c>
      <c r="C41" s="328" t="s">
        <v>1126</v>
      </c>
    </row>
    <row r="42" spans="1:3" ht="15" x14ac:dyDescent="0.2">
      <c r="A42" s="327" t="s">
        <v>1098</v>
      </c>
      <c r="C42" s="327" t="s">
        <v>1127</v>
      </c>
    </row>
    <row r="43" spans="1:3" ht="15" x14ac:dyDescent="0.2">
      <c r="A43" s="327" t="s">
        <v>1097</v>
      </c>
      <c r="C43" s="327" t="s">
        <v>1128</v>
      </c>
    </row>
    <row r="44" spans="1:3" ht="15" x14ac:dyDescent="0.2">
      <c r="A44" s="327" t="s">
        <v>1090</v>
      </c>
      <c r="C44" s="328" t="s">
        <v>1129</v>
      </c>
    </row>
    <row r="45" spans="1:3" ht="15" x14ac:dyDescent="0.2">
      <c r="A45" s="328" t="s">
        <v>1137</v>
      </c>
      <c r="C45" s="327" t="s">
        <v>1130</v>
      </c>
    </row>
    <row r="46" spans="1:3" ht="15" x14ac:dyDescent="0.2">
      <c r="A46" s="327" t="s">
        <v>1143</v>
      </c>
      <c r="C46" s="327" t="s">
        <v>1131</v>
      </c>
    </row>
    <row r="47" spans="1:3" ht="15" x14ac:dyDescent="0.2">
      <c r="A47" s="327" t="s">
        <v>1141</v>
      </c>
      <c r="C47" s="328" t="s">
        <v>1132</v>
      </c>
    </row>
    <row r="48" spans="1:3" ht="15" x14ac:dyDescent="0.2">
      <c r="A48" s="327" t="s">
        <v>1142</v>
      </c>
      <c r="C48" s="327" t="s">
        <v>1133</v>
      </c>
    </row>
    <row r="49" spans="1:3" ht="15" x14ac:dyDescent="0.2">
      <c r="A49" s="327" t="s">
        <v>1139</v>
      </c>
      <c r="C49" s="327" t="s">
        <v>1134</v>
      </c>
    </row>
    <row r="50" spans="1:3" ht="15" x14ac:dyDescent="0.2">
      <c r="A50" s="328" t="s">
        <v>1126</v>
      </c>
      <c r="C50" s="327" t="s">
        <v>1135</v>
      </c>
    </row>
    <row r="51" spans="1:3" ht="15" x14ac:dyDescent="0.2">
      <c r="A51" s="328" t="s">
        <v>1132</v>
      </c>
      <c r="C51" s="327" t="s">
        <v>1136</v>
      </c>
    </row>
    <row r="52" spans="1:3" ht="15" x14ac:dyDescent="0.2">
      <c r="A52" s="328" t="s">
        <v>1103</v>
      </c>
      <c r="C52" s="328" t="s">
        <v>1137</v>
      </c>
    </row>
    <row r="53" spans="1:3" ht="15" x14ac:dyDescent="0.2">
      <c r="A53" s="328" t="s">
        <v>1129</v>
      </c>
      <c r="C53" s="328" t="s">
        <v>1138</v>
      </c>
    </row>
    <row r="54" spans="1:3" ht="15" x14ac:dyDescent="0.2">
      <c r="A54" s="327" t="s">
        <v>1118</v>
      </c>
      <c r="C54" s="327" t="s">
        <v>1139</v>
      </c>
    </row>
    <row r="55" spans="1:3" ht="15" x14ac:dyDescent="0.2">
      <c r="A55" s="327" t="s">
        <v>1131</v>
      </c>
      <c r="C55" s="328" t="s">
        <v>1140</v>
      </c>
    </row>
    <row r="56" spans="1:3" ht="15" x14ac:dyDescent="0.2">
      <c r="A56" s="327" t="s">
        <v>1127</v>
      </c>
      <c r="C56" s="327" t="s">
        <v>1141</v>
      </c>
    </row>
    <row r="57" spans="1:3" ht="15" x14ac:dyDescent="0.2">
      <c r="A57" s="327" t="s">
        <v>1130</v>
      </c>
      <c r="C57" s="327" t="s">
        <v>1142</v>
      </c>
    </row>
    <row r="58" spans="1:3" ht="15" x14ac:dyDescent="0.2">
      <c r="A58" s="327" t="s">
        <v>1128</v>
      </c>
      <c r="C58" s="327" t="s">
        <v>1143</v>
      </c>
    </row>
    <row r="59" spans="1:3" ht="15" x14ac:dyDescent="0.2">
      <c r="A59" s="327" t="s">
        <v>1117</v>
      </c>
      <c r="C59" s="327" t="s">
        <v>1144</v>
      </c>
    </row>
    <row r="60" spans="1:3" ht="15" x14ac:dyDescent="0.2">
      <c r="A60" s="328" t="s">
        <v>1149</v>
      </c>
      <c r="C60" s="327" t="s">
        <v>1145</v>
      </c>
    </row>
    <row r="61" spans="1:3" ht="15" x14ac:dyDescent="0.2">
      <c r="A61" s="328" t="s">
        <v>1150</v>
      </c>
      <c r="C61" s="327" t="s">
        <v>1146</v>
      </c>
    </row>
    <row r="62" spans="1:3" ht="15" x14ac:dyDescent="0.2">
      <c r="A62" s="327" t="s">
        <v>1148</v>
      </c>
      <c r="C62" s="328" t="s">
        <v>1147</v>
      </c>
    </row>
    <row r="63" spans="1:3" ht="15" x14ac:dyDescent="0.2">
      <c r="A63" s="327" t="s">
        <v>1144</v>
      </c>
      <c r="C63" s="327" t="s">
        <v>1148</v>
      </c>
    </row>
    <row r="64" spans="1:3" ht="15" x14ac:dyDescent="0.2">
      <c r="A64" s="327" t="s">
        <v>1146</v>
      </c>
      <c r="C64" s="328" t="s">
        <v>1149</v>
      </c>
    </row>
    <row r="65" spans="1:3" ht="15" x14ac:dyDescent="0.2">
      <c r="A65" s="327" t="s">
        <v>1145</v>
      </c>
      <c r="C65" s="328" t="s">
        <v>1150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  <hyperlink ref="D9" location="'REV-AR_CWS'!A1" tooltip="Activate REV-AR_CWS" display="• REV-AR_CWS" xr:uid="{27F65901-9785-E643-9735-C6BD9810824F}"/>
    <hyperlink ref="D10" location="'COGS-INVENTORY_CWS'!A1" tooltip="Activate COGS-INVENTORY_CWS" display="• COGS-INVENTORY_CWS" xr:uid="{182FD6B7-4D0B-2A40-B649-FF112CF5A4BA}"/>
    <hyperlink ref="D11" location="'FIN-CASHFLOW_CWS'!A1" tooltip="Activate FIN-CASHFLOW_CWS" display="• FIN-CASHFLOW_CWS" xr:uid="{AC5801FA-2A90-8A49-8439-6106843A9C11}"/>
    <hyperlink ref="D12" location="'COSM_CWS'!A1" tooltip="Activate COSM_CWS" display="• COSM_CWS" xr:uid="{92461F9B-9166-A643-BDD6-E49D7BDF0147}"/>
    <hyperlink ref="D13" location="'DEV_CWS'!A1" tooltip="Activate DEV_CWS" display="• DEV_CWS" xr:uid="{1FCC2F3B-9BC8-E54F-A9BD-CFED9BB8F0A4}"/>
    <hyperlink ref="D14" location="'STAFF_CWS'!A1" tooltip="Activate STAFF_CWS" display="• STAFF_CWS" xr:uid="{7593BE85-8D5B-8A49-8413-33FDD65D5B21}"/>
    <hyperlink ref="D15" location="'FIN-VALUE_CWS'!A1" tooltip="Activate FIN-VALUE_CWS" display="• FIN-VALUE_CWS" xr:uid="{38F2A8C0-3965-8848-AC66-EEAE8F7659C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920</v>
      </c>
      <c r="E2" s="6" t="s">
        <v>833</v>
      </c>
      <c r="F2" s="6" t="s">
        <v>893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923</v>
      </c>
      <c r="D9" s="6" t="s">
        <v>920</v>
      </c>
      <c r="E9" s="6" t="s">
        <v>833</v>
      </c>
      <c r="F9" s="6" t="s">
        <v>893</v>
      </c>
    </row>
    <row r="10" spans="2:6" x14ac:dyDescent="0.15">
      <c r="D10" s="6"/>
      <c r="E10" s="6"/>
    </row>
    <row r="11" spans="2:6" x14ac:dyDescent="0.15">
      <c r="B11" t="s">
        <v>921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922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934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926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920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1021</v>
      </c>
      <c r="D22" s="6" t="s">
        <v>1022</v>
      </c>
      <c r="E22" s="6" t="s">
        <v>1023</v>
      </c>
      <c r="F22" s="6" t="s">
        <v>1027</v>
      </c>
    </row>
    <row r="23" spans="2:7" x14ac:dyDescent="0.15">
      <c r="B23" s="21" t="s">
        <v>842</v>
      </c>
      <c r="C23" s="9"/>
      <c r="D23" s="9"/>
      <c r="F23"/>
    </row>
    <row r="24" spans="2:7" x14ac:dyDescent="0.15">
      <c r="B24" t="s">
        <v>927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928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929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930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931</v>
      </c>
      <c r="D29" s="252">
        <f>NPV(D27,C19:G19)</f>
        <v>785408.06015043741</v>
      </c>
      <c r="F29"/>
    </row>
    <row r="30" spans="2:7" x14ac:dyDescent="0.15">
      <c r="B30" t="s">
        <v>932</v>
      </c>
      <c r="E30" s="252">
        <f>NPV(E27,D19:G19)</f>
        <v>2486810.2746222913</v>
      </c>
      <c r="F30"/>
    </row>
    <row r="31" spans="2:7" x14ac:dyDescent="0.15">
      <c r="B31" t="s">
        <v>933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1026</v>
      </c>
      <c r="C34" s="6"/>
      <c r="D34" s="6">
        <f>+C20</f>
        <v>150000</v>
      </c>
      <c r="E34" s="6">
        <f>+D20</f>
        <v>250000</v>
      </c>
      <c r="F34" s="6" t="s">
        <v>1025</v>
      </c>
      <c r="G34" s="6" t="s">
        <v>1028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1048</v>
      </c>
      <c r="D36" s="295"/>
      <c r="E36" s="295"/>
      <c r="G36" s="6"/>
    </row>
    <row r="37" spans="2:7" x14ac:dyDescent="0.15">
      <c r="B37" t="s">
        <v>911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1024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1024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210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1025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765</v>
      </c>
      <c r="D1" s="33" t="s">
        <v>767</v>
      </c>
      <c r="E1" s="33" t="s">
        <v>769</v>
      </c>
      <c r="F1" s="33" t="s">
        <v>768</v>
      </c>
      <c r="H1" s="34" t="s">
        <v>770</v>
      </c>
      <c r="I1" s="34" t="s">
        <v>994</v>
      </c>
      <c r="J1" s="34" t="s">
        <v>995</v>
      </c>
      <c r="K1" s="34" t="s">
        <v>313</v>
      </c>
    </row>
    <row r="2" spans="1:11" x14ac:dyDescent="0.15">
      <c r="C2" s="33" t="s">
        <v>766</v>
      </c>
    </row>
    <row r="3" spans="1:11" x14ac:dyDescent="0.15">
      <c r="A3" s="271">
        <v>1</v>
      </c>
      <c r="B3" s="271">
        <v>1</v>
      </c>
      <c r="C3" s="185" t="s">
        <v>760</v>
      </c>
      <c r="D3" s="185" t="s">
        <v>600</v>
      </c>
      <c r="E3" s="185" t="s">
        <v>657</v>
      </c>
      <c r="F3" s="185" t="s">
        <v>748</v>
      </c>
      <c r="G3" s="272">
        <v>1</v>
      </c>
      <c r="H3" s="261" t="s">
        <v>993</v>
      </c>
      <c r="I3" s="10"/>
      <c r="J3" s="10"/>
    </row>
    <row r="4" spans="1:11" x14ac:dyDescent="0.15">
      <c r="A4" s="271" t="s">
        <v>997</v>
      </c>
      <c r="B4" s="271">
        <v>1</v>
      </c>
      <c r="C4" s="185" t="s">
        <v>760</v>
      </c>
      <c r="D4" s="185" t="s">
        <v>996</v>
      </c>
      <c r="E4" s="185" t="s">
        <v>742</v>
      </c>
      <c r="F4" s="185" t="s">
        <v>748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760</v>
      </c>
      <c r="D5" s="185" t="s">
        <v>601</v>
      </c>
      <c r="E5" s="185" t="s">
        <v>741</v>
      </c>
      <c r="F5" s="185" t="s">
        <v>751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760</v>
      </c>
      <c r="D6" s="185" t="s">
        <v>599</v>
      </c>
      <c r="E6" s="185" t="s">
        <v>740</v>
      </c>
      <c r="F6" s="185" t="s">
        <v>749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761</v>
      </c>
      <c r="D7" s="185" t="s">
        <v>595</v>
      </c>
      <c r="E7" s="185" t="s">
        <v>609</v>
      </c>
      <c r="F7" s="185" t="s">
        <v>748</v>
      </c>
      <c r="G7" s="272">
        <v>1</v>
      </c>
      <c r="H7" s="10"/>
      <c r="I7" s="10" t="s">
        <v>993</v>
      </c>
      <c r="J7" s="10" t="s">
        <v>993</v>
      </c>
    </row>
    <row r="8" spans="1:11" x14ac:dyDescent="0.15">
      <c r="A8" s="271">
        <v>0</v>
      </c>
      <c r="B8" s="271">
        <v>2</v>
      </c>
      <c r="C8" s="185" t="s">
        <v>761</v>
      </c>
      <c r="D8" s="185" t="s">
        <v>597</v>
      </c>
      <c r="E8" s="185" t="s">
        <v>606</v>
      </c>
      <c r="F8" s="185" t="s">
        <v>748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761</v>
      </c>
      <c r="D9" s="185" t="s">
        <v>610</v>
      </c>
      <c r="E9" s="185" t="s">
        <v>611</v>
      </c>
      <c r="F9" s="185" t="s">
        <v>748</v>
      </c>
      <c r="G9" s="272">
        <v>1</v>
      </c>
      <c r="H9" s="261" t="s">
        <v>993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761</v>
      </c>
      <c r="D10" s="185" t="s">
        <v>598</v>
      </c>
      <c r="E10" s="185" t="s">
        <v>604</v>
      </c>
      <c r="F10" s="185" t="s">
        <v>748</v>
      </c>
      <c r="G10" s="272">
        <v>1</v>
      </c>
      <c r="H10" s="10"/>
      <c r="I10" s="10"/>
      <c r="J10" s="10"/>
    </row>
    <row r="11" spans="1:11" x14ac:dyDescent="0.15">
      <c r="A11" s="271" t="s">
        <v>997</v>
      </c>
      <c r="B11" s="271">
        <v>2</v>
      </c>
      <c r="C11" s="185" t="s">
        <v>761</v>
      </c>
      <c r="D11" s="185" t="s">
        <v>594</v>
      </c>
      <c r="E11" s="185" t="s">
        <v>608</v>
      </c>
      <c r="F11" s="185" t="s">
        <v>751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761</v>
      </c>
      <c r="D12" s="185" t="s">
        <v>596</v>
      </c>
      <c r="E12" s="185" t="s">
        <v>603</v>
      </c>
      <c r="F12" s="185" t="s">
        <v>749</v>
      </c>
      <c r="G12" s="272">
        <v>3</v>
      </c>
      <c r="H12" s="10"/>
      <c r="I12" s="10"/>
      <c r="J12" s="10"/>
    </row>
    <row r="13" spans="1:11" x14ac:dyDescent="0.15">
      <c r="A13" s="271" t="s">
        <v>998</v>
      </c>
      <c r="B13" s="271">
        <v>2</v>
      </c>
      <c r="C13" s="185" t="s">
        <v>761</v>
      </c>
      <c r="D13" s="185" t="s">
        <v>746</v>
      </c>
      <c r="E13" s="185" t="s">
        <v>747</v>
      </c>
      <c r="F13" s="185" t="s">
        <v>753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330</v>
      </c>
      <c r="D14" s="185" t="s">
        <v>612</v>
      </c>
      <c r="E14" s="185" t="s">
        <v>607</v>
      </c>
      <c r="F14" s="185" t="s">
        <v>748</v>
      </c>
      <c r="G14" s="272">
        <v>1</v>
      </c>
      <c r="H14" s="10"/>
      <c r="I14" s="10" t="s">
        <v>993</v>
      </c>
      <c r="J14" s="10" t="s">
        <v>993</v>
      </c>
    </row>
    <row r="15" spans="1:11" x14ac:dyDescent="0.15">
      <c r="A15" s="271">
        <v>0</v>
      </c>
      <c r="B15" s="271">
        <v>3</v>
      </c>
      <c r="C15" s="185" t="s">
        <v>330</v>
      </c>
      <c r="D15" s="185" t="s">
        <v>613</v>
      </c>
      <c r="E15" s="185" t="s">
        <v>605</v>
      </c>
      <c r="F15" s="185" t="s">
        <v>748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330</v>
      </c>
      <c r="D16" s="185" t="s">
        <v>757</v>
      </c>
      <c r="E16" s="185" t="s">
        <v>758</v>
      </c>
      <c r="F16" s="185" t="s">
        <v>751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759</v>
      </c>
      <c r="D17" s="185" t="s">
        <v>583</v>
      </c>
      <c r="E17" s="185" t="s">
        <v>661</v>
      </c>
      <c r="F17" s="185" t="s">
        <v>748</v>
      </c>
      <c r="G17" s="272">
        <v>1</v>
      </c>
      <c r="H17" s="10" t="s">
        <v>993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759</v>
      </c>
      <c r="D18" s="185" t="s">
        <v>602</v>
      </c>
      <c r="E18" s="185" t="s">
        <v>705</v>
      </c>
      <c r="F18" s="185" t="s">
        <v>748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759</v>
      </c>
      <c r="D19" s="185" t="s">
        <v>584</v>
      </c>
      <c r="E19" s="185" t="s">
        <v>659</v>
      </c>
      <c r="F19" s="185" t="s">
        <v>748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759</v>
      </c>
      <c r="D20" s="185" t="s">
        <v>585</v>
      </c>
      <c r="E20" s="185" t="s">
        <v>660</v>
      </c>
      <c r="F20" s="185" t="s">
        <v>748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759</v>
      </c>
      <c r="D21" s="185" t="s">
        <v>655</v>
      </c>
      <c r="E21" s="185" t="s">
        <v>656</v>
      </c>
      <c r="F21" s="185" t="s">
        <v>751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759</v>
      </c>
      <c r="D22" s="185" t="s">
        <v>706</v>
      </c>
      <c r="E22" s="185" t="s">
        <v>711</v>
      </c>
      <c r="F22" s="185" t="s">
        <v>749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764</v>
      </c>
      <c r="D23" s="185" t="s">
        <v>707</v>
      </c>
      <c r="E23" s="185" t="s">
        <v>710</v>
      </c>
      <c r="F23" s="185" t="s">
        <v>748</v>
      </c>
      <c r="G23" s="272">
        <v>1</v>
      </c>
      <c r="H23" s="10" t="s">
        <v>993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764</v>
      </c>
      <c r="D24" s="185" t="s">
        <v>708</v>
      </c>
      <c r="E24" s="185" t="s">
        <v>709</v>
      </c>
      <c r="F24" s="185" t="s">
        <v>751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764</v>
      </c>
      <c r="D25" s="185" t="s">
        <v>732</v>
      </c>
      <c r="E25" s="185" t="s">
        <v>733</v>
      </c>
      <c r="F25" s="185" t="s">
        <v>749</v>
      </c>
      <c r="G25" s="272">
        <v>3</v>
      </c>
      <c r="H25" s="10"/>
      <c r="I25" s="10"/>
      <c r="J25" s="10"/>
    </row>
    <row r="26" spans="1:10" x14ac:dyDescent="0.15">
      <c r="A26" s="271" t="s">
        <v>998</v>
      </c>
      <c r="B26" s="271">
        <v>5</v>
      </c>
      <c r="C26" s="185" t="s">
        <v>764</v>
      </c>
      <c r="D26" s="185" t="s">
        <v>744</v>
      </c>
      <c r="E26" s="185" t="s">
        <v>745</v>
      </c>
      <c r="F26" s="185" t="s">
        <v>754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762</v>
      </c>
      <c r="D27" s="185" t="s">
        <v>590</v>
      </c>
      <c r="E27" s="185" t="s">
        <v>737</v>
      </c>
      <c r="F27" s="185" t="s">
        <v>752</v>
      </c>
      <c r="G27" s="272">
        <v>1</v>
      </c>
      <c r="H27" s="10"/>
      <c r="I27" s="10"/>
      <c r="J27" s="10"/>
    </row>
    <row r="28" spans="1:10" x14ac:dyDescent="0.15">
      <c r="A28" s="271" t="s">
        <v>1000</v>
      </c>
      <c r="B28" s="271">
        <v>6</v>
      </c>
      <c r="C28" s="185" t="s">
        <v>762</v>
      </c>
      <c r="D28" s="185" t="s">
        <v>592</v>
      </c>
      <c r="E28" s="185" t="s">
        <v>737</v>
      </c>
      <c r="F28" s="185" t="s">
        <v>748</v>
      </c>
      <c r="G28" s="272">
        <v>1</v>
      </c>
      <c r="H28" s="10" t="s">
        <v>993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762</v>
      </c>
      <c r="D29" s="185" t="s">
        <v>743</v>
      </c>
      <c r="E29" s="185" t="s">
        <v>611</v>
      </c>
      <c r="F29" s="185" t="s">
        <v>748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762</v>
      </c>
      <c r="D30" s="185" t="s">
        <v>593</v>
      </c>
      <c r="E30" s="185" t="s">
        <v>739</v>
      </c>
      <c r="F30" s="185" t="s">
        <v>751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762</v>
      </c>
      <c r="D31" s="185" t="s">
        <v>591</v>
      </c>
      <c r="E31" s="185" t="s">
        <v>738</v>
      </c>
      <c r="F31" s="185" t="s">
        <v>749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272</v>
      </c>
      <c r="D32" s="185" t="s">
        <v>580</v>
      </c>
      <c r="E32" s="185" t="s">
        <v>820</v>
      </c>
      <c r="F32" s="185" t="s">
        <v>748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272</v>
      </c>
      <c r="D33" s="185" t="s">
        <v>581</v>
      </c>
      <c r="E33" s="185" t="s">
        <v>734</v>
      </c>
      <c r="F33" s="185" t="s">
        <v>748</v>
      </c>
      <c r="G33" s="272">
        <v>1</v>
      </c>
      <c r="H33" s="10"/>
      <c r="I33" s="10"/>
      <c r="J33" s="10" t="s">
        <v>993</v>
      </c>
    </row>
    <row r="34" spans="1:10" x14ac:dyDescent="0.15">
      <c r="A34" s="271">
        <v>0</v>
      </c>
      <c r="B34" s="271">
        <v>7</v>
      </c>
      <c r="C34" s="185" t="s">
        <v>272</v>
      </c>
      <c r="D34" s="185" t="s">
        <v>582</v>
      </c>
      <c r="E34" s="185" t="s">
        <v>735</v>
      </c>
      <c r="F34" s="185" t="s">
        <v>751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272</v>
      </c>
      <c r="D35" s="185" t="s">
        <v>757</v>
      </c>
      <c r="E35" s="185" t="s">
        <v>758</v>
      </c>
      <c r="F35" s="185" t="s">
        <v>751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272</v>
      </c>
      <c r="D36" s="185" t="s">
        <v>755</v>
      </c>
      <c r="E36" s="185" t="s">
        <v>756</v>
      </c>
      <c r="F36" s="185" t="s">
        <v>750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763</v>
      </c>
      <c r="D37" s="185" t="s">
        <v>586</v>
      </c>
      <c r="E37" s="185" t="s">
        <v>730</v>
      </c>
      <c r="F37" s="185" t="s">
        <v>748</v>
      </c>
      <c r="G37" s="272">
        <v>1</v>
      </c>
      <c r="H37" s="10"/>
      <c r="I37" s="10"/>
      <c r="J37" s="10" t="s">
        <v>993</v>
      </c>
    </row>
    <row r="38" spans="1:10" x14ac:dyDescent="0.15">
      <c r="A38" s="271">
        <v>0</v>
      </c>
      <c r="B38" s="271">
        <v>8</v>
      </c>
      <c r="C38" s="185" t="s">
        <v>763</v>
      </c>
      <c r="D38" s="185" t="s">
        <v>587</v>
      </c>
      <c r="E38" s="185" t="s">
        <v>819</v>
      </c>
      <c r="F38" s="185" t="s">
        <v>748</v>
      </c>
      <c r="G38" s="272">
        <v>1</v>
      </c>
      <c r="H38" s="10"/>
      <c r="I38" s="10" t="s">
        <v>993</v>
      </c>
      <c r="J38" s="10" t="s">
        <v>993</v>
      </c>
    </row>
    <row r="39" spans="1:10" x14ac:dyDescent="0.15">
      <c r="A39" s="271">
        <v>5</v>
      </c>
      <c r="B39" s="271">
        <v>8</v>
      </c>
      <c r="C39" s="185" t="s">
        <v>763</v>
      </c>
      <c r="D39" s="185" t="s">
        <v>588</v>
      </c>
      <c r="E39" s="185" t="s">
        <v>731</v>
      </c>
      <c r="F39" s="185" t="s">
        <v>748</v>
      </c>
      <c r="G39" s="272">
        <v>1</v>
      </c>
      <c r="H39" s="10" t="s">
        <v>993</v>
      </c>
      <c r="I39" s="10" t="s">
        <v>993</v>
      </c>
      <c r="J39" s="10"/>
    </row>
    <row r="40" spans="1:10" x14ac:dyDescent="0.15">
      <c r="A40" s="271">
        <v>0</v>
      </c>
      <c r="B40" s="271">
        <v>8</v>
      </c>
      <c r="C40" s="185" t="s">
        <v>763</v>
      </c>
      <c r="D40" s="185" t="s">
        <v>771</v>
      </c>
      <c r="E40" s="185" t="s">
        <v>772</v>
      </c>
      <c r="F40" s="185" t="s">
        <v>748</v>
      </c>
      <c r="G40" s="272">
        <v>1</v>
      </c>
      <c r="H40" s="10"/>
      <c r="I40" s="10" t="s">
        <v>993</v>
      </c>
      <c r="J40" s="10"/>
    </row>
    <row r="41" spans="1:10" x14ac:dyDescent="0.15">
      <c r="A41" s="271">
        <v>0</v>
      </c>
      <c r="B41" s="271">
        <v>8</v>
      </c>
      <c r="C41" s="185" t="s">
        <v>763</v>
      </c>
      <c r="D41" s="185" t="s">
        <v>773</v>
      </c>
      <c r="E41" s="185" t="s">
        <v>774</v>
      </c>
      <c r="F41" s="185" t="s">
        <v>748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763</v>
      </c>
      <c r="D42" s="185" t="s">
        <v>935</v>
      </c>
      <c r="E42" s="185" t="s">
        <v>936</v>
      </c>
      <c r="F42" s="185" t="s">
        <v>751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763</v>
      </c>
      <c r="D43" s="185" t="s">
        <v>985</v>
      </c>
      <c r="E43" s="185" t="s">
        <v>971</v>
      </c>
      <c r="F43" s="185" t="s">
        <v>749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763</v>
      </c>
      <c r="D44" s="185" t="s">
        <v>589</v>
      </c>
      <c r="E44" s="185" t="s">
        <v>736</v>
      </c>
      <c r="F44" s="185" t="s">
        <v>750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579</v>
      </c>
      <c r="E45" s="185" t="s">
        <v>658</v>
      </c>
      <c r="F45" s="185" t="s">
        <v>748</v>
      </c>
      <c r="G45" s="171">
        <v>1</v>
      </c>
      <c r="H45" s="10"/>
      <c r="I45" s="10" t="s">
        <v>993</v>
      </c>
      <c r="J45" s="10"/>
    </row>
    <row r="46" spans="1:10" x14ac:dyDescent="0.15">
      <c r="B46" s="180">
        <v>1</v>
      </c>
      <c r="C46" s="185" t="s">
        <v>760</v>
      </c>
      <c r="G46" s="272"/>
    </row>
    <row r="47" spans="1:10" x14ac:dyDescent="0.15">
      <c r="E47" s="185" t="s">
        <v>999</v>
      </c>
    </row>
    <row r="48" spans="1:10" x14ac:dyDescent="0.15">
      <c r="E48" s="185"/>
    </row>
    <row r="49" spans="3:6" x14ac:dyDescent="0.15">
      <c r="C49" s="273" t="s">
        <v>766</v>
      </c>
      <c r="D49" s="273" t="s">
        <v>1001</v>
      </c>
      <c r="E49" s="273" t="s">
        <v>769</v>
      </c>
      <c r="F49" s="273" t="s">
        <v>768</v>
      </c>
    </row>
    <row r="51" spans="3:6" x14ac:dyDescent="0.15">
      <c r="C51" s="185" t="s">
        <v>760</v>
      </c>
      <c r="D51" s="185" t="s">
        <v>600</v>
      </c>
      <c r="E51" s="185" t="s">
        <v>657</v>
      </c>
      <c r="F51" s="185" t="s">
        <v>748</v>
      </c>
    </row>
    <row r="52" spans="3:6" x14ac:dyDescent="0.15">
      <c r="C52" s="185" t="s">
        <v>760</v>
      </c>
      <c r="D52" s="185" t="s">
        <v>996</v>
      </c>
      <c r="E52" s="185" t="s">
        <v>742</v>
      </c>
      <c r="F52" s="185" t="s">
        <v>748</v>
      </c>
    </row>
    <row r="53" spans="3:6" x14ac:dyDescent="0.15">
      <c r="C53" s="185" t="s">
        <v>760</v>
      </c>
      <c r="D53" s="185" t="s">
        <v>601</v>
      </c>
      <c r="E53" s="185" t="s">
        <v>741</v>
      </c>
      <c r="F53" s="185" t="s">
        <v>751</v>
      </c>
    </row>
    <row r="54" spans="3:6" x14ac:dyDescent="0.15">
      <c r="C54" s="185" t="s">
        <v>760</v>
      </c>
      <c r="D54" s="185" t="s">
        <v>599</v>
      </c>
      <c r="E54" s="185" t="s">
        <v>740</v>
      </c>
      <c r="F54" s="185" t="s">
        <v>749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761</v>
      </c>
      <c r="D56" s="185" t="s">
        <v>595</v>
      </c>
      <c r="E56" s="185" t="s">
        <v>609</v>
      </c>
      <c r="F56" s="185" t="s">
        <v>748</v>
      </c>
    </row>
    <row r="57" spans="3:6" x14ac:dyDescent="0.15">
      <c r="C57" s="185" t="s">
        <v>761</v>
      </c>
      <c r="D57" s="185" t="s">
        <v>597</v>
      </c>
      <c r="E57" s="185" t="s">
        <v>606</v>
      </c>
      <c r="F57" s="185" t="s">
        <v>748</v>
      </c>
    </row>
    <row r="58" spans="3:6" x14ac:dyDescent="0.15">
      <c r="C58" s="185" t="s">
        <v>761</v>
      </c>
      <c r="D58" s="185" t="s">
        <v>610</v>
      </c>
      <c r="E58" s="185" t="s">
        <v>611</v>
      </c>
      <c r="F58" s="185" t="s">
        <v>748</v>
      </c>
    </row>
    <row r="59" spans="3:6" x14ac:dyDescent="0.15">
      <c r="C59" s="185" t="s">
        <v>761</v>
      </c>
      <c r="D59" s="185" t="s">
        <v>598</v>
      </c>
      <c r="E59" s="185" t="s">
        <v>604</v>
      </c>
      <c r="F59" s="185" t="s">
        <v>748</v>
      </c>
    </row>
    <row r="60" spans="3:6" x14ac:dyDescent="0.15">
      <c r="C60" s="185" t="s">
        <v>761</v>
      </c>
      <c r="D60" s="185" t="s">
        <v>594</v>
      </c>
      <c r="E60" s="185" t="s">
        <v>608</v>
      </c>
      <c r="F60" s="185" t="s">
        <v>751</v>
      </c>
    </row>
    <row r="61" spans="3:6" x14ac:dyDescent="0.15">
      <c r="C61" s="185" t="s">
        <v>761</v>
      </c>
      <c r="D61" s="185" t="s">
        <v>596</v>
      </c>
      <c r="E61" s="185" t="s">
        <v>603</v>
      </c>
      <c r="F61" s="185" t="s">
        <v>749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330</v>
      </c>
      <c r="D63" s="185" t="s">
        <v>612</v>
      </c>
      <c r="E63" s="185" t="s">
        <v>607</v>
      </c>
      <c r="F63" s="185" t="s">
        <v>748</v>
      </c>
    </row>
    <row r="64" spans="3:6" x14ac:dyDescent="0.15">
      <c r="C64" s="185" t="s">
        <v>330</v>
      </c>
      <c r="D64" s="185" t="s">
        <v>613</v>
      </c>
      <c r="E64" s="185" t="s">
        <v>605</v>
      </c>
      <c r="F64" s="185" t="s">
        <v>748</v>
      </c>
    </row>
    <row r="65" spans="3:6" x14ac:dyDescent="0.15">
      <c r="C65" s="185" t="s">
        <v>330</v>
      </c>
      <c r="D65" s="185" t="s">
        <v>757</v>
      </c>
      <c r="E65" s="185" t="s">
        <v>758</v>
      </c>
      <c r="F65" s="185" t="s">
        <v>751</v>
      </c>
    </row>
    <row r="66" spans="3:6" x14ac:dyDescent="0.15">
      <c r="C66" s="185" t="s">
        <v>761</v>
      </c>
      <c r="D66" s="185" t="s">
        <v>596</v>
      </c>
      <c r="E66" s="185" t="s">
        <v>603</v>
      </c>
      <c r="F66" s="185" t="s">
        <v>749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759</v>
      </c>
      <c r="D68" s="185" t="s">
        <v>583</v>
      </c>
      <c r="E68" s="185" t="s">
        <v>661</v>
      </c>
      <c r="F68" s="185" t="s">
        <v>748</v>
      </c>
    </row>
    <row r="69" spans="3:6" x14ac:dyDescent="0.15">
      <c r="C69" s="185" t="s">
        <v>759</v>
      </c>
      <c r="D69" s="185" t="s">
        <v>602</v>
      </c>
      <c r="E69" s="185" t="s">
        <v>705</v>
      </c>
      <c r="F69" s="185" t="s">
        <v>748</v>
      </c>
    </row>
    <row r="70" spans="3:6" x14ac:dyDescent="0.15">
      <c r="C70" s="185" t="s">
        <v>759</v>
      </c>
      <c r="D70" s="185" t="s">
        <v>584</v>
      </c>
      <c r="E70" s="185" t="s">
        <v>659</v>
      </c>
      <c r="F70" s="185" t="s">
        <v>748</v>
      </c>
    </row>
    <row r="71" spans="3:6" x14ac:dyDescent="0.15">
      <c r="C71" s="185" t="s">
        <v>759</v>
      </c>
      <c r="D71" s="185" t="s">
        <v>585</v>
      </c>
      <c r="E71" s="185" t="s">
        <v>660</v>
      </c>
      <c r="F71" s="185" t="s">
        <v>748</v>
      </c>
    </row>
    <row r="72" spans="3:6" x14ac:dyDescent="0.15">
      <c r="C72" s="185" t="s">
        <v>759</v>
      </c>
      <c r="D72" s="185" t="s">
        <v>655</v>
      </c>
      <c r="E72" s="185" t="s">
        <v>656</v>
      </c>
      <c r="F72" s="185" t="s">
        <v>751</v>
      </c>
    </row>
    <row r="73" spans="3:6" x14ac:dyDescent="0.15">
      <c r="C73" s="185" t="s">
        <v>759</v>
      </c>
      <c r="D73" s="185" t="s">
        <v>1073</v>
      </c>
      <c r="E73" s="185" t="s">
        <v>1074</v>
      </c>
      <c r="F73" s="185" t="s">
        <v>749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764</v>
      </c>
      <c r="D75" s="185" t="s">
        <v>707</v>
      </c>
      <c r="E75" s="185" t="s">
        <v>710</v>
      </c>
      <c r="F75" s="185" t="s">
        <v>748</v>
      </c>
    </row>
    <row r="76" spans="3:6" x14ac:dyDescent="0.15">
      <c r="C76" s="185" t="s">
        <v>764</v>
      </c>
      <c r="D76" s="185" t="s">
        <v>708</v>
      </c>
      <c r="E76" s="185" t="s">
        <v>709</v>
      </c>
      <c r="F76" s="185" t="s">
        <v>751</v>
      </c>
    </row>
    <row r="77" spans="3:6" x14ac:dyDescent="0.15">
      <c r="C77" s="185" t="s">
        <v>764</v>
      </c>
      <c r="D77" s="185" t="s">
        <v>706</v>
      </c>
      <c r="E77" s="185" t="s">
        <v>711</v>
      </c>
      <c r="F77" s="185" t="s">
        <v>749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762</v>
      </c>
      <c r="D79" s="185" t="s">
        <v>590</v>
      </c>
      <c r="E79" s="185" t="s">
        <v>737</v>
      </c>
      <c r="F79" s="185" t="s">
        <v>752</v>
      </c>
    </row>
    <row r="80" spans="3:6" x14ac:dyDescent="0.15">
      <c r="C80" s="185" t="s">
        <v>762</v>
      </c>
      <c r="D80" s="185" t="s">
        <v>1075</v>
      </c>
      <c r="E80" s="185" t="s">
        <v>737</v>
      </c>
      <c r="F80" s="185" t="s">
        <v>748</v>
      </c>
    </row>
    <row r="81" spans="3:6" x14ac:dyDescent="0.15">
      <c r="C81" s="185" t="s">
        <v>762</v>
      </c>
      <c r="D81" s="185" t="s">
        <v>593</v>
      </c>
      <c r="E81" s="185" t="s">
        <v>739</v>
      </c>
      <c r="F81" s="185" t="s">
        <v>751</v>
      </c>
    </row>
    <row r="82" spans="3:6" x14ac:dyDescent="0.15">
      <c r="C82" s="185" t="s">
        <v>762</v>
      </c>
      <c r="D82" s="185" t="s">
        <v>591</v>
      </c>
      <c r="E82" s="185" t="s">
        <v>738</v>
      </c>
      <c r="F82" s="185" t="s">
        <v>749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272</v>
      </c>
      <c r="D84" s="185" t="s">
        <v>579</v>
      </c>
      <c r="E84" s="185" t="s">
        <v>658</v>
      </c>
      <c r="F84" s="185" t="s">
        <v>748</v>
      </c>
    </row>
    <row r="85" spans="3:6" x14ac:dyDescent="0.15">
      <c r="C85" s="185" t="s">
        <v>272</v>
      </c>
      <c r="D85" s="185" t="s">
        <v>580</v>
      </c>
      <c r="E85" s="185" t="s">
        <v>820</v>
      </c>
      <c r="F85" s="185" t="s">
        <v>748</v>
      </c>
    </row>
    <row r="86" spans="3:6" x14ac:dyDescent="0.15">
      <c r="C86" s="185" t="s">
        <v>272</v>
      </c>
      <c r="D86" s="185" t="s">
        <v>581</v>
      </c>
      <c r="E86" s="185" t="s">
        <v>734</v>
      </c>
      <c r="F86" s="185" t="s">
        <v>748</v>
      </c>
    </row>
    <row r="87" spans="3:6" x14ac:dyDescent="0.15">
      <c r="C87" s="185" t="s">
        <v>272</v>
      </c>
      <c r="D87" s="185" t="s">
        <v>582</v>
      </c>
      <c r="E87" s="185" t="s">
        <v>735</v>
      </c>
      <c r="F87" s="185" t="s">
        <v>751</v>
      </c>
    </row>
    <row r="88" spans="3:6" x14ac:dyDescent="0.15">
      <c r="C88" s="185" t="s">
        <v>272</v>
      </c>
      <c r="D88" s="185" t="s">
        <v>757</v>
      </c>
      <c r="E88" s="185" t="s">
        <v>758</v>
      </c>
      <c r="F88" s="185" t="s">
        <v>751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763</v>
      </c>
      <c r="D90" s="185" t="s">
        <v>586</v>
      </c>
      <c r="E90" s="185" t="s">
        <v>730</v>
      </c>
      <c r="F90" s="185" t="s">
        <v>748</v>
      </c>
    </row>
    <row r="91" spans="3:6" x14ac:dyDescent="0.15">
      <c r="C91" s="185" t="s">
        <v>763</v>
      </c>
      <c r="D91" s="185" t="s">
        <v>587</v>
      </c>
      <c r="E91" s="185" t="s">
        <v>819</v>
      </c>
      <c r="F91" s="185" t="s">
        <v>748</v>
      </c>
    </row>
    <row r="92" spans="3:6" x14ac:dyDescent="0.15">
      <c r="C92" s="185" t="s">
        <v>763</v>
      </c>
      <c r="D92" s="185" t="s">
        <v>588</v>
      </c>
      <c r="E92" s="185" t="s">
        <v>731</v>
      </c>
      <c r="F92" s="185" t="s">
        <v>748</v>
      </c>
    </row>
    <row r="93" spans="3:6" x14ac:dyDescent="0.15">
      <c r="C93" s="185" t="s">
        <v>763</v>
      </c>
      <c r="D93" s="185" t="s">
        <v>771</v>
      </c>
      <c r="E93" s="185" t="s">
        <v>772</v>
      </c>
      <c r="F93" s="185" t="s">
        <v>748</v>
      </c>
    </row>
    <row r="94" spans="3:6" x14ac:dyDescent="0.15">
      <c r="C94" s="185" t="s">
        <v>763</v>
      </c>
      <c r="D94" s="185" t="s">
        <v>773</v>
      </c>
      <c r="E94" s="185" t="s">
        <v>774</v>
      </c>
      <c r="F94" s="185" t="s">
        <v>748</v>
      </c>
    </row>
    <row r="95" spans="3:6" x14ac:dyDescent="0.15">
      <c r="C95" s="185" t="s">
        <v>763</v>
      </c>
      <c r="D95" s="185" t="s">
        <v>935</v>
      </c>
      <c r="E95" s="185" t="s">
        <v>936</v>
      </c>
      <c r="F95" s="185" t="s">
        <v>751</v>
      </c>
    </row>
    <row r="96" spans="3:6" x14ac:dyDescent="0.15">
      <c r="C96" s="185" t="s">
        <v>763</v>
      </c>
      <c r="D96" s="185" t="s">
        <v>985</v>
      </c>
      <c r="E96" s="185" t="s">
        <v>971</v>
      </c>
      <c r="F96" s="185" t="s">
        <v>751</v>
      </c>
    </row>
    <row r="97" spans="3:6" x14ac:dyDescent="0.15">
      <c r="C97" s="185" t="s">
        <v>763</v>
      </c>
      <c r="D97" s="185" t="s">
        <v>1072</v>
      </c>
      <c r="E97" s="185" t="s">
        <v>733</v>
      </c>
      <c r="F97" s="185" t="s">
        <v>749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802</v>
      </c>
      <c r="C2" s="10" t="s">
        <v>786</v>
      </c>
      <c r="D2" s="10" t="s">
        <v>787</v>
      </c>
      <c r="E2" s="34"/>
      <c r="F2" s="387" t="s">
        <v>796</v>
      </c>
      <c r="G2" s="387"/>
      <c r="H2" s="387"/>
      <c r="J2" s="387" t="s">
        <v>445</v>
      </c>
      <c r="K2" s="387"/>
      <c r="L2" s="387"/>
      <c r="M2" s="387"/>
      <c r="N2" s="387"/>
      <c r="O2" s="387"/>
    </row>
    <row r="3" spans="2:15" x14ac:dyDescent="0.15">
      <c r="E3" s="33"/>
      <c r="F3" s="14"/>
      <c r="G3" s="10" t="s">
        <v>786</v>
      </c>
      <c r="H3" s="10" t="s">
        <v>787</v>
      </c>
      <c r="K3" s="10" t="s">
        <v>786</v>
      </c>
      <c r="L3" s="10" t="s">
        <v>787</v>
      </c>
      <c r="M3" s="10"/>
      <c r="N3" s="10" t="s">
        <v>1061</v>
      </c>
      <c r="O3" s="10" t="s">
        <v>1062</v>
      </c>
    </row>
    <row r="4" spans="2:15" x14ac:dyDescent="0.15">
      <c r="B4" s="33" t="s">
        <v>801</v>
      </c>
      <c r="C4" s="9">
        <v>15000</v>
      </c>
      <c r="D4" s="9">
        <v>25000</v>
      </c>
      <c r="E4" s="33"/>
      <c r="G4" s="34"/>
      <c r="H4" s="33"/>
      <c r="J4" s="135" t="s">
        <v>446</v>
      </c>
    </row>
    <row r="5" spans="2:15" x14ac:dyDescent="0.15">
      <c r="B5" s="47" t="s">
        <v>788</v>
      </c>
      <c r="C5" s="9">
        <v>3500</v>
      </c>
      <c r="D5" s="9">
        <v>5000</v>
      </c>
      <c r="E5" s="66"/>
      <c r="F5" s="33" t="s">
        <v>777</v>
      </c>
      <c r="G5" s="9">
        <v>0</v>
      </c>
      <c r="H5" s="9">
        <f>+G8</f>
        <v>12500</v>
      </c>
      <c r="J5" s="135" t="s">
        <v>447</v>
      </c>
    </row>
    <row r="6" spans="2:15" x14ac:dyDescent="0.15">
      <c r="B6" s="33" t="s">
        <v>780</v>
      </c>
      <c r="C6" s="9">
        <f>+C4-C5</f>
        <v>11500</v>
      </c>
      <c r="D6" s="9">
        <f>+D4-D5</f>
        <v>20000</v>
      </c>
      <c r="E6" s="66"/>
      <c r="F6" s="33" t="s">
        <v>801</v>
      </c>
      <c r="G6" s="9">
        <f>+C4</f>
        <v>15000</v>
      </c>
      <c r="H6" s="9">
        <f>+D4</f>
        <v>25000</v>
      </c>
      <c r="J6" s="127" t="s">
        <v>443</v>
      </c>
      <c r="K6" s="9">
        <f>+C45</f>
        <v>14625</v>
      </c>
      <c r="L6" s="66">
        <f>+D45</f>
        <v>12825</v>
      </c>
      <c r="M6" s="66"/>
      <c r="N6" t="s">
        <v>302</v>
      </c>
      <c r="O6" s="33" t="s">
        <v>1070</v>
      </c>
    </row>
    <row r="7" spans="2:15" x14ac:dyDescent="0.15">
      <c r="C7" s="9"/>
      <c r="D7" s="9"/>
      <c r="F7" s="33" t="s">
        <v>778</v>
      </c>
      <c r="G7" s="9">
        <v>2500</v>
      </c>
      <c r="H7" s="9">
        <v>9000</v>
      </c>
      <c r="J7" s="127" t="s">
        <v>448</v>
      </c>
      <c r="K7" s="9">
        <f>+G8</f>
        <v>12500</v>
      </c>
      <c r="L7" s="66">
        <f>+H8</f>
        <v>28500</v>
      </c>
      <c r="M7" s="66"/>
      <c r="N7" t="s">
        <v>796</v>
      </c>
      <c r="O7" s="33" t="s">
        <v>1065</v>
      </c>
    </row>
    <row r="8" spans="2:15" x14ac:dyDescent="0.15">
      <c r="B8" s="47" t="s">
        <v>781</v>
      </c>
      <c r="C8" s="9">
        <v>1500</v>
      </c>
      <c r="D8" s="9">
        <v>2000</v>
      </c>
      <c r="E8" s="66"/>
      <c r="F8" s="33" t="s">
        <v>779</v>
      </c>
      <c r="G8" s="9">
        <f>+G5+G6-G7</f>
        <v>12500</v>
      </c>
      <c r="H8" s="9">
        <f>+H5+H6-H7</f>
        <v>28500</v>
      </c>
      <c r="J8" s="127" t="s">
        <v>449</v>
      </c>
      <c r="K8" s="9">
        <f>+G33</f>
        <v>500</v>
      </c>
      <c r="L8" s="66">
        <f>+H30</f>
        <v>1500</v>
      </c>
      <c r="M8" s="66"/>
      <c r="N8" t="s">
        <v>449</v>
      </c>
      <c r="O8" s="33" t="s">
        <v>1066</v>
      </c>
    </row>
    <row r="9" spans="2:15" x14ac:dyDescent="0.15">
      <c r="B9" s="47" t="s">
        <v>782</v>
      </c>
      <c r="C9" s="9">
        <v>1000</v>
      </c>
      <c r="D9" s="9">
        <v>1000</v>
      </c>
      <c r="G9" s="9"/>
      <c r="H9" s="9"/>
      <c r="J9" s="135" t="s">
        <v>450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783</v>
      </c>
      <c r="C10" s="9">
        <v>2500</v>
      </c>
      <c r="D10" s="9">
        <v>2500</v>
      </c>
      <c r="F10" s="33" t="s">
        <v>1034</v>
      </c>
      <c r="G10" s="9">
        <f>+G7</f>
        <v>2500</v>
      </c>
      <c r="H10" s="9">
        <f>+H7</f>
        <v>9000</v>
      </c>
      <c r="J10" s="136" t="s">
        <v>444</v>
      </c>
    </row>
    <row r="11" spans="2:15" x14ac:dyDescent="0.15">
      <c r="B11" s="47" t="s">
        <v>784</v>
      </c>
      <c r="C11" s="9">
        <v>1500</v>
      </c>
      <c r="D11" s="9">
        <v>2500</v>
      </c>
      <c r="E11" s="66"/>
      <c r="F11" s="33" t="s">
        <v>1035</v>
      </c>
      <c r="G11" s="9">
        <f>+G8-G5</f>
        <v>12500</v>
      </c>
      <c r="H11" s="9">
        <f>+H8-H5</f>
        <v>16000</v>
      </c>
      <c r="J11" s="135" t="s">
        <v>451</v>
      </c>
    </row>
    <row r="12" spans="2:15" x14ac:dyDescent="0.15">
      <c r="B12" s="47" t="s">
        <v>1046</v>
      </c>
      <c r="C12" s="66">
        <f>SUM(C8:C11)</f>
        <v>6500</v>
      </c>
      <c r="D12" s="66">
        <f>SUM(D8:D11)</f>
        <v>8000</v>
      </c>
      <c r="J12" s="127" t="s">
        <v>271</v>
      </c>
      <c r="K12" s="9">
        <f>+G58</f>
        <v>30000</v>
      </c>
      <c r="L12" s="66">
        <f>+H58</f>
        <v>30000</v>
      </c>
      <c r="M12" s="66"/>
      <c r="N12" t="s">
        <v>285</v>
      </c>
      <c r="O12" s="33" t="s">
        <v>1069</v>
      </c>
    </row>
    <row r="13" spans="2:15" x14ac:dyDescent="0.15">
      <c r="B13" s="47" t="s">
        <v>167</v>
      </c>
      <c r="C13" s="9">
        <v>500</v>
      </c>
      <c r="D13" s="9">
        <v>500</v>
      </c>
      <c r="F13" s="387" t="s">
        <v>1047</v>
      </c>
      <c r="G13" s="387"/>
      <c r="H13" s="387"/>
      <c r="J13" s="127" t="s">
        <v>275</v>
      </c>
      <c r="K13" s="9">
        <f>+G61</f>
        <v>500</v>
      </c>
      <c r="L13" s="66">
        <f>+H61</f>
        <v>1000</v>
      </c>
      <c r="M13" s="66"/>
      <c r="N13" t="s">
        <v>285</v>
      </c>
      <c r="O13" s="33" t="s">
        <v>1069</v>
      </c>
    </row>
    <row r="14" spans="2:15" x14ac:dyDescent="0.15">
      <c r="B14" s="44" t="s">
        <v>785</v>
      </c>
      <c r="C14" s="66">
        <f>+C13+C12</f>
        <v>7000</v>
      </c>
      <c r="D14" s="66">
        <f>+D13+D12</f>
        <v>8500</v>
      </c>
      <c r="E14" s="9"/>
      <c r="F14" s="14"/>
      <c r="G14" s="10" t="s">
        <v>786</v>
      </c>
      <c r="H14" s="14" t="s">
        <v>787</v>
      </c>
      <c r="J14" s="135" t="s">
        <v>452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461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777</v>
      </c>
      <c r="G16" s="9">
        <v>0</v>
      </c>
      <c r="H16" s="66">
        <f>+G19</f>
        <v>1000</v>
      </c>
      <c r="J16" s="135" t="s">
        <v>453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302</v>
      </c>
      <c r="E17" s="9"/>
      <c r="F17" s="33" t="s">
        <v>789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798</v>
      </c>
      <c r="G18" s="9">
        <f>+G17*0.75</f>
        <v>3000</v>
      </c>
      <c r="H18" s="9">
        <f>+H17*0.8</f>
        <v>4800</v>
      </c>
      <c r="J18" s="135" t="s">
        <v>1029</v>
      </c>
    </row>
    <row r="19" spans="2:15" x14ac:dyDescent="0.15">
      <c r="B19" s="14" t="s">
        <v>775</v>
      </c>
      <c r="E19" s="9"/>
      <c r="F19" s="33" t="s">
        <v>779</v>
      </c>
      <c r="G19" s="9">
        <f>+G16+G17-G18</f>
        <v>1000</v>
      </c>
      <c r="H19" s="66">
        <f>+H16+H17-H18</f>
        <v>2200</v>
      </c>
      <c r="J19" s="135" t="s">
        <v>454</v>
      </c>
    </row>
    <row r="20" spans="2:15" x14ac:dyDescent="0.15">
      <c r="B20" s="136" t="s">
        <v>461</v>
      </c>
      <c r="C20" s="66">
        <f>+C15</f>
        <v>4500</v>
      </c>
      <c r="D20" s="66">
        <f>+D15</f>
        <v>11500</v>
      </c>
      <c r="E20" s="9"/>
      <c r="J20" s="127" t="s">
        <v>361</v>
      </c>
      <c r="K20" s="9">
        <f>+G19+G42</f>
        <v>2625</v>
      </c>
      <c r="L20" s="66">
        <f>+H19+H42</f>
        <v>5825</v>
      </c>
      <c r="M20" s="66"/>
      <c r="N20" s="33" t="s">
        <v>1064</v>
      </c>
      <c r="O20" s="33" t="s">
        <v>1067</v>
      </c>
    </row>
    <row r="21" spans="2:15" x14ac:dyDescent="0.15">
      <c r="E21" s="9"/>
      <c r="F21" s="33" t="s">
        <v>1037</v>
      </c>
      <c r="G21" s="66">
        <f>+G18*-1</f>
        <v>-3000</v>
      </c>
      <c r="H21" s="66">
        <f>+H18*-1</f>
        <v>-4800</v>
      </c>
      <c r="J21" s="135" t="s">
        <v>455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805</v>
      </c>
      <c r="E22" s="9"/>
      <c r="F22" s="33" t="s">
        <v>1036</v>
      </c>
      <c r="G22" s="66">
        <f>+G19-G16</f>
        <v>1000</v>
      </c>
      <c r="H22" s="66">
        <f>+H19-H16</f>
        <v>1200</v>
      </c>
      <c r="J22" s="136" t="s">
        <v>444</v>
      </c>
    </row>
    <row r="23" spans="2:15" x14ac:dyDescent="0.15">
      <c r="B23" s="127" t="s">
        <v>476</v>
      </c>
      <c r="C23" s="9">
        <f>+C13</f>
        <v>500</v>
      </c>
      <c r="D23" s="9">
        <f>+D13</f>
        <v>500</v>
      </c>
      <c r="E23" s="9"/>
      <c r="J23" s="135" t="s">
        <v>456</v>
      </c>
    </row>
    <row r="24" spans="2:15" x14ac:dyDescent="0.15">
      <c r="B24" s="127" t="s">
        <v>463</v>
      </c>
      <c r="C24" s="70">
        <f>+G11*-1</f>
        <v>-12500</v>
      </c>
      <c r="D24" s="70">
        <f>+H11*-1</f>
        <v>-16000</v>
      </c>
      <c r="F24" s="387" t="s">
        <v>449</v>
      </c>
      <c r="G24" s="387"/>
      <c r="H24" s="387"/>
      <c r="J24" s="127" t="s">
        <v>457</v>
      </c>
      <c r="K24" s="9">
        <v>0</v>
      </c>
      <c r="L24" s="9">
        <v>0</v>
      </c>
      <c r="M24" s="9"/>
      <c r="N24" t="s">
        <v>1063</v>
      </c>
      <c r="O24" s="33" t="s">
        <v>1068</v>
      </c>
    </row>
    <row r="25" spans="2:15" x14ac:dyDescent="0.15">
      <c r="B25" s="127" t="s">
        <v>464</v>
      </c>
      <c r="C25" s="9">
        <f>+G33*-1</f>
        <v>-500</v>
      </c>
      <c r="D25" s="9">
        <f>+H33*-1</f>
        <v>-1000</v>
      </c>
      <c r="E25" s="66"/>
      <c r="F25" s="14"/>
      <c r="G25" s="10" t="s">
        <v>786</v>
      </c>
      <c r="H25" s="10" t="s">
        <v>787</v>
      </c>
      <c r="J25" s="135" t="s">
        <v>458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792</v>
      </c>
      <c r="C26" s="9">
        <f>+G22</f>
        <v>1000</v>
      </c>
      <c r="D26" s="9">
        <f>+H22</f>
        <v>1200</v>
      </c>
      <c r="G26" s="34"/>
      <c r="H26" s="33"/>
      <c r="J26" s="136" t="s">
        <v>444</v>
      </c>
    </row>
    <row r="27" spans="2:15" x14ac:dyDescent="0.15">
      <c r="B27" s="127" t="s">
        <v>793</v>
      </c>
      <c r="C27" s="9">
        <f>+G45</f>
        <v>1625</v>
      </c>
      <c r="D27" s="9">
        <f>+H45</f>
        <v>2000</v>
      </c>
      <c r="F27" s="33" t="s">
        <v>777</v>
      </c>
      <c r="G27" s="9">
        <v>0</v>
      </c>
      <c r="H27" s="66">
        <f>+G30</f>
        <v>500</v>
      </c>
      <c r="J27" s="135" t="s">
        <v>1053</v>
      </c>
    </row>
    <row r="28" spans="2:15" x14ac:dyDescent="0.15">
      <c r="B28" s="136" t="s">
        <v>806</v>
      </c>
      <c r="C28" s="9">
        <f>SUM(C23:C27)</f>
        <v>-9875</v>
      </c>
      <c r="D28" s="9">
        <f>SUM(D23:D27)</f>
        <v>-13300</v>
      </c>
      <c r="F28" s="33" t="s">
        <v>789</v>
      </c>
      <c r="G28" s="9">
        <v>4000</v>
      </c>
      <c r="H28" s="66">
        <v>6000</v>
      </c>
      <c r="J28" s="127" t="s">
        <v>1031</v>
      </c>
      <c r="K28" s="9">
        <f>+C38</f>
        <v>50000</v>
      </c>
      <c r="L28" s="66">
        <f>+K28</f>
        <v>50000</v>
      </c>
      <c r="M28" s="66"/>
      <c r="N28" t="s">
        <v>302</v>
      </c>
      <c r="O28" s="33" t="s">
        <v>1070</v>
      </c>
    </row>
    <row r="29" spans="2:15" x14ac:dyDescent="0.15">
      <c r="B29" s="137"/>
      <c r="F29" s="33" t="s">
        <v>799</v>
      </c>
      <c r="G29" s="9">
        <f>+C5</f>
        <v>3500</v>
      </c>
      <c r="H29" s="9">
        <f>+D5</f>
        <v>5000</v>
      </c>
      <c r="J29" s="127" t="s">
        <v>950</v>
      </c>
      <c r="L29" s="66">
        <f>+K30</f>
        <v>4500</v>
      </c>
      <c r="M29" s="66"/>
      <c r="N29" s="44" t="s">
        <v>802</v>
      </c>
      <c r="O29" s="33" t="s">
        <v>1070</v>
      </c>
    </row>
    <row r="30" spans="2:15" x14ac:dyDescent="0.15">
      <c r="B30" s="136" t="s">
        <v>1015</v>
      </c>
      <c r="C30" s="66">
        <f>+C20+C28</f>
        <v>-5375</v>
      </c>
      <c r="D30" s="66">
        <f>+D20+D28</f>
        <v>-1800</v>
      </c>
      <c r="F30" s="33" t="s">
        <v>779</v>
      </c>
      <c r="G30" s="9">
        <f>+G27+G28-G29</f>
        <v>500</v>
      </c>
      <c r="H30" s="66">
        <f>+H27+H28-H29</f>
        <v>1500</v>
      </c>
      <c r="J30" s="162" t="s">
        <v>461</v>
      </c>
      <c r="K30" s="9">
        <f>+C15</f>
        <v>4500</v>
      </c>
      <c r="L30" s="66">
        <f>+D15</f>
        <v>11500</v>
      </c>
      <c r="M30" s="66"/>
      <c r="N30" s="44" t="s">
        <v>802</v>
      </c>
      <c r="O30" s="33" t="s">
        <v>1070</v>
      </c>
    </row>
    <row r="31" spans="2:15" x14ac:dyDescent="0.15">
      <c r="J31" s="135" t="s">
        <v>1032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804</v>
      </c>
      <c r="F32" s="33" t="s">
        <v>1037</v>
      </c>
      <c r="G32" s="66">
        <v>0</v>
      </c>
      <c r="H32" s="66">
        <v>0</v>
      </c>
    </row>
    <row r="33" spans="2:14" x14ac:dyDescent="0.15">
      <c r="B33" s="136" t="s">
        <v>466</v>
      </c>
      <c r="C33" s="9">
        <f>+G57*-1</f>
        <v>-30000</v>
      </c>
      <c r="D33" s="9">
        <v>0</v>
      </c>
      <c r="F33" s="33" t="s">
        <v>1038</v>
      </c>
      <c r="G33" s="66">
        <f>+G30-G27</f>
        <v>500</v>
      </c>
      <c r="H33" s="66">
        <f>+H30-H27</f>
        <v>1000</v>
      </c>
      <c r="J33" s="135" t="s">
        <v>1033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462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803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797</v>
      </c>
      <c r="H36" s="10"/>
    </row>
    <row r="37" spans="2:14" x14ac:dyDescent="0.15">
      <c r="B37" s="135" t="s">
        <v>776</v>
      </c>
      <c r="C37" s="9"/>
      <c r="D37" s="9"/>
      <c r="F37" s="14"/>
      <c r="G37" s="10" t="s">
        <v>786</v>
      </c>
      <c r="H37" s="10" t="s">
        <v>787</v>
      </c>
    </row>
    <row r="38" spans="2:14" x14ac:dyDescent="0.15">
      <c r="B38" s="136" t="s">
        <v>1031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1016</v>
      </c>
      <c r="C39" s="9">
        <f>+C38</f>
        <v>50000</v>
      </c>
      <c r="D39" s="9">
        <f>+D38</f>
        <v>0</v>
      </c>
      <c r="F39" s="33" t="s">
        <v>777</v>
      </c>
      <c r="G39" s="9">
        <v>0</v>
      </c>
      <c r="H39" s="66">
        <f>+G42</f>
        <v>1625</v>
      </c>
    </row>
    <row r="40" spans="2:14" x14ac:dyDescent="0.15">
      <c r="F40" s="33" t="s">
        <v>791</v>
      </c>
      <c r="G40" s="9">
        <f>+C12</f>
        <v>6500</v>
      </c>
      <c r="H40" s="9">
        <f>+D12</f>
        <v>8000</v>
      </c>
    </row>
    <row r="41" spans="2:14" x14ac:dyDescent="0.15">
      <c r="F41" s="33" t="s">
        <v>790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467</v>
      </c>
      <c r="C42" s="9">
        <f>+C39+C35+C30</f>
        <v>14625</v>
      </c>
      <c r="D42" s="9">
        <f>+D39+D35+D30</f>
        <v>-1800</v>
      </c>
      <c r="F42" s="33" t="s">
        <v>779</v>
      </c>
      <c r="G42" s="9">
        <f>+G39+G40-G41</f>
        <v>1625</v>
      </c>
      <c r="H42" s="66">
        <f>+H39+H40-H41</f>
        <v>3625</v>
      </c>
      <c r="J42" s="14" t="s">
        <v>951</v>
      </c>
    </row>
    <row r="43" spans="2:14" x14ac:dyDescent="0.15">
      <c r="B43" s="137"/>
      <c r="C43" s="9"/>
      <c r="D43" s="9"/>
    </row>
    <row r="44" spans="2:14" x14ac:dyDescent="0.15">
      <c r="B44" s="136" t="s">
        <v>469</v>
      </c>
      <c r="C44" s="9">
        <v>0</v>
      </c>
      <c r="D44" s="9">
        <f>+C45</f>
        <v>14625</v>
      </c>
      <c r="F44" s="33" t="s">
        <v>1034</v>
      </c>
      <c r="G44" s="66">
        <f>+G41*-1</f>
        <v>-4875</v>
      </c>
      <c r="H44" s="66">
        <f>+H41*-1</f>
        <v>-6000</v>
      </c>
      <c r="J44" s="33" t="s">
        <v>952</v>
      </c>
    </row>
    <row r="45" spans="2:14" x14ac:dyDescent="0.15">
      <c r="B45" s="136" t="s">
        <v>468</v>
      </c>
      <c r="C45" s="9">
        <f>+C44+C42</f>
        <v>14625</v>
      </c>
      <c r="D45" s="9">
        <f>+D44+D42</f>
        <v>12825</v>
      </c>
      <c r="F45" s="33" t="s">
        <v>1039</v>
      </c>
      <c r="G45" s="66">
        <f>+G42-G39</f>
        <v>1625</v>
      </c>
      <c r="H45" s="66">
        <f>+H42-H39</f>
        <v>2000</v>
      </c>
      <c r="J45" s="47" t="s">
        <v>954</v>
      </c>
      <c r="K45" s="102">
        <f>+K16/K21</f>
        <v>21.761904761904763</v>
      </c>
      <c r="L45" s="102">
        <f>+L16/L21</f>
        <v>12.330472103004292</v>
      </c>
      <c r="M45" s="102"/>
      <c r="N45" s="33" t="s">
        <v>957</v>
      </c>
    </row>
    <row r="46" spans="2:14" x14ac:dyDescent="0.15">
      <c r="F46" s="33"/>
      <c r="G46" s="66"/>
      <c r="H46" s="66"/>
      <c r="J46" s="47" t="s">
        <v>955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958</v>
      </c>
    </row>
    <row r="47" spans="2:14" x14ac:dyDescent="0.15">
      <c r="F47" s="14" t="s">
        <v>800</v>
      </c>
      <c r="G47" s="386" t="s">
        <v>443</v>
      </c>
      <c r="H47" s="386"/>
      <c r="J47" s="47" t="s">
        <v>956</v>
      </c>
      <c r="N47" s="33" t="s">
        <v>959</v>
      </c>
    </row>
    <row r="48" spans="2:14" x14ac:dyDescent="0.15">
      <c r="B48" s="10" t="s">
        <v>802</v>
      </c>
      <c r="C48" s="10" t="s">
        <v>786</v>
      </c>
      <c r="D48" s="10" t="s">
        <v>787</v>
      </c>
      <c r="G48" s="10" t="s">
        <v>786</v>
      </c>
      <c r="H48" s="10" t="s">
        <v>787</v>
      </c>
    </row>
    <row r="49" spans="2:14" x14ac:dyDescent="0.15">
      <c r="F49" s="33" t="s">
        <v>248</v>
      </c>
      <c r="G49" s="9">
        <f>+G7</f>
        <v>2500</v>
      </c>
      <c r="H49" s="9">
        <f>+H7</f>
        <v>9000</v>
      </c>
      <c r="J49" s="44" t="s">
        <v>960</v>
      </c>
    </row>
    <row r="50" spans="2:14" x14ac:dyDescent="0.15">
      <c r="B50" s="33" t="s">
        <v>801</v>
      </c>
      <c r="C50" s="9">
        <v>15000</v>
      </c>
      <c r="D50" s="9">
        <v>25000</v>
      </c>
      <c r="F50" s="33" t="s">
        <v>794</v>
      </c>
      <c r="G50" s="9">
        <f>+G21</f>
        <v>-3000</v>
      </c>
      <c r="H50" s="9">
        <f>+H21</f>
        <v>-4800</v>
      </c>
      <c r="J50" s="47" t="s">
        <v>961</v>
      </c>
      <c r="N50" s="33" t="s">
        <v>962</v>
      </c>
    </row>
    <row r="51" spans="2:14" x14ac:dyDescent="0.15">
      <c r="B51" s="47" t="s">
        <v>788</v>
      </c>
      <c r="C51" s="9">
        <v>3500</v>
      </c>
      <c r="D51" s="9">
        <v>5000</v>
      </c>
      <c r="F51" s="33" t="s">
        <v>449</v>
      </c>
      <c r="G51" s="9">
        <f>+G32</f>
        <v>0</v>
      </c>
      <c r="H51" s="9">
        <f>+H32</f>
        <v>0</v>
      </c>
      <c r="J51" s="47" t="s">
        <v>963</v>
      </c>
      <c r="N51" s="33" t="s">
        <v>964</v>
      </c>
    </row>
    <row r="52" spans="2:14" x14ac:dyDescent="0.15">
      <c r="B52" s="33" t="s">
        <v>780</v>
      </c>
      <c r="C52" s="9">
        <f>+C50-C51</f>
        <v>11500</v>
      </c>
      <c r="D52" s="9">
        <f>+D50-D51</f>
        <v>20000</v>
      </c>
      <c r="F52" s="33" t="s">
        <v>795</v>
      </c>
      <c r="G52" s="9">
        <f>+G44</f>
        <v>-4875</v>
      </c>
      <c r="H52" s="9">
        <f>+H44</f>
        <v>-6000</v>
      </c>
      <c r="J52" s="47" t="s">
        <v>965</v>
      </c>
      <c r="N52" s="33" t="s">
        <v>966</v>
      </c>
    </row>
    <row r="53" spans="2:14" x14ac:dyDescent="0.15">
      <c r="B53" s="47" t="s">
        <v>785</v>
      </c>
      <c r="C53" s="66">
        <f>+C14</f>
        <v>7000</v>
      </c>
      <c r="D53" s="66">
        <f>+D14</f>
        <v>8500</v>
      </c>
      <c r="F53" s="33" t="s">
        <v>1017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461</v>
      </c>
      <c r="C54" s="66">
        <f>+C52-C53</f>
        <v>4500</v>
      </c>
      <c r="D54" s="66">
        <f>+D52-D53</f>
        <v>11500</v>
      </c>
      <c r="F54" s="73" t="s">
        <v>285</v>
      </c>
      <c r="G54" s="10" t="s">
        <v>786</v>
      </c>
      <c r="H54" s="10" t="s">
        <v>787</v>
      </c>
      <c r="J54" s="33" t="s">
        <v>953</v>
      </c>
    </row>
    <row r="55" spans="2:14" x14ac:dyDescent="0.15">
      <c r="B55" s="47"/>
      <c r="C55" s="9"/>
      <c r="D55" s="9"/>
      <c r="F55" s="73"/>
      <c r="G55" s="6"/>
      <c r="H55" s="6"/>
      <c r="J55" s="47" t="s">
        <v>967</v>
      </c>
      <c r="N55" s="33" t="s">
        <v>968</v>
      </c>
    </row>
    <row r="56" spans="2:14" x14ac:dyDescent="0.15">
      <c r="B56" s="47"/>
      <c r="C56" s="9"/>
      <c r="D56" s="9"/>
      <c r="F56" s="17" t="s">
        <v>271</v>
      </c>
      <c r="G56" s="3">
        <v>0</v>
      </c>
      <c r="H56" s="3">
        <f>+G58</f>
        <v>30000</v>
      </c>
      <c r="J56" s="47" t="s">
        <v>969</v>
      </c>
      <c r="N56" s="33" t="s">
        <v>970</v>
      </c>
    </row>
    <row r="57" spans="2:14" x14ac:dyDescent="0.15">
      <c r="B57" s="47"/>
      <c r="C57" s="9"/>
      <c r="D57" s="9"/>
      <c r="F57" s="17" t="s">
        <v>272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273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274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275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276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3.1640625" style="48" bestFit="1" customWidth="1"/>
    <col min="6" max="8" width="14.6640625" style="48" bestFit="1" customWidth="1"/>
    <col min="9" max="9" width="5.6640625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973</v>
      </c>
      <c r="J2" s="48" t="s">
        <v>976</v>
      </c>
    </row>
    <row r="4" spans="2:10" x14ac:dyDescent="0.15">
      <c r="B4" s="14" t="s">
        <v>952</v>
      </c>
    </row>
    <row r="5" spans="2:10" x14ac:dyDescent="0.15">
      <c r="B5" s="47" t="s">
        <v>954</v>
      </c>
      <c r="C5" s="75" t="s">
        <v>288</v>
      </c>
      <c r="D5" s="256" t="e">
        <f ca="1">D153/D168</f>
        <v>#DIV/0!</v>
      </c>
      <c r="E5" s="256" t="e">
        <f ca="1">E153/E168</f>
        <v>#DIV/0!</v>
      </c>
      <c r="F5" s="256" t="e">
        <f ca="1">F153/F168</f>
        <v>#DIV/0!</v>
      </c>
      <c r="G5" s="256" t="e">
        <f ca="1">G153/G168</f>
        <v>#DIV/0!</v>
      </c>
      <c r="H5" s="256" t="e">
        <f ca="1">H153/H168</f>
        <v>#DIV/0!</v>
      </c>
      <c r="I5" s="256"/>
      <c r="J5" s="48" t="s">
        <v>981</v>
      </c>
    </row>
    <row r="6" spans="2:10" x14ac:dyDescent="0.15">
      <c r="B6" s="47" t="s">
        <v>983</v>
      </c>
      <c r="C6" s="75" t="s">
        <v>288</v>
      </c>
      <c r="D6" s="256" t="e">
        <f ca="1">(D150+D151)/D168</f>
        <v>#DIV/0!</v>
      </c>
      <c r="E6" s="256" t="e">
        <f ca="1">(E150+E151)/E168</f>
        <v>#DIV/0!</v>
      </c>
      <c r="F6" s="256" t="e">
        <f ca="1">(F150+F151)/F168</f>
        <v>#DIV/0!</v>
      </c>
      <c r="G6" s="256" t="e">
        <f ca="1">(G150+G151)/G168</f>
        <v>#DIV/0!</v>
      </c>
      <c r="H6" s="256" t="e">
        <f ca="1">(H150+H151)/H168</f>
        <v>#DIV/0!</v>
      </c>
      <c r="I6" s="256"/>
      <c r="J6" s="48" t="s">
        <v>988</v>
      </c>
    </row>
    <row r="7" spans="2:10" x14ac:dyDescent="0.15">
      <c r="C7" s="75"/>
    </row>
    <row r="8" spans="2:10" x14ac:dyDescent="0.15">
      <c r="B8" s="14" t="s">
        <v>974</v>
      </c>
      <c r="C8" s="75"/>
    </row>
    <row r="9" spans="2:10" x14ac:dyDescent="0.15">
      <c r="B9" s="47" t="s">
        <v>989</v>
      </c>
      <c r="C9" s="75" t="s">
        <v>288</v>
      </c>
      <c r="D9" s="256" t="e">
        <f>(D20+D28+D33)/D151</f>
        <v>#DIV/0!</v>
      </c>
      <c r="E9" s="256" t="e">
        <f>(E20+E28+E33)/E151</f>
        <v>#DIV/0!</v>
      </c>
      <c r="F9" s="256" t="e">
        <f>(F20+F28+F33)/F151</f>
        <v>#DIV/0!</v>
      </c>
      <c r="G9" s="256" t="e">
        <f>(G20+G28+G33)/G151</f>
        <v>#DIV/0!</v>
      </c>
      <c r="H9" s="256" t="e">
        <f>(H20+H28+H33)/H151</f>
        <v>#DIV/0!</v>
      </c>
      <c r="I9" s="257"/>
      <c r="J9" s="48" t="s">
        <v>990</v>
      </c>
    </row>
    <row r="10" spans="2:10" x14ac:dyDescent="0.15">
      <c r="B10" s="47" t="s">
        <v>963</v>
      </c>
      <c r="C10" s="75" t="s">
        <v>288</v>
      </c>
      <c r="D10" s="256" t="e">
        <f>D21/(D152/2)</f>
        <v>#DIV/0!</v>
      </c>
      <c r="E10" s="257" t="e">
        <f>E21/((D152+E152)/2)</f>
        <v>#DIV/0!</v>
      </c>
      <c r="F10" s="257" t="e">
        <f>F21/((E152+F152)/2)</f>
        <v>#DIV/0!</v>
      </c>
      <c r="G10" s="257" t="e">
        <f>G21/((F152+G152)/2)</f>
        <v>#DIV/0!</v>
      </c>
      <c r="H10" s="257" t="e">
        <f>H21/((G152+H152)/2)</f>
        <v>#DIV/0!</v>
      </c>
      <c r="J10" s="48" t="s">
        <v>980</v>
      </c>
    </row>
    <row r="11" spans="2:10" x14ac:dyDescent="0.15">
      <c r="B11" s="47" t="s">
        <v>965</v>
      </c>
      <c r="C11" s="75"/>
      <c r="D11" s="256" t="e">
        <f>D21/(D166/2)</f>
        <v>#DIV/0!</v>
      </c>
      <c r="E11" s="257" t="e">
        <f>E21/((D166+E166)/2)</f>
        <v>#DIV/0!</v>
      </c>
      <c r="F11" s="257" t="e">
        <f>F21/((E166+F166)/2)</f>
        <v>#DIV/0!</v>
      </c>
      <c r="G11" s="257" t="e">
        <f>G21/((F166+G166)/2)</f>
        <v>#DIV/0!</v>
      </c>
      <c r="H11" s="257" t="e">
        <f>H21/((G166+H166)/2)</f>
        <v>#DIV/0!</v>
      </c>
      <c r="J11" s="48" t="s">
        <v>979</v>
      </c>
    </row>
    <row r="12" spans="2:10" x14ac:dyDescent="0.15">
      <c r="C12" s="75"/>
    </row>
    <row r="13" spans="2:10" x14ac:dyDescent="0.15">
      <c r="B13" s="14" t="s">
        <v>953</v>
      </c>
      <c r="C13" s="75"/>
    </row>
    <row r="14" spans="2:10" x14ac:dyDescent="0.15">
      <c r="B14" s="47" t="s">
        <v>967</v>
      </c>
      <c r="C14" s="75" t="s">
        <v>288</v>
      </c>
      <c r="D14" s="258">
        <f>D113/(D20+D28+D33)</f>
        <v>-0.66688223897121446</v>
      </c>
      <c r="E14" s="258">
        <f t="shared" ref="E14:H14" si="0">E113/(E20+E28+E33)</f>
        <v>-0.22595678343510436</v>
      </c>
      <c r="F14" s="258">
        <f t="shared" si="0"/>
        <v>5.4111344439324284E-2</v>
      </c>
      <c r="G14" s="258">
        <f t="shared" si="0"/>
        <v>0.16568506127280577</v>
      </c>
      <c r="H14" s="258">
        <f t="shared" si="0"/>
        <v>0.13023359202164025</v>
      </c>
      <c r="J14" s="48" t="s">
        <v>977</v>
      </c>
    </row>
    <row r="15" spans="2:10" x14ac:dyDescent="0.15">
      <c r="B15" s="47" t="s">
        <v>975</v>
      </c>
      <c r="C15" s="75" t="s">
        <v>288</v>
      </c>
      <c r="D15" s="258">
        <f ca="1">D113/(+D180/2)</f>
        <v>-2.6365545338137562</v>
      </c>
      <c r="E15" s="258">
        <f ca="1">E113/((D180+E180)/2)</f>
        <v>-2.3278551711415294</v>
      </c>
      <c r="F15" s="258">
        <f ca="1">F113/((E180+F180)/2)</f>
        <v>2.7946690278243613</v>
      </c>
      <c r="G15" s="258">
        <f ca="1">G113/((F180+G180)/2)</f>
        <v>1.4650664539252929</v>
      </c>
      <c r="H15" s="258">
        <f ca="1">H113/((G180+H180)/2)</f>
        <v>0.51492017480884578</v>
      </c>
      <c r="J15" s="48" t="s">
        <v>978</v>
      </c>
    </row>
    <row r="17" spans="1:55" ht="12.75" customHeight="1" x14ac:dyDescent="0.2">
      <c r="A17" s="220"/>
      <c r="B17" s="255" t="s">
        <v>982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480</v>
      </c>
      <c r="BC19" s="65"/>
    </row>
    <row r="20" spans="1:55" s="33" customFormat="1" x14ac:dyDescent="0.15">
      <c r="B20" s="47" t="s">
        <v>480</v>
      </c>
      <c r="C20" s="70">
        <f>'FIN-P&amp;L_CWS'!D10</f>
        <v>0</v>
      </c>
      <c r="D20" s="70">
        <f>'FIN-P&amp;L_CWS'!E10</f>
        <v>150720000</v>
      </c>
      <c r="E20" s="70">
        <f>'FIN-P&amp;L_CWS'!F10</f>
        <v>362524560</v>
      </c>
      <c r="F20" s="70">
        <f>'FIN-P&amp;L_CWS'!G10</f>
        <v>748123456</v>
      </c>
      <c r="G20" s="70">
        <f>'FIN-P&amp;L_CWS'!H10</f>
        <v>1145209397.7760003</v>
      </c>
      <c r="H20" s="70">
        <f>'FIN-P&amp;L_CWS'!I10</f>
        <v>1191762376.5755405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304</v>
      </c>
      <c r="C21" s="70">
        <f>'FIN-P&amp;L_CWS'!D11</f>
        <v>0</v>
      </c>
      <c r="D21" s="70">
        <f>'FIN-P&amp;L_CWS'!E11</f>
        <v>94188500</v>
      </c>
      <c r="E21" s="70">
        <f>'FIN-P&amp;L_CWS'!F11</f>
        <v>226012890</v>
      </c>
      <c r="F21" s="70">
        <f>'FIN-P&amp;L_CWS'!G11</f>
        <v>446782913.75000018</v>
      </c>
      <c r="G21" s="70">
        <f>'FIN-P&amp;L_CWS'!H11</f>
        <v>692033682.99800003</v>
      </c>
      <c r="H21" s="70">
        <f>'FIN-P&amp;L_CWS'!I11</f>
        <v>762648455.45254517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331</v>
      </c>
      <c r="C22" s="70">
        <f>'FIN-P&amp;L_CWS'!D12</f>
        <v>0</v>
      </c>
      <c r="D22" s="70">
        <f>'FIN-P&amp;L_CWS'!E12</f>
        <v>56531500</v>
      </c>
      <c r="E22" s="70">
        <f>'FIN-P&amp;L_CWS'!F12</f>
        <v>136511670</v>
      </c>
      <c r="F22" s="70">
        <f>'FIN-P&amp;L_CWS'!G12</f>
        <v>301340542.25</v>
      </c>
      <c r="G22" s="70">
        <f>'FIN-P&amp;L_CWS'!H12</f>
        <v>453175714.77799994</v>
      </c>
      <c r="H22" s="70">
        <f>'FIN-P&amp;L_CWS'!I12</f>
        <v>429113921.1229952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318</v>
      </c>
      <c r="C23" s="46">
        <f>'FIN-P&amp;L_CWS'!D13</f>
        <v>0</v>
      </c>
      <c r="D23" s="46">
        <f>'FIN-P&amp;L_CWS'!E13</f>
        <v>0.37507630042462847</v>
      </c>
      <c r="E23" s="46">
        <f>'FIN-P&amp;L_CWS'!F13</f>
        <v>0.37655840476021818</v>
      </c>
      <c r="F23" s="46">
        <f>'FIN-P&amp;L_CWS'!G13</f>
        <v>0.4027952069049951</v>
      </c>
      <c r="G23" s="46">
        <f>'FIN-P&amp;L_CWS'!H13</f>
        <v>0.39571428217238558</v>
      </c>
      <c r="H23" s="46">
        <f>'FIN-P&amp;L_CWS'!I13</f>
        <v>0.36006667902709677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350</v>
      </c>
      <c r="BC25" s="65"/>
    </row>
    <row r="26" spans="1:55" s="33" customFormat="1" x14ac:dyDescent="0.15">
      <c r="B26" s="47" t="s">
        <v>350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0</v>
      </c>
      <c r="G26" s="70">
        <f>'FIN-P&amp;L_CWS'!H16</f>
        <v>0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351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>
        <f>'FIN-P&amp;L_CWS'!H17</f>
        <v>0</v>
      </c>
      <c r="H27" s="70">
        <f>'FIN-P&amp;L_CWS'!I17</f>
        <v>0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355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0</v>
      </c>
      <c r="G28" s="70">
        <f>'FIN-P&amp;L_CWS'!H18</f>
        <v>0</v>
      </c>
      <c r="H28" s="70">
        <f>'FIN-P&amp;L_CWS'!I18</f>
        <v>0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479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354</v>
      </c>
      <c r="C31" s="70">
        <f>'FIN-P&amp;L_CWS'!D21</f>
        <v>0</v>
      </c>
      <c r="D31" s="70">
        <f>'FIN-P&amp;L_CWS'!E21</f>
        <v>5840000</v>
      </c>
      <c r="E31" s="70">
        <f>'FIN-P&amp;L_CWS'!F21</f>
        <v>14535950</v>
      </c>
      <c r="F31" s="70">
        <f>'FIN-P&amp;L_CWS'!G21</f>
        <v>31739490.25</v>
      </c>
      <c r="G31" s="70">
        <f>'FIN-P&amp;L_CWS'!H21</f>
        <v>51555934.655000001</v>
      </c>
      <c r="H31" s="70">
        <f>'FIN-P&amp;L_CWS'!I21</f>
        <v>56809899.073400006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353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>
        <f>'FIN-P&amp;L_CWS'!H22</f>
        <v>0</v>
      </c>
      <c r="H32" s="70">
        <f>'FIN-P&amp;L_CWS'!I22</f>
        <v>0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356</v>
      </c>
      <c r="C33" s="70">
        <f>'FIN-P&amp;L_CWS'!D23</f>
        <v>0</v>
      </c>
      <c r="D33" s="70">
        <f>'FIN-P&amp;L_CWS'!E23</f>
        <v>5840000</v>
      </c>
      <c r="E33" s="70">
        <f>'FIN-P&amp;L_CWS'!F23</f>
        <v>14535950</v>
      </c>
      <c r="F33" s="70">
        <f>'FIN-P&amp;L_CWS'!G23</f>
        <v>31739490.25</v>
      </c>
      <c r="G33" s="70">
        <f>'FIN-P&amp;L_CWS'!H23</f>
        <v>51555934.655000001</v>
      </c>
      <c r="H33" s="70">
        <f>'FIN-P&amp;L_CWS'!I23</f>
        <v>56809899.073400006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357</v>
      </c>
      <c r="C35" s="70">
        <f>'FIN-P&amp;L_CWS'!D25</f>
        <v>0</v>
      </c>
      <c r="D35" s="70">
        <f>'FIN-P&amp;L_CWS'!E25</f>
        <v>62371500</v>
      </c>
      <c r="E35" s="70">
        <f>'FIN-P&amp;L_CWS'!F25</f>
        <v>151047620</v>
      </c>
      <c r="F35" s="70">
        <f>'FIN-P&amp;L_CWS'!G25</f>
        <v>333080032.5</v>
      </c>
      <c r="G35" s="70">
        <f>'FIN-P&amp;L_CWS'!H25</f>
        <v>504731649.43300009</v>
      </c>
      <c r="H35" s="70">
        <f>'FIN-P&amp;L_CWS'!I25</f>
        <v>485923820.19639504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477</v>
      </c>
    </row>
    <row r="38" spans="1:55" x14ac:dyDescent="0.15">
      <c r="B38" s="44"/>
    </row>
    <row r="39" spans="1:55" s="50" customFormat="1" x14ac:dyDescent="0.15">
      <c r="A39" s="74"/>
      <c r="B39" s="128" t="s">
        <v>393</v>
      </c>
      <c r="C39" s="70">
        <f>'FIN-P&amp;L_CWS'!D29</f>
        <v>0</v>
      </c>
      <c r="D39" s="70">
        <f>'FIN-P&amp;L_CWS'!E29</f>
        <v>0</v>
      </c>
      <c r="E39" s="70">
        <f>'FIN-P&amp;L_CWS'!F29</f>
        <v>0</v>
      </c>
      <c r="F39" s="70">
        <f>'FIN-P&amp;L_CWS'!G29</f>
        <v>0</v>
      </c>
      <c r="G39" s="70">
        <f>'FIN-P&amp;L_CWS'!H29</f>
        <v>0</v>
      </c>
      <c r="H39" s="70">
        <f>'FIN-P&amp;L_CWS'!I29</f>
        <v>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394</v>
      </c>
      <c r="C40" s="70">
        <f>'FIN-P&amp;L_CWS'!D30</f>
        <v>0</v>
      </c>
      <c r="D40" s="70">
        <f>'FIN-P&amp;L_CWS'!E30</f>
        <v>0</v>
      </c>
      <c r="E40" s="70">
        <f>'FIN-P&amp;L_CWS'!F30</f>
        <v>0</v>
      </c>
      <c r="F40" s="70">
        <f>'FIN-P&amp;L_CWS'!G30</f>
        <v>0</v>
      </c>
      <c r="G40" s="70">
        <f>'FIN-P&amp;L_CWS'!H30</f>
        <v>0</v>
      </c>
      <c r="H40" s="70">
        <f>'FIN-P&amp;L_CWS'!I30</f>
        <v>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420</v>
      </c>
      <c r="C41" s="70">
        <f>'FIN-P&amp;L_CWS'!D31</f>
        <v>0</v>
      </c>
      <c r="D41" s="70">
        <f>'FIN-P&amp;L_CWS'!E31</f>
        <v>0</v>
      </c>
      <c r="E41" s="70">
        <f>'FIN-P&amp;L_CWS'!F31</f>
        <v>0</v>
      </c>
      <c r="F41" s="70">
        <f>'FIN-P&amp;L_CWS'!G31</f>
        <v>0</v>
      </c>
      <c r="G41" s="70">
        <f>'FIN-P&amp;L_CWS'!H31</f>
        <v>0</v>
      </c>
      <c r="H41" s="70">
        <f>'FIN-P&amp;L_CWS'!I31</f>
        <v>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440</v>
      </c>
      <c r="C42" s="70">
        <f>'FIN-P&amp;L_CWS'!D32</f>
        <v>0</v>
      </c>
      <c r="D42" s="70">
        <f>'FIN-P&amp;L_CWS'!E32</f>
        <v>0</v>
      </c>
      <c r="E42" s="70">
        <f>'FIN-P&amp;L_CWS'!F32</f>
        <v>0</v>
      </c>
      <c r="F42" s="70">
        <f>'FIN-P&amp;L_CWS'!G32</f>
        <v>0</v>
      </c>
      <c r="G42" s="70">
        <f>'FIN-P&amp;L_CWS'!H32</f>
        <v>0</v>
      </c>
      <c r="H42" s="70">
        <f>'FIN-P&amp;L_CWS'!I32</f>
        <v>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441</v>
      </c>
      <c r="C44" s="70">
        <f>'FIN-P&amp;L_CWS'!D34</f>
        <v>0</v>
      </c>
      <c r="D44" s="70">
        <f>'FIN-P&amp;L_CWS'!E34</f>
        <v>0</v>
      </c>
      <c r="E44" s="70">
        <f>'FIN-P&amp;L_CWS'!F34</f>
        <v>0</v>
      </c>
      <c r="F44" s="70">
        <f>'FIN-P&amp;L_CWS'!G34</f>
        <v>0</v>
      </c>
      <c r="G44" s="70">
        <f>'FIN-P&amp;L_CWS'!H34</f>
        <v>0</v>
      </c>
      <c r="H44" s="70">
        <f>'FIN-P&amp;L_CWS'!I34</f>
        <v>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409</v>
      </c>
      <c r="C47" s="70">
        <f>'FIN-P&amp;L_CWS'!D37</f>
        <v>0</v>
      </c>
      <c r="D47" s="70">
        <f>'FIN-P&amp;L_CWS'!E37</f>
        <v>0</v>
      </c>
      <c r="E47" s="70">
        <f>'FIN-P&amp;L_CWS'!F37</f>
        <v>0</v>
      </c>
      <c r="F47" s="70">
        <f>'FIN-P&amp;L_CWS'!G37</f>
        <v>0</v>
      </c>
      <c r="G47" s="70">
        <f>'FIN-P&amp;L_CWS'!H37</f>
        <v>0</v>
      </c>
      <c r="H47" s="70">
        <f>'FIN-P&amp;L_CWS'!I37</f>
        <v>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410</v>
      </c>
      <c r="C48" s="70">
        <f>'FIN-P&amp;L_CWS'!D38</f>
        <v>0</v>
      </c>
      <c r="D48" s="70">
        <f>'FIN-P&amp;L_CWS'!E38</f>
        <v>0</v>
      </c>
      <c r="E48" s="70">
        <f>'FIN-P&amp;L_CWS'!F38</f>
        <v>0</v>
      </c>
      <c r="F48" s="70">
        <f>'FIN-P&amp;L_CWS'!G38</f>
        <v>0</v>
      </c>
      <c r="G48" s="70">
        <f>'FIN-P&amp;L_CWS'!H38</f>
        <v>0</v>
      </c>
      <c r="H48" s="70">
        <f>'FIN-P&amp;L_CWS'!I38</f>
        <v>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411</v>
      </c>
      <c r="C49" s="70">
        <f>'FIN-P&amp;L_CWS'!D39</f>
        <v>0</v>
      </c>
      <c r="D49" s="70">
        <f>'FIN-P&amp;L_CWS'!E39</f>
        <v>0</v>
      </c>
      <c r="E49" s="70">
        <f>'FIN-P&amp;L_CWS'!F39</f>
        <v>0</v>
      </c>
      <c r="F49" s="70">
        <f>'FIN-P&amp;L_CWS'!G39</f>
        <v>0</v>
      </c>
      <c r="G49" s="70">
        <f>'FIN-P&amp;L_CWS'!H39</f>
        <v>0</v>
      </c>
      <c r="H49" s="70">
        <f>'FIN-P&amp;L_CWS'!I39</f>
        <v>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413</v>
      </c>
      <c r="C50" s="70">
        <f>'FIN-P&amp;L_CWS'!D40</f>
        <v>0</v>
      </c>
      <c r="D50" s="70">
        <f>'FIN-P&amp;L_CWS'!E40</f>
        <v>75600000</v>
      </c>
      <c r="E50" s="70">
        <f>'FIN-P&amp;L_CWS'!F40</f>
        <v>110880000</v>
      </c>
      <c r="F50" s="70">
        <f>'FIN-P&amp;L_CWS'!G40</f>
        <v>118641600</v>
      </c>
      <c r="G50" s="70">
        <f>'FIN-P&amp;L_CWS'!H40</f>
        <v>126946512</v>
      </c>
      <c r="H50" s="70">
        <f>'FIN-P&amp;L_CWS'!I40</f>
        <v>135832767.83999997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414</v>
      </c>
      <c r="C51" s="70">
        <f>'FIN-P&amp;L_CWS'!D41</f>
        <v>0</v>
      </c>
      <c r="D51" s="70">
        <f>'FIN-P&amp;L_CWS'!E41</f>
        <v>0</v>
      </c>
      <c r="E51" s="70">
        <f>'FIN-P&amp;L_CWS'!F41</f>
        <v>0</v>
      </c>
      <c r="F51" s="70">
        <f>'FIN-P&amp;L_CWS'!G41</f>
        <v>0</v>
      </c>
      <c r="G51" s="70">
        <f>'FIN-P&amp;L_CWS'!H41</f>
        <v>0</v>
      </c>
      <c r="H51" s="70">
        <f>'FIN-P&amp;L_CWS'!I41</f>
        <v>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481</v>
      </c>
      <c r="C52" s="70">
        <f>'FIN-P&amp;L_CWS'!D42</f>
        <v>0</v>
      </c>
      <c r="D52" s="70">
        <f>'FIN-P&amp;L_CWS'!E42</f>
        <v>0</v>
      </c>
      <c r="E52" s="70">
        <f>'FIN-P&amp;L_CWS'!F42</f>
        <v>0</v>
      </c>
      <c r="F52" s="70">
        <f>'FIN-P&amp;L_CWS'!G42</f>
        <v>0</v>
      </c>
      <c r="G52" s="70">
        <f>'FIN-P&amp;L_CWS'!H42</f>
        <v>0</v>
      </c>
      <c r="H52" s="70">
        <f>'FIN-P&amp;L_CWS'!I42</f>
        <v>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375</v>
      </c>
      <c r="C53" s="70">
        <f>'FIN-P&amp;L_CWS'!D43</f>
        <v>0</v>
      </c>
      <c r="D53" s="70">
        <f>'FIN-P&amp;L_CWS'!E43</f>
        <v>75600000</v>
      </c>
      <c r="E53" s="70">
        <f>'FIN-P&amp;L_CWS'!F43</f>
        <v>110880000</v>
      </c>
      <c r="F53" s="70">
        <f>'FIN-P&amp;L_CWS'!G43</f>
        <v>118641600</v>
      </c>
      <c r="G53" s="70">
        <f>'FIN-P&amp;L_CWS'!H43</f>
        <v>126946512</v>
      </c>
      <c r="H53" s="70">
        <f>'FIN-P&amp;L_CWS'!I43</f>
        <v>135832767.83999997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500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20610000</v>
      </c>
      <c r="E56" s="70">
        <f>'FIN-P&amp;L_CWS'!F46</f>
        <v>27480000</v>
      </c>
      <c r="F56" s="70">
        <f>'FIN-P&amp;L_CWS'!G46</f>
        <v>30960000</v>
      </c>
      <c r="G56" s="70">
        <f>'FIN-P&amp;L_CWS'!H46</f>
        <v>30960000</v>
      </c>
      <c r="H56" s="70">
        <f>'FIN-P&amp;L_CWS'!I46</f>
        <v>30960000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381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15000000</v>
      </c>
      <c r="E59" s="70">
        <f>'FIN-P&amp;L_CWS'!F49</f>
        <v>24000000</v>
      </c>
      <c r="F59" s="70">
        <f>'FIN-P&amp;L_CWS'!G49</f>
        <v>48000000</v>
      </c>
      <c r="G59" s="70">
        <f>'FIN-P&amp;L_CWS'!H49</f>
        <v>48000000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501</v>
      </c>
      <c r="C60" s="70">
        <f>'FIN-P&amp;L_CWS'!D50</f>
        <v>0</v>
      </c>
      <c r="D60" s="70">
        <f>'FIN-P&amp;L_CWS'!E50</f>
        <v>35610000</v>
      </c>
      <c r="E60" s="70">
        <f>'FIN-P&amp;L_CWS'!F50</f>
        <v>51480000</v>
      </c>
      <c r="F60" s="70">
        <f>'FIN-P&amp;L_CWS'!G50</f>
        <v>78960000</v>
      </c>
      <c r="G60" s="70">
        <f>'FIN-P&amp;L_CWS'!H50</f>
        <v>78960000</v>
      </c>
      <c r="H60" s="70">
        <f>'FIN-P&amp;L_CWS'!I50</f>
        <v>78960000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484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2000000</v>
      </c>
      <c r="E64" s="70">
        <f>'FIN-P&amp;L_CWS'!F54</f>
        <v>3000000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381</v>
      </c>
      <c r="C65" s="70">
        <f>'FIN-P&amp;L_CWS'!D55</f>
        <v>0</v>
      </c>
      <c r="D65" s="70">
        <f>'FIN-P&amp;L_CWS'!E55</f>
        <v>0</v>
      </c>
      <c r="E65" s="70">
        <f>'FIN-P&amp;L_CWS'!F55</f>
        <v>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485</v>
      </c>
      <c r="C67" s="70">
        <f>'FIN-P&amp;L_CWS'!D57</f>
        <v>0</v>
      </c>
      <c r="D67" s="70">
        <f>'FIN-P&amp;L_CWS'!E57</f>
        <v>2000000</v>
      </c>
      <c r="E67" s="70">
        <f>'FIN-P&amp;L_CWS'!F57</f>
        <v>3000000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486</v>
      </c>
      <c r="BC69" s="167"/>
    </row>
    <row r="70" spans="1:55" x14ac:dyDescent="0.15">
      <c r="B70" s="47" t="s">
        <v>382</v>
      </c>
      <c r="C70" s="70">
        <f>'FIN-P&amp;L_CWS'!D60</f>
        <v>0</v>
      </c>
      <c r="D70" s="70">
        <f>'FIN-P&amp;L_CWS'!E60</f>
        <v>0</v>
      </c>
      <c r="E70" s="70">
        <f>'FIN-P&amp;L_CWS'!F60</f>
        <v>0</v>
      </c>
      <c r="F70" s="70">
        <f>'FIN-P&amp;L_CWS'!G60</f>
        <v>15792000</v>
      </c>
      <c r="G70" s="70">
        <f>'FIN-P&amp;L_CWS'!H60</f>
        <v>15792000</v>
      </c>
      <c r="H70" s="70">
        <f>'FIN-P&amp;L_CWS'!I60</f>
        <v>15792000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482</v>
      </c>
      <c r="C71" s="70">
        <f>'FIN-P&amp;L_CWS'!D61</f>
        <v>0</v>
      </c>
      <c r="D71" s="70">
        <f>'FIN-P&amp;L_CWS'!E61</f>
        <v>0</v>
      </c>
      <c r="E71" s="70">
        <f>'FIN-P&amp;L_CWS'!F61</f>
        <v>0</v>
      </c>
      <c r="F71" s="70">
        <f>'FIN-P&amp;L_CWS'!G61</f>
        <v>0</v>
      </c>
      <c r="G71" s="70">
        <f>'FIN-P&amp;L_CWS'!H61</f>
        <v>0</v>
      </c>
      <c r="H71" s="70">
        <f>'FIN-P&amp;L_CWS'!I61</f>
        <v>0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487</v>
      </c>
      <c r="C73" s="70">
        <f>'FIN-P&amp;L_CWS'!D63</f>
        <v>0</v>
      </c>
      <c r="D73" s="70">
        <f>'FIN-P&amp;L_CWS'!E63</f>
        <v>0</v>
      </c>
      <c r="E73" s="70">
        <f>'FIN-P&amp;L_CWS'!F63</f>
        <v>0</v>
      </c>
      <c r="F73" s="70">
        <f>'FIN-P&amp;L_CWS'!G63</f>
        <v>15792000</v>
      </c>
      <c r="G73" s="70">
        <f>'FIN-P&amp;L_CWS'!H63</f>
        <v>15792000</v>
      </c>
      <c r="H73" s="70">
        <f>'FIN-P&amp;L_CWS'!I63</f>
        <v>15792000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483</v>
      </c>
      <c r="C75" s="70">
        <f>'FIN-P&amp;L_CWS'!D65</f>
        <v>0</v>
      </c>
      <c r="D75" s="70">
        <f>'FIN-P&amp;L_CWS'!E65</f>
        <v>37610000</v>
      </c>
      <c r="E75" s="70">
        <f>'FIN-P&amp;L_CWS'!F65</f>
        <v>54480000</v>
      </c>
      <c r="F75" s="70">
        <f>'FIN-P&amp;L_CWS'!G65</f>
        <v>94752000</v>
      </c>
      <c r="G75" s="70">
        <f>'FIN-P&amp;L_CWS'!H65</f>
        <v>94752000</v>
      </c>
      <c r="H75" s="70">
        <f>'FIN-P&amp;L_CWS'!I65</f>
        <v>94752000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312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0</v>
      </c>
      <c r="E78" s="70">
        <f>'FIN-P&amp;L_CWS'!F68</f>
        <v>0</v>
      </c>
      <c r="F78" s="70">
        <f>'FIN-P&amp;L_CWS'!G68</f>
        <v>0</v>
      </c>
      <c r="G78" s="70">
        <f>'FIN-P&amp;L_CWS'!H68</f>
        <v>0</v>
      </c>
      <c r="H78" s="70">
        <f>'FIN-P&amp;L_CWS'!I68</f>
        <v>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0</v>
      </c>
      <c r="D80" s="70">
        <f>'FIN-P&amp;L_CWS'!E70</f>
        <v>0</v>
      </c>
      <c r="E80" s="70">
        <f>'FIN-P&amp;L_CWS'!F70</f>
        <v>0</v>
      </c>
      <c r="F80" s="70">
        <f>'FIN-P&amp;L_CWS'!G70</f>
        <v>0</v>
      </c>
      <c r="G80" s="70">
        <f>'FIN-P&amp;L_CWS'!H70</f>
        <v>0</v>
      </c>
      <c r="H80" s="70">
        <f>'FIN-P&amp;L_CWS'!I70</f>
        <v>0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290</v>
      </c>
      <c r="C81" s="70">
        <f>'FIN-P&amp;L_CWS'!D71</f>
        <v>0</v>
      </c>
      <c r="D81" s="70">
        <f>'FIN-P&amp;L_CWS'!E71</f>
        <v>0</v>
      </c>
      <c r="E81" s="70">
        <f>'FIN-P&amp;L_CWS'!F71</f>
        <v>0</v>
      </c>
      <c r="F81" s="70">
        <f>'FIN-P&amp;L_CWS'!G71</f>
        <v>0</v>
      </c>
      <c r="G81" s="70">
        <f>'FIN-P&amp;L_CWS'!H71</f>
        <v>0</v>
      </c>
      <c r="H81" s="70">
        <f>'FIN-P&amp;L_CWS'!I71</f>
        <v>0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0</v>
      </c>
      <c r="E82" s="70">
        <f>'FIN-P&amp;L_CWS'!F72</f>
        <v>0</v>
      </c>
      <c r="F82" s="70">
        <f>'FIN-P&amp;L_CWS'!G72</f>
        <v>0</v>
      </c>
      <c r="G82" s="70">
        <f>'FIN-P&amp;L_CWS'!H72</f>
        <v>0</v>
      </c>
      <c r="H82" s="70">
        <f>'FIN-P&amp;L_CWS'!I72</f>
        <v>0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1980000</v>
      </c>
      <c r="E83" s="70">
        <f>'FIN-P&amp;L_CWS'!F73</f>
        <v>2760000</v>
      </c>
      <c r="F83" s="70">
        <f>'FIN-P&amp;L_CWS'!G73</f>
        <v>2760000</v>
      </c>
      <c r="G83" s="70">
        <f>'FIN-P&amp;L_CWS'!H73</f>
        <v>2760000</v>
      </c>
      <c r="H83" s="70">
        <f>'FIN-P&amp;L_CWS'!I73</f>
        <v>2760000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0</v>
      </c>
      <c r="D84" s="70">
        <f>'FIN-P&amp;L_CWS'!E74</f>
        <v>1980000</v>
      </c>
      <c r="E84" s="70">
        <f>'FIN-P&amp;L_CWS'!F74</f>
        <v>2760000</v>
      </c>
      <c r="F84" s="70">
        <f>'FIN-P&amp;L_CWS'!G74</f>
        <v>2760000</v>
      </c>
      <c r="G84" s="70">
        <f>'FIN-P&amp;L_CWS'!H74</f>
        <v>2760000</v>
      </c>
      <c r="H84" s="70">
        <f>'FIN-P&amp;L_CWS'!I74</f>
        <v>2760000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303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0</v>
      </c>
      <c r="D87" s="70">
        <f>'FIN-P&amp;L_CWS'!E77</f>
        <v>0</v>
      </c>
      <c r="E87" s="70">
        <f>'FIN-P&amp;L_CWS'!F77</f>
        <v>0</v>
      </c>
      <c r="F87" s="70">
        <f>'FIN-P&amp;L_CWS'!G77</f>
        <v>0</v>
      </c>
      <c r="G87" s="70">
        <f>'FIN-P&amp;L_CWS'!H77</f>
        <v>0</v>
      </c>
      <c r="H87" s="70">
        <f>'FIN-P&amp;L_CWS'!I77</f>
        <v>0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287</v>
      </c>
      <c r="C88" s="70">
        <f>'FIN-P&amp;L_CWS'!D78</f>
        <v>0</v>
      </c>
      <c r="D88" s="70">
        <f>'FIN-P&amp;L_CWS'!E78</f>
        <v>0</v>
      </c>
      <c r="E88" s="70">
        <f>'FIN-P&amp;L_CWS'!F78</f>
        <v>0</v>
      </c>
      <c r="F88" s="70">
        <f>'FIN-P&amp;L_CWS'!G78</f>
        <v>0</v>
      </c>
      <c r="G88" s="70">
        <f>'FIN-P&amp;L_CWS'!H78</f>
        <v>0</v>
      </c>
      <c r="H88" s="70">
        <f>'FIN-P&amp;L_CWS'!I78</f>
        <v>0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0</v>
      </c>
      <c r="D89" s="70">
        <f>'FIN-P&amp;L_CWS'!E79</f>
        <v>0</v>
      </c>
      <c r="E89" s="70">
        <f>'FIN-P&amp;L_CWS'!F79</f>
        <v>0</v>
      </c>
      <c r="F89" s="70">
        <f>'FIN-P&amp;L_CWS'!G79</f>
        <v>0</v>
      </c>
      <c r="G89" s="70">
        <f>'FIN-P&amp;L_CWS'!H79</f>
        <v>0</v>
      </c>
      <c r="H89" s="70">
        <f>'FIN-P&amp;L_CWS'!I79</f>
        <v>0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0</v>
      </c>
      <c r="D90" s="70">
        <f>'FIN-P&amp;L_CWS'!E80</f>
        <v>0</v>
      </c>
      <c r="E90" s="70">
        <f>'FIN-P&amp;L_CWS'!F80</f>
        <v>0</v>
      </c>
      <c r="F90" s="70">
        <f>'FIN-P&amp;L_CWS'!G80</f>
        <v>0</v>
      </c>
      <c r="G90" s="70">
        <f>'FIN-P&amp;L_CWS'!H80</f>
        <v>0</v>
      </c>
      <c r="H90" s="70">
        <f>'FIN-P&amp;L_CWS'!I80</f>
        <v>0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0</v>
      </c>
      <c r="D91" s="70">
        <f>'FIN-P&amp;L_CWS'!E81</f>
        <v>50000000</v>
      </c>
      <c r="E91" s="70">
        <f>'FIN-P&amp;L_CWS'!F81</f>
        <v>66000000</v>
      </c>
      <c r="F91" s="70">
        <f>'FIN-P&amp;L_CWS'!G81</f>
        <v>72600000.000000015</v>
      </c>
      <c r="G91" s="70">
        <f>'FIN-P&amp;L_CWS'!H81</f>
        <v>79860000.000000015</v>
      </c>
      <c r="H91" s="70">
        <f>'FIN-P&amp;L_CWS'!I81</f>
        <v>87846000.000000015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297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291</v>
      </c>
      <c r="C94" s="70">
        <f>'FIN-P&amp;L_CWS'!D84</f>
        <v>0</v>
      </c>
      <c r="D94" s="70">
        <f>'FIN-P&amp;L_CWS'!E84</f>
        <v>0</v>
      </c>
      <c r="E94" s="70">
        <f>'FIN-P&amp;L_CWS'!F84</f>
        <v>0</v>
      </c>
      <c r="F94" s="70">
        <f>'FIN-P&amp;L_CWS'!G84</f>
        <v>0</v>
      </c>
      <c r="G94" s="70">
        <f>'FIN-P&amp;L_CWS'!H84</f>
        <v>0</v>
      </c>
      <c r="H94" s="70">
        <f>'FIN-P&amp;L_CWS'!I84</f>
        <v>0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292</v>
      </c>
      <c r="C95" s="70">
        <f>'FIN-P&amp;L_CWS'!D85</f>
        <v>0</v>
      </c>
      <c r="D95" s="70">
        <f>'FIN-P&amp;L_CWS'!E85</f>
        <v>0</v>
      </c>
      <c r="E95" s="70">
        <f>'FIN-P&amp;L_CWS'!F85</f>
        <v>0</v>
      </c>
      <c r="F95" s="70">
        <f>'FIN-P&amp;L_CWS'!G85</f>
        <v>0</v>
      </c>
      <c r="G95" s="70">
        <f>'FIN-P&amp;L_CWS'!H85</f>
        <v>0</v>
      </c>
      <c r="H95" s="70">
        <f>'FIN-P&amp;L_CWS'!I85</f>
        <v>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0</v>
      </c>
      <c r="D96" s="70">
        <f>'FIN-P&amp;L_CWS'!E86</f>
        <v>0</v>
      </c>
      <c r="E96" s="70">
        <f>'FIN-P&amp;L_CWS'!F86</f>
        <v>0</v>
      </c>
      <c r="F96" s="70">
        <f>'FIN-P&amp;L_CWS'!G86</f>
        <v>0</v>
      </c>
      <c r="G96" s="70">
        <f>'FIN-P&amp;L_CWS'!H86</f>
        <v>0</v>
      </c>
      <c r="H96" s="70">
        <f>'FIN-P&amp;L_CWS'!I86</f>
        <v>0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296</v>
      </c>
      <c r="C97" s="70">
        <f>'FIN-P&amp;L_CWS'!D87</f>
        <v>0</v>
      </c>
      <c r="D97" s="70">
        <f>'FIN-P&amp;L_CWS'!E87</f>
        <v>0</v>
      </c>
      <c r="E97" s="70">
        <f>'FIN-P&amp;L_CWS'!F87</f>
        <v>0</v>
      </c>
      <c r="F97" s="70">
        <f>'FIN-P&amp;L_CWS'!G87</f>
        <v>0</v>
      </c>
      <c r="G97" s="70">
        <f>'FIN-P&amp;L_CWS'!H87</f>
        <v>0</v>
      </c>
      <c r="H97" s="70">
        <f>'FIN-P&amp;L_CWS'!I87</f>
        <v>0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298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0</v>
      </c>
      <c r="D100" s="70">
        <f>'FIN-P&amp;L_CWS'!E90</f>
        <v>0</v>
      </c>
      <c r="E100" s="70">
        <f>'FIN-P&amp;L_CWS'!F90</f>
        <v>0</v>
      </c>
      <c r="F100" s="70">
        <f>'FIN-P&amp;L_CWS'!G90</f>
        <v>0</v>
      </c>
      <c r="G100" s="70">
        <f>'FIN-P&amp;L_CWS'!H90</f>
        <v>0</v>
      </c>
      <c r="H100" s="70">
        <f>'FIN-P&amp;L_CWS'!I90</f>
        <v>0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986</v>
      </c>
      <c r="C101" s="70">
        <f>'FIN-P&amp;L_CWS'!D91</f>
        <v>0</v>
      </c>
      <c r="D101" s="70">
        <f>'FIN-P&amp;L_CWS'!E91</f>
        <v>0</v>
      </c>
      <c r="E101" s="70">
        <f>'FIN-P&amp;L_CWS'!F91</f>
        <v>0</v>
      </c>
      <c r="F101" s="70">
        <f>'FIN-P&amp;L_CWS'!G91</f>
        <v>0</v>
      </c>
      <c r="G101" s="70">
        <f>'FIN-P&amp;L_CWS'!H91</f>
        <v>0</v>
      </c>
      <c r="H101" s="70">
        <f>'FIN-P&amp;L_CWS'!I91</f>
        <v>0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0</v>
      </c>
      <c r="D102" s="70">
        <f>'FIN-P&amp;L_CWS'!E92</f>
        <v>0</v>
      </c>
      <c r="E102" s="70">
        <f>'FIN-P&amp;L_CWS'!F92</f>
        <v>0</v>
      </c>
      <c r="F102" s="70">
        <f>'FIN-P&amp;L_CWS'!G92</f>
        <v>0</v>
      </c>
      <c r="G102" s="70">
        <f>'FIN-P&amp;L_CWS'!H92</f>
        <v>0</v>
      </c>
      <c r="H102" s="70">
        <f>'FIN-P&amp;L_CWS'!I92</f>
        <v>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299</v>
      </c>
      <c r="C103" s="70">
        <f>'FIN-P&amp;L_CWS'!D93</f>
        <v>0</v>
      </c>
      <c r="D103" s="70">
        <f>'FIN-P&amp;L_CWS'!E93</f>
        <v>0</v>
      </c>
      <c r="E103" s="70">
        <f>'FIN-P&amp;L_CWS'!F93</f>
        <v>0</v>
      </c>
      <c r="F103" s="70">
        <f>'FIN-P&amp;L_CWS'!G93</f>
        <v>0</v>
      </c>
      <c r="G103" s="70">
        <f>'FIN-P&amp;L_CWS'!H93</f>
        <v>0</v>
      </c>
      <c r="H103" s="70">
        <f>'FIN-P&amp;L_CWS'!I93</f>
        <v>0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0</v>
      </c>
      <c r="E105" s="70">
        <f>'FIN-P&amp;L_CWS'!F95</f>
        <v>0</v>
      </c>
      <c r="F105" s="70">
        <f>'FIN-P&amp;L_CWS'!G95</f>
        <v>0</v>
      </c>
      <c r="G105" s="70">
        <f>'FIN-P&amp;L_CWS'!H95</f>
        <v>0</v>
      </c>
      <c r="H105" s="70">
        <f>'FIN-P&amp;L_CWS'!I95</f>
        <v>0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0</v>
      </c>
      <c r="E107" s="70">
        <f>'FIN-P&amp;L_CWS'!F97</f>
        <v>0</v>
      </c>
      <c r="F107" s="70">
        <f>'FIN-P&amp;L_CWS'!G97</f>
        <v>0</v>
      </c>
      <c r="G107" s="70">
        <f>'FIN-P&amp;L_CWS'!H97</f>
        <v>0</v>
      </c>
      <c r="H107" s="70">
        <f>'FIN-P&amp;L_CWS'!I97</f>
        <v>0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1588583.3333333333</v>
      </c>
      <c r="E109" s="70">
        <f>'FIN-P&amp;L_CWS'!F99</f>
        <v>2127000</v>
      </c>
      <c r="F109" s="70">
        <f>'FIN-P&amp;L_CWS'!G99</f>
        <v>2127000</v>
      </c>
      <c r="G109" s="70">
        <f>'FIN-P&amp;L_CWS'!H99</f>
        <v>2127000</v>
      </c>
      <c r="H109" s="70">
        <f>'FIN-P&amp;L_CWS'!I99</f>
        <v>2127000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289</v>
      </c>
      <c r="C111" s="70">
        <f>'FIN-P&amp;L_CWS'!D101</f>
        <v>0</v>
      </c>
      <c r="D111" s="70">
        <f>'FIN-P&amp;L_CWS'!E101</f>
        <v>166778583.33333334</v>
      </c>
      <c r="E111" s="70">
        <f>'FIN-P&amp;L_CWS'!F101</f>
        <v>236247000</v>
      </c>
      <c r="F111" s="70">
        <f>'FIN-P&amp;L_CWS'!G101</f>
        <v>290880600</v>
      </c>
      <c r="G111" s="70">
        <f>'FIN-P&amp;L_CWS'!H101</f>
        <v>306445512</v>
      </c>
      <c r="H111" s="70">
        <f>'FIN-P&amp;L_CWS'!I101</f>
        <v>323317767.83999997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461</v>
      </c>
      <c r="C113" s="70">
        <f>'FIN-P&amp;L_CWS'!D103</f>
        <v>0</v>
      </c>
      <c r="D113" s="70">
        <f>'FIN-P&amp;L_CWS'!E103</f>
        <v>-104407083.33333334</v>
      </c>
      <c r="E113" s="70">
        <f>'FIN-P&amp;L_CWS'!F103</f>
        <v>-85199380</v>
      </c>
      <c r="F113" s="70">
        <f>'FIN-P&amp;L_CWS'!G103</f>
        <v>42199432.499999993</v>
      </c>
      <c r="G113" s="70">
        <f>'FIN-P&amp;L_CWS'!H103</f>
        <v>198286137.43300006</v>
      </c>
      <c r="H113" s="70">
        <f>'FIN-P&amp;L_CWS'!I103</f>
        <v>162606052.3563951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984</v>
      </c>
      <c r="C114" s="70">
        <f>'FIN-P&amp;L_CWS'!D104</f>
        <v>0</v>
      </c>
      <c r="D114" s="70">
        <f>'FIN-P&amp;L_CWS'!E104</f>
        <v>-104407083.33333334</v>
      </c>
      <c r="E114" s="70">
        <f>'FIN-P&amp;L_CWS'!F104</f>
        <v>-189606463.33333334</v>
      </c>
      <c r="F114" s="70">
        <f>'FIN-P&amp;L_CWS'!G104</f>
        <v>-147407030.83333334</v>
      </c>
      <c r="G114" s="70">
        <f>'FIN-P&amp;L_CWS'!H104</f>
        <v>50879106.599666715</v>
      </c>
      <c r="H114" s="70">
        <f>'FIN-P&amp;L_CWS'!I104</f>
        <v>213485158.95606181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821</v>
      </c>
    </row>
    <row r="118" spans="2:54" x14ac:dyDescent="0.15">
      <c r="B118" s="136" t="s">
        <v>444</v>
      </c>
    </row>
    <row r="119" spans="2:54" x14ac:dyDescent="0.15">
      <c r="B119" s="135" t="s">
        <v>822</v>
      </c>
    </row>
    <row r="120" spans="2:54" x14ac:dyDescent="0.15">
      <c r="B120" s="136" t="s">
        <v>461</v>
      </c>
      <c r="C120" s="121">
        <f>'FIN-CASHFLOW_CWS'!C5</f>
        <v>0</v>
      </c>
      <c r="D120" s="121">
        <f>'FIN-CASHFLOW_CWS'!D5</f>
        <v>-104407083.33333334</v>
      </c>
      <c r="E120" s="121">
        <f>'FIN-CASHFLOW_CWS'!E5</f>
        <v>-85199380</v>
      </c>
      <c r="F120" s="121">
        <f>'FIN-CASHFLOW_CWS'!F5</f>
        <v>42199432.499999993</v>
      </c>
      <c r="G120" s="121">
        <f>'FIN-CASHFLOW_CWS'!G5</f>
        <v>198286137.43300006</v>
      </c>
      <c r="H120" s="121">
        <f>'FIN-CASHFLOW_CWS'!H5</f>
        <v>162606052.3563951</v>
      </c>
      <c r="I120" s="121"/>
    </row>
    <row r="121" spans="2:54" x14ac:dyDescent="0.15">
      <c r="B121" s="136" t="s">
        <v>444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972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476</v>
      </c>
      <c r="C123" s="121">
        <f>'FIN-CASHFLOW_CWS'!C8</f>
        <v>0</v>
      </c>
      <c r="D123" s="121">
        <f>'FIN-CASHFLOW_CWS'!D8</f>
        <v>1588583.3333333333</v>
      </c>
      <c r="E123" s="121">
        <f>'FIN-CASHFLOW_CWS'!E8</f>
        <v>2127000</v>
      </c>
      <c r="F123" s="121">
        <f>'FIN-CASHFLOW_CWS'!F8</f>
        <v>2127000</v>
      </c>
      <c r="G123" s="121">
        <f>'FIN-CASHFLOW_CWS'!G8</f>
        <v>2127000</v>
      </c>
      <c r="H123" s="121">
        <f>'FIN-CASHFLOW_CWS'!H8</f>
        <v>2127000</v>
      </c>
      <c r="I123" s="121"/>
    </row>
    <row r="124" spans="2:54" x14ac:dyDescent="0.15">
      <c r="B124" s="127" t="s">
        <v>463</v>
      </c>
      <c r="C124" s="121">
        <f>'FIN-CASHFLOW_CWS'!C9</f>
        <v>0</v>
      </c>
      <c r="D124" s="121">
        <f>'FIN-CASHFLOW_CWS'!D9</f>
        <v>0</v>
      </c>
      <c r="E124" s="121">
        <f>'FIN-CASHFLOW_CWS'!E9</f>
        <v>0</v>
      </c>
      <c r="F124" s="121">
        <f>'FIN-CASHFLOW_CWS'!F9</f>
        <v>0</v>
      </c>
      <c r="G124" s="121">
        <f>'FIN-CASHFLOW_CWS'!G9</f>
        <v>0</v>
      </c>
      <c r="H124" s="121">
        <f>'FIN-CASHFLOW_CWS'!H9</f>
        <v>0</v>
      </c>
      <c r="I124" s="121"/>
    </row>
    <row r="125" spans="2:54" x14ac:dyDescent="0.15">
      <c r="B125" s="127" t="s">
        <v>464</v>
      </c>
      <c r="C125" s="121">
        <f>'FIN-CASHFLOW_CWS'!C10</f>
        <v>0</v>
      </c>
      <c r="D125" s="121">
        <f>'FIN-CASHFLOW_CWS'!D10</f>
        <v>0</v>
      </c>
      <c r="E125" s="121">
        <f>'FIN-CASHFLOW_CWS'!E10</f>
        <v>0</v>
      </c>
      <c r="F125" s="121">
        <f>'FIN-CASHFLOW_CWS'!F10</f>
        <v>0</v>
      </c>
      <c r="G125" s="121">
        <f>'FIN-CASHFLOW_CWS'!G10</f>
        <v>0</v>
      </c>
      <c r="H125" s="121">
        <f>'FIN-CASHFLOW_CWS'!H10</f>
        <v>0</v>
      </c>
      <c r="I125" s="121"/>
    </row>
    <row r="126" spans="2:54" x14ac:dyDescent="0.15">
      <c r="B126" s="127" t="s">
        <v>465</v>
      </c>
      <c r="C126" s="121">
        <f>'FIN-CASHFLOW_CWS'!C11</f>
        <v>0</v>
      </c>
      <c r="D126" s="121">
        <f>'FIN-CASHFLOW_CWS'!D11</f>
        <v>0</v>
      </c>
      <c r="E126" s="121">
        <f>'FIN-CASHFLOW_CWS'!E11</f>
        <v>0</v>
      </c>
      <c r="F126" s="121">
        <f>'FIN-CASHFLOW_CWS'!F11</f>
        <v>0</v>
      </c>
      <c r="G126" s="121">
        <f>'FIN-CASHFLOW_CWS'!G11</f>
        <v>0</v>
      </c>
      <c r="H126" s="121">
        <f>'FIN-CASHFLOW_CWS'!H11</f>
        <v>0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806</v>
      </c>
      <c r="C128" s="121">
        <f>'FIN-CASHFLOW_CWS'!C13</f>
        <v>0</v>
      </c>
      <c r="D128" s="121">
        <f>'FIN-CASHFLOW_CWS'!D13</f>
        <v>1588583.3333333333</v>
      </c>
      <c r="E128" s="121">
        <f>'FIN-CASHFLOW_CWS'!E13</f>
        <v>2127000</v>
      </c>
      <c r="F128" s="121">
        <f>'FIN-CASHFLOW_CWS'!F13</f>
        <v>2127000</v>
      </c>
      <c r="G128" s="121">
        <f>'FIN-CASHFLOW_CWS'!G13</f>
        <v>2127000</v>
      </c>
      <c r="H128" s="121">
        <f>'FIN-CASHFLOW_CWS'!H13</f>
        <v>2127000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824</v>
      </c>
      <c r="C130" s="121">
        <f>'FIN-CASHFLOW_CWS'!C15</f>
        <v>0</v>
      </c>
      <c r="D130" s="121">
        <f>'FIN-CASHFLOW_CWS'!D15</f>
        <v>-102818500.00000001</v>
      </c>
      <c r="E130" s="121">
        <f>'FIN-CASHFLOW_CWS'!E15</f>
        <v>-83072380</v>
      </c>
      <c r="F130" s="121">
        <f>'FIN-CASHFLOW_CWS'!F15</f>
        <v>44326432.499999993</v>
      </c>
      <c r="G130" s="121">
        <f>'FIN-CASHFLOW_CWS'!G15</f>
        <v>200413137.43300006</v>
      </c>
      <c r="H130" s="121">
        <f>'FIN-CASHFLOW_CWS'!H15</f>
        <v>164733052.3563951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825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466</v>
      </c>
      <c r="C133" s="121">
        <f>'FIN-CASHFLOW_CWS'!C18</f>
        <v>0</v>
      </c>
      <c r="D133" s="121">
        <f>'FIN-CASHFLOW_CWS'!D18</f>
        <v>-10635000</v>
      </c>
      <c r="E133" s="121">
        <f>'FIN-CASHFLOW_CWS'!E18</f>
        <v>0</v>
      </c>
      <c r="F133" s="121">
        <f>'FIN-CASHFLOW_CWS'!F18</f>
        <v>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826</v>
      </c>
      <c r="C135" s="121">
        <f>'FIN-CASHFLOW_CWS'!C20</f>
        <v>0</v>
      </c>
      <c r="D135" s="121">
        <f>'FIN-CASHFLOW_CWS'!D20</f>
        <v>-10635000</v>
      </c>
      <c r="E135" s="121">
        <f>'FIN-CASHFLOW_CWS'!E20</f>
        <v>0</v>
      </c>
      <c r="F135" s="121">
        <f>'FIN-CASHFLOW_CWS'!F20</f>
        <v>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827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459</v>
      </c>
      <c r="C138" s="121">
        <f ca="1">'FIN-CASHFLOW_CWS'!C23</f>
        <v>113453500</v>
      </c>
      <c r="D138" s="121">
        <f ca="1">'FIN-CASHFLOW_CWS'!D23</f>
        <v>70153222.099999994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444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467</v>
      </c>
      <c r="C140" s="121">
        <f ca="1">'FIN-CASHFLOW_CWS'!C25</f>
        <v>113453500</v>
      </c>
      <c r="D140" s="121">
        <f ca="1">'FIN-CASHFLOW_CWS'!D25</f>
        <v>-43300277.900000021</v>
      </c>
      <c r="E140" s="121">
        <f>'FIN-CASHFLOW_CWS'!E25</f>
        <v>-83072380</v>
      </c>
      <c r="F140" s="121">
        <f>'FIN-CASHFLOW_CWS'!F25</f>
        <v>44326432.499999993</v>
      </c>
      <c r="G140" s="121">
        <f>'FIN-CASHFLOW_CWS'!G25</f>
        <v>200413137.43300006</v>
      </c>
      <c r="H140" s="121">
        <f>'FIN-CASHFLOW_CWS'!H25</f>
        <v>164733052.3563951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469</v>
      </c>
      <c r="C142" s="121">
        <f>'FIN-CASHFLOW_CWS'!C27</f>
        <v>0</v>
      </c>
      <c r="D142" s="121">
        <f ca="1">'FIN-CASHFLOW_CWS'!D27</f>
        <v>113453500</v>
      </c>
      <c r="E142" s="121">
        <f ca="1">'FIN-CASHFLOW_CWS'!E27</f>
        <v>70153222.099999979</v>
      </c>
      <c r="F142" s="121">
        <f ca="1">'FIN-CASHFLOW_CWS'!F27</f>
        <v>-12919157.900000021</v>
      </c>
      <c r="G142" s="121">
        <f ca="1">'FIN-CASHFLOW_CWS'!G27</f>
        <v>31407274.599999972</v>
      </c>
      <c r="H142" s="121">
        <f ca="1">'FIN-CASHFLOW_CWS'!H27</f>
        <v>231820412.03300002</v>
      </c>
      <c r="I142" s="121"/>
    </row>
    <row r="143" spans="2:9" x14ac:dyDescent="0.15">
      <c r="B143" s="136" t="s">
        <v>468</v>
      </c>
      <c r="C143" s="121">
        <f ca="1">'FIN-CASHFLOW_CWS'!C28</f>
        <v>113453500</v>
      </c>
      <c r="D143" s="121">
        <f ca="1">'FIN-CASHFLOW_CWS'!D28</f>
        <v>70153222.099999979</v>
      </c>
      <c r="E143" s="121">
        <f ca="1">'FIN-CASHFLOW_CWS'!E28</f>
        <v>-12919157.900000021</v>
      </c>
      <c r="F143" s="121">
        <f ca="1">'FIN-CASHFLOW_CWS'!F28</f>
        <v>31407274.599999972</v>
      </c>
      <c r="G143" s="121">
        <f ca="1">'FIN-CASHFLOW_CWS'!G28</f>
        <v>231820412.03300002</v>
      </c>
      <c r="H143" s="121">
        <f ca="1">'FIN-CASHFLOW_CWS'!H28</f>
        <v>396553464.38939512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445</v>
      </c>
    </row>
    <row r="146" spans="2:9" x14ac:dyDescent="0.15">
      <c r="B146" s="134"/>
    </row>
    <row r="147" spans="2:9" x14ac:dyDescent="0.15">
      <c r="B147" s="135" t="s">
        <v>446</v>
      </c>
    </row>
    <row r="148" spans="2:9" x14ac:dyDescent="0.15">
      <c r="B148" s="135"/>
    </row>
    <row r="149" spans="2:9" x14ac:dyDescent="0.15">
      <c r="B149" s="135" t="s">
        <v>447</v>
      </c>
    </row>
    <row r="150" spans="2:9" x14ac:dyDescent="0.15">
      <c r="B150" s="136" t="s">
        <v>443</v>
      </c>
      <c r="C150" s="121">
        <f ca="1">'FIN-BALANCE_CWS'!D7</f>
        <v>113453500</v>
      </c>
      <c r="D150" s="121">
        <f ca="1">'FIN-BALANCE_CWS'!E7</f>
        <v>70153222.099999994</v>
      </c>
      <c r="E150" s="121">
        <f ca="1">'FIN-BALANCE_CWS'!F7</f>
        <v>-12919157.900000006</v>
      </c>
      <c r="F150" s="121">
        <f ca="1">'FIN-BALANCE_CWS'!G7</f>
        <v>31407274.599999987</v>
      </c>
      <c r="G150" s="121">
        <f ca="1">'FIN-BALANCE_CWS'!H7</f>
        <v>231820412.03300002</v>
      </c>
      <c r="H150" s="121">
        <f ca="1">'FIN-BALANCE_CWS'!I7</f>
        <v>396553464.389395</v>
      </c>
      <c r="I150" s="121"/>
    </row>
    <row r="151" spans="2:9" x14ac:dyDescent="0.15">
      <c r="B151" s="136" t="s">
        <v>448</v>
      </c>
      <c r="C151" s="121">
        <f>'FIN-BALANCE_CWS'!D8</f>
        <v>0</v>
      </c>
      <c r="D151" s="121">
        <f>'FIN-BALANCE_CWS'!E8</f>
        <v>0</v>
      </c>
      <c r="E151" s="121">
        <f>'FIN-BALANCE_CWS'!F8</f>
        <v>0</v>
      </c>
      <c r="F151" s="121">
        <f>'FIN-BALANCE_CWS'!G8</f>
        <v>0</v>
      </c>
      <c r="G151" s="121">
        <f>'FIN-BALANCE_CWS'!H8</f>
        <v>0</v>
      </c>
      <c r="H151" s="121">
        <f>'FIN-BALANCE_CWS'!I8</f>
        <v>0</v>
      </c>
      <c r="I151" s="121"/>
    </row>
    <row r="152" spans="2:9" x14ac:dyDescent="0.15">
      <c r="B152" s="136" t="s">
        <v>449</v>
      </c>
      <c r="C152" s="121">
        <f>'FIN-BALANCE_CWS'!D9</f>
        <v>0</v>
      </c>
      <c r="D152" s="121">
        <f>'FIN-BALANCE_CWS'!E9</f>
        <v>0</v>
      </c>
      <c r="E152" s="121">
        <f>'FIN-BALANCE_CWS'!F9</f>
        <v>0</v>
      </c>
      <c r="F152" s="121">
        <f>'FIN-BALANCE_CWS'!G9</f>
        <v>0</v>
      </c>
      <c r="G152" s="121">
        <f>'FIN-BALANCE_CWS'!H9</f>
        <v>0</v>
      </c>
      <c r="H152" s="121">
        <f>'FIN-BALANCE_CWS'!I9</f>
        <v>0</v>
      </c>
      <c r="I152" s="121"/>
    </row>
    <row r="153" spans="2:9" x14ac:dyDescent="0.15">
      <c r="B153" s="135" t="s">
        <v>450</v>
      </c>
      <c r="C153" s="121">
        <f ca="1">'FIN-BALANCE_CWS'!D10</f>
        <v>113453500</v>
      </c>
      <c r="D153" s="121">
        <f ca="1">'FIN-BALANCE_CWS'!E10</f>
        <v>70153222.099999994</v>
      </c>
      <c r="E153" s="121">
        <f ca="1">'FIN-BALANCE_CWS'!F10</f>
        <v>-12919157.900000006</v>
      </c>
      <c r="F153" s="121">
        <f ca="1">'FIN-BALANCE_CWS'!G10</f>
        <v>31407274.599999987</v>
      </c>
      <c r="G153" s="121">
        <f ca="1">'FIN-BALANCE_CWS'!H10</f>
        <v>231820412.03300002</v>
      </c>
      <c r="H153" s="121">
        <f ca="1">'FIN-BALANCE_CWS'!I10</f>
        <v>396553464.389395</v>
      </c>
      <c r="I153" s="121"/>
    </row>
    <row r="154" spans="2:9" x14ac:dyDescent="0.15">
      <c r="B154" s="136" t="s">
        <v>444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451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271</v>
      </c>
      <c r="C156" s="121">
        <f>'FIN-BALANCE_CWS'!D13</f>
        <v>0</v>
      </c>
      <c r="D156" s="121">
        <f>'FIN-BALANCE_CWS'!E13</f>
        <v>10635000</v>
      </c>
      <c r="E156" s="121">
        <f>'FIN-BALANCE_CWS'!F13</f>
        <v>10635000</v>
      </c>
      <c r="F156" s="121">
        <f>'FIN-BALANCE_CWS'!G13</f>
        <v>10635000</v>
      </c>
      <c r="G156" s="121">
        <f>'FIN-BALANCE_CWS'!H13</f>
        <v>10635000</v>
      </c>
      <c r="H156" s="121">
        <f>'FIN-BALANCE_CWS'!I13</f>
        <v>10635000</v>
      </c>
      <c r="I156" s="121"/>
    </row>
    <row r="157" spans="2:9" x14ac:dyDescent="0.15">
      <c r="B157" s="136" t="s">
        <v>275</v>
      </c>
      <c r="C157" s="121">
        <f>'FIN-BALANCE_CWS'!D14</f>
        <v>0</v>
      </c>
      <c r="D157" s="121">
        <f>'FIN-BALANCE_CWS'!E14</f>
        <v>-1588583.3333333333</v>
      </c>
      <c r="E157" s="121">
        <f>'FIN-BALANCE_CWS'!F14</f>
        <v>-3715583.333333333</v>
      </c>
      <c r="F157" s="121">
        <f>'FIN-BALANCE_CWS'!G14</f>
        <v>-5842583.333333333</v>
      </c>
      <c r="G157" s="121">
        <f>'FIN-BALANCE_CWS'!H14</f>
        <v>-7969583.333333333</v>
      </c>
      <c r="H157" s="121">
        <f>'FIN-BALANCE_CWS'!I14</f>
        <v>-10096583.333333332</v>
      </c>
      <c r="I157" s="121"/>
    </row>
    <row r="158" spans="2:9" x14ac:dyDescent="0.15">
      <c r="B158" s="135" t="s">
        <v>452</v>
      </c>
      <c r="C158" s="121">
        <f>'FIN-BALANCE_CWS'!D15</f>
        <v>0</v>
      </c>
      <c r="D158" s="121">
        <f>'FIN-BALANCE_CWS'!E15</f>
        <v>9046416.666666666</v>
      </c>
      <c r="E158" s="121">
        <f>'FIN-BALANCE_CWS'!F15</f>
        <v>6919416.666666667</v>
      </c>
      <c r="F158" s="121">
        <f>'FIN-BALANCE_CWS'!G15</f>
        <v>4792416.666666667</v>
      </c>
      <c r="G158" s="121">
        <f>'FIN-BALANCE_CWS'!H15</f>
        <v>2665416.666666667</v>
      </c>
      <c r="H158" s="121">
        <f>'FIN-BALANCE_CWS'!I15</f>
        <v>538416.66666666791</v>
      </c>
      <c r="I158" s="121"/>
    </row>
    <row r="159" spans="2:9" x14ac:dyDescent="0.15">
      <c r="B159" s="136" t="s">
        <v>444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453</v>
      </c>
      <c r="C160" s="121">
        <f ca="1">'FIN-BALANCE_CWS'!D17</f>
        <v>113453500</v>
      </c>
      <c r="D160" s="121">
        <f ca="1">'FIN-BALANCE_CWS'!E17</f>
        <v>79199638.766666666</v>
      </c>
      <c r="E160" s="121">
        <f ca="1">'FIN-BALANCE_CWS'!F17</f>
        <v>-5999741.233333339</v>
      </c>
      <c r="F160" s="121">
        <f ca="1">'FIN-BALANCE_CWS'!G17</f>
        <v>36199691.266666651</v>
      </c>
      <c r="G160" s="121">
        <f ca="1">'FIN-BALANCE_CWS'!H17</f>
        <v>234485828.69966668</v>
      </c>
      <c r="H160" s="121">
        <f ca="1">'FIN-BALANCE_CWS'!I17</f>
        <v>397091881.05606169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1029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454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361</v>
      </c>
      <c r="C166" s="121">
        <f>'FIN-BALANCE_CWS'!D23</f>
        <v>0</v>
      </c>
      <c r="D166" s="121">
        <f>'FIN-BALANCE_CWS'!E23</f>
        <v>0</v>
      </c>
      <c r="E166" s="121">
        <f>'FIN-BALANCE_CWS'!F23</f>
        <v>0</v>
      </c>
      <c r="F166" s="121">
        <f>'FIN-BALANCE_CWS'!G23</f>
        <v>0</v>
      </c>
      <c r="G166" s="121">
        <f>'FIN-BALANCE_CWS'!H23</f>
        <v>0</v>
      </c>
      <c r="H166" s="121">
        <f>'FIN-BALANCE_CWS'!I23</f>
        <v>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455</v>
      </c>
      <c r="C168" s="121">
        <f>'FIN-BALANCE_CWS'!D25</f>
        <v>0</v>
      </c>
      <c r="D168" s="121">
        <f>'FIN-BALANCE_CWS'!E25</f>
        <v>0</v>
      </c>
      <c r="E168" s="121">
        <f>'FIN-BALANCE_CWS'!F25</f>
        <v>0</v>
      </c>
      <c r="F168" s="121">
        <f>'FIN-BALANCE_CWS'!G25</f>
        <v>0</v>
      </c>
      <c r="G168" s="121">
        <f>'FIN-BALANCE_CWS'!H25</f>
        <v>0</v>
      </c>
      <c r="H168" s="121">
        <f>'FIN-BALANCE_CWS'!I25</f>
        <v>0</v>
      </c>
      <c r="I168" s="121"/>
    </row>
    <row r="169" spans="2:9" x14ac:dyDescent="0.15">
      <c r="B169" s="136" t="s">
        <v>444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456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457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458</v>
      </c>
      <c r="C174" s="121">
        <f>'FIN-BALANCE_CWS'!D31</f>
        <v>0</v>
      </c>
      <c r="D174" s="121">
        <f>'FIN-BALANCE_CWS'!E31</f>
        <v>0</v>
      </c>
      <c r="E174" s="121">
        <f>'FIN-BALANCE_CWS'!F31</f>
        <v>0</v>
      </c>
      <c r="F174" s="121">
        <f>'FIN-BALANCE_CWS'!G31</f>
        <v>0</v>
      </c>
      <c r="G174" s="121">
        <f>'FIN-BALANCE_CWS'!H31</f>
        <v>0</v>
      </c>
      <c r="H174" s="121">
        <f>'FIN-BALANCE_CWS'!I31</f>
        <v>0</v>
      </c>
      <c r="I174" s="121"/>
    </row>
    <row r="175" spans="2:9" x14ac:dyDescent="0.15">
      <c r="B175" s="136" t="s">
        <v>444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1030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1031</v>
      </c>
      <c r="C177" s="121">
        <f ca="1">'FIN-BALANCE_CWS'!D34</f>
        <v>113453500</v>
      </c>
      <c r="D177" s="121">
        <f ca="1">'FIN-BALANCE_CWS'!E34</f>
        <v>183606722.09999999</v>
      </c>
      <c r="E177" s="121">
        <f ca="1">'FIN-BALANCE_CWS'!F34</f>
        <v>183606722.09999999</v>
      </c>
      <c r="F177" s="121">
        <f ca="1">'FIN-BALANCE_CWS'!G34</f>
        <v>183606722.09999999</v>
      </c>
      <c r="G177" s="121">
        <f ca="1">'FIN-BALANCE_CWS'!H34</f>
        <v>183606722.09999999</v>
      </c>
      <c r="H177" s="121">
        <f ca="1">'FIN-BALANCE_CWS'!I34</f>
        <v>183606722.09999999</v>
      </c>
      <c r="I177" s="121"/>
    </row>
    <row r="178" spans="2:9" x14ac:dyDescent="0.15">
      <c r="B178" s="136" t="s">
        <v>460</v>
      </c>
      <c r="C178" s="121">
        <f>'FIN-BALANCE_CWS'!D35</f>
        <v>0</v>
      </c>
      <c r="D178" s="121">
        <f>'FIN-BALANCE_CWS'!E35</f>
        <v>-93273333.333333343</v>
      </c>
      <c r="E178" s="121">
        <f>'FIN-BALANCE_CWS'!F35</f>
        <v>-179232113.33333334</v>
      </c>
      <c r="F178" s="121">
        <f>'FIN-BALANCE_CWS'!G35</f>
        <v>-143148920.5333333</v>
      </c>
      <c r="G178" s="121">
        <f>'FIN-BALANCE_CWS'!H35</f>
        <v>46133999.692166716</v>
      </c>
      <c r="H178" s="121">
        <f>'FIN-BALANCE_CWS'!I35</f>
        <v>211262036.25004178</v>
      </c>
      <c r="I178" s="121"/>
    </row>
    <row r="179" spans="2:9" x14ac:dyDescent="0.15">
      <c r="B179" s="137" t="s">
        <v>461</v>
      </c>
      <c r="C179" s="121">
        <f>'FIN-BALANCE_CWS'!D36</f>
        <v>0</v>
      </c>
      <c r="D179" s="121">
        <f>'FIN-BALANCE_CWS'!E36</f>
        <v>-11133750</v>
      </c>
      <c r="E179" s="121">
        <f>'FIN-BALANCE_CWS'!F36</f>
        <v>-10374350</v>
      </c>
      <c r="F179" s="121">
        <f>'FIN-BALANCE_CWS'!G36</f>
        <v>-4258110.299999997</v>
      </c>
      <c r="G179" s="121">
        <f>'FIN-BALANCE_CWS'!H36</f>
        <v>4745106.9075000063</v>
      </c>
      <c r="H179" s="121">
        <f>'FIN-BALANCE_CWS'!I36</f>
        <v>2223122.706020005</v>
      </c>
      <c r="I179" s="121"/>
    </row>
    <row r="180" spans="2:9" x14ac:dyDescent="0.15">
      <c r="B180" s="135" t="s">
        <v>1032</v>
      </c>
      <c r="C180" s="121">
        <f ca="1">'FIN-BALANCE_CWS'!D37</f>
        <v>113453500</v>
      </c>
      <c r="D180" s="121">
        <f ca="1">'FIN-BALANCE_CWS'!E37</f>
        <v>79199638.766666651</v>
      </c>
      <c r="E180" s="121">
        <f ca="1">'FIN-BALANCE_CWS'!F37</f>
        <v>-5999741.2333333492</v>
      </c>
      <c r="F180" s="121">
        <f ca="1">'FIN-BALANCE_CWS'!G37</f>
        <v>36199691.266666695</v>
      </c>
      <c r="G180" s="121">
        <f ca="1">'FIN-BALANCE_CWS'!H37</f>
        <v>234485828.69966671</v>
      </c>
      <c r="H180" s="121">
        <f ca="1">'FIN-BALANCE_CWS'!I37</f>
        <v>397091881.05606174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1033</v>
      </c>
      <c r="C182" s="121">
        <f ca="1">'FIN-BALANCE_CWS'!D39</f>
        <v>113453500</v>
      </c>
      <c r="D182" s="121">
        <f ca="1">'FIN-BALANCE_CWS'!E39</f>
        <v>79199638.766666651</v>
      </c>
      <c r="E182" s="121">
        <f ca="1">'FIN-BALANCE_CWS'!F39</f>
        <v>-5999741.2333333492</v>
      </c>
      <c r="F182" s="121">
        <f ca="1">'FIN-BALANCE_CWS'!G39</f>
        <v>36199691.266666695</v>
      </c>
      <c r="G182" s="121">
        <f ca="1">'FIN-BALANCE_CWS'!H39</f>
        <v>234485828.69966671</v>
      </c>
      <c r="H182" s="121">
        <f ca="1">'FIN-BALANCE_CWS'!I39</f>
        <v>397091881.05606174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87" t="s">
        <v>35</v>
      </c>
      <c r="E1" s="387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 t="s">
        <v>36</v>
      </c>
      <c r="Q1" s="387"/>
      <c r="R1" s="387"/>
      <c r="S1" s="387"/>
      <c r="T1" s="387"/>
      <c r="U1" s="387"/>
      <c r="V1" s="387"/>
      <c r="W1" s="387"/>
      <c r="X1" s="387"/>
      <c r="Y1" s="387"/>
      <c r="Z1" s="387"/>
      <c r="AA1" s="387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1040</v>
      </c>
      <c r="C4" s="230" t="s">
        <v>316</v>
      </c>
      <c r="D4" s="27"/>
      <c r="E4" s="27"/>
      <c r="F4" s="27"/>
      <c r="G4" s="10"/>
      <c r="H4" s="230" t="s">
        <v>316</v>
      </c>
      <c r="I4" s="10"/>
      <c r="J4" s="10"/>
      <c r="K4" s="10"/>
      <c r="L4" s="10"/>
      <c r="M4" s="10"/>
      <c r="N4" s="230" t="s">
        <v>316</v>
      </c>
      <c r="O4" s="10"/>
      <c r="P4" s="10"/>
      <c r="Q4" s="10"/>
      <c r="R4" s="10"/>
      <c r="S4" s="230" t="s">
        <v>944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1041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814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1082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569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1052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523</v>
      </c>
      <c r="C12" s="233"/>
      <c r="H12" s="233"/>
      <c r="N12" s="233"/>
      <c r="S12" s="233"/>
      <c r="V12" s="233"/>
    </row>
    <row r="13" spans="1:37" x14ac:dyDescent="0.15">
      <c r="B13" s="47" t="s">
        <v>570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1042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812</v>
      </c>
      <c r="C17" s="233"/>
      <c r="H17" s="233"/>
      <c r="N17" s="233"/>
      <c r="S17" s="233"/>
      <c r="V17" s="233"/>
    </row>
    <row r="18" spans="2:23" x14ac:dyDescent="0.15">
      <c r="B18" s="16" t="s">
        <v>815</v>
      </c>
      <c r="C18" s="233"/>
      <c r="H18" s="233"/>
      <c r="N18" s="233"/>
      <c r="S18" s="233"/>
      <c r="V18" s="233"/>
    </row>
    <row r="19" spans="2:23" x14ac:dyDescent="0.15">
      <c r="B19" s="16" t="s">
        <v>813</v>
      </c>
      <c r="C19" s="233"/>
      <c r="H19" s="233"/>
      <c r="N19" s="233"/>
      <c r="S19" s="233"/>
      <c r="V19" s="233"/>
    </row>
    <row r="20" spans="2:23" x14ac:dyDescent="0.15">
      <c r="B20" s="47" t="s">
        <v>537</v>
      </c>
      <c r="C20" s="233"/>
      <c r="H20" s="233"/>
      <c r="N20" s="233"/>
      <c r="S20" s="233"/>
      <c r="V20" s="233"/>
    </row>
    <row r="21" spans="2:23" x14ac:dyDescent="0.15">
      <c r="B21" s="47" t="s">
        <v>807</v>
      </c>
      <c r="C21" s="233"/>
      <c r="H21" s="233"/>
      <c r="N21" s="233"/>
      <c r="S21" s="233"/>
      <c r="V21" s="233"/>
    </row>
    <row r="22" spans="2:23" x14ac:dyDescent="0.15">
      <c r="B22" s="47" t="s">
        <v>808</v>
      </c>
      <c r="C22" s="233"/>
      <c r="H22" s="233"/>
      <c r="N22" s="233"/>
      <c r="S22" s="233"/>
      <c r="V22" s="233"/>
    </row>
    <row r="23" spans="2:23" x14ac:dyDescent="0.15">
      <c r="B23" s="47" t="s">
        <v>809</v>
      </c>
      <c r="C23" s="233"/>
      <c r="H23" s="233"/>
      <c r="N23" s="233"/>
      <c r="S23" s="233"/>
      <c r="V23" s="233"/>
    </row>
    <row r="24" spans="2:23" x14ac:dyDescent="0.15">
      <c r="B24" s="47" t="s">
        <v>810</v>
      </c>
      <c r="C24" s="233"/>
      <c r="H24" s="233"/>
      <c r="N24" s="233"/>
      <c r="S24" s="233"/>
      <c r="V24" s="233"/>
    </row>
    <row r="25" spans="2:23" x14ac:dyDescent="0.15">
      <c r="B25" s="47" t="s">
        <v>811</v>
      </c>
      <c r="C25" s="233"/>
      <c r="H25" s="233"/>
      <c r="N25" s="233"/>
      <c r="S25" s="233"/>
      <c r="V25" s="233"/>
    </row>
    <row r="26" spans="2:23" ht="18" x14ac:dyDescent="0.2">
      <c r="B26" s="14" t="s">
        <v>816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561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520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521</v>
      </c>
      <c r="C29" s="233"/>
      <c r="H29" s="233"/>
      <c r="N29" s="233"/>
      <c r="S29" s="232"/>
      <c r="V29" s="233"/>
    </row>
    <row r="30" spans="2:23" x14ac:dyDescent="0.15">
      <c r="B30" s="47" t="s">
        <v>522</v>
      </c>
      <c r="C30" s="233"/>
      <c r="H30" s="233"/>
      <c r="N30" s="233"/>
      <c r="S30" s="232"/>
      <c r="V30" s="233"/>
    </row>
    <row r="31" spans="2:23" x14ac:dyDescent="0.15">
      <c r="B31" s="14" t="s">
        <v>817</v>
      </c>
      <c r="C31" s="233"/>
      <c r="H31" s="233"/>
      <c r="N31" s="233"/>
      <c r="S31" s="232"/>
      <c r="V31" s="233"/>
    </row>
    <row r="32" spans="2:23" x14ac:dyDescent="0.15">
      <c r="B32" s="47" t="s">
        <v>546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692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693</v>
      </c>
      <c r="C34" s="233"/>
      <c r="H34" s="233"/>
      <c r="N34" s="233"/>
      <c r="S34" s="232"/>
      <c r="V34" s="233"/>
    </row>
    <row r="35" spans="2:22" x14ac:dyDescent="0.15">
      <c r="B35" s="47" t="s">
        <v>694</v>
      </c>
      <c r="C35" s="233"/>
      <c r="H35" s="233"/>
      <c r="N35" s="233"/>
      <c r="S35" s="233"/>
      <c r="V35" s="232"/>
    </row>
    <row r="36" spans="2:22" x14ac:dyDescent="0.15">
      <c r="B36" s="47" t="s">
        <v>695</v>
      </c>
      <c r="C36" s="233"/>
      <c r="H36" s="233"/>
      <c r="N36" s="233"/>
      <c r="S36" s="233"/>
      <c r="V36" s="232"/>
    </row>
    <row r="37" spans="2:22" x14ac:dyDescent="0.15">
      <c r="B37" s="16" t="s">
        <v>818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531</v>
      </c>
      <c r="C39" s="232"/>
      <c r="H39" s="233"/>
      <c r="N39" s="233"/>
      <c r="S39" s="233"/>
      <c r="V39" s="233"/>
    </row>
    <row r="40" spans="2:22" x14ac:dyDescent="0.15">
      <c r="B40" s="106" t="s">
        <v>327</v>
      </c>
      <c r="C40" s="232"/>
      <c r="H40" s="233"/>
      <c r="N40" s="233"/>
      <c r="S40" s="233"/>
      <c r="V40" s="233"/>
    </row>
    <row r="41" spans="2:22" x14ac:dyDescent="0.15">
      <c r="B41" s="106" t="s">
        <v>328</v>
      </c>
      <c r="C41" s="232"/>
      <c r="H41" s="233"/>
      <c r="N41" s="233"/>
      <c r="S41" s="233"/>
      <c r="V41" s="233"/>
    </row>
    <row r="42" spans="2:22" x14ac:dyDescent="0.15">
      <c r="B42" s="106" t="s">
        <v>544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532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543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729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568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563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558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533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534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535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536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541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558</v>
      </c>
      <c r="C61" s="233"/>
      <c r="H61" s="233"/>
      <c r="N61" s="233"/>
      <c r="S61" s="233"/>
      <c r="V61" s="233"/>
    </row>
    <row r="62" spans="2:22" x14ac:dyDescent="0.15">
      <c r="B62" s="106" t="s">
        <v>538</v>
      </c>
      <c r="C62" s="233"/>
      <c r="H62" s="233"/>
      <c r="N62" s="233"/>
      <c r="S62" s="233"/>
      <c r="V62" s="233"/>
    </row>
    <row r="63" spans="2:22" x14ac:dyDescent="0.15">
      <c r="B63" s="106" t="s">
        <v>524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542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558</v>
      </c>
      <c r="C66" s="233"/>
      <c r="H66" s="233"/>
      <c r="N66" s="233"/>
      <c r="S66" s="233"/>
      <c r="V66" s="233"/>
    </row>
    <row r="67" spans="2:22" x14ac:dyDescent="0.15">
      <c r="B67" s="106" t="s">
        <v>538</v>
      </c>
      <c r="C67" s="233"/>
      <c r="H67" s="233"/>
      <c r="N67" s="233"/>
      <c r="S67" s="233"/>
      <c r="V67" s="233"/>
    </row>
    <row r="68" spans="2:22" x14ac:dyDescent="0.15">
      <c r="B68" s="106" t="s">
        <v>524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539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512</v>
      </c>
      <c r="C72" s="233"/>
      <c r="H72" s="233"/>
      <c r="N72" s="233"/>
      <c r="S72" s="233"/>
      <c r="V72" s="233"/>
    </row>
    <row r="73" spans="2:22" x14ac:dyDescent="0.15">
      <c r="B73" s="47" t="s">
        <v>540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1087</v>
      </c>
      <c r="C76" s="233"/>
      <c r="H76" s="233"/>
      <c r="N76" s="233"/>
      <c r="S76" s="233"/>
      <c r="V76" s="233"/>
    </row>
    <row r="77" spans="2:22" x14ac:dyDescent="0.15">
      <c r="B77" s="47" t="s">
        <v>1088</v>
      </c>
      <c r="C77" s="233"/>
      <c r="H77" s="233"/>
      <c r="N77" s="233"/>
      <c r="S77" s="233"/>
      <c r="V77" s="233"/>
    </row>
    <row r="78" spans="2:22" x14ac:dyDescent="0.15">
      <c r="B78" s="16" t="s">
        <v>398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531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725</v>
      </c>
      <c r="C82" s="233"/>
      <c r="H82" s="233"/>
      <c r="N82" s="233"/>
      <c r="S82" s="233"/>
      <c r="V82" s="233"/>
    </row>
    <row r="83" spans="2:22" x14ac:dyDescent="0.15">
      <c r="B83" s="106" t="s">
        <v>511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508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509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510</v>
      </c>
      <c r="C86" s="233"/>
      <c r="H86" s="233"/>
      <c r="N86" s="233"/>
      <c r="S86" s="233"/>
      <c r="V86" s="233"/>
    </row>
    <row r="87" spans="2:22" x14ac:dyDescent="0.15">
      <c r="B87" s="106" t="s">
        <v>518</v>
      </c>
      <c r="C87" s="233"/>
      <c r="H87" s="233"/>
      <c r="N87" s="233"/>
      <c r="S87" s="233"/>
      <c r="V87" s="233"/>
    </row>
    <row r="88" spans="2:22" x14ac:dyDescent="0.15">
      <c r="B88" s="106" t="s">
        <v>519</v>
      </c>
      <c r="C88" s="233"/>
      <c r="H88" s="233"/>
      <c r="N88" s="233"/>
      <c r="S88" s="233"/>
      <c r="V88" s="233"/>
    </row>
    <row r="89" spans="2:22" x14ac:dyDescent="0.15">
      <c r="B89" s="106" t="s">
        <v>415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416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726</v>
      </c>
      <c r="C92" s="233"/>
      <c r="H92" s="233"/>
      <c r="N92" s="233"/>
      <c r="S92" s="233"/>
      <c r="V92" s="233"/>
    </row>
    <row r="93" spans="2:22" x14ac:dyDescent="0.15">
      <c r="B93" s="106" t="s">
        <v>511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508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509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510</v>
      </c>
      <c r="C96" s="233"/>
      <c r="H96" s="233"/>
      <c r="N96" s="233"/>
      <c r="S96" s="233"/>
      <c r="V96" s="233"/>
    </row>
    <row r="97" spans="2:22" x14ac:dyDescent="0.15">
      <c r="B97" s="106" t="s">
        <v>518</v>
      </c>
      <c r="C97" s="233"/>
      <c r="H97" s="233"/>
      <c r="N97" s="233"/>
      <c r="S97" s="233"/>
      <c r="V97" s="233"/>
    </row>
    <row r="98" spans="2:22" x14ac:dyDescent="0.15">
      <c r="B98" s="106" t="s">
        <v>519</v>
      </c>
      <c r="C98" s="233"/>
      <c r="H98" s="233"/>
      <c r="N98" s="233"/>
      <c r="S98" s="233"/>
      <c r="V98" s="233"/>
    </row>
    <row r="99" spans="2:22" x14ac:dyDescent="0.15">
      <c r="B99" s="106" t="s">
        <v>564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560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545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565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421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566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551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559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513</v>
      </c>
      <c r="C116" s="233"/>
      <c r="H116" s="233"/>
      <c r="N116" s="233"/>
      <c r="S116" s="233"/>
      <c r="V116" s="233"/>
    </row>
    <row r="117" spans="2:25" x14ac:dyDescent="0.15">
      <c r="B117" s="47" t="s">
        <v>514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567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376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550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551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516</v>
      </c>
      <c r="C124" s="233"/>
      <c r="H124" s="233"/>
      <c r="N124" s="233"/>
      <c r="S124" s="233"/>
      <c r="V124" s="233"/>
    </row>
    <row r="125" spans="2:25" x14ac:dyDescent="0.15">
      <c r="B125" s="47" t="s">
        <v>561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520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521</v>
      </c>
      <c r="C127" s="233"/>
      <c r="H127" s="233"/>
      <c r="N127" s="233"/>
      <c r="S127" s="232"/>
      <c r="V127" s="233"/>
    </row>
    <row r="128" spans="2:25" x14ac:dyDescent="0.15">
      <c r="B128" s="47" t="s">
        <v>522</v>
      </c>
      <c r="C128" s="233"/>
      <c r="H128" s="233"/>
      <c r="N128" s="233"/>
      <c r="S128" s="232"/>
      <c r="V128" s="233"/>
    </row>
    <row r="129" spans="2:22" x14ac:dyDescent="0.15">
      <c r="B129" s="47" t="s">
        <v>546</v>
      </c>
      <c r="C129" s="233"/>
      <c r="H129" s="233"/>
      <c r="N129" s="233"/>
      <c r="S129" s="233"/>
      <c r="V129" s="233"/>
    </row>
    <row r="130" spans="2:22" x14ac:dyDescent="0.15">
      <c r="B130" s="47" t="s">
        <v>692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693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694</v>
      </c>
      <c r="C132" s="233"/>
      <c r="H132" s="233"/>
      <c r="N132" s="233"/>
      <c r="S132" s="232"/>
      <c r="V132" s="233"/>
    </row>
    <row r="133" spans="2:22" x14ac:dyDescent="0.15">
      <c r="B133" s="47" t="s">
        <v>695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549</v>
      </c>
      <c r="C136" s="233"/>
      <c r="H136" s="233"/>
      <c r="N136" s="233"/>
      <c r="S136" s="233"/>
      <c r="V136" s="233"/>
    </row>
    <row r="137" spans="2:22" x14ac:dyDescent="0.15">
      <c r="B137" s="47" t="s">
        <v>548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515</v>
      </c>
      <c r="C138" s="233"/>
      <c r="H138" s="232"/>
      <c r="N138" s="233"/>
      <c r="S138" s="233"/>
      <c r="V138" s="233"/>
    </row>
    <row r="139" spans="2:22" x14ac:dyDescent="0.15">
      <c r="B139" s="47" t="s">
        <v>517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547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552</v>
      </c>
      <c r="C143" s="233"/>
      <c r="H143" s="233"/>
      <c r="N143" s="233"/>
      <c r="S143" s="233"/>
      <c r="V143" s="233"/>
    </row>
    <row r="144" spans="2:22" x14ac:dyDescent="0.15">
      <c r="B144" s="106" t="s">
        <v>554</v>
      </c>
      <c r="C144" s="232"/>
      <c r="H144" s="233"/>
      <c r="N144" s="233"/>
      <c r="S144" s="233"/>
      <c r="V144" s="233"/>
    </row>
    <row r="145" spans="2:22" x14ac:dyDescent="0.15">
      <c r="B145" s="106" t="s">
        <v>555</v>
      </c>
      <c r="C145" s="232"/>
      <c r="H145" s="233"/>
      <c r="N145" s="233"/>
      <c r="S145" s="233"/>
      <c r="V145" s="233"/>
    </row>
    <row r="146" spans="2:22" x14ac:dyDescent="0.15">
      <c r="B146" s="106" t="s">
        <v>556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553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562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557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9"/>
  <sheetViews>
    <sheetView topLeftCell="B28" workbookViewId="0">
      <selection activeCell="G60" sqref="G60"/>
    </sheetView>
    <sheetView topLeftCell="B1" workbookViewId="1"/>
    <sheetView topLeftCell="B1" workbookViewId="2"/>
  </sheetViews>
  <sheetFormatPr baseColWidth="10" defaultColWidth="12.33203125" defaultRowHeight="13" outlineLevelRow="1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4" width="6" style="48" bestFit="1" customWidth="1"/>
    <col min="5" max="9" width="15.6640625" style="48" customWidth="1"/>
    <col min="10" max="10" width="15.1640625" style="37" bestFit="1" customWidth="1"/>
    <col min="11" max="11" width="13.6640625" style="48" bestFit="1" customWidth="1"/>
    <col min="12" max="12" width="19.1640625" style="48" bestFit="1" customWidth="1"/>
    <col min="13" max="18" width="13.6640625" style="48" bestFit="1" customWidth="1"/>
    <col min="19" max="64" width="12.33203125" style="48"/>
    <col min="65" max="65" width="16.33203125" style="159" bestFit="1" customWidth="1"/>
    <col min="66" max="16384" width="12.33203125" style="48"/>
  </cols>
  <sheetData>
    <row r="1" spans="1:65" ht="12.75" customHeight="1" x14ac:dyDescent="0.2">
      <c r="A1" s="220"/>
      <c r="B1" s="14" t="s">
        <v>1084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529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578</v>
      </c>
      <c r="D4" s="155">
        <f>STAFF_CWS!G559</f>
        <v>0</v>
      </c>
      <c r="E4" s="155">
        <f>STAFF_CWS!S559</f>
        <v>0</v>
      </c>
      <c r="F4" s="155">
        <f>STAFF_CWS!AE559</f>
        <v>0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4</v>
      </c>
      <c r="F5" s="155">
        <f>STAFF_CWS!AE560</f>
        <v>4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478</v>
      </c>
      <c r="D7" s="50">
        <f>D111</f>
        <v>0</v>
      </c>
      <c r="E7" s="50">
        <f>SUM(E111:P111)</f>
        <v>9188</v>
      </c>
      <c r="F7" s="50">
        <f>SUM(Q111:AB111)</f>
        <v>20556</v>
      </c>
      <c r="G7" s="50">
        <f>SUM(AC111:AN111)</f>
        <v>36300</v>
      </c>
      <c r="H7" s="50">
        <f>SUM(AO111:AZ111)</f>
        <v>37388</v>
      </c>
      <c r="I7" s="50">
        <f>SUM(BA111:BL111)</f>
        <v>38511</v>
      </c>
      <c r="J7" s="35">
        <f>SUM(D7:I7)</f>
        <v>141943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480</v>
      </c>
      <c r="J9" s="37"/>
      <c r="K9" s="37"/>
      <c r="BM9" s="65"/>
    </row>
    <row r="10" spans="1:65" s="33" customFormat="1" outlineLevel="1" x14ac:dyDescent="0.15">
      <c r="B10" s="47" t="s">
        <v>480</v>
      </c>
      <c r="D10" s="70">
        <f>D114</f>
        <v>0</v>
      </c>
      <c r="E10" s="70">
        <f>SUM(E114:P114)</f>
        <v>150720000</v>
      </c>
      <c r="F10" s="70">
        <f>SUM(Q114:AB114)</f>
        <v>362524560</v>
      </c>
      <c r="G10" s="70">
        <f>SUM(AC114:AN114)</f>
        <v>748123456</v>
      </c>
      <c r="H10" s="70">
        <f>SUM(AO114:AZ114)</f>
        <v>1145209397.7760003</v>
      </c>
      <c r="I10" s="70">
        <f>SUM(BA114:BL114)</f>
        <v>1191762376.5755405</v>
      </c>
      <c r="J10" s="65">
        <f>SUM(D10:I10)</f>
        <v>3598339790.3515406</v>
      </c>
      <c r="K10" s="144">
        <f>J10-BM114</f>
        <v>0</v>
      </c>
      <c r="L10" s="70" t="s">
        <v>610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outlineLevel="1" x14ac:dyDescent="0.15">
      <c r="B11" s="47" t="s">
        <v>304</v>
      </c>
      <c r="D11" s="70">
        <f>D115</f>
        <v>0</v>
      </c>
      <c r="E11" s="70">
        <f>SUM(E115:P115)</f>
        <v>94188500</v>
      </c>
      <c r="F11" s="70">
        <f>SUM(Q115:AB115)</f>
        <v>226012890</v>
      </c>
      <c r="G11" s="70">
        <f>SUM(AC115:AN115)</f>
        <v>446782913.75000018</v>
      </c>
      <c r="H11" s="70">
        <f>SUM(AO115:AZ115)</f>
        <v>692033682.99800003</v>
      </c>
      <c r="I11" s="70">
        <f>SUM(BA115:BL115)</f>
        <v>762648455.45254517</v>
      </c>
      <c r="J11" s="65">
        <f>SUM(D11:I11)</f>
        <v>2221666442.2005453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outlineLevel="1" x14ac:dyDescent="0.15">
      <c r="B12" s="47" t="s">
        <v>331</v>
      </c>
      <c r="D12" s="70">
        <f>D116</f>
        <v>0</v>
      </c>
      <c r="E12" s="70">
        <f>SUM(E116:P116)</f>
        <v>56531500</v>
      </c>
      <c r="F12" s="70">
        <f>SUM(Q116:AB116)</f>
        <v>136511670</v>
      </c>
      <c r="G12" s="70">
        <f>SUM(AC116:AN116)</f>
        <v>301340542.25</v>
      </c>
      <c r="H12" s="70">
        <f>SUM(AO116:AZ116)</f>
        <v>453175714.77799994</v>
      </c>
      <c r="I12" s="70">
        <f>SUM(BA116:BL116)</f>
        <v>429113921.1229952</v>
      </c>
      <c r="J12" s="65">
        <f>SUM(D12:I12)</f>
        <v>1376673348.150995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outlineLevel="1" x14ac:dyDescent="0.15">
      <c r="B13" s="47" t="s">
        <v>318</v>
      </c>
      <c r="D13" s="46">
        <f>D117</f>
        <v>0</v>
      </c>
      <c r="E13" s="46">
        <f>E12/E10</f>
        <v>0.37507630042462847</v>
      </c>
      <c r="F13" s="46">
        <f>F12/F10</f>
        <v>0.37655840476021818</v>
      </c>
      <c r="G13" s="46">
        <f>G12/G10</f>
        <v>0.4027952069049951</v>
      </c>
      <c r="H13" s="46">
        <f>H12/H10</f>
        <v>0.39571428217238558</v>
      </c>
      <c r="I13" s="46">
        <f>I12/I10</f>
        <v>0.36006667902709677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outlineLevel="1" x14ac:dyDescent="0.15">
      <c r="J14" s="37"/>
      <c r="K14" s="37"/>
      <c r="BM14" s="65"/>
    </row>
    <row r="15" spans="1:65" s="33" customFormat="1" outlineLevel="1" x14ac:dyDescent="0.15">
      <c r="B15" s="14" t="str">
        <f>B119</f>
        <v>Local Services Units Ingreso</v>
      </c>
      <c r="J15" s="37"/>
      <c r="K15" s="37"/>
      <c r="BM15" s="65"/>
    </row>
    <row r="16" spans="1:65" s="33" customFormat="1" outlineLevel="1" x14ac:dyDescent="0.15">
      <c r="B16" s="47" t="str">
        <f>B120</f>
        <v>Servicio Ingreso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0</v>
      </c>
      <c r="H16" s="70">
        <f>SUM(AO120:AZ120)</f>
        <v>0</v>
      </c>
      <c r="I16" s="70">
        <f>SUM(BA120:BL120)</f>
        <v>0</v>
      </c>
      <c r="J16" s="65">
        <f>SUM(D16:I16)</f>
        <v>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outlineLevel="1" x14ac:dyDescent="0.15">
      <c r="B17" s="47" t="s">
        <v>351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>
        <f>SUM(AO121:AZ121)</f>
        <v>0</v>
      </c>
      <c r="I17" s="70">
        <f>SUM(BA121:BL121)</f>
        <v>0</v>
      </c>
      <c r="J17" s="65">
        <f>SUM(D17:I17)</f>
        <v>0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outlineLevel="1" x14ac:dyDescent="0.15">
      <c r="B18" s="14" t="s">
        <v>355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0</v>
      </c>
      <c r="H18" s="70">
        <f>SUM(AO122:AZ122)</f>
        <v>0</v>
      </c>
      <c r="I18" s="70">
        <f>SUM(BA122:BL122)</f>
        <v>0</v>
      </c>
      <c r="J18" s="65">
        <f>SUM(D18:I18)</f>
        <v>0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outlineLevel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outlineLevel="1" x14ac:dyDescent="0.15">
      <c r="B20" s="14" t="str">
        <f>B124</f>
        <v>Domicilio Services Units Ingreso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outlineLevel="1" x14ac:dyDescent="0.15">
      <c r="B21" s="47" t="s">
        <v>354</v>
      </c>
      <c r="D21" s="70">
        <f>D125</f>
        <v>0</v>
      </c>
      <c r="E21" s="70">
        <f>SUM(E125:P125)</f>
        <v>5840000</v>
      </c>
      <c r="F21" s="70">
        <f>SUM(Q125:AB125)</f>
        <v>14535950</v>
      </c>
      <c r="G21" s="70">
        <f>SUM(AC125:AN125)</f>
        <v>31739490.25</v>
      </c>
      <c r="H21" s="70">
        <f>SUM(AO125:AZ125)</f>
        <v>51555934.655000001</v>
      </c>
      <c r="I21" s="70">
        <f>SUM(BA125:BL125)</f>
        <v>56809899.073400006</v>
      </c>
      <c r="J21" s="65">
        <f>SUM(D21:I21)</f>
        <v>160481273.97839999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outlineLevel="1" x14ac:dyDescent="0.15">
      <c r="B22" s="47" t="s">
        <v>353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>
        <f>SUM(AO126:AZ126)</f>
        <v>0</v>
      </c>
      <c r="I22" s="70">
        <f>SUM(BA126:BL126)</f>
        <v>0</v>
      </c>
      <c r="J22" s="65">
        <f>SUM(D22:I22)</f>
        <v>0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outlineLevel="1" x14ac:dyDescent="0.15">
      <c r="B23" s="14" t="s">
        <v>356</v>
      </c>
      <c r="D23" s="70">
        <f>D127</f>
        <v>0</v>
      </c>
      <c r="E23" s="70">
        <f>SUM(E127:P127)</f>
        <v>5840000</v>
      </c>
      <c r="F23" s="70">
        <f>SUM(Q127:AB127)</f>
        <v>14535950</v>
      </c>
      <c r="G23" s="70">
        <f>SUM(AC127:AN127)</f>
        <v>31739490.25</v>
      </c>
      <c r="H23" s="70">
        <f>SUM(AO127:AZ127)</f>
        <v>51555934.655000001</v>
      </c>
      <c r="I23" s="70">
        <f>SUM(BA127:BL127)</f>
        <v>56809899.073400006</v>
      </c>
      <c r="J23" s="65">
        <f>SUM(D23:I23)</f>
        <v>160481273.97839999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outlineLevel="1" x14ac:dyDescent="0.15">
      <c r="J24" s="37"/>
      <c r="K24" s="37"/>
      <c r="BM24" s="65"/>
    </row>
    <row r="25" spans="1:65" s="33" customFormat="1" x14ac:dyDescent="0.15">
      <c r="B25" s="14" t="s">
        <v>357</v>
      </c>
      <c r="D25" s="104">
        <f>D129</f>
        <v>0</v>
      </c>
      <c r="E25" s="104">
        <f>SUM(E129:P129)</f>
        <v>62371500</v>
      </c>
      <c r="F25" s="104">
        <f>SUM(Q129:AB129)</f>
        <v>151047620</v>
      </c>
      <c r="G25" s="104">
        <f>SUM(AC129:AN129)</f>
        <v>333080032.5</v>
      </c>
      <c r="H25" s="104">
        <f>SUM(AO129:AZ129)</f>
        <v>504731649.43300009</v>
      </c>
      <c r="I25" s="104">
        <f>SUM(BA129:BL129)</f>
        <v>485923820.19639504</v>
      </c>
      <c r="J25" s="38">
        <f>SUM(D25:I25)</f>
        <v>1537154622.129395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x14ac:dyDescent="0.15">
      <c r="B27" s="16" t="s">
        <v>477</v>
      </c>
      <c r="K27" s="37"/>
    </row>
    <row r="28" spans="1:65" x14ac:dyDescent="0.15">
      <c r="B28" s="44"/>
      <c r="K28" s="37"/>
    </row>
    <row r="29" spans="1:65" s="50" customFormat="1" x14ac:dyDescent="0.15">
      <c r="A29" s="74"/>
      <c r="B29" s="128" t="s">
        <v>393</v>
      </c>
      <c r="C29" s="123"/>
      <c r="D29" s="121">
        <f>D133</f>
        <v>0</v>
      </c>
      <c r="E29" s="121">
        <f>SUM(E133:P133)</f>
        <v>0</v>
      </c>
      <c r="F29" s="121">
        <f>SUM(Q133:AB133)</f>
        <v>0</v>
      </c>
      <c r="G29" s="121">
        <f>SUM(AC133:AN133)</f>
        <v>0</v>
      </c>
      <c r="H29" s="121">
        <f>SUM(AO133:AZ133)</f>
        <v>0</v>
      </c>
      <c r="I29" s="121">
        <f>SUM(BA133:BL133)</f>
        <v>0</v>
      </c>
      <c r="J29" s="65">
        <f>SUM(D29:I29)</f>
        <v>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x14ac:dyDescent="0.15">
      <c r="B30" s="128" t="s">
        <v>394</v>
      </c>
      <c r="C30" s="130"/>
      <c r="D30" s="130">
        <f>D134</f>
        <v>0</v>
      </c>
      <c r="E30" s="130">
        <f>SUM(E134:P134)</f>
        <v>0</v>
      </c>
      <c r="F30" s="130">
        <f>SUM(Q134:AB134)</f>
        <v>0</v>
      </c>
      <c r="G30" s="130">
        <f>SUM(AC134:AN134)</f>
        <v>0</v>
      </c>
      <c r="H30" s="130">
        <f>SUM(AO134:AZ134)</f>
        <v>0</v>
      </c>
      <c r="I30" s="130">
        <f>SUM(BA134:BL134)</f>
        <v>0</v>
      </c>
      <c r="J30" s="38">
        <f>SUM(D30:I30)</f>
        <v>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x14ac:dyDescent="0.15">
      <c r="B31" s="127" t="s">
        <v>420</v>
      </c>
      <c r="C31" s="131"/>
      <c r="D31" s="131">
        <f>D135</f>
        <v>0</v>
      </c>
      <c r="E31" s="131">
        <f>SUM(E135:P135)</f>
        <v>0</v>
      </c>
      <c r="F31" s="131">
        <f>SUM(Q135:AB135)</f>
        <v>0</v>
      </c>
      <c r="G31" s="131">
        <f>SUM(AC135:AN135)</f>
        <v>0</v>
      </c>
      <c r="H31" s="131">
        <f>SUM(AO135:AZ135)</f>
        <v>0</v>
      </c>
      <c r="I31" s="131">
        <f>SUM(BA135:BL135)</f>
        <v>0</v>
      </c>
      <c r="J31" s="118">
        <f>SUM(D31:I31)</f>
        <v>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x14ac:dyDescent="0.15">
      <c r="B32" s="127" t="s">
        <v>440</v>
      </c>
      <c r="C32" s="121"/>
      <c r="D32" s="121">
        <f>D136</f>
        <v>0</v>
      </c>
      <c r="E32" s="121">
        <f>SUM(E136:P136)</f>
        <v>0</v>
      </c>
      <c r="F32" s="121">
        <f>SUM(Q136:AB136)</f>
        <v>0</v>
      </c>
      <c r="G32" s="121">
        <f>SUM(AC136:AN136)</f>
        <v>0</v>
      </c>
      <c r="H32" s="121">
        <f>SUM(AO136:AZ136)</f>
        <v>0</v>
      </c>
      <c r="I32" s="121">
        <f>SUM(BA136:BL136)</f>
        <v>0</v>
      </c>
      <c r="J32" s="65">
        <f>SUM(D32:I32)</f>
        <v>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x14ac:dyDescent="0.15">
      <c r="B33" s="48"/>
      <c r="K33" s="37"/>
      <c r="BM33" s="65"/>
    </row>
    <row r="34" spans="1:65" x14ac:dyDescent="0.15">
      <c r="B34" s="50" t="s">
        <v>441</v>
      </c>
      <c r="C34" s="130"/>
      <c r="D34" s="130">
        <f>D138</f>
        <v>0</v>
      </c>
      <c r="E34" s="130">
        <f>SUM(E138:P138)</f>
        <v>0</v>
      </c>
      <c r="F34" s="130">
        <f>SUM(Q138:AB138)</f>
        <v>0</v>
      </c>
      <c r="G34" s="130">
        <f>SUM(AC138:AN138)</f>
        <v>0</v>
      </c>
      <c r="H34" s="130">
        <f>SUM(AO138:AZ138)</f>
        <v>0</v>
      </c>
      <c r="I34" s="130">
        <f>SUM(BA138:BL138)</f>
        <v>0</v>
      </c>
      <c r="J34" s="38">
        <f>SUM(D34:I34)</f>
        <v>0</v>
      </c>
      <c r="K34" s="144">
        <f>J34-BM138</f>
        <v>0</v>
      </c>
      <c r="L34" s="130" t="s">
        <v>583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x14ac:dyDescent="0.15">
      <c r="B36" s="14" t="s">
        <v>25</v>
      </c>
      <c r="K36" s="37"/>
    </row>
    <row r="37" spans="1:65" s="50" customFormat="1" x14ac:dyDescent="0.15">
      <c r="A37" s="74"/>
      <c r="B37" s="47" t="s">
        <v>409</v>
      </c>
      <c r="C37" s="14"/>
      <c r="D37" s="121">
        <f t="shared" ref="D37:D43" si="0">D141</f>
        <v>0</v>
      </c>
      <c r="E37" s="121">
        <f t="shared" ref="E37:E43" si="1">SUM(E141:P141)</f>
        <v>0</v>
      </c>
      <c r="F37" s="121">
        <f t="shared" ref="F37:F43" si="2">SUM(Q141:AB141)</f>
        <v>0</v>
      </c>
      <c r="G37" s="121">
        <f t="shared" ref="G37:G43" si="3">SUM(AC141:AN141)</f>
        <v>0</v>
      </c>
      <c r="H37" s="121">
        <f t="shared" ref="H37:H43" si="4">SUM(AO141:AZ141)</f>
        <v>0</v>
      </c>
      <c r="I37" s="121">
        <f t="shared" ref="I37:I43" si="5">SUM(BA141:BL141)</f>
        <v>0</v>
      </c>
      <c r="J37" s="65">
        <f t="shared" ref="J37:J43" si="6">SUM(D37:I37)</f>
        <v>0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x14ac:dyDescent="0.15">
      <c r="A38" s="74"/>
      <c r="B38" s="47" t="s">
        <v>410</v>
      </c>
      <c r="C38" s="14"/>
      <c r="D38" s="121">
        <f t="shared" si="0"/>
        <v>0</v>
      </c>
      <c r="E38" s="121">
        <f t="shared" si="1"/>
        <v>0</v>
      </c>
      <c r="F38" s="121">
        <f t="shared" si="2"/>
        <v>0</v>
      </c>
      <c r="G38" s="121">
        <f t="shared" si="3"/>
        <v>0</v>
      </c>
      <c r="H38" s="121">
        <f t="shared" si="4"/>
        <v>0</v>
      </c>
      <c r="I38" s="121">
        <f t="shared" si="5"/>
        <v>0</v>
      </c>
      <c r="J38" s="65">
        <f t="shared" si="6"/>
        <v>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x14ac:dyDescent="0.15">
      <c r="A39" s="74"/>
      <c r="B39" s="47" t="s">
        <v>411</v>
      </c>
      <c r="C39" s="14"/>
      <c r="D39" s="121">
        <f t="shared" si="0"/>
        <v>0</v>
      </c>
      <c r="E39" s="121">
        <f t="shared" si="1"/>
        <v>0</v>
      </c>
      <c r="F39" s="121">
        <f t="shared" si="2"/>
        <v>0</v>
      </c>
      <c r="G39" s="121">
        <f t="shared" si="3"/>
        <v>0</v>
      </c>
      <c r="H39" s="121">
        <f t="shared" si="4"/>
        <v>0</v>
      </c>
      <c r="I39" s="121">
        <f t="shared" si="5"/>
        <v>0</v>
      </c>
      <c r="J39" s="65">
        <f t="shared" si="6"/>
        <v>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x14ac:dyDescent="0.15">
      <c r="A40" s="74"/>
      <c r="B40" s="47" t="s">
        <v>413</v>
      </c>
      <c r="C40" s="14"/>
      <c r="D40" s="121">
        <f t="shared" si="0"/>
        <v>0</v>
      </c>
      <c r="E40" s="121">
        <f t="shared" si="1"/>
        <v>75600000</v>
      </c>
      <c r="F40" s="121">
        <f t="shared" si="2"/>
        <v>110880000</v>
      </c>
      <c r="G40" s="121">
        <f t="shared" si="3"/>
        <v>118641600</v>
      </c>
      <c r="H40" s="121">
        <f t="shared" si="4"/>
        <v>126946512</v>
      </c>
      <c r="I40" s="121">
        <f t="shared" si="5"/>
        <v>135832767.83999997</v>
      </c>
      <c r="J40" s="65">
        <f t="shared" si="6"/>
        <v>567900879.83999991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x14ac:dyDescent="0.15">
      <c r="A41" s="74"/>
      <c r="B41" s="47" t="s">
        <v>414</v>
      </c>
      <c r="C41" s="14"/>
      <c r="D41" s="121">
        <f t="shared" si="0"/>
        <v>0</v>
      </c>
      <c r="E41" s="121">
        <f t="shared" si="1"/>
        <v>0</v>
      </c>
      <c r="F41" s="121">
        <f t="shared" si="2"/>
        <v>0</v>
      </c>
      <c r="G41" s="121">
        <f t="shared" si="3"/>
        <v>0</v>
      </c>
      <c r="H41" s="121">
        <f t="shared" si="4"/>
        <v>0</v>
      </c>
      <c r="I41" s="121">
        <f t="shared" si="5"/>
        <v>0</v>
      </c>
      <c r="J41" s="65">
        <f t="shared" si="6"/>
        <v>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x14ac:dyDescent="0.15">
      <c r="B42" s="47" t="s">
        <v>481</v>
      </c>
      <c r="C42" s="33"/>
      <c r="D42" s="121">
        <f t="shared" si="0"/>
        <v>0</v>
      </c>
      <c r="E42" s="121">
        <f t="shared" si="1"/>
        <v>0</v>
      </c>
      <c r="F42" s="121">
        <f t="shared" si="2"/>
        <v>0</v>
      </c>
      <c r="G42" s="121">
        <f t="shared" si="3"/>
        <v>0</v>
      </c>
      <c r="H42" s="121">
        <f t="shared" si="4"/>
        <v>0</v>
      </c>
      <c r="I42" s="121">
        <f t="shared" si="5"/>
        <v>0</v>
      </c>
      <c r="J42" s="65">
        <f t="shared" si="6"/>
        <v>0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375</v>
      </c>
      <c r="C43" s="14"/>
      <c r="D43" s="121">
        <f t="shared" si="0"/>
        <v>0</v>
      </c>
      <c r="E43" s="121">
        <f t="shared" si="1"/>
        <v>75600000</v>
      </c>
      <c r="F43" s="121">
        <f t="shared" si="2"/>
        <v>110880000</v>
      </c>
      <c r="G43" s="121">
        <f t="shared" si="3"/>
        <v>118641600</v>
      </c>
      <c r="H43" s="121">
        <f t="shared" si="4"/>
        <v>126946512</v>
      </c>
      <c r="I43" s="121">
        <f t="shared" si="5"/>
        <v>135832767.83999997</v>
      </c>
      <c r="J43" s="65">
        <f t="shared" si="6"/>
        <v>567900879.83999991</v>
      </c>
      <c r="K43" s="144">
        <f t="shared" si="7"/>
        <v>0</v>
      </c>
      <c r="L43" s="121" t="s">
        <v>707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x14ac:dyDescent="0.15">
      <c r="B45" s="14" t="s">
        <v>500</v>
      </c>
      <c r="K45" s="37"/>
    </row>
    <row r="46" spans="1:65" s="157" customFormat="1" x14ac:dyDescent="0.15">
      <c r="A46" s="156"/>
      <c r="B46" s="47" t="s">
        <v>171</v>
      </c>
      <c r="D46" s="158">
        <f>D150</f>
        <v>0</v>
      </c>
      <c r="E46" s="158">
        <f>SUM(E150:P150)</f>
        <v>20610000</v>
      </c>
      <c r="F46" s="158">
        <f>SUM(Q150:AB150)</f>
        <v>27480000</v>
      </c>
      <c r="G46" s="158">
        <f>SUM(AC150:AN150)</f>
        <v>30960000</v>
      </c>
      <c r="H46" s="158">
        <f>SUM(AO150:AZ150)</f>
        <v>30960000</v>
      </c>
      <c r="I46" s="158">
        <f>SUM(BA150:BL150)</f>
        <v>30960000</v>
      </c>
      <c r="J46" s="159">
        <f>SUM(D46:I46)</f>
        <v>140970000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x14ac:dyDescent="0.15">
      <c r="A48" s="156"/>
      <c r="B48" s="47" t="s">
        <v>381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x14ac:dyDescent="0.15">
      <c r="A49" s="156"/>
      <c r="B49" s="47" t="s">
        <v>25</v>
      </c>
      <c r="D49" s="158">
        <f>D153</f>
        <v>0</v>
      </c>
      <c r="E49" s="158">
        <f>SUM(E153:P153)</f>
        <v>15000000</v>
      </c>
      <c r="F49" s="158">
        <f>SUM(Q153:AB153)</f>
        <v>24000000</v>
      </c>
      <c r="G49" s="158">
        <f>SUM(AC153:AN153)</f>
        <v>48000000</v>
      </c>
      <c r="H49" s="158">
        <f>SUM(AO153:AZ153)</f>
        <v>48000000</v>
      </c>
      <c r="I49" s="158">
        <f>SUM(BA153:BL153)</f>
        <v>48000000</v>
      </c>
      <c r="J49" s="159">
        <f>SUM(D49:I49)</f>
        <v>183000000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1248</v>
      </c>
      <c r="D50" s="160">
        <f>D154</f>
        <v>0</v>
      </c>
      <c r="E50" s="160">
        <f>SUM(E154:P154)</f>
        <v>35610000</v>
      </c>
      <c r="F50" s="160">
        <f>SUM(Q154:AB154)</f>
        <v>51480000</v>
      </c>
      <c r="G50" s="160">
        <f>SUM(AC154:AN154)</f>
        <v>78960000</v>
      </c>
      <c r="H50" s="160">
        <f>SUM(AO154:AZ154)</f>
        <v>78960000</v>
      </c>
      <c r="I50" s="160">
        <f>SUM(BA154:BL154)</f>
        <v>78960000</v>
      </c>
      <c r="J50" s="144">
        <f>SUM(D50:I50)</f>
        <v>323970000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x14ac:dyDescent="0.15">
      <c r="B52" s="14" t="s">
        <v>484</v>
      </c>
      <c r="K52" s="37"/>
    </row>
    <row r="53" spans="1:65" s="157" customFormat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x14ac:dyDescent="0.15">
      <c r="A54" s="156"/>
      <c r="B54" s="47" t="s">
        <v>172</v>
      </c>
      <c r="D54" s="158">
        <f>D158</f>
        <v>0</v>
      </c>
      <c r="E54" s="158">
        <f>SUM(E158:P158)</f>
        <v>2000000</v>
      </c>
      <c r="F54" s="158">
        <f>SUM(Q158:AB158)</f>
        <v>3000000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5000000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x14ac:dyDescent="0.15">
      <c r="A55" s="156"/>
      <c r="B55" s="47" t="s">
        <v>381</v>
      </c>
      <c r="D55" s="158">
        <f>D159</f>
        <v>0</v>
      </c>
      <c r="E55" s="158">
        <f>SUM(E159:P159)</f>
        <v>0</v>
      </c>
      <c r="F55" s="158">
        <f>SUM(Q159:AB159)</f>
        <v>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485</v>
      </c>
      <c r="D57" s="160">
        <f>D161</f>
        <v>0</v>
      </c>
      <c r="E57" s="160">
        <f>SUM(E161:P161)</f>
        <v>2000000</v>
      </c>
      <c r="F57" s="160">
        <f>SUM(Q161:AB161)</f>
        <v>3000000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5000000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x14ac:dyDescent="0.15">
      <c r="A59" s="74"/>
      <c r="B59" s="14" t="s">
        <v>486</v>
      </c>
      <c r="J59" s="35"/>
      <c r="K59" s="35"/>
      <c r="BM59" s="167"/>
    </row>
    <row r="60" spans="1:65" x14ac:dyDescent="0.15">
      <c r="B60" s="47" t="s">
        <v>382</v>
      </c>
      <c r="D60" s="161">
        <f>D164</f>
        <v>0</v>
      </c>
      <c r="E60" s="161">
        <f>SUM(E164:P164)</f>
        <v>0</v>
      </c>
      <c r="F60" s="161">
        <f>SUM(Q164:AB164)</f>
        <v>0</v>
      </c>
      <c r="G60" s="161">
        <f>SUM(AC164:AN164)</f>
        <v>15792000</v>
      </c>
      <c r="H60" s="161">
        <f>SUM(AO164:AZ164)</f>
        <v>15792000</v>
      </c>
      <c r="I60" s="161">
        <f>SUM(BA164:BL164)</f>
        <v>15792000</v>
      </c>
      <c r="J60" s="159">
        <f>SUM(D60:I60)</f>
        <v>47376000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x14ac:dyDescent="0.15">
      <c r="A61" s="156"/>
      <c r="B61" s="47" t="str">
        <f>B165</f>
        <v>Transporte</v>
      </c>
      <c r="D61" s="161">
        <f>D165</f>
        <v>0</v>
      </c>
      <c r="E61" s="161">
        <f>SUM(E165:P165)</f>
        <v>0</v>
      </c>
      <c r="F61" s="161">
        <f>SUM(Q165:AB165)</f>
        <v>0</v>
      </c>
      <c r="G61" s="161">
        <f>SUM(AC165:AN165)</f>
        <v>0</v>
      </c>
      <c r="H61" s="161">
        <f>SUM(AO165:AZ165)</f>
        <v>0</v>
      </c>
      <c r="I61" s="161">
        <f>SUM(BA165:BL165)</f>
        <v>0</v>
      </c>
      <c r="J61" s="159">
        <f>SUM(D61:I61)</f>
        <v>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487</v>
      </c>
      <c r="D63" s="161">
        <f>D167</f>
        <v>0</v>
      </c>
      <c r="E63" s="161">
        <f>SUM(E167:P167)</f>
        <v>0</v>
      </c>
      <c r="F63" s="161">
        <f>SUM(Q167:AB167)</f>
        <v>0</v>
      </c>
      <c r="G63" s="161">
        <f>SUM(AC167:AN167)</f>
        <v>15792000</v>
      </c>
      <c r="H63" s="161">
        <f>SUM(AO167:AZ167)</f>
        <v>15792000</v>
      </c>
      <c r="I63" s="161">
        <f>SUM(BA167:BL167)</f>
        <v>15792000</v>
      </c>
      <c r="J63" s="159">
        <f>SUM(D63:I63)</f>
        <v>47376000</v>
      </c>
      <c r="K63" s="144">
        <f>J63-BM167</f>
        <v>0</v>
      </c>
      <c r="L63" s="161" t="s">
        <v>600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483</v>
      </c>
      <c r="D65" s="130">
        <f>D169</f>
        <v>0</v>
      </c>
      <c r="E65" s="130">
        <f>SUM(E169:P169)</f>
        <v>37610000</v>
      </c>
      <c r="F65" s="130">
        <f>SUM(Q169:AB169)</f>
        <v>54480000</v>
      </c>
      <c r="G65" s="130">
        <f>SUM(AC169:AN169)</f>
        <v>94752000</v>
      </c>
      <c r="H65" s="130">
        <f>SUM(AO169:AZ169)</f>
        <v>94752000</v>
      </c>
      <c r="I65" s="130">
        <f>SUM(BA169:BL169)</f>
        <v>94752000</v>
      </c>
      <c r="J65" s="38">
        <f>SUM(D65:I65)</f>
        <v>376346000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x14ac:dyDescent="0.15">
      <c r="B67" s="14" t="s">
        <v>312</v>
      </c>
      <c r="C67" s="14"/>
      <c r="K67" s="37"/>
    </row>
    <row r="68" spans="1:65" s="157" customFormat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0</v>
      </c>
      <c r="F68" s="158">
        <f>SUM(Q172:AB172)</f>
        <v>0</v>
      </c>
      <c r="G68" s="158">
        <f>SUM(AC172:AN172)</f>
        <v>0</v>
      </c>
      <c r="H68" s="158">
        <f>SUM(AO172:AZ172)</f>
        <v>0</v>
      </c>
      <c r="I68" s="158">
        <f>SUM(BA172:BL172)</f>
        <v>0</v>
      </c>
      <c r="J68" s="159">
        <f>SUM(D68:I68)</f>
        <v>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x14ac:dyDescent="0.15">
      <c r="A70" s="156"/>
      <c r="B70" s="47" t="s">
        <v>177</v>
      </c>
      <c r="C70" s="162"/>
      <c r="D70" s="158">
        <f>D174</f>
        <v>0</v>
      </c>
      <c r="E70" s="158">
        <f>SUM(E174:P174)</f>
        <v>0</v>
      </c>
      <c r="F70" s="158">
        <f>SUM(Q174:AB174)</f>
        <v>0</v>
      </c>
      <c r="G70" s="158">
        <f>SUM(AC174:AN174)</f>
        <v>0</v>
      </c>
      <c r="H70" s="158">
        <f>SUM(AO174:AZ174)</f>
        <v>0</v>
      </c>
      <c r="I70" s="158">
        <f>SUM(BA174:BL174)</f>
        <v>0</v>
      </c>
      <c r="J70" s="159">
        <f>SUM(D70:I70)</f>
        <v>0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x14ac:dyDescent="0.15">
      <c r="A71" s="156"/>
      <c r="B71" s="47" t="s">
        <v>290</v>
      </c>
      <c r="C71" s="162"/>
      <c r="D71" s="158">
        <f>D175</f>
        <v>0</v>
      </c>
      <c r="E71" s="158">
        <f>SUM(E175:P175)</f>
        <v>0</v>
      </c>
      <c r="F71" s="158">
        <f>SUM(Q175:AB175)</f>
        <v>0</v>
      </c>
      <c r="G71" s="158">
        <f>SUM(AC175:AN175)</f>
        <v>0</v>
      </c>
      <c r="H71" s="158">
        <f>SUM(AO175:AZ175)</f>
        <v>0</v>
      </c>
      <c r="I71" s="158">
        <f>SUM(BA175:BL175)</f>
        <v>0</v>
      </c>
      <c r="J71" s="159">
        <f>SUM(D71:I71)</f>
        <v>0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0</v>
      </c>
      <c r="F72" s="158">
        <f>SUM(Q176:AB176)</f>
        <v>0</v>
      </c>
      <c r="G72" s="158">
        <f>SUM(AC176:AN176)</f>
        <v>0</v>
      </c>
      <c r="H72" s="158">
        <f>SUM(AO176:AZ176)</f>
        <v>0</v>
      </c>
      <c r="I72" s="158">
        <f>SUM(BA176:BL176)</f>
        <v>0</v>
      </c>
      <c r="J72" s="159">
        <f>SUM(D72:I72)</f>
        <v>0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x14ac:dyDescent="0.15">
      <c r="B73" s="47" t="s">
        <v>165</v>
      </c>
      <c r="C73" s="163"/>
      <c r="D73" s="158">
        <f>D177</f>
        <v>0</v>
      </c>
      <c r="E73" s="158">
        <f>SUM(E177:P177)</f>
        <v>1980000</v>
      </c>
      <c r="F73" s="158">
        <f>SUM(Q177:AB177)</f>
        <v>2760000</v>
      </c>
      <c r="G73" s="158">
        <f>SUM(AC177:AN177)</f>
        <v>2760000</v>
      </c>
      <c r="H73" s="158">
        <f>SUM(AO177:AZ177)</f>
        <v>2760000</v>
      </c>
      <c r="I73" s="158">
        <f>SUM(BA177:BL177)</f>
        <v>2760000</v>
      </c>
      <c r="J73" s="159">
        <f>SUM(D73:I73)</f>
        <v>13020000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x14ac:dyDescent="0.15">
      <c r="A74" s="156"/>
      <c r="B74" s="16" t="s">
        <v>178</v>
      </c>
      <c r="C74" s="163"/>
      <c r="D74" s="158">
        <f>D178</f>
        <v>0</v>
      </c>
      <c r="E74" s="158">
        <f>SUM(E178:P178)</f>
        <v>1980000</v>
      </c>
      <c r="F74" s="158">
        <f>SUM(Q178:AB178)</f>
        <v>2760000</v>
      </c>
      <c r="G74" s="158">
        <f>SUM(AC178:AN178)</f>
        <v>2760000</v>
      </c>
      <c r="H74" s="158">
        <f>SUM(AO178:AZ178)</f>
        <v>2760000</v>
      </c>
      <c r="I74" s="158">
        <f>SUM(BA178:BL178)</f>
        <v>2760000</v>
      </c>
      <c r="J74" s="159">
        <f>SUM(D74:I74)</f>
        <v>13020000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x14ac:dyDescent="0.15">
      <c r="A76" s="156"/>
      <c r="B76" s="14" t="s">
        <v>303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x14ac:dyDescent="0.15">
      <c r="A77" s="156"/>
      <c r="B77" s="87" t="s">
        <v>166</v>
      </c>
      <c r="C77" s="163"/>
      <c r="D77" s="158">
        <f>D181</f>
        <v>0</v>
      </c>
      <c r="E77" s="158">
        <f>SUM(E181:P181)</f>
        <v>0</v>
      </c>
      <c r="F77" s="158">
        <f>SUM(Q181:AB181)</f>
        <v>0</v>
      </c>
      <c r="G77" s="158">
        <f>SUM(AC181:AN181)</f>
        <v>0</v>
      </c>
      <c r="H77" s="158">
        <f>SUM(AO181:AZ181)</f>
        <v>0</v>
      </c>
      <c r="I77" s="158">
        <f>SUM(BA181:BL181)</f>
        <v>0</v>
      </c>
      <c r="J77" s="159">
        <f>SUM(D77:I77)</f>
        <v>0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x14ac:dyDescent="0.15">
      <c r="A78" s="164"/>
      <c r="B78" s="87" t="s">
        <v>287</v>
      </c>
      <c r="C78" s="31"/>
      <c r="D78" s="158">
        <f>D182</f>
        <v>0</v>
      </c>
      <c r="E78" s="158">
        <f>SUM(E182:P182)</f>
        <v>0</v>
      </c>
      <c r="F78" s="158">
        <f>SUM(Q182:AB182)</f>
        <v>0</v>
      </c>
      <c r="G78" s="158">
        <f>SUM(AC182:AN182)</f>
        <v>0</v>
      </c>
      <c r="H78" s="158">
        <f>SUM(AO182:AZ182)</f>
        <v>0</v>
      </c>
      <c r="I78" s="158">
        <f>SUM(BA182:BL182)</f>
        <v>0</v>
      </c>
      <c r="J78" s="159">
        <f>SUM(D78:I78)</f>
        <v>0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x14ac:dyDescent="0.15">
      <c r="A79" s="74"/>
      <c r="B79" s="47" t="s">
        <v>182</v>
      </c>
      <c r="C79" s="33"/>
      <c r="D79" s="158">
        <f>D183</f>
        <v>0</v>
      </c>
      <c r="E79" s="158">
        <f>SUM(E183:P183)</f>
        <v>0</v>
      </c>
      <c r="F79" s="158">
        <f>SUM(Q183:AB183)</f>
        <v>0</v>
      </c>
      <c r="G79" s="158">
        <f>SUM(AC183:AN183)</f>
        <v>0</v>
      </c>
      <c r="H79" s="158">
        <f>SUM(AO183:AZ183)</f>
        <v>0</v>
      </c>
      <c r="I79" s="158">
        <f>SUM(BA183:BL183)</f>
        <v>0</v>
      </c>
      <c r="J79" s="159">
        <f>SUM(D79:I79)</f>
        <v>0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x14ac:dyDescent="0.15">
      <c r="B80" s="87" t="s">
        <v>175</v>
      </c>
      <c r="C80" s="14"/>
      <c r="D80" s="158">
        <f>D185</f>
        <v>0</v>
      </c>
      <c r="E80" s="158">
        <f>SUM(E185:P185)</f>
        <v>0</v>
      </c>
      <c r="F80" s="158">
        <f>SUM(Q185:AB185)</f>
        <v>0</v>
      </c>
      <c r="G80" s="158">
        <f>SUM(AC185:AN185)</f>
        <v>0</v>
      </c>
      <c r="H80" s="158">
        <f>SUM(AO185:AZ185)</f>
        <v>0</v>
      </c>
      <c r="I80" s="158">
        <f>SUM(BA185:BL185)</f>
        <v>0</v>
      </c>
      <c r="J80" s="159">
        <f>SUM(D80:I80)</f>
        <v>0</v>
      </c>
      <c r="K80" s="144">
        <f>J80-BM185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x14ac:dyDescent="0.15">
      <c r="B81" s="14" t="s">
        <v>168</v>
      </c>
      <c r="C81" s="47"/>
      <c r="D81" s="158">
        <f>D186</f>
        <v>0</v>
      </c>
      <c r="E81" s="158">
        <f>SUM(E186:P186)</f>
        <v>50000000</v>
      </c>
      <c r="F81" s="158">
        <f>SUM(Q186:AB186)</f>
        <v>66000000</v>
      </c>
      <c r="G81" s="158">
        <f>SUM(AC186:AN186)</f>
        <v>72600000.000000015</v>
      </c>
      <c r="H81" s="158">
        <f>SUM(AO186:AZ186)</f>
        <v>79860000.000000015</v>
      </c>
      <c r="I81" s="158">
        <f>SUM(BA186:BL186)</f>
        <v>87846000.000000015</v>
      </c>
      <c r="J81" s="159">
        <f>SUM(D81:I81)</f>
        <v>356306000</v>
      </c>
      <c r="K81" s="144">
        <f>J81-BM186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x14ac:dyDescent="0.15">
      <c r="A83" s="156"/>
      <c r="B83" s="14" t="s">
        <v>297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x14ac:dyDescent="0.15">
      <c r="A84" s="156"/>
      <c r="B84" s="47" t="s">
        <v>291</v>
      </c>
      <c r="C84" s="14"/>
      <c r="D84" s="158">
        <f>D189</f>
        <v>0</v>
      </c>
      <c r="E84" s="158">
        <f>SUM(E189:P189)</f>
        <v>0</v>
      </c>
      <c r="F84" s="158">
        <f>SUM(Q189:AB189)</f>
        <v>0</v>
      </c>
      <c r="G84" s="158">
        <f>SUM(AC189:AN189)</f>
        <v>0</v>
      </c>
      <c r="H84" s="158">
        <f>SUM(AO189:AZ189)</f>
        <v>0</v>
      </c>
      <c r="I84" s="158">
        <f>SUM(BA189:BL189)</f>
        <v>0</v>
      </c>
      <c r="J84" s="159">
        <f>SUM(D84:I84)</f>
        <v>0</v>
      </c>
      <c r="K84" s="144">
        <f>J84-BM189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x14ac:dyDescent="0.15">
      <c r="A85" s="74"/>
      <c r="B85" s="47" t="s">
        <v>292</v>
      </c>
      <c r="C85" s="14"/>
      <c r="D85" s="158">
        <f>D190</f>
        <v>0</v>
      </c>
      <c r="E85" s="158">
        <f>SUM(E190:P190)</f>
        <v>0</v>
      </c>
      <c r="F85" s="158">
        <f>SUM(Q190:AB190)</f>
        <v>0</v>
      </c>
      <c r="G85" s="158">
        <f>SUM(AC190:AN190)</f>
        <v>0</v>
      </c>
      <c r="H85" s="158">
        <f>SUM(AO190:AZ190)</f>
        <v>0</v>
      </c>
      <c r="I85" s="158">
        <f>SUM(BA190:BL190)</f>
        <v>0</v>
      </c>
      <c r="J85" s="159">
        <f>SUM(D85:I85)</f>
        <v>0</v>
      </c>
      <c r="K85" s="144">
        <f>J85-BM190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x14ac:dyDescent="0.15">
      <c r="A86" s="74"/>
      <c r="B86" s="47" t="s">
        <v>169</v>
      </c>
      <c r="C86" s="14"/>
      <c r="D86" s="158">
        <f>D191</f>
        <v>0</v>
      </c>
      <c r="E86" s="158">
        <f>SUM(E191:P191)</f>
        <v>0</v>
      </c>
      <c r="F86" s="158">
        <f>SUM(Q191:AB191)</f>
        <v>0</v>
      </c>
      <c r="G86" s="158">
        <f>SUM(AC191:AN191)</f>
        <v>0</v>
      </c>
      <c r="H86" s="158">
        <f>SUM(AO191:AZ191)</f>
        <v>0</v>
      </c>
      <c r="I86" s="158">
        <f>SUM(BA191:BL191)</f>
        <v>0</v>
      </c>
      <c r="J86" s="159">
        <f>SUM(D86:I86)</f>
        <v>0</v>
      </c>
      <c r="K86" s="144">
        <f>J86-BM191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x14ac:dyDescent="0.15">
      <c r="A87" s="7"/>
      <c r="B87" s="14" t="s">
        <v>296</v>
      </c>
      <c r="C87" s="33"/>
      <c r="D87" s="158">
        <f>D192</f>
        <v>0</v>
      </c>
      <c r="E87" s="158">
        <f>SUM(E192:P192)</f>
        <v>0</v>
      </c>
      <c r="F87" s="158">
        <f>SUM(Q192:AB192)</f>
        <v>0</v>
      </c>
      <c r="G87" s="158">
        <f>SUM(AC192:AN192)</f>
        <v>0</v>
      </c>
      <c r="H87" s="158">
        <f>SUM(AO192:AZ192)</f>
        <v>0</v>
      </c>
      <c r="I87" s="158">
        <f>SUM(BA192:BL192)</f>
        <v>0</v>
      </c>
      <c r="J87" s="159">
        <f>SUM(D87:I87)</f>
        <v>0</v>
      </c>
      <c r="K87" s="144">
        <f>J87-BM192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x14ac:dyDescent="0.15">
      <c r="B89" s="14" t="s">
        <v>298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x14ac:dyDescent="0.15">
      <c r="A90" s="74"/>
      <c r="B90" s="47" t="s">
        <v>180</v>
      </c>
      <c r="C90" s="14"/>
      <c r="D90" s="158">
        <f>D195</f>
        <v>0</v>
      </c>
      <c r="E90" s="158">
        <f>SUM(E195:P195)</f>
        <v>0</v>
      </c>
      <c r="F90" s="158">
        <f>SUM(Q195:AB195)</f>
        <v>0</v>
      </c>
      <c r="G90" s="158">
        <f>SUM(AC195:AN195)</f>
        <v>0</v>
      </c>
      <c r="H90" s="158">
        <f>SUM(AO195:AZ195)</f>
        <v>0</v>
      </c>
      <c r="I90" s="158">
        <f>SUM(BA195:BL195)</f>
        <v>0</v>
      </c>
      <c r="J90" s="159">
        <f>SUM(D90:I90)</f>
        <v>0</v>
      </c>
      <c r="K90" s="144">
        <f>J90-BM195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x14ac:dyDescent="0.15">
      <c r="A91" s="74"/>
      <c r="B91" s="47" t="s">
        <v>986</v>
      </c>
      <c r="C91" s="14"/>
      <c r="D91" s="158">
        <f>D196</f>
        <v>0</v>
      </c>
      <c r="E91" s="158">
        <f>SUM(E196:P196)</f>
        <v>0</v>
      </c>
      <c r="F91" s="158">
        <f>SUM(Q196:AB196)</f>
        <v>0</v>
      </c>
      <c r="G91" s="158">
        <f>SUM(AC196:AN196)</f>
        <v>0</v>
      </c>
      <c r="H91" s="158">
        <f>SUM(AO196:AZ196)</f>
        <v>0</v>
      </c>
      <c r="I91" s="158">
        <f>SUM(BA196:BL196)</f>
        <v>0</v>
      </c>
      <c r="J91" s="159">
        <f>SUM(D91:I91)</f>
        <v>0</v>
      </c>
      <c r="K91" s="144">
        <f>J91-BM196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x14ac:dyDescent="0.15">
      <c r="A92" s="74"/>
      <c r="B92" s="47" t="s">
        <v>176</v>
      </c>
      <c r="C92" s="14"/>
      <c r="D92" s="158">
        <f>D197</f>
        <v>0</v>
      </c>
      <c r="E92" s="158">
        <f>SUM(E197:P197)</f>
        <v>0</v>
      </c>
      <c r="F92" s="158">
        <f>SUM(Q197:AB197)</f>
        <v>0</v>
      </c>
      <c r="G92" s="158">
        <f>SUM(AC197:AN197)</f>
        <v>0</v>
      </c>
      <c r="H92" s="158">
        <f>SUM(AO197:AZ197)</f>
        <v>0</v>
      </c>
      <c r="I92" s="158">
        <f>SUM(BA197:BL197)</f>
        <v>0</v>
      </c>
      <c r="J92" s="159">
        <f>SUM(D92:I92)</f>
        <v>0</v>
      </c>
      <c r="K92" s="144">
        <f>J92-BM197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x14ac:dyDescent="0.15">
      <c r="A93" s="74"/>
      <c r="B93" s="50" t="s">
        <v>299</v>
      </c>
      <c r="C93" s="14"/>
      <c r="D93" s="158">
        <f>D198</f>
        <v>0</v>
      </c>
      <c r="E93" s="158">
        <f>SUM(E198:P198)</f>
        <v>0</v>
      </c>
      <c r="F93" s="158">
        <f>SUM(Q198:AB198)</f>
        <v>0</v>
      </c>
      <c r="G93" s="158">
        <f>SUM(AC198:AN198)</f>
        <v>0</v>
      </c>
      <c r="H93" s="158">
        <f>SUM(AO198:AZ198)</f>
        <v>0</v>
      </c>
      <c r="I93" s="158">
        <f>SUM(BA198:BL198)</f>
        <v>0</v>
      </c>
      <c r="J93" s="159">
        <f>SUM(D93:I93)</f>
        <v>0</v>
      </c>
      <c r="K93" s="144">
        <f>J93-BM198</f>
        <v>0</v>
      </c>
      <c r="L93" s="158" t="s">
        <v>592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x14ac:dyDescent="0.15">
      <c r="B95" s="14" t="s">
        <v>174</v>
      </c>
      <c r="C95" s="33"/>
      <c r="D95" s="158">
        <f>D200</f>
        <v>0</v>
      </c>
      <c r="E95" s="158">
        <f>SUM(E200:P200)</f>
        <v>0</v>
      </c>
      <c r="F95" s="158">
        <f>SUM(Q200:AB200)</f>
        <v>0</v>
      </c>
      <c r="G95" s="158">
        <f>SUM(AC200:AN200)</f>
        <v>0</v>
      </c>
      <c r="H95" s="158">
        <f>SUM(AO200:AZ200)</f>
        <v>0</v>
      </c>
      <c r="I95" s="158">
        <f>SUM(BA200:BL200)</f>
        <v>0</v>
      </c>
      <c r="J95" s="159">
        <f>SUM(D95:I95)</f>
        <v>0</v>
      </c>
      <c r="K95" s="144">
        <f>J95-BM200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x14ac:dyDescent="0.15">
      <c r="B97" s="50" t="s">
        <v>170</v>
      </c>
      <c r="C97" s="33"/>
      <c r="D97" s="158">
        <f>D202</f>
        <v>0</v>
      </c>
      <c r="E97" s="158">
        <f>SUM(E202:P202)</f>
        <v>0</v>
      </c>
      <c r="F97" s="158">
        <f>SUM(Q202:AB202)</f>
        <v>0</v>
      </c>
      <c r="G97" s="158">
        <f>SUM(AC202:AN202)</f>
        <v>0</v>
      </c>
      <c r="H97" s="158">
        <f>SUM(AO202:AZ202)</f>
        <v>0</v>
      </c>
      <c r="I97" s="158">
        <f>SUM(BA202:BL202)</f>
        <v>0</v>
      </c>
      <c r="J97" s="159">
        <f>SUM(D97:I97)</f>
        <v>0</v>
      </c>
      <c r="K97" s="144">
        <f>J97-BM202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x14ac:dyDescent="0.15">
      <c r="B99" s="50" t="s">
        <v>167</v>
      </c>
      <c r="C99" s="33"/>
      <c r="D99" s="158">
        <f>D204</f>
        <v>0</v>
      </c>
      <c r="E99" s="158">
        <f>SUM(E204:P204)</f>
        <v>1588583.3333333333</v>
      </c>
      <c r="F99" s="158">
        <f>SUM(Q204:AB204)</f>
        <v>2127000</v>
      </c>
      <c r="G99" s="158">
        <f>SUM(AC204:AN204)</f>
        <v>2127000</v>
      </c>
      <c r="H99" s="158">
        <f>SUM(AO204:AZ204)</f>
        <v>2127000</v>
      </c>
      <c r="I99" s="158">
        <f>SUM(BA204:BL204)</f>
        <v>2127000</v>
      </c>
      <c r="J99" s="159">
        <f>SUM(D99:I99)</f>
        <v>10096583.333333332</v>
      </c>
      <c r="K99" s="144">
        <f>J99-BM204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x14ac:dyDescent="0.15">
      <c r="B100" s="50"/>
      <c r="C100" s="33"/>
      <c r="K100" s="37"/>
    </row>
    <row r="101" spans="1:65" x14ac:dyDescent="0.15">
      <c r="B101" s="14" t="s">
        <v>1046</v>
      </c>
      <c r="C101" s="33"/>
      <c r="D101" s="130">
        <f>D206</f>
        <v>0</v>
      </c>
      <c r="E101" s="130">
        <f>SUM(E206:P206)</f>
        <v>166778583.33333334</v>
      </c>
      <c r="F101" s="130">
        <f>SUM(Q206:AB206)</f>
        <v>236247000</v>
      </c>
      <c r="G101" s="130">
        <f>SUM(AC206:AN206)</f>
        <v>290880600</v>
      </c>
      <c r="H101" s="130">
        <f>SUM(AO206:AZ206)</f>
        <v>306445512</v>
      </c>
      <c r="I101" s="130">
        <f>SUM(BA206:BL206)</f>
        <v>323317767.83999997</v>
      </c>
      <c r="J101" s="38">
        <f>SUM(D101:I101)</f>
        <v>1323669463.1733334</v>
      </c>
      <c r="K101" s="144">
        <f>J101-BM206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461</v>
      </c>
      <c r="D103" s="130">
        <f>D208</f>
        <v>0</v>
      </c>
      <c r="E103" s="130">
        <f>SUM(E208:P208)</f>
        <v>-104407083.33333334</v>
      </c>
      <c r="F103" s="130">
        <f>SUM(Q208:AB208)</f>
        <v>-85199380</v>
      </c>
      <c r="G103" s="130">
        <f>SUM(AC208:AN208)</f>
        <v>42199432.499999993</v>
      </c>
      <c r="H103" s="130">
        <f>SUM(AO208:AZ208)</f>
        <v>198286137.43300006</v>
      </c>
      <c r="I103" s="130">
        <f>SUM(BA208:BL208)</f>
        <v>162606052.3563951</v>
      </c>
      <c r="J103" s="38">
        <f>SUM(D103:I103)</f>
        <v>213485158.95606181</v>
      </c>
      <c r="K103" s="144">
        <f>J103-BM208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984</v>
      </c>
      <c r="D104" s="130">
        <f>D103</f>
        <v>0</v>
      </c>
      <c r="E104" s="130">
        <f>E103+D104</f>
        <v>-104407083.33333334</v>
      </c>
      <c r="F104" s="130">
        <f>F103+E104</f>
        <v>-189606463.33333334</v>
      </c>
      <c r="G104" s="130">
        <f>G103+F104</f>
        <v>-147407030.83333334</v>
      </c>
      <c r="H104" s="130">
        <f>H103+G104</f>
        <v>50879106.599666715</v>
      </c>
      <c r="I104" s="130">
        <f>I103+H104</f>
        <v>213485158.95606181</v>
      </c>
      <c r="J104" s="38">
        <f>SUM(D104:I104)</f>
        <v>-177056311.94427148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87" t="s">
        <v>35</v>
      </c>
      <c r="F107" s="387"/>
      <c r="G107" s="387"/>
      <c r="H107" s="387"/>
      <c r="I107" s="387"/>
      <c r="J107" s="387"/>
      <c r="K107" s="387"/>
      <c r="L107" s="387"/>
      <c r="M107" s="387"/>
      <c r="N107" s="387"/>
      <c r="O107" s="387"/>
      <c r="P107" s="387"/>
      <c r="Q107" s="387" t="s">
        <v>36</v>
      </c>
      <c r="R107" s="387"/>
      <c r="S107" s="387"/>
      <c r="T107" s="387"/>
      <c r="U107" s="387"/>
      <c r="V107" s="387"/>
      <c r="W107" s="387"/>
      <c r="X107" s="387"/>
      <c r="Y107" s="387"/>
      <c r="Z107" s="387"/>
      <c r="AA107" s="387"/>
      <c r="AB107" s="387"/>
      <c r="AC107" s="387" t="s">
        <v>37</v>
      </c>
      <c r="AD107" s="387"/>
      <c r="AE107" s="387"/>
      <c r="AF107" s="387"/>
      <c r="AG107" s="387"/>
      <c r="AH107" s="387"/>
      <c r="AI107" s="387"/>
      <c r="AJ107" s="387"/>
      <c r="AK107" s="387"/>
      <c r="AL107" s="387"/>
      <c r="AM107" s="387"/>
      <c r="AN107" s="387"/>
      <c r="AO107" s="387" t="s">
        <v>38</v>
      </c>
      <c r="AP107" s="387"/>
      <c r="AQ107" s="387"/>
      <c r="AR107" s="387"/>
      <c r="AS107" s="387"/>
      <c r="AT107" s="387"/>
      <c r="AU107" s="387"/>
      <c r="AV107" s="387"/>
      <c r="AW107" s="387"/>
      <c r="AX107" s="387"/>
      <c r="AY107" s="387"/>
      <c r="AZ107" s="387"/>
      <c r="BA107" s="387" t="s">
        <v>39</v>
      </c>
      <c r="BB107" s="387"/>
      <c r="BC107" s="387"/>
      <c r="BD107" s="387"/>
      <c r="BE107" s="387"/>
      <c r="BF107" s="387"/>
      <c r="BG107" s="387"/>
      <c r="BH107" s="387"/>
      <c r="BI107" s="387"/>
      <c r="BJ107" s="387"/>
      <c r="BK107" s="387"/>
      <c r="BL107" s="387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478</v>
      </c>
      <c r="D111" s="50">
        <f>'REV-REVCALC_CWS'!B6</f>
        <v>0</v>
      </c>
      <c r="E111" s="50">
        <f>'REV-REVCALC_CWS'!C6</f>
        <v>0</v>
      </c>
      <c r="F111" s="50">
        <f>'REV-REVCALC_CWS'!D6</f>
        <v>0</v>
      </c>
      <c r="G111" s="50">
        <f>'REV-REVCALC_CWS'!E6</f>
        <v>0</v>
      </c>
      <c r="H111" s="50">
        <f>'REV-REVCALC_CWS'!F6</f>
        <v>616</v>
      </c>
      <c r="I111" s="50">
        <f>'REV-REVCALC_CWS'!G6</f>
        <v>1078</v>
      </c>
      <c r="J111" s="50">
        <f>'REV-REVCALC_CWS'!H6</f>
        <v>1078</v>
      </c>
      <c r="K111" s="50">
        <f>'REV-REVCALC_CWS'!I6</f>
        <v>1078</v>
      </c>
      <c r="L111" s="50">
        <f>'REV-REVCALC_CWS'!J6</f>
        <v>1078</v>
      </c>
      <c r="M111" s="50">
        <f>'REV-REVCALC_CWS'!K6</f>
        <v>1078</v>
      </c>
      <c r="N111" s="50">
        <f>'REV-REVCALC_CWS'!L6</f>
        <v>1078</v>
      </c>
      <c r="O111" s="50">
        <f>'REV-REVCALC_CWS'!M6</f>
        <v>1078</v>
      </c>
      <c r="P111" s="50">
        <f>'REV-REVCALC_CWS'!N6</f>
        <v>1026</v>
      </c>
      <c r="Q111" s="50">
        <f>'REV-REVCALC_CWS'!O6</f>
        <v>1028</v>
      </c>
      <c r="R111" s="50">
        <f>'REV-REVCALC_CWS'!P6</f>
        <v>1645</v>
      </c>
      <c r="S111" s="50">
        <f>'REV-REVCALC_CWS'!Q6</f>
        <v>1850</v>
      </c>
      <c r="T111" s="50">
        <f>'REV-REVCALC_CWS'!R6</f>
        <v>1850</v>
      </c>
      <c r="U111" s="50">
        <f>'REV-REVCALC_CWS'!S6</f>
        <v>1850</v>
      </c>
      <c r="V111" s="50">
        <f>'REV-REVCALC_CWS'!T6</f>
        <v>1850</v>
      </c>
      <c r="W111" s="50">
        <f>'REV-REVCALC_CWS'!U6</f>
        <v>1850</v>
      </c>
      <c r="X111" s="50">
        <f>'REV-REVCALC_CWS'!V6</f>
        <v>1850</v>
      </c>
      <c r="Y111" s="50">
        <f>'REV-REVCALC_CWS'!W6</f>
        <v>1850</v>
      </c>
      <c r="Z111" s="50">
        <f>'REV-REVCALC_CWS'!X6</f>
        <v>1850</v>
      </c>
      <c r="AA111" s="50">
        <f>'REV-REVCALC_CWS'!Y6</f>
        <v>1850</v>
      </c>
      <c r="AB111" s="50">
        <f>'REV-REVCALC_CWS'!Z6</f>
        <v>1233</v>
      </c>
      <c r="AC111" s="50">
        <f>'REV-REVCALC_CWS'!AA6</f>
        <v>1815</v>
      </c>
      <c r="AD111" s="50">
        <f>'REV-REVCALC_CWS'!AB6</f>
        <v>2904</v>
      </c>
      <c r="AE111" s="50">
        <f>'REV-REVCALC_CWS'!AC6</f>
        <v>3267</v>
      </c>
      <c r="AF111" s="50">
        <f>'REV-REVCALC_CWS'!AD6</f>
        <v>3267</v>
      </c>
      <c r="AG111" s="50">
        <f>'REV-REVCALC_CWS'!AE6</f>
        <v>3267</v>
      </c>
      <c r="AH111" s="50">
        <f>'REV-REVCALC_CWS'!AF6</f>
        <v>3267</v>
      </c>
      <c r="AI111" s="50">
        <f>'REV-REVCALC_CWS'!AG6</f>
        <v>3267</v>
      </c>
      <c r="AJ111" s="50">
        <f>'REV-REVCALC_CWS'!AH6</f>
        <v>3267</v>
      </c>
      <c r="AK111" s="50">
        <f>'REV-REVCALC_CWS'!AI6</f>
        <v>3267</v>
      </c>
      <c r="AL111" s="50">
        <f>'REV-REVCALC_CWS'!AJ6</f>
        <v>3267</v>
      </c>
      <c r="AM111" s="50">
        <f>'REV-REVCALC_CWS'!AK6</f>
        <v>3267</v>
      </c>
      <c r="AN111" s="50">
        <f>'REV-REVCALC_CWS'!AL6</f>
        <v>2178</v>
      </c>
      <c r="AO111" s="50">
        <f>'REV-REVCALC_CWS'!AM6</f>
        <v>1869</v>
      </c>
      <c r="AP111" s="50">
        <f>'REV-REVCALC_CWS'!AN6</f>
        <v>2991</v>
      </c>
      <c r="AQ111" s="50">
        <f>'REV-REVCALC_CWS'!AO6</f>
        <v>3365</v>
      </c>
      <c r="AR111" s="50">
        <f>'REV-REVCALC_CWS'!AP6</f>
        <v>3365</v>
      </c>
      <c r="AS111" s="50">
        <f>'REV-REVCALC_CWS'!AQ6</f>
        <v>3365</v>
      </c>
      <c r="AT111" s="50">
        <f>'REV-REVCALC_CWS'!AR6</f>
        <v>3365</v>
      </c>
      <c r="AU111" s="50">
        <f>'REV-REVCALC_CWS'!AS6</f>
        <v>3365</v>
      </c>
      <c r="AV111" s="50">
        <f>'REV-REVCALC_CWS'!AT6</f>
        <v>3365</v>
      </c>
      <c r="AW111" s="50">
        <f>'REV-REVCALC_CWS'!AU6</f>
        <v>3365</v>
      </c>
      <c r="AX111" s="50">
        <f>'REV-REVCALC_CWS'!AV6</f>
        <v>3365</v>
      </c>
      <c r="AY111" s="50">
        <f>'REV-REVCALC_CWS'!AW6</f>
        <v>3365</v>
      </c>
      <c r="AZ111" s="50">
        <f>'REV-REVCALC_CWS'!AX6</f>
        <v>2243</v>
      </c>
      <c r="BA111" s="50">
        <f>'REV-REVCALC_CWS'!AY6</f>
        <v>1925</v>
      </c>
      <c r="BB111" s="50">
        <f>'REV-REVCALC_CWS'!AZ6</f>
        <v>3081</v>
      </c>
      <c r="BC111" s="50">
        <f>'REV-REVCALC_CWS'!BA6</f>
        <v>3466</v>
      </c>
      <c r="BD111" s="50">
        <f>'REV-REVCALC_CWS'!BB6</f>
        <v>3466</v>
      </c>
      <c r="BE111" s="50">
        <f>'REV-REVCALC_CWS'!BC6</f>
        <v>3466</v>
      </c>
      <c r="BF111" s="50">
        <f>'REV-REVCALC_CWS'!BD6</f>
        <v>3466</v>
      </c>
      <c r="BG111" s="50">
        <f>'REV-REVCALC_CWS'!BE6</f>
        <v>3466</v>
      </c>
      <c r="BH111" s="50">
        <f>'REV-REVCALC_CWS'!BF6</f>
        <v>3466</v>
      </c>
      <c r="BI111" s="50">
        <f>'REV-REVCALC_CWS'!BG6</f>
        <v>3466</v>
      </c>
      <c r="BJ111" s="50">
        <f>'REV-REVCALC_CWS'!BH6</f>
        <v>3466</v>
      </c>
      <c r="BK111" s="50">
        <f>'REV-REVCALC_CWS'!BI6</f>
        <v>3466</v>
      </c>
      <c r="BL111" s="50">
        <f>'REV-REVCALC_CWS'!BJ6</f>
        <v>2311</v>
      </c>
      <c r="BM111" s="167">
        <f>SUM(D111:BL111)</f>
        <v>141943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480</v>
      </c>
      <c r="BM113" s="65"/>
    </row>
    <row r="114" spans="2:65" s="33" customFormat="1" outlineLevel="1" x14ac:dyDescent="0.15">
      <c r="B114" s="47" t="s">
        <v>480</v>
      </c>
      <c r="D114" s="70">
        <f>'REV-REVCALC_CWS'!B17</f>
        <v>0</v>
      </c>
      <c r="E114" s="70">
        <f>'REV-REVCALC_CWS'!C17 + 'REV-REVCALC_CWS'!C54</f>
        <v>0</v>
      </c>
      <c r="F114" s="70">
        <f>'REV-REVCALC_CWS'!D17 + 'REV-REVCALC_CWS'!D54</f>
        <v>0</v>
      </c>
      <c r="G114" s="70">
        <f>'REV-REVCALC_CWS'!E17 + 'REV-REVCALC_CWS'!E54</f>
        <v>0</v>
      </c>
      <c r="H114" s="70">
        <f>'REV-REVCALC_CWS'!F17 + 'REV-REVCALC_CWS'!F54</f>
        <v>10104000</v>
      </c>
      <c r="I114" s="70">
        <f>'REV-REVCALC_CWS'!G17 + 'REV-REVCALC_CWS'!G54</f>
        <v>17684000</v>
      </c>
      <c r="J114" s="70">
        <f>'REV-REVCALC_CWS'!H17 + 'REV-REVCALC_CWS'!H54</f>
        <v>17684000</v>
      </c>
      <c r="K114" s="70">
        <f>'REV-REVCALC_CWS'!I17 + 'REV-REVCALC_CWS'!I54</f>
        <v>17684000</v>
      </c>
      <c r="L114" s="70">
        <f>'REV-REVCALC_CWS'!J17 + 'REV-REVCALC_CWS'!J54</f>
        <v>17684000</v>
      </c>
      <c r="M114" s="70">
        <f>'REV-REVCALC_CWS'!K17 + 'REV-REVCALC_CWS'!K54</f>
        <v>17684000</v>
      </c>
      <c r="N114" s="70">
        <f>'REV-REVCALC_CWS'!L17 + 'REV-REVCALC_CWS'!L54</f>
        <v>17684000</v>
      </c>
      <c r="O114" s="70">
        <f>'REV-REVCALC_CWS'!M17 + 'REV-REVCALC_CWS'!M54</f>
        <v>17684000</v>
      </c>
      <c r="P114" s="70">
        <f>'REV-REVCALC_CWS'!N17 + 'REV-REVCALC_CWS'!N54</f>
        <v>16828000</v>
      </c>
      <c r="Q114" s="70">
        <f>'REV-REVCALC_CWS'!O17 + 'REV-REVCALC_CWS'!O54</f>
        <v>18130080</v>
      </c>
      <c r="R114" s="70">
        <f>'REV-REVCALC_CWS'!P17 + 'REV-REVCALC_CWS'!P54</f>
        <v>29007700</v>
      </c>
      <c r="S114" s="70">
        <f>'REV-REVCALC_CWS'!Q17 + 'REV-REVCALC_CWS'!Q54</f>
        <v>32626440</v>
      </c>
      <c r="T114" s="70">
        <f>'REV-REVCALC_CWS'!R17 + 'REV-REVCALC_CWS'!R54</f>
        <v>32626440</v>
      </c>
      <c r="U114" s="70">
        <f>'REV-REVCALC_CWS'!S17 + 'REV-REVCALC_CWS'!S54</f>
        <v>32626440</v>
      </c>
      <c r="V114" s="70">
        <f>'REV-REVCALC_CWS'!T17 + 'REV-REVCALC_CWS'!T54</f>
        <v>32626440</v>
      </c>
      <c r="W114" s="70">
        <f>'REV-REVCALC_CWS'!U17 + 'REV-REVCALC_CWS'!U54</f>
        <v>32626440</v>
      </c>
      <c r="X114" s="70">
        <f>'REV-REVCALC_CWS'!V17 + 'REV-REVCALC_CWS'!V54</f>
        <v>32626440</v>
      </c>
      <c r="Y114" s="70">
        <f>'REV-REVCALC_CWS'!W17 + 'REV-REVCALC_CWS'!W54</f>
        <v>32626440</v>
      </c>
      <c r="Z114" s="70">
        <f>'REV-REVCALC_CWS'!X17 + 'REV-REVCALC_CWS'!X54</f>
        <v>32626440</v>
      </c>
      <c r="AA114" s="70">
        <f>'REV-REVCALC_CWS'!Y17 + 'REV-REVCALC_CWS'!Y54</f>
        <v>32626440</v>
      </c>
      <c r="AB114" s="70">
        <f>'REV-REVCALC_CWS'!Z17 + 'REV-REVCALC_CWS'!Z54</f>
        <v>21748820</v>
      </c>
      <c r="AC114" s="70">
        <f>'REV-REVCALC_CWS'!AA17 + 'REV-REVCALC_CWS'!AA54</f>
        <v>37408462.600000001</v>
      </c>
      <c r="AD114" s="70">
        <f>'REV-REVCALC_CWS'!AB17 + 'REV-REVCALC_CWS'!AB54</f>
        <v>59846212.799999997</v>
      </c>
      <c r="AE114" s="70">
        <f>'REV-REVCALC_CWS'!AC17 + 'REV-REVCALC_CWS'!AC54</f>
        <v>67331569</v>
      </c>
      <c r="AF114" s="70">
        <f>'REV-REVCALC_CWS'!AD17 + 'REV-REVCALC_CWS'!AD54</f>
        <v>67331569</v>
      </c>
      <c r="AG114" s="70">
        <f>'REV-REVCALC_CWS'!AE17 + 'REV-REVCALC_CWS'!AE54</f>
        <v>67331569</v>
      </c>
      <c r="AH114" s="70">
        <f>'REV-REVCALC_CWS'!AF17 + 'REV-REVCALC_CWS'!AF54</f>
        <v>67331569</v>
      </c>
      <c r="AI114" s="70">
        <f>'REV-REVCALC_CWS'!AG17 + 'REV-REVCALC_CWS'!AG54</f>
        <v>67331569</v>
      </c>
      <c r="AJ114" s="70">
        <f>'REV-REVCALC_CWS'!AH17 + 'REV-REVCALC_CWS'!AH54</f>
        <v>67331569</v>
      </c>
      <c r="AK114" s="70">
        <f>'REV-REVCALC_CWS'!AI17 + 'REV-REVCALC_CWS'!AI54</f>
        <v>67331569</v>
      </c>
      <c r="AL114" s="70">
        <f>'REV-REVCALC_CWS'!AJ17 + 'REV-REVCALC_CWS'!AJ54</f>
        <v>67331569</v>
      </c>
      <c r="AM114" s="70">
        <f>'REV-REVCALC_CWS'!AK17 + 'REV-REVCALC_CWS'!AK54</f>
        <v>67331569</v>
      </c>
      <c r="AN114" s="70">
        <f>'REV-REVCALC_CWS'!AL17 + 'REV-REVCALC_CWS'!AL54</f>
        <v>44884659.600000009</v>
      </c>
      <c r="AO114" s="70">
        <f>'REV-REVCALC_CWS'!AM17 + 'REV-REVCALC_CWS'!AM54</f>
        <v>57253609.648000002</v>
      </c>
      <c r="AP114" s="70">
        <f>'REV-REVCALC_CWS'!AN17 + 'REV-REVCALC_CWS'!AN54</f>
        <v>91616065.798000008</v>
      </c>
      <c r="AQ114" s="70">
        <f>'REV-REVCALC_CWS'!AO17 + 'REV-REVCALC_CWS'!AO54</f>
        <v>103070217.84800002</v>
      </c>
      <c r="AR114" s="70">
        <f>'REV-REVCALC_CWS'!AP17 + 'REV-REVCALC_CWS'!AP54</f>
        <v>103070217.84800002</v>
      </c>
      <c r="AS114" s="70">
        <f>'REV-REVCALC_CWS'!AQ17 + 'REV-REVCALC_CWS'!AQ54</f>
        <v>103070217.84800002</v>
      </c>
      <c r="AT114" s="70">
        <f>'REV-REVCALC_CWS'!AR17 + 'REV-REVCALC_CWS'!AR54</f>
        <v>103070217.84800002</v>
      </c>
      <c r="AU114" s="70">
        <f>'REV-REVCALC_CWS'!AS17 + 'REV-REVCALC_CWS'!AS54</f>
        <v>103070217.84800002</v>
      </c>
      <c r="AV114" s="70">
        <f>'REV-REVCALC_CWS'!AT17 + 'REV-REVCALC_CWS'!AT54</f>
        <v>103070217.84800002</v>
      </c>
      <c r="AW114" s="70">
        <f>'REV-REVCALC_CWS'!AU17 + 'REV-REVCALC_CWS'!AU54</f>
        <v>103070217.84800002</v>
      </c>
      <c r="AX114" s="70">
        <f>'REV-REVCALC_CWS'!AV17 + 'REV-REVCALC_CWS'!AV54</f>
        <v>103070217.84800002</v>
      </c>
      <c r="AY114" s="70">
        <f>'REV-REVCALC_CWS'!AW17 + 'REV-REVCALC_CWS'!AW54</f>
        <v>103070217.84800002</v>
      </c>
      <c r="AZ114" s="70">
        <f>'REV-REVCALC_CWS'!AX17 + 'REV-REVCALC_CWS'!AX54</f>
        <v>68707761.698000014</v>
      </c>
      <c r="BA114" s="70">
        <f>'REV-REVCALC_CWS'!AY17 + 'REV-REVCALC_CWS'!AY54</f>
        <v>59581803.869500011</v>
      </c>
      <c r="BB114" s="70">
        <f>'REV-REVCALC_CWS'!AZ17 + 'REV-REVCALC_CWS'!AZ54</f>
        <v>95354274.895340025</v>
      </c>
      <c r="BC114" s="70">
        <f>'REV-REVCALC_CWS'!BA17 + 'REV-REVCALC_CWS'!BA54</f>
        <v>107255522.98924002</v>
      </c>
      <c r="BD114" s="70">
        <f>'REV-REVCALC_CWS'!BB17 + 'REV-REVCALC_CWS'!BB54</f>
        <v>107255522.98924002</v>
      </c>
      <c r="BE114" s="70">
        <f>'REV-REVCALC_CWS'!BC17 + 'REV-REVCALC_CWS'!BC54</f>
        <v>107255522.98924002</v>
      </c>
      <c r="BF114" s="70">
        <f>'REV-REVCALC_CWS'!BD17 + 'REV-REVCALC_CWS'!BD54</f>
        <v>107255522.98924002</v>
      </c>
      <c r="BG114" s="70">
        <f>'REV-REVCALC_CWS'!BE17 + 'REV-REVCALC_CWS'!BE54</f>
        <v>107255522.98924002</v>
      </c>
      <c r="BH114" s="70">
        <f>'REV-REVCALC_CWS'!BF17 + 'REV-REVCALC_CWS'!BF54</f>
        <v>107255522.98924002</v>
      </c>
      <c r="BI114" s="70">
        <f>'REV-REVCALC_CWS'!BG17 + 'REV-REVCALC_CWS'!BG54</f>
        <v>107255522.98924002</v>
      </c>
      <c r="BJ114" s="70">
        <f>'REV-REVCALC_CWS'!BH17 + 'REV-REVCALC_CWS'!BH54</f>
        <v>107255522.98924002</v>
      </c>
      <c r="BK114" s="70">
        <f>'REV-REVCALC_CWS'!BI17 + 'REV-REVCALC_CWS'!BI54</f>
        <v>107255522.98924002</v>
      </c>
      <c r="BL114" s="70">
        <f>'REV-REVCALC_CWS'!BJ17 + 'REV-REVCALC_CWS'!BJ54</f>
        <v>71526590.907540023</v>
      </c>
      <c r="BM114" s="167">
        <f>SUM(D114:BL114)</f>
        <v>3598339790.351542</v>
      </c>
    </row>
    <row r="115" spans="2:65" s="33" customFormat="1" outlineLevel="1" x14ac:dyDescent="0.15">
      <c r="B115" s="47" t="s">
        <v>304</v>
      </c>
      <c r="D115" s="70">
        <f>'REV-REVCALC_CWS'!B26</f>
        <v>0</v>
      </c>
      <c r="E115" s="70">
        <f>'REV-REVCALC_CWS'!C26 + 'REV-REVCALC_CWS'!C63</f>
        <v>0</v>
      </c>
      <c r="F115" s="70">
        <f>'REV-REVCALC_CWS'!D26 + 'REV-REVCALC_CWS'!D63</f>
        <v>0</v>
      </c>
      <c r="G115" s="70">
        <f>'REV-REVCALC_CWS'!E26 + 'REV-REVCALC_CWS'!E63</f>
        <v>0</v>
      </c>
      <c r="H115" s="70">
        <f>'REV-REVCALC_CWS'!F26 + 'REV-REVCALC_CWS'!F63</f>
        <v>6314500</v>
      </c>
      <c r="I115" s="70">
        <f>'REV-REVCALC_CWS'!G26 + 'REV-REVCALC_CWS'!G63</f>
        <v>11051000</v>
      </c>
      <c r="J115" s="70">
        <f>'REV-REVCALC_CWS'!H26 + 'REV-REVCALC_CWS'!H63</f>
        <v>11051000</v>
      </c>
      <c r="K115" s="70">
        <f>'REV-REVCALC_CWS'!I26 + 'REV-REVCALC_CWS'!I63</f>
        <v>11051000</v>
      </c>
      <c r="L115" s="70">
        <f>'REV-REVCALC_CWS'!J26 + 'REV-REVCALC_CWS'!J63</f>
        <v>11051000</v>
      </c>
      <c r="M115" s="70">
        <f>'REV-REVCALC_CWS'!K26 + 'REV-REVCALC_CWS'!K63</f>
        <v>11051000</v>
      </c>
      <c r="N115" s="70">
        <f>'REV-REVCALC_CWS'!L26 + 'REV-REVCALC_CWS'!L63</f>
        <v>11051000</v>
      </c>
      <c r="O115" s="70">
        <f>'REV-REVCALC_CWS'!M26 + 'REV-REVCALC_CWS'!M63</f>
        <v>11051000</v>
      </c>
      <c r="P115" s="70">
        <f>'REV-REVCALC_CWS'!N26 + 'REV-REVCALC_CWS'!N63</f>
        <v>10517000</v>
      </c>
      <c r="Q115" s="70">
        <f>'REV-REVCALC_CWS'!O26 + 'REV-REVCALC_CWS'!O63</f>
        <v>11302945</v>
      </c>
      <c r="R115" s="70">
        <f>'REV-REVCALC_CWS'!P26 + 'REV-REVCALC_CWS'!P63</f>
        <v>18085675</v>
      </c>
      <c r="S115" s="70">
        <f>'REV-REVCALC_CWS'!Q26 + 'REV-REVCALC_CWS'!Q63</f>
        <v>20340700</v>
      </c>
      <c r="T115" s="70">
        <f>'REV-REVCALC_CWS'!R26 + 'REV-REVCALC_CWS'!R63</f>
        <v>20340700</v>
      </c>
      <c r="U115" s="70">
        <f>'REV-REVCALC_CWS'!S26 + 'REV-REVCALC_CWS'!S63</f>
        <v>20340700</v>
      </c>
      <c r="V115" s="70">
        <f>'REV-REVCALC_CWS'!T26 + 'REV-REVCALC_CWS'!T63</f>
        <v>20340700</v>
      </c>
      <c r="W115" s="70">
        <f>'REV-REVCALC_CWS'!U26 + 'REV-REVCALC_CWS'!U63</f>
        <v>20340700</v>
      </c>
      <c r="X115" s="70">
        <f>'REV-REVCALC_CWS'!V26 + 'REV-REVCALC_CWS'!V63</f>
        <v>20340700</v>
      </c>
      <c r="Y115" s="70">
        <f>'REV-REVCALC_CWS'!W26 + 'REV-REVCALC_CWS'!W63</f>
        <v>20340700</v>
      </c>
      <c r="Z115" s="70">
        <f>'REV-REVCALC_CWS'!X26 + 'REV-REVCALC_CWS'!X63</f>
        <v>20340700</v>
      </c>
      <c r="AA115" s="70">
        <f>'REV-REVCALC_CWS'!Y26 + 'REV-REVCALC_CWS'!Y63</f>
        <v>20340700</v>
      </c>
      <c r="AB115" s="70">
        <f>'REV-REVCALC_CWS'!Z26 + 'REV-REVCALC_CWS'!Z63</f>
        <v>13557970</v>
      </c>
      <c r="AC115" s="70">
        <f>'REV-REVCALC_CWS'!AA26 + 'REV-REVCALC_CWS'!AA63</f>
        <v>22339861.25</v>
      </c>
      <c r="AD115" s="70">
        <f>'REV-REVCALC_CWS'!AB26 + 'REV-REVCALC_CWS'!AB63</f>
        <v>35741488.200000003</v>
      </c>
      <c r="AE115" s="70">
        <f>'REV-REVCALC_CWS'!AC26 + 'REV-REVCALC_CWS'!AC63</f>
        <v>40210605.350000009</v>
      </c>
      <c r="AF115" s="70">
        <f>'REV-REVCALC_CWS'!AD26 + 'REV-REVCALC_CWS'!AD63</f>
        <v>40210605.350000009</v>
      </c>
      <c r="AG115" s="70">
        <f>'REV-REVCALC_CWS'!AE26 + 'REV-REVCALC_CWS'!AE63</f>
        <v>40210605.350000009</v>
      </c>
      <c r="AH115" s="70">
        <f>'REV-REVCALC_CWS'!AF26 + 'REV-REVCALC_CWS'!AF63</f>
        <v>40210605.350000009</v>
      </c>
      <c r="AI115" s="70">
        <f>'REV-REVCALC_CWS'!AG26 + 'REV-REVCALC_CWS'!AG63</f>
        <v>40210605.350000009</v>
      </c>
      <c r="AJ115" s="70">
        <f>'REV-REVCALC_CWS'!AH26 + 'REV-REVCALC_CWS'!AH63</f>
        <v>40210605.350000009</v>
      </c>
      <c r="AK115" s="70">
        <f>'REV-REVCALC_CWS'!AI26 + 'REV-REVCALC_CWS'!AI63</f>
        <v>40210605.350000009</v>
      </c>
      <c r="AL115" s="70">
        <f>'REV-REVCALC_CWS'!AJ26 + 'REV-REVCALC_CWS'!AJ63</f>
        <v>40210605.350000009</v>
      </c>
      <c r="AM115" s="70">
        <f>'REV-REVCALC_CWS'!AK26 + 'REV-REVCALC_CWS'!AK63</f>
        <v>40210605.350000009</v>
      </c>
      <c r="AN115" s="70">
        <f>'REV-REVCALC_CWS'!AL26 + 'REV-REVCALC_CWS'!AL63</f>
        <v>26806116.150000002</v>
      </c>
      <c r="AO115" s="70">
        <f>'REV-REVCALC_CWS'!AM26 + 'REV-REVCALC_CWS'!AM63</f>
        <v>34597028.986500002</v>
      </c>
      <c r="AP115" s="70">
        <f>'REV-REVCALC_CWS'!AN26 + 'REV-REVCALC_CWS'!AN63</f>
        <v>55362229.123500004</v>
      </c>
      <c r="AQ115" s="70">
        <f>'REV-REVCALC_CWS'!AO26 + 'REV-REVCALC_CWS'!AO63</f>
        <v>62283962.502500013</v>
      </c>
      <c r="AR115" s="70">
        <f>'REV-REVCALC_CWS'!AP26 + 'REV-REVCALC_CWS'!AP63</f>
        <v>62283962.502500013</v>
      </c>
      <c r="AS115" s="70">
        <f>'REV-REVCALC_CWS'!AQ26 + 'REV-REVCALC_CWS'!AQ63</f>
        <v>62283962.502500013</v>
      </c>
      <c r="AT115" s="70">
        <f>'REV-REVCALC_CWS'!AR26 + 'REV-REVCALC_CWS'!AR63</f>
        <v>62283962.502500013</v>
      </c>
      <c r="AU115" s="70">
        <f>'REV-REVCALC_CWS'!AS26 + 'REV-REVCALC_CWS'!AS63</f>
        <v>62283962.502500013</v>
      </c>
      <c r="AV115" s="70">
        <f>'REV-REVCALC_CWS'!AT26 + 'REV-REVCALC_CWS'!AT63</f>
        <v>62283962.502500013</v>
      </c>
      <c r="AW115" s="70">
        <f>'REV-REVCALC_CWS'!AU26 + 'REV-REVCALC_CWS'!AU63</f>
        <v>62283962.502500013</v>
      </c>
      <c r="AX115" s="70">
        <f>'REV-REVCALC_CWS'!AV26 + 'REV-REVCALC_CWS'!AV63</f>
        <v>62283962.502500013</v>
      </c>
      <c r="AY115" s="70">
        <f>'REV-REVCALC_CWS'!AW26 + 'REV-REVCALC_CWS'!AW63</f>
        <v>62283962.502500013</v>
      </c>
      <c r="AZ115" s="70">
        <f>'REV-REVCALC_CWS'!AX26 + 'REV-REVCALC_CWS'!AX63</f>
        <v>41518762.365500003</v>
      </c>
      <c r="BA115" s="70">
        <f>'REV-REVCALC_CWS'!AY26 + 'REV-REVCALC_CWS'!AY63</f>
        <v>38127778.940875009</v>
      </c>
      <c r="BB115" s="70">
        <f>'REV-REVCALC_CWS'!AZ26 + 'REV-REVCALC_CWS'!AZ63</f>
        <v>61019838.970695011</v>
      </c>
      <c r="BC115" s="70">
        <f>'REV-REVCALC_CWS'!BA26 + 'REV-REVCALC_CWS'!BA63</f>
        <v>68636574.44927001</v>
      </c>
      <c r="BD115" s="70">
        <f>'REV-REVCALC_CWS'!BB26 + 'REV-REVCALC_CWS'!BB63</f>
        <v>68636574.44927001</v>
      </c>
      <c r="BE115" s="70">
        <f>'REV-REVCALC_CWS'!BC26 + 'REV-REVCALC_CWS'!BC63</f>
        <v>68636574.44927001</v>
      </c>
      <c r="BF115" s="70">
        <f>'REV-REVCALC_CWS'!BD26 + 'REV-REVCALC_CWS'!BD63</f>
        <v>68636574.44927001</v>
      </c>
      <c r="BG115" s="70">
        <f>'REV-REVCALC_CWS'!BE26 + 'REV-REVCALC_CWS'!BE63</f>
        <v>68636574.44927001</v>
      </c>
      <c r="BH115" s="70">
        <f>'REV-REVCALC_CWS'!BF26 + 'REV-REVCALC_CWS'!BF63</f>
        <v>68636574.44927001</v>
      </c>
      <c r="BI115" s="70">
        <f>'REV-REVCALC_CWS'!BG26 + 'REV-REVCALC_CWS'!BG63</f>
        <v>68636574.44927001</v>
      </c>
      <c r="BJ115" s="70">
        <f>'REV-REVCALC_CWS'!BH26 + 'REV-REVCALC_CWS'!BH63</f>
        <v>68636574.44927001</v>
      </c>
      <c r="BK115" s="70">
        <f>'REV-REVCALC_CWS'!BI26 + 'REV-REVCALC_CWS'!BI63</f>
        <v>68636574.44927001</v>
      </c>
      <c r="BL115" s="70">
        <f>'REV-REVCALC_CWS'!BJ26 + 'REV-REVCALC_CWS'!BJ63</f>
        <v>45771667.497545004</v>
      </c>
      <c r="BM115" s="167">
        <f>SUM(D115:BL115)</f>
        <v>2221666442.2005463</v>
      </c>
    </row>
    <row r="116" spans="2:65" s="33" customFormat="1" outlineLevel="1" x14ac:dyDescent="0.15">
      <c r="B116" s="47" t="s">
        <v>331</v>
      </c>
      <c r="D116" s="70">
        <f>'REV-REVCALC_CWS'!B28</f>
        <v>0</v>
      </c>
      <c r="E116" s="70">
        <f>'REV-REVCALC_CWS'!C28 + 'REV-REVCALC_CWS'!C65</f>
        <v>0</v>
      </c>
      <c r="F116" s="70">
        <f>'REV-REVCALC_CWS'!D28 + 'REV-REVCALC_CWS'!D65</f>
        <v>0</v>
      </c>
      <c r="G116" s="70">
        <f>'REV-REVCALC_CWS'!E28 + 'REV-REVCALC_CWS'!E65</f>
        <v>0</v>
      </c>
      <c r="H116" s="70">
        <f>'REV-REVCALC_CWS'!F28 + 'REV-REVCALC_CWS'!F65</f>
        <v>3789500</v>
      </c>
      <c r="I116" s="70">
        <f>'REV-REVCALC_CWS'!G28 + 'REV-REVCALC_CWS'!G65</f>
        <v>6633000</v>
      </c>
      <c r="J116" s="70">
        <f>'REV-REVCALC_CWS'!H28 + 'REV-REVCALC_CWS'!H65</f>
        <v>6633000</v>
      </c>
      <c r="K116" s="70">
        <f>'REV-REVCALC_CWS'!I28 + 'REV-REVCALC_CWS'!I65</f>
        <v>6633000</v>
      </c>
      <c r="L116" s="70">
        <f>'REV-REVCALC_CWS'!J28 + 'REV-REVCALC_CWS'!J65</f>
        <v>6633000</v>
      </c>
      <c r="M116" s="70">
        <f>'REV-REVCALC_CWS'!K28 + 'REV-REVCALC_CWS'!K65</f>
        <v>6633000</v>
      </c>
      <c r="N116" s="70">
        <f>'REV-REVCALC_CWS'!L28 + 'REV-REVCALC_CWS'!L65</f>
        <v>6633000</v>
      </c>
      <c r="O116" s="70">
        <f>'REV-REVCALC_CWS'!M28 + 'REV-REVCALC_CWS'!M65</f>
        <v>6633000</v>
      </c>
      <c r="P116" s="70">
        <f>'REV-REVCALC_CWS'!N28 + 'REV-REVCALC_CWS'!N65</f>
        <v>6311000</v>
      </c>
      <c r="Q116" s="70">
        <f>'REV-REVCALC_CWS'!O28 + 'REV-REVCALC_CWS'!O65</f>
        <v>6827135</v>
      </c>
      <c r="R116" s="70">
        <f>'REV-REVCALC_CWS'!P28 + 'REV-REVCALC_CWS'!P65</f>
        <v>10922025</v>
      </c>
      <c r="S116" s="70">
        <f>'REV-REVCALC_CWS'!Q28 + 'REV-REVCALC_CWS'!Q65</f>
        <v>12285740</v>
      </c>
      <c r="T116" s="70">
        <f>'REV-REVCALC_CWS'!R28 + 'REV-REVCALC_CWS'!R65</f>
        <v>12285740</v>
      </c>
      <c r="U116" s="70">
        <f>'REV-REVCALC_CWS'!S28 + 'REV-REVCALC_CWS'!S65</f>
        <v>12285740</v>
      </c>
      <c r="V116" s="70">
        <f>'REV-REVCALC_CWS'!T28 + 'REV-REVCALC_CWS'!T65</f>
        <v>12285740</v>
      </c>
      <c r="W116" s="70">
        <f>'REV-REVCALC_CWS'!U28 + 'REV-REVCALC_CWS'!U65</f>
        <v>12285740</v>
      </c>
      <c r="X116" s="70">
        <f>'REV-REVCALC_CWS'!V28 + 'REV-REVCALC_CWS'!V65</f>
        <v>12285740</v>
      </c>
      <c r="Y116" s="70">
        <f>'REV-REVCALC_CWS'!W28 + 'REV-REVCALC_CWS'!W65</f>
        <v>12285740</v>
      </c>
      <c r="Z116" s="70">
        <f>'REV-REVCALC_CWS'!X28 + 'REV-REVCALC_CWS'!X65</f>
        <v>12285740</v>
      </c>
      <c r="AA116" s="70">
        <f>'REV-REVCALC_CWS'!Y28 + 'REV-REVCALC_CWS'!Y65</f>
        <v>12285740</v>
      </c>
      <c r="AB116" s="70">
        <f>'REV-REVCALC_CWS'!Z28 + 'REV-REVCALC_CWS'!Z65</f>
        <v>8190850</v>
      </c>
      <c r="AC116" s="70">
        <f>'REV-REVCALC_CWS'!AA28 + 'REV-REVCALC_CWS'!AA65</f>
        <v>15068601.350000001</v>
      </c>
      <c r="AD116" s="70">
        <f>'REV-REVCALC_CWS'!AB28 + 'REV-REVCALC_CWS'!AB65</f>
        <v>24104724.600000001</v>
      </c>
      <c r="AE116" s="70">
        <f>'REV-REVCALC_CWS'!AC28 + 'REV-REVCALC_CWS'!AC65</f>
        <v>27120963.649999999</v>
      </c>
      <c r="AF116" s="70">
        <f>'REV-REVCALC_CWS'!AD28 + 'REV-REVCALC_CWS'!AD65</f>
        <v>27120963.649999999</v>
      </c>
      <c r="AG116" s="70">
        <f>'REV-REVCALC_CWS'!AE28 + 'REV-REVCALC_CWS'!AE65</f>
        <v>27120963.649999999</v>
      </c>
      <c r="AH116" s="70">
        <f>'REV-REVCALC_CWS'!AF28 + 'REV-REVCALC_CWS'!AF65</f>
        <v>27120963.649999999</v>
      </c>
      <c r="AI116" s="70">
        <f>'REV-REVCALC_CWS'!AG28 + 'REV-REVCALC_CWS'!AG65</f>
        <v>27120963.649999999</v>
      </c>
      <c r="AJ116" s="70">
        <f>'REV-REVCALC_CWS'!AH28 + 'REV-REVCALC_CWS'!AH65</f>
        <v>27120963.649999999</v>
      </c>
      <c r="AK116" s="70">
        <f>'REV-REVCALC_CWS'!AI28 + 'REV-REVCALC_CWS'!AI65</f>
        <v>27120963.649999999</v>
      </c>
      <c r="AL116" s="70">
        <f>'REV-REVCALC_CWS'!AJ28 + 'REV-REVCALC_CWS'!AJ65</f>
        <v>27120963.649999999</v>
      </c>
      <c r="AM116" s="70">
        <f>'REV-REVCALC_CWS'!AK28 + 'REV-REVCALC_CWS'!AK65</f>
        <v>27120963.649999999</v>
      </c>
      <c r="AN116" s="70">
        <f>'REV-REVCALC_CWS'!AL28 + 'REV-REVCALC_CWS'!AL65</f>
        <v>18078543.450000003</v>
      </c>
      <c r="AO116" s="70">
        <f>'REV-REVCALC_CWS'!AM28 + 'REV-REVCALC_CWS'!AM65</f>
        <v>22656580.661500003</v>
      </c>
      <c r="AP116" s="70">
        <f>'REV-REVCALC_CWS'!AN28 + 'REV-REVCALC_CWS'!AN65</f>
        <v>36253836.674500003</v>
      </c>
      <c r="AQ116" s="70">
        <f>'REV-REVCALC_CWS'!AO28 + 'REV-REVCALC_CWS'!AO65</f>
        <v>40786255.345500007</v>
      </c>
      <c r="AR116" s="70">
        <f>'REV-REVCALC_CWS'!AP28 + 'REV-REVCALC_CWS'!AP65</f>
        <v>40786255.345500007</v>
      </c>
      <c r="AS116" s="70">
        <f>'REV-REVCALC_CWS'!AQ28 + 'REV-REVCALC_CWS'!AQ65</f>
        <v>40786255.345500007</v>
      </c>
      <c r="AT116" s="70">
        <f>'REV-REVCALC_CWS'!AR28 + 'REV-REVCALC_CWS'!AR65</f>
        <v>40786255.345500007</v>
      </c>
      <c r="AU116" s="70">
        <f>'REV-REVCALC_CWS'!AS28 + 'REV-REVCALC_CWS'!AS65</f>
        <v>40786255.345500007</v>
      </c>
      <c r="AV116" s="70">
        <f>'REV-REVCALC_CWS'!AT28 + 'REV-REVCALC_CWS'!AT65</f>
        <v>40786255.345500007</v>
      </c>
      <c r="AW116" s="70">
        <f>'REV-REVCALC_CWS'!AU28 + 'REV-REVCALC_CWS'!AU65</f>
        <v>40786255.345500007</v>
      </c>
      <c r="AX116" s="70">
        <f>'REV-REVCALC_CWS'!AV28 + 'REV-REVCALC_CWS'!AV65</f>
        <v>40786255.345500007</v>
      </c>
      <c r="AY116" s="70">
        <f>'REV-REVCALC_CWS'!AW28 + 'REV-REVCALC_CWS'!AW65</f>
        <v>40786255.345500007</v>
      </c>
      <c r="AZ116" s="70">
        <f>'REV-REVCALC_CWS'!AX28 + 'REV-REVCALC_CWS'!AX65</f>
        <v>27188999.332500007</v>
      </c>
      <c r="BA116" s="70">
        <f>'REV-REVCALC_CWS'!AY28 + 'REV-REVCALC_CWS'!AY65</f>
        <v>21454024.928625003</v>
      </c>
      <c r="BB116" s="70">
        <f>'REV-REVCALC_CWS'!AZ28 + 'REV-REVCALC_CWS'!AZ65</f>
        <v>34334435.924645007</v>
      </c>
      <c r="BC116" s="70">
        <f>'REV-REVCALC_CWS'!BA28 + 'REV-REVCALC_CWS'!BA65</f>
        <v>38618948.539970011</v>
      </c>
      <c r="BD116" s="70">
        <f>'REV-REVCALC_CWS'!BB28 + 'REV-REVCALC_CWS'!BB65</f>
        <v>38618948.539970011</v>
      </c>
      <c r="BE116" s="70">
        <f>'REV-REVCALC_CWS'!BC28 + 'REV-REVCALC_CWS'!BC65</f>
        <v>38618948.539970011</v>
      </c>
      <c r="BF116" s="70">
        <f>'REV-REVCALC_CWS'!BD28 + 'REV-REVCALC_CWS'!BD65</f>
        <v>38618948.539970011</v>
      </c>
      <c r="BG116" s="70">
        <f>'REV-REVCALC_CWS'!BE28 + 'REV-REVCALC_CWS'!BE65</f>
        <v>38618948.539970011</v>
      </c>
      <c r="BH116" s="70">
        <f>'REV-REVCALC_CWS'!BF28 + 'REV-REVCALC_CWS'!BF65</f>
        <v>38618948.539970011</v>
      </c>
      <c r="BI116" s="70">
        <f>'REV-REVCALC_CWS'!BG28 + 'REV-REVCALC_CWS'!BG65</f>
        <v>38618948.539970011</v>
      </c>
      <c r="BJ116" s="70">
        <f>'REV-REVCALC_CWS'!BH28 + 'REV-REVCALC_CWS'!BH65</f>
        <v>38618948.539970011</v>
      </c>
      <c r="BK116" s="70">
        <f>'REV-REVCALC_CWS'!BI28 + 'REV-REVCALC_CWS'!BI65</f>
        <v>38618948.539970011</v>
      </c>
      <c r="BL116" s="70">
        <f>'REV-REVCALC_CWS'!BJ28 + 'REV-REVCALC_CWS'!BJ65</f>
        <v>25754923.409995008</v>
      </c>
      <c r="BM116" s="167">
        <f>SUM(D116:BL116)</f>
        <v>1376673348.1509943</v>
      </c>
    </row>
    <row r="117" spans="2:65" s="33" customFormat="1" outlineLevel="1" x14ac:dyDescent="0.15">
      <c r="B117" s="47" t="s">
        <v>318</v>
      </c>
      <c r="D117" s="46">
        <f>'REV-REVCALC_CWS'!B29</f>
        <v>0</v>
      </c>
      <c r="E117" s="46">
        <f>MEDIAN( 'REV-REVCALC_CWS'!C29, 'REV-REVCALC_CWS'!C66 )</f>
        <v>0</v>
      </c>
      <c r="F117" s="46">
        <f>MEDIAN( 'REV-REVCALC_CWS'!D29, 'REV-REVCALC_CWS'!D66 )</f>
        <v>0</v>
      </c>
      <c r="G117" s="46">
        <f>MEDIAN( 'REV-REVCALC_CWS'!E29, 'REV-REVCALC_CWS'!E66 )</f>
        <v>0</v>
      </c>
      <c r="H117" s="46">
        <f>MEDIAN( 'REV-REVCALC_CWS'!F29, 'REV-REVCALC_CWS'!F66 )</f>
        <v>0.38798701298701299</v>
      </c>
      <c r="I117" s="46">
        <f>MEDIAN( 'REV-REVCALC_CWS'!G29, 'REV-REVCALC_CWS'!G66 )</f>
        <v>0.38798701298701299</v>
      </c>
      <c r="J117" s="46">
        <f>MEDIAN( 'REV-REVCALC_CWS'!H29, 'REV-REVCALC_CWS'!H66 )</f>
        <v>0.38798701298701299</v>
      </c>
      <c r="K117" s="46">
        <f>MEDIAN( 'REV-REVCALC_CWS'!I29, 'REV-REVCALC_CWS'!I66 )</f>
        <v>0.38798701298701299</v>
      </c>
      <c r="L117" s="46">
        <f>MEDIAN( 'REV-REVCALC_CWS'!J29, 'REV-REVCALC_CWS'!J66 )</f>
        <v>0.38798701298701299</v>
      </c>
      <c r="M117" s="46">
        <f>MEDIAN( 'REV-REVCALC_CWS'!K29, 'REV-REVCALC_CWS'!K66 )</f>
        <v>0.38798701298701299</v>
      </c>
      <c r="N117" s="46">
        <f>MEDIAN( 'REV-REVCALC_CWS'!L29, 'REV-REVCALC_CWS'!L66 )</f>
        <v>0.38798701298701299</v>
      </c>
      <c r="O117" s="46">
        <f>MEDIAN( 'REV-REVCALC_CWS'!M29, 'REV-REVCALC_CWS'!M66 )</f>
        <v>0.38798701298701299</v>
      </c>
      <c r="P117" s="46">
        <f>MEDIAN( 'REV-REVCALC_CWS'!N29, 'REV-REVCALC_CWS'!N66 )</f>
        <v>0.38798701298701299</v>
      </c>
      <c r="Q117" s="46">
        <f>MEDIAN( 'REV-REVCALC_CWS'!O29, 'REV-REVCALC_CWS'!O66 )</f>
        <v>0.38798701298701299</v>
      </c>
      <c r="R117" s="46">
        <f>MEDIAN( 'REV-REVCALC_CWS'!P29, 'REV-REVCALC_CWS'!P66 )</f>
        <v>0.38798701298701299</v>
      </c>
      <c r="S117" s="46">
        <f>MEDIAN( 'REV-REVCALC_CWS'!Q29, 'REV-REVCALC_CWS'!Q66 )</f>
        <v>0.38798701298701299</v>
      </c>
      <c r="T117" s="46">
        <f>MEDIAN( 'REV-REVCALC_CWS'!R29, 'REV-REVCALC_CWS'!R66 )</f>
        <v>0.38798701298701299</v>
      </c>
      <c r="U117" s="46">
        <f>MEDIAN( 'REV-REVCALC_CWS'!S29, 'REV-REVCALC_CWS'!S66 )</f>
        <v>0.38798701298701299</v>
      </c>
      <c r="V117" s="46">
        <f>MEDIAN( 'REV-REVCALC_CWS'!T29, 'REV-REVCALC_CWS'!T66 )</f>
        <v>0.38798701298701299</v>
      </c>
      <c r="W117" s="46">
        <f>MEDIAN( 'REV-REVCALC_CWS'!U29, 'REV-REVCALC_CWS'!U66 )</f>
        <v>0.38798701298701299</v>
      </c>
      <c r="X117" s="46">
        <f>MEDIAN( 'REV-REVCALC_CWS'!V29, 'REV-REVCALC_CWS'!V66 )</f>
        <v>0.38798701298701299</v>
      </c>
      <c r="Y117" s="46">
        <f>MEDIAN( 'REV-REVCALC_CWS'!W29, 'REV-REVCALC_CWS'!W66 )</f>
        <v>0.38798701298701299</v>
      </c>
      <c r="Z117" s="46">
        <f>MEDIAN( 'REV-REVCALC_CWS'!X29, 'REV-REVCALC_CWS'!X66 )</f>
        <v>0.38798701298701299</v>
      </c>
      <c r="AA117" s="46">
        <f>MEDIAN( 'REV-REVCALC_CWS'!Y29, 'REV-REVCALC_CWS'!Y66 )</f>
        <v>0.38798701298701299</v>
      </c>
      <c r="AB117" s="46">
        <f>MEDIAN( 'REV-REVCALC_CWS'!Z29, 'REV-REVCALC_CWS'!Z66 )</f>
        <v>0.38798701298701299</v>
      </c>
      <c r="AC117" s="46">
        <f>MEDIAN( 'REV-REVCALC_CWS'!AA29, 'REV-REVCALC_CWS'!AA66 )</f>
        <v>0.38798701298701299</v>
      </c>
      <c r="AD117" s="46">
        <f>MEDIAN( 'REV-REVCALC_CWS'!AB29, 'REV-REVCALC_CWS'!AB66 )</f>
        <v>0.38798701298701299</v>
      </c>
      <c r="AE117" s="46">
        <f>MEDIAN( 'REV-REVCALC_CWS'!AC29, 'REV-REVCALC_CWS'!AC66 )</f>
        <v>0.38798701298701294</v>
      </c>
      <c r="AF117" s="46">
        <f>MEDIAN( 'REV-REVCALC_CWS'!AD29, 'REV-REVCALC_CWS'!AD66 )</f>
        <v>0.38798701298701294</v>
      </c>
      <c r="AG117" s="46">
        <f>MEDIAN( 'REV-REVCALC_CWS'!AE29, 'REV-REVCALC_CWS'!AE66 )</f>
        <v>0.38798701298701294</v>
      </c>
      <c r="AH117" s="46">
        <f>MEDIAN( 'REV-REVCALC_CWS'!AF29, 'REV-REVCALC_CWS'!AF66 )</f>
        <v>0.38798701298701294</v>
      </c>
      <c r="AI117" s="46">
        <f>MEDIAN( 'REV-REVCALC_CWS'!AG29, 'REV-REVCALC_CWS'!AG66 )</f>
        <v>0.38798701298701294</v>
      </c>
      <c r="AJ117" s="46">
        <f>MEDIAN( 'REV-REVCALC_CWS'!AH29, 'REV-REVCALC_CWS'!AH66 )</f>
        <v>0.38798701298701294</v>
      </c>
      <c r="AK117" s="46">
        <f>MEDIAN( 'REV-REVCALC_CWS'!AI29, 'REV-REVCALC_CWS'!AI66 )</f>
        <v>0.38798701298701294</v>
      </c>
      <c r="AL117" s="46">
        <f>MEDIAN( 'REV-REVCALC_CWS'!AJ29, 'REV-REVCALC_CWS'!AJ66 )</f>
        <v>0.38798701298701294</v>
      </c>
      <c r="AM117" s="46">
        <f>MEDIAN( 'REV-REVCALC_CWS'!AK29, 'REV-REVCALC_CWS'!AK66 )</f>
        <v>0.38798701298701294</v>
      </c>
      <c r="AN117" s="46">
        <f>MEDIAN( 'REV-REVCALC_CWS'!AL29, 'REV-REVCALC_CWS'!AL66 )</f>
        <v>0.38798701298701299</v>
      </c>
      <c r="AO117" s="46">
        <f>MEDIAN( 'REV-REVCALC_CWS'!AM29, 'REV-REVCALC_CWS'!AM66 )</f>
        <v>0.40582898410001217</v>
      </c>
      <c r="AP117" s="46">
        <f>MEDIAN( 'REV-REVCALC_CWS'!AN29, 'REV-REVCALC_CWS'!AN66 )</f>
        <v>0.40582898410001211</v>
      </c>
      <c r="AQ117" s="46">
        <f>MEDIAN( 'REV-REVCALC_CWS'!AO29, 'REV-REVCALC_CWS'!AO66 )</f>
        <v>0.40582898410001217</v>
      </c>
      <c r="AR117" s="46">
        <f>MEDIAN( 'REV-REVCALC_CWS'!AP29, 'REV-REVCALC_CWS'!AP66 )</f>
        <v>0.40582898410001217</v>
      </c>
      <c r="AS117" s="46">
        <f>MEDIAN( 'REV-REVCALC_CWS'!AQ29, 'REV-REVCALC_CWS'!AQ66 )</f>
        <v>0.40582898410001217</v>
      </c>
      <c r="AT117" s="46">
        <f>MEDIAN( 'REV-REVCALC_CWS'!AR29, 'REV-REVCALC_CWS'!AR66 )</f>
        <v>0.40582898410001217</v>
      </c>
      <c r="AU117" s="46">
        <f>MEDIAN( 'REV-REVCALC_CWS'!AS29, 'REV-REVCALC_CWS'!AS66 )</f>
        <v>0.40582898410001217</v>
      </c>
      <c r="AV117" s="46">
        <f>MEDIAN( 'REV-REVCALC_CWS'!AT29, 'REV-REVCALC_CWS'!AT66 )</f>
        <v>0.40582898410001217</v>
      </c>
      <c r="AW117" s="46">
        <f>MEDIAN( 'REV-REVCALC_CWS'!AU29, 'REV-REVCALC_CWS'!AU66 )</f>
        <v>0.40582898410001217</v>
      </c>
      <c r="AX117" s="46">
        <f>MEDIAN( 'REV-REVCALC_CWS'!AV29, 'REV-REVCALC_CWS'!AV66 )</f>
        <v>0.40582898410001217</v>
      </c>
      <c r="AY117" s="46">
        <f>MEDIAN( 'REV-REVCALC_CWS'!AW29, 'REV-REVCALC_CWS'!AW66 )</f>
        <v>0.40582898410001217</v>
      </c>
      <c r="AZ117" s="46">
        <f>MEDIAN( 'REV-REVCALC_CWS'!AX29, 'REV-REVCALC_CWS'!AX66 )</f>
        <v>0.40582898410001222</v>
      </c>
      <c r="BA117" s="46">
        <f>MEDIAN( 'REV-REVCALC_CWS'!AY29, 'REV-REVCALC_CWS'!AY66 )</f>
        <v>0.36889610389610383</v>
      </c>
      <c r="BB117" s="46">
        <f>MEDIAN( 'REV-REVCALC_CWS'!AZ29, 'REV-REVCALC_CWS'!AZ66 )</f>
        <v>0.36889610389610389</v>
      </c>
      <c r="BC117" s="46">
        <f>MEDIAN( 'REV-REVCALC_CWS'!BA29, 'REV-REVCALC_CWS'!BA66 )</f>
        <v>0.36889610389610394</v>
      </c>
      <c r="BD117" s="46">
        <f>MEDIAN( 'REV-REVCALC_CWS'!BB29, 'REV-REVCALC_CWS'!BB66 )</f>
        <v>0.36889610389610394</v>
      </c>
      <c r="BE117" s="46">
        <f>MEDIAN( 'REV-REVCALC_CWS'!BC29, 'REV-REVCALC_CWS'!BC66 )</f>
        <v>0.36889610389610394</v>
      </c>
      <c r="BF117" s="46">
        <f>MEDIAN( 'REV-REVCALC_CWS'!BD29, 'REV-REVCALC_CWS'!BD66 )</f>
        <v>0.36889610389610394</v>
      </c>
      <c r="BG117" s="46">
        <f>MEDIAN( 'REV-REVCALC_CWS'!BE29, 'REV-REVCALC_CWS'!BE66 )</f>
        <v>0.36889610389610394</v>
      </c>
      <c r="BH117" s="46">
        <f>MEDIAN( 'REV-REVCALC_CWS'!BF29, 'REV-REVCALC_CWS'!BF66 )</f>
        <v>0.36889610389610394</v>
      </c>
      <c r="BI117" s="46">
        <f>MEDIAN( 'REV-REVCALC_CWS'!BG29, 'REV-REVCALC_CWS'!BG66 )</f>
        <v>0.36889610389610394</v>
      </c>
      <c r="BJ117" s="46">
        <f>MEDIAN( 'REV-REVCALC_CWS'!BH29, 'REV-REVCALC_CWS'!BH66 )</f>
        <v>0.36889610389610394</v>
      </c>
      <c r="BK117" s="46">
        <f>MEDIAN( 'REV-REVCALC_CWS'!BI29, 'REV-REVCALC_CWS'!BI66 )</f>
        <v>0.36889610389610394</v>
      </c>
      <c r="BL117" s="46">
        <f>MEDIAN( 'REV-REVCALC_CWS'!BJ29, 'REV-REVCALC_CWS'!BJ66 )</f>
        <v>0.36889610389610394</v>
      </c>
      <c r="BM117" s="65"/>
    </row>
    <row r="118" spans="2:65" s="33" customFormat="1" outlineLevel="1" x14ac:dyDescent="0.15">
      <c r="BM118" s="65"/>
    </row>
    <row r="119" spans="2:65" s="33" customFormat="1" outlineLevel="1" x14ac:dyDescent="0.15">
      <c r="B119" s="14" t="str">
        <f>'REV-REVCALC_CWS'!A37 &amp; " Ingreso"</f>
        <v>Local Services Units Ingreso</v>
      </c>
      <c r="BM119" s="65"/>
    </row>
    <row r="120" spans="2:65" s="33" customFormat="1" outlineLevel="1" x14ac:dyDescent="0.15">
      <c r="B120" s="47" t="str">
        <f>'REV-REVCALC_CWS'!A40</f>
        <v>Servicio Ingreso</v>
      </c>
      <c r="D120" s="70">
        <f>'REV-REVCALC_CWS'!B40</f>
        <v>0</v>
      </c>
      <c r="E120" s="70">
        <f>'REV-REVCALC_CWS'!C40 + 'REV-REVCALC_CWS'!C77</f>
        <v>0</v>
      </c>
      <c r="F120" s="70">
        <f>'REV-REVCALC_CWS'!D40 + 'REV-REVCALC_CWS'!D77</f>
        <v>0</v>
      </c>
      <c r="G120" s="70">
        <f>'REV-REVCALC_CWS'!E40 + 'REV-REVCALC_CWS'!E77</f>
        <v>0</v>
      </c>
      <c r="H120" s="70">
        <f>'REV-REVCALC_CWS'!F40 + 'REV-REVCALC_CWS'!F77</f>
        <v>0</v>
      </c>
      <c r="I120" s="70">
        <f>'REV-REVCALC_CWS'!G40 + 'REV-REVCALC_CWS'!G77</f>
        <v>0</v>
      </c>
      <c r="J120" s="70">
        <f>'REV-REVCALC_CWS'!H40 + 'REV-REVCALC_CWS'!H77</f>
        <v>0</v>
      </c>
      <c r="K120" s="70">
        <f>'REV-REVCALC_CWS'!I40 + 'REV-REVCALC_CWS'!I77</f>
        <v>0</v>
      </c>
      <c r="L120" s="70">
        <f>'REV-REVCALC_CWS'!J40 + 'REV-REVCALC_CWS'!J77</f>
        <v>0</v>
      </c>
      <c r="M120" s="70">
        <f>'REV-REVCALC_CWS'!K40 + 'REV-REVCALC_CWS'!K77</f>
        <v>0</v>
      </c>
      <c r="N120" s="70">
        <f>'REV-REVCALC_CWS'!L40 + 'REV-REVCALC_CWS'!L77</f>
        <v>0</v>
      </c>
      <c r="O120" s="70">
        <f>'REV-REVCALC_CWS'!M40 + 'REV-REVCALC_CWS'!M77</f>
        <v>0</v>
      </c>
      <c r="P120" s="70">
        <f>'REV-REVCALC_CWS'!N40 + 'REV-REVCALC_CWS'!N77</f>
        <v>0</v>
      </c>
      <c r="Q120" s="70">
        <f>'REV-REVCALC_CWS'!O40 + 'REV-REVCALC_CWS'!O77</f>
        <v>0</v>
      </c>
      <c r="R120" s="70">
        <f>'REV-REVCALC_CWS'!P40 + 'REV-REVCALC_CWS'!P77</f>
        <v>0</v>
      </c>
      <c r="S120" s="70">
        <f>'REV-REVCALC_CWS'!Q40 + 'REV-REVCALC_CWS'!Q77</f>
        <v>0</v>
      </c>
      <c r="T120" s="70">
        <f>'REV-REVCALC_CWS'!R40 + 'REV-REVCALC_CWS'!R77</f>
        <v>0</v>
      </c>
      <c r="U120" s="70">
        <f>'REV-REVCALC_CWS'!S40 + 'REV-REVCALC_CWS'!S77</f>
        <v>0</v>
      </c>
      <c r="V120" s="70">
        <f>'REV-REVCALC_CWS'!T40 + 'REV-REVCALC_CWS'!T77</f>
        <v>0</v>
      </c>
      <c r="W120" s="70">
        <f>'REV-REVCALC_CWS'!U40 + 'REV-REVCALC_CWS'!U77</f>
        <v>0</v>
      </c>
      <c r="X120" s="70">
        <f>'REV-REVCALC_CWS'!V40 + 'REV-REVCALC_CWS'!V77</f>
        <v>0</v>
      </c>
      <c r="Y120" s="70">
        <f>'REV-REVCALC_CWS'!W40 + 'REV-REVCALC_CWS'!W77</f>
        <v>0</v>
      </c>
      <c r="Z120" s="70">
        <f>'REV-REVCALC_CWS'!X40 + 'REV-REVCALC_CWS'!X77</f>
        <v>0</v>
      </c>
      <c r="AA120" s="70">
        <f>'REV-REVCALC_CWS'!Y40 + 'REV-REVCALC_CWS'!Y77</f>
        <v>0</v>
      </c>
      <c r="AB120" s="70">
        <f>'REV-REVCALC_CWS'!Z40 + 'REV-REVCALC_CWS'!Z77</f>
        <v>0</v>
      </c>
      <c r="AC120" s="70">
        <f>'REV-REVCALC_CWS'!AA40 + 'REV-REVCALC_CWS'!AA77</f>
        <v>0</v>
      </c>
      <c r="AD120" s="70">
        <f>'REV-REVCALC_CWS'!AB40 + 'REV-REVCALC_CWS'!AB77</f>
        <v>0</v>
      </c>
      <c r="AE120" s="70">
        <f>'REV-REVCALC_CWS'!AC40 + 'REV-REVCALC_CWS'!AC77</f>
        <v>0</v>
      </c>
      <c r="AF120" s="70">
        <f>'REV-REVCALC_CWS'!AD40 + 'REV-REVCALC_CWS'!AD77</f>
        <v>0</v>
      </c>
      <c r="AG120" s="70">
        <f>'REV-REVCALC_CWS'!AE40 + 'REV-REVCALC_CWS'!AE77</f>
        <v>0</v>
      </c>
      <c r="AH120" s="70">
        <f>'REV-REVCALC_CWS'!AF40 + 'REV-REVCALC_CWS'!AF77</f>
        <v>0</v>
      </c>
      <c r="AI120" s="70">
        <f>'REV-REVCALC_CWS'!AG40 + 'REV-REVCALC_CWS'!AG77</f>
        <v>0</v>
      </c>
      <c r="AJ120" s="70">
        <f>'REV-REVCALC_CWS'!AH40 + 'REV-REVCALC_CWS'!AH77</f>
        <v>0</v>
      </c>
      <c r="AK120" s="70">
        <f>'REV-REVCALC_CWS'!AI40 + 'REV-REVCALC_CWS'!AI77</f>
        <v>0</v>
      </c>
      <c r="AL120" s="70">
        <f>'REV-REVCALC_CWS'!AJ40 + 'REV-REVCALC_CWS'!AJ77</f>
        <v>0</v>
      </c>
      <c r="AM120" s="70">
        <f>'REV-REVCALC_CWS'!AK40 + 'REV-REVCALC_CWS'!AK77</f>
        <v>0</v>
      </c>
      <c r="AN120" s="70">
        <f>'REV-REVCALC_CWS'!AL40 + 'REV-REVCALC_CWS'!AL77</f>
        <v>0</v>
      </c>
      <c r="AO120" s="70">
        <f>'REV-REVCALC_CWS'!AM40 + 'REV-REVCALC_CWS'!AM77</f>
        <v>0</v>
      </c>
      <c r="AP120" s="70">
        <f>'REV-REVCALC_CWS'!AN40 + 'REV-REVCALC_CWS'!AN77</f>
        <v>0</v>
      </c>
      <c r="AQ120" s="70">
        <f>'REV-REVCALC_CWS'!AO40 + 'REV-REVCALC_CWS'!AO77</f>
        <v>0</v>
      </c>
      <c r="AR120" s="70">
        <f>'REV-REVCALC_CWS'!AP40 + 'REV-REVCALC_CWS'!AP77</f>
        <v>0</v>
      </c>
      <c r="AS120" s="70">
        <f>'REV-REVCALC_CWS'!AQ40 + 'REV-REVCALC_CWS'!AQ77</f>
        <v>0</v>
      </c>
      <c r="AT120" s="70">
        <f>'REV-REVCALC_CWS'!AR40 + 'REV-REVCALC_CWS'!AR77</f>
        <v>0</v>
      </c>
      <c r="AU120" s="70">
        <f>'REV-REVCALC_CWS'!AS40 + 'REV-REVCALC_CWS'!AS77</f>
        <v>0</v>
      </c>
      <c r="AV120" s="70">
        <f>'REV-REVCALC_CWS'!AT40 + 'REV-REVCALC_CWS'!AT77</f>
        <v>0</v>
      </c>
      <c r="AW120" s="70">
        <f>'REV-REVCALC_CWS'!AU40 + 'REV-REVCALC_CWS'!AU77</f>
        <v>0</v>
      </c>
      <c r="AX120" s="70">
        <f>'REV-REVCALC_CWS'!AV40 + 'REV-REVCALC_CWS'!AV77</f>
        <v>0</v>
      </c>
      <c r="AY120" s="70">
        <f>'REV-REVCALC_CWS'!AW40 + 'REV-REVCALC_CWS'!AW77</f>
        <v>0</v>
      </c>
      <c r="AZ120" s="70">
        <f>'REV-REVCALC_CWS'!AX40 + 'REV-REVCALC_CWS'!AX77</f>
        <v>0</v>
      </c>
      <c r="BA120" s="70">
        <f>'REV-REVCALC_CWS'!AY40 + 'REV-REVCALC_CWS'!AY77</f>
        <v>0</v>
      </c>
      <c r="BB120" s="70">
        <f>'REV-REVCALC_CWS'!AZ40 + 'REV-REVCALC_CWS'!AZ77</f>
        <v>0</v>
      </c>
      <c r="BC120" s="70">
        <f>'REV-REVCALC_CWS'!BA40 + 'REV-REVCALC_CWS'!BA77</f>
        <v>0</v>
      </c>
      <c r="BD120" s="70">
        <f>'REV-REVCALC_CWS'!BB40 + 'REV-REVCALC_CWS'!BB77</f>
        <v>0</v>
      </c>
      <c r="BE120" s="70">
        <f>'REV-REVCALC_CWS'!BC40 + 'REV-REVCALC_CWS'!BC77</f>
        <v>0</v>
      </c>
      <c r="BF120" s="70">
        <f>'REV-REVCALC_CWS'!BD40 + 'REV-REVCALC_CWS'!BD77</f>
        <v>0</v>
      </c>
      <c r="BG120" s="70">
        <f>'REV-REVCALC_CWS'!BE40 + 'REV-REVCALC_CWS'!BE77</f>
        <v>0</v>
      </c>
      <c r="BH120" s="70">
        <f>'REV-REVCALC_CWS'!BF40 + 'REV-REVCALC_CWS'!BF77</f>
        <v>0</v>
      </c>
      <c r="BI120" s="70">
        <f>'REV-REVCALC_CWS'!BG40 + 'REV-REVCALC_CWS'!BG77</f>
        <v>0</v>
      </c>
      <c r="BJ120" s="70">
        <f>'REV-REVCALC_CWS'!BH40 + 'REV-REVCALC_CWS'!BH77</f>
        <v>0</v>
      </c>
      <c r="BK120" s="70">
        <f>'REV-REVCALC_CWS'!BI40 + 'REV-REVCALC_CWS'!BI77</f>
        <v>0</v>
      </c>
      <c r="BL120" s="70">
        <f>'REV-REVCALC_CWS'!BJ40 + 'REV-REVCALC_CWS'!BJ77</f>
        <v>0</v>
      </c>
      <c r="BM120" s="167">
        <f>SUM(D120:BL120)</f>
        <v>0</v>
      </c>
    </row>
    <row r="121" spans="2:65" s="33" customFormat="1" outlineLevel="1" x14ac:dyDescent="0.15">
      <c r="B121" s="47" t="s">
        <v>351</v>
      </c>
      <c r="D121" s="70">
        <f>'REV-REVCALC_CWS'!B41</f>
        <v>0</v>
      </c>
      <c r="E121" s="70">
        <f>'REV-REVCALC_CWS'!C41 + 'REV-REVCALC_CWS'!C78</f>
        <v>0</v>
      </c>
      <c r="F121" s="70">
        <f>'REV-REVCALC_CWS'!D41 + 'REV-REVCALC_CWS'!D78</f>
        <v>0</v>
      </c>
      <c r="G121" s="70">
        <f>'REV-REVCALC_CWS'!E41 + 'REV-REVCALC_CWS'!E78</f>
        <v>0</v>
      </c>
      <c r="H121" s="70">
        <f>'REV-REVCALC_CWS'!F41 + 'REV-REVCALC_CWS'!F78</f>
        <v>0</v>
      </c>
      <c r="I121" s="70">
        <f>'REV-REVCALC_CWS'!G41 + 'REV-REVCALC_CWS'!G78</f>
        <v>0</v>
      </c>
      <c r="J121" s="70">
        <f>'REV-REVCALC_CWS'!H41 + 'REV-REVCALC_CWS'!H78</f>
        <v>0</v>
      </c>
      <c r="K121" s="70">
        <f>'REV-REVCALC_CWS'!I41 + 'REV-REVCALC_CWS'!I78</f>
        <v>0</v>
      </c>
      <c r="L121" s="70">
        <f>'REV-REVCALC_CWS'!J41 + 'REV-REVCALC_CWS'!J78</f>
        <v>0</v>
      </c>
      <c r="M121" s="70">
        <f>'REV-REVCALC_CWS'!K41 + 'REV-REVCALC_CWS'!K78</f>
        <v>0</v>
      </c>
      <c r="N121" s="70">
        <f>'REV-REVCALC_CWS'!L41 + 'REV-REVCALC_CWS'!L78</f>
        <v>0</v>
      </c>
      <c r="O121" s="70">
        <f>'REV-REVCALC_CWS'!M41 + 'REV-REVCALC_CWS'!M78</f>
        <v>0</v>
      </c>
      <c r="P121" s="70">
        <f>'REV-REVCALC_CWS'!N41 + 'REV-REVCALC_CWS'!N78</f>
        <v>0</v>
      </c>
      <c r="Q121" s="70">
        <f>'REV-REVCALC_CWS'!O41 + 'REV-REVCALC_CWS'!O78</f>
        <v>0</v>
      </c>
      <c r="R121" s="70">
        <f>'REV-REVCALC_CWS'!P41 + 'REV-REVCALC_CWS'!P78</f>
        <v>0</v>
      </c>
      <c r="S121" s="70">
        <f>'REV-REVCALC_CWS'!Q41 + 'REV-REVCALC_CWS'!Q78</f>
        <v>0</v>
      </c>
      <c r="T121" s="70">
        <f>'REV-REVCALC_CWS'!R41 + 'REV-REVCALC_CWS'!R78</f>
        <v>0</v>
      </c>
      <c r="U121" s="70">
        <f>'REV-REVCALC_CWS'!S41 + 'REV-REVCALC_CWS'!S78</f>
        <v>0</v>
      </c>
      <c r="V121" s="70">
        <f>'REV-REVCALC_CWS'!T41 + 'REV-REVCALC_CWS'!T78</f>
        <v>0</v>
      </c>
      <c r="W121" s="70">
        <f>'REV-REVCALC_CWS'!U41 + 'REV-REVCALC_CWS'!U78</f>
        <v>0</v>
      </c>
      <c r="X121" s="70">
        <f>'REV-REVCALC_CWS'!V41 + 'REV-REVCALC_CWS'!V78</f>
        <v>0</v>
      </c>
      <c r="Y121" s="70">
        <f>'REV-REVCALC_CWS'!W41 + 'REV-REVCALC_CWS'!W78</f>
        <v>0</v>
      </c>
      <c r="Z121" s="70">
        <f>'REV-REVCALC_CWS'!X41 + 'REV-REVCALC_CWS'!X78</f>
        <v>0</v>
      </c>
      <c r="AA121" s="70">
        <f>'REV-REVCALC_CWS'!Y41 + 'REV-REVCALC_CWS'!Y78</f>
        <v>0</v>
      </c>
      <c r="AB121" s="70">
        <f>'REV-REVCALC_CWS'!Z41 + 'REV-REVCALC_CWS'!Z78</f>
        <v>0</v>
      </c>
      <c r="AC121" s="70">
        <f>'REV-REVCALC_CWS'!AA41 + 'REV-REVCALC_CWS'!AA78</f>
        <v>0</v>
      </c>
      <c r="AD121" s="70">
        <f>'REV-REVCALC_CWS'!AB41 + 'REV-REVCALC_CWS'!AB78</f>
        <v>0</v>
      </c>
      <c r="AE121" s="70">
        <f>'REV-REVCALC_CWS'!AC41 + 'REV-REVCALC_CWS'!AC78</f>
        <v>0</v>
      </c>
      <c r="AF121" s="70">
        <f>'REV-REVCALC_CWS'!AD41 + 'REV-REVCALC_CWS'!AD78</f>
        <v>0</v>
      </c>
      <c r="AG121" s="70">
        <f>'REV-REVCALC_CWS'!AE41 + 'REV-REVCALC_CWS'!AE78</f>
        <v>0</v>
      </c>
      <c r="AH121" s="70">
        <f>'REV-REVCALC_CWS'!AF41 + 'REV-REVCALC_CWS'!AF78</f>
        <v>0</v>
      </c>
      <c r="AI121" s="70">
        <f>'REV-REVCALC_CWS'!AG41 + 'REV-REVCALC_CWS'!AG78</f>
        <v>0</v>
      </c>
      <c r="AJ121" s="70">
        <f>'REV-REVCALC_CWS'!AH41 + 'REV-REVCALC_CWS'!AH78</f>
        <v>0</v>
      </c>
      <c r="AK121" s="70">
        <f>'REV-REVCALC_CWS'!AI41 + 'REV-REVCALC_CWS'!AI78</f>
        <v>0</v>
      </c>
      <c r="AL121" s="70">
        <f>'REV-REVCALC_CWS'!AJ41 + 'REV-REVCALC_CWS'!AJ78</f>
        <v>0</v>
      </c>
      <c r="AM121" s="70">
        <f>'REV-REVCALC_CWS'!AK41 + 'REV-REVCALC_CWS'!AK78</f>
        <v>0</v>
      </c>
      <c r="AN121" s="70">
        <f>'REV-REVCALC_CWS'!AL41 + 'REV-REVCALC_CWS'!AL78</f>
        <v>0</v>
      </c>
      <c r="AO121" s="70">
        <f>'REV-REVCALC_CWS'!AM41 + 'REV-REVCALC_CWS'!AM78</f>
        <v>0</v>
      </c>
      <c r="AP121" s="70">
        <f>'REV-REVCALC_CWS'!AN41 + 'REV-REVCALC_CWS'!AN78</f>
        <v>0</v>
      </c>
      <c r="AQ121" s="70">
        <f>'REV-REVCALC_CWS'!AO41 + 'REV-REVCALC_CWS'!AO78</f>
        <v>0</v>
      </c>
      <c r="AR121" s="70">
        <f>'REV-REVCALC_CWS'!AP41 + 'REV-REVCALC_CWS'!AP78</f>
        <v>0</v>
      </c>
      <c r="AS121" s="70">
        <f>'REV-REVCALC_CWS'!AQ41 + 'REV-REVCALC_CWS'!AQ78</f>
        <v>0</v>
      </c>
      <c r="AT121" s="70">
        <f>'REV-REVCALC_CWS'!AR41 + 'REV-REVCALC_CWS'!AR78</f>
        <v>0</v>
      </c>
      <c r="AU121" s="70">
        <f>'REV-REVCALC_CWS'!AS41 + 'REV-REVCALC_CWS'!AS78</f>
        <v>0</v>
      </c>
      <c r="AV121" s="70">
        <f>'REV-REVCALC_CWS'!AT41 + 'REV-REVCALC_CWS'!AT78</f>
        <v>0</v>
      </c>
      <c r="AW121" s="70">
        <f>'REV-REVCALC_CWS'!AU41 + 'REV-REVCALC_CWS'!AU78</f>
        <v>0</v>
      </c>
      <c r="AX121" s="70">
        <f>'REV-REVCALC_CWS'!AV41 + 'REV-REVCALC_CWS'!AV78</f>
        <v>0</v>
      </c>
      <c r="AY121" s="70">
        <f>'REV-REVCALC_CWS'!AW41 + 'REV-REVCALC_CWS'!AW78</f>
        <v>0</v>
      </c>
      <c r="AZ121" s="70">
        <f>'REV-REVCALC_CWS'!AX41 + 'REV-REVCALC_CWS'!AX78</f>
        <v>0</v>
      </c>
      <c r="BA121" s="70">
        <f>'REV-REVCALC_CWS'!AY41 + 'REV-REVCALC_CWS'!AY78</f>
        <v>0</v>
      </c>
      <c r="BB121" s="70">
        <f>'REV-REVCALC_CWS'!AZ41 + 'REV-REVCALC_CWS'!AZ78</f>
        <v>0</v>
      </c>
      <c r="BC121" s="70">
        <f>'REV-REVCALC_CWS'!BA41 + 'REV-REVCALC_CWS'!BA78</f>
        <v>0</v>
      </c>
      <c r="BD121" s="70">
        <f>'REV-REVCALC_CWS'!BB41 + 'REV-REVCALC_CWS'!BB78</f>
        <v>0</v>
      </c>
      <c r="BE121" s="70">
        <f>'REV-REVCALC_CWS'!BC41 + 'REV-REVCALC_CWS'!BC78</f>
        <v>0</v>
      </c>
      <c r="BF121" s="70">
        <f>'REV-REVCALC_CWS'!BD41 + 'REV-REVCALC_CWS'!BD78</f>
        <v>0</v>
      </c>
      <c r="BG121" s="70">
        <f>'REV-REVCALC_CWS'!BE41 + 'REV-REVCALC_CWS'!BE78</f>
        <v>0</v>
      </c>
      <c r="BH121" s="70">
        <f>'REV-REVCALC_CWS'!BF41 + 'REV-REVCALC_CWS'!BF78</f>
        <v>0</v>
      </c>
      <c r="BI121" s="70">
        <f>'REV-REVCALC_CWS'!BG41 + 'REV-REVCALC_CWS'!BG78</f>
        <v>0</v>
      </c>
      <c r="BJ121" s="70">
        <f>'REV-REVCALC_CWS'!BH41 + 'REV-REVCALC_CWS'!BH78</f>
        <v>0</v>
      </c>
      <c r="BK121" s="70">
        <f>'REV-REVCALC_CWS'!BI41 + 'REV-REVCALC_CWS'!BI78</f>
        <v>0</v>
      </c>
      <c r="BL121" s="70">
        <f>'REV-REVCALC_CWS'!BJ41 + 'REV-REVCALC_CWS'!BJ78</f>
        <v>0</v>
      </c>
      <c r="BM121" s="167">
        <f>SUM(D121:BL121)</f>
        <v>0</v>
      </c>
    </row>
    <row r="122" spans="2:65" s="33" customFormat="1" outlineLevel="1" x14ac:dyDescent="0.15">
      <c r="B122" s="14" t="s">
        <v>355</v>
      </c>
      <c r="D122" s="70">
        <f>SUM(D120:D121)</f>
        <v>0</v>
      </c>
      <c r="E122" s="70">
        <f t="shared" ref="E122:BL122" si="8">SUM(E120:E121)</f>
        <v>0</v>
      </c>
      <c r="F122" s="70">
        <f t="shared" si="8"/>
        <v>0</v>
      </c>
      <c r="G122" s="70">
        <f t="shared" si="8"/>
        <v>0</v>
      </c>
      <c r="H122" s="70">
        <f t="shared" si="8"/>
        <v>0</v>
      </c>
      <c r="I122" s="70">
        <f t="shared" si="8"/>
        <v>0</v>
      </c>
      <c r="J122" s="70">
        <f t="shared" si="8"/>
        <v>0</v>
      </c>
      <c r="K122" s="70">
        <f t="shared" si="8"/>
        <v>0</v>
      </c>
      <c r="L122" s="70">
        <f t="shared" si="8"/>
        <v>0</v>
      </c>
      <c r="M122" s="70">
        <f t="shared" si="8"/>
        <v>0</v>
      </c>
      <c r="N122" s="70">
        <f t="shared" si="8"/>
        <v>0</v>
      </c>
      <c r="O122" s="70">
        <f t="shared" si="8"/>
        <v>0</v>
      </c>
      <c r="P122" s="70">
        <f t="shared" si="8"/>
        <v>0</v>
      </c>
      <c r="Q122" s="70">
        <f t="shared" si="8"/>
        <v>0</v>
      </c>
      <c r="R122" s="70">
        <f t="shared" si="8"/>
        <v>0</v>
      </c>
      <c r="S122" s="70">
        <f t="shared" si="8"/>
        <v>0</v>
      </c>
      <c r="T122" s="70">
        <f t="shared" si="8"/>
        <v>0</v>
      </c>
      <c r="U122" s="70">
        <f t="shared" si="8"/>
        <v>0</v>
      </c>
      <c r="V122" s="70">
        <f t="shared" si="8"/>
        <v>0</v>
      </c>
      <c r="W122" s="70">
        <f t="shared" si="8"/>
        <v>0</v>
      </c>
      <c r="X122" s="70">
        <f t="shared" si="8"/>
        <v>0</v>
      </c>
      <c r="Y122" s="70">
        <f t="shared" si="8"/>
        <v>0</v>
      </c>
      <c r="Z122" s="70">
        <f t="shared" si="8"/>
        <v>0</v>
      </c>
      <c r="AA122" s="70">
        <f t="shared" si="8"/>
        <v>0</v>
      </c>
      <c r="AB122" s="70">
        <f t="shared" si="8"/>
        <v>0</v>
      </c>
      <c r="AC122" s="70">
        <f t="shared" si="8"/>
        <v>0</v>
      </c>
      <c r="AD122" s="70">
        <f t="shared" si="8"/>
        <v>0</v>
      </c>
      <c r="AE122" s="70">
        <f t="shared" si="8"/>
        <v>0</v>
      </c>
      <c r="AF122" s="70">
        <f t="shared" si="8"/>
        <v>0</v>
      </c>
      <c r="AG122" s="70">
        <f t="shared" si="8"/>
        <v>0</v>
      </c>
      <c r="AH122" s="70">
        <f t="shared" si="8"/>
        <v>0</v>
      </c>
      <c r="AI122" s="70">
        <f t="shared" si="8"/>
        <v>0</v>
      </c>
      <c r="AJ122" s="70">
        <f t="shared" si="8"/>
        <v>0</v>
      </c>
      <c r="AK122" s="70">
        <f t="shared" si="8"/>
        <v>0</v>
      </c>
      <c r="AL122" s="70">
        <f t="shared" si="8"/>
        <v>0</v>
      </c>
      <c r="AM122" s="70">
        <f t="shared" si="8"/>
        <v>0</v>
      </c>
      <c r="AN122" s="70">
        <f t="shared" si="8"/>
        <v>0</v>
      </c>
      <c r="AO122" s="70">
        <f t="shared" si="8"/>
        <v>0</v>
      </c>
      <c r="AP122" s="70">
        <f t="shared" si="8"/>
        <v>0</v>
      </c>
      <c r="AQ122" s="70">
        <f t="shared" si="8"/>
        <v>0</v>
      </c>
      <c r="AR122" s="70">
        <f t="shared" si="8"/>
        <v>0</v>
      </c>
      <c r="AS122" s="70">
        <f t="shared" si="8"/>
        <v>0</v>
      </c>
      <c r="AT122" s="70">
        <f t="shared" si="8"/>
        <v>0</v>
      </c>
      <c r="AU122" s="70">
        <f t="shared" si="8"/>
        <v>0</v>
      </c>
      <c r="AV122" s="70">
        <f t="shared" si="8"/>
        <v>0</v>
      </c>
      <c r="AW122" s="70">
        <f t="shared" si="8"/>
        <v>0</v>
      </c>
      <c r="AX122" s="70">
        <f t="shared" si="8"/>
        <v>0</v>
      </c>
      <c r="AY122" s="70">
        <f t="shared" si="8"/>
        <v>0</v>
      </c>
      <c r="AZ122" s="70">
        <f t="shared" si="8"/>
        <v>0</v>
      </c>
      <c r="BA122" s="70">
        <f t="shared" si="8"/>
        <v>0</v>
      </c>
      <c r="BB122" s="70">
        <f t="shared" si="8"/>
        <v>0</v>
      </c>
      <c r="BC122" s="70">
        <f t="shared" si="8"/>
        <v>0</v>
      </c>
      <c r="BD122" s="70">
        <f t="shared" si="8"/>
        <v>0</v>
      </c>
      <c r="BE122" s="70">
        <f t="shared" si="8"/>
        <v>0</v>
      </c>
      <c r="BF122" s="70">
        <f t="shared" si="8"/>
        <v>0</v>
      </c>
      <c r="BG122" s="70">
        <f t="shared" si="8"/>
        <v>0</v>
      </c>
      <c r="BH122" s="70">
        <f t="shared" si="8"/>
        <v>0</v>
      </c>
      <c r="BI122" s="70">
        <f t="shared" si="8"/>
        <v>0</v>
      </c>
      <c r="BJ122" s="70">
        <f t="shared" si="8"/>
        <v>0</v>
      </c>
      <c r="BK122" s="70">
        <f t="shared" si="8"/>
        <v>0</v>
      </c>
      <c r="BL122" s="70">
        <f t="shared" si="8"/>
        <v>0</v>
      </c>
      <c r="BM122" s="167">
        <f>SUM(D122:BL122)</f>
        <v>0</v>
      </c>
    </row>
    <row r="123" spans="2:65" s="33" customFormat="1" outlineLevel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outlineLevel="1" x14ac:dyDescent="0.15">
      <c r="B124" s="14" t="str">
        <f>'REV-REVCALC_CWS'!A43 &amp; " Ingreso"</f>
        <v>Domicilio Services Units Ingreso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outlineLevel="1" x14ac:dyDescent="0.15">
      <c r="B125" s="47" t="str">
        <f>'REV-REVCALC_CWS'!A44</f>
        <v>Envío</v>
      </c>
      <c r="D125" s="70">
        <f>'REV-REVCALC_CWS'!B44</f>
        <v>0</v>
      </c>
      <c r="E125" s="70">
        <f>'REV-REVCALC_CWS'!C44 + 'REV-REVCALC_CWS'!C81</f>
        <v>0</v>
      </c>
      <c r="F125" s="70">
        <f>'REV-REVCALC_CWS'!D44 + 'REV-REVCALC_CWS'!D81</f>
        <v>0</v>
      </c>
      <c r="G125" s="70">
        <f>'REV-REVCALC_CWS'!E44 + 'REV-REVCALC_CWS'!E81</f>
        <v>0</v>
      </c>
      <c r="H125" s="70">
        <f>'REV-REVCALC_CWS'!F44 + 'REV-REVCALC_CWS'!F81</f>
        <v>392500</v>
      </c>
      <c r="I125" s="70">
        <f>'REV-REVCALC_CWS'!G44 + 'REV-REVCALC_CWS'!G81</f>
        <v>685000</v>
      </c>
      <c r="J125" s="70">
        <f>'REV-REVCALC_CWS'!H44 + 'REV-REVCALC_CWS'!H81</f>
        <v>685000</v>
      </c>
      <c r="K125" s="70">
        <f>'REV-REVCALC_CWS'!I44 + 'REV-REVCALC_CWS'!I81</f>
        <v>685000</v>
      </c>
      <c r="L125" s="70">
        <f>'REV-REVCALC_CWS'!J44 + 'REV-REVCALC_CWS'!J81</f>
        <v>685000</v>
      </c>
      <c r="M125" s="70">
        <f>'REV-REVCALC_CWS'!K44 + 'REV-REVCALC_CWS'!K81</f>
        <v>685000</v>
      </c>
      <c r="N125" s="70">
        <f>'REV-REVCALC_CWS'!L44 + 'REV-REVCALC_CWS'!L81</f>
        <v>685000</v>
      </c>
      <c r="O125" s="70">
        <f>'REV-REVCALC_CWS'!M44 + 'REV-REVCALC_CWS'!M81</f>
        <v>685000</v>
      </c>
      <c r="P125" s="70">
        <f>'REV-REVCALC_CWS'!N44 + 'REV-REVCALC_CWS'!N81</f>
        <v>652500</v>
      </c>
      <c r="Q125" s="70">
        <f>'REV-REVCALC_CWS'!O44 + 'REV-REVCALC_CWS'!O81</f>
        <v>727600</v>
      </c>
      <c r="R125" s="70">
        <f>'REV-REVCALC_CWS'!P44 + 'REV-REVCALC_CWS'!P81</f>
        <v>1163625</v>
      </c>
      <c r="S125" s="70">
        <f>'REV-REVCALC_CWS'!Q44 + 'REV-REVCALC_CWS'!Q81</f>
        <v>1308075</v>
      </c>
      <c r="T125" s="70">
        <f>'REV-REVCALC_CWS'!R44 + 'REV-REVCALC_CWS'!R81</f>
        <v>1308075</v>
      </c>
      <c r="U125" s="70">
        <f>'REV-REVCALC_CWS'!S44 + 'REV-REVCALC_CWS'!S81</f>
        <v>1308075</v>
      </c>
      <c r="V125" s="70">
        <f>'REV-REVCALC_CWS'!T44 + 'REV-REVCALC_CWS'!T81</f>
        <v>1308075</v>
      </c>
      <c r="W125" s="70">
        <f>'REV-REVCALC_CWS'!U44 + 'REV-REVCALC_CWS'!U81</f>
        <v>1308075</v>
      </c>
      <c r="X125" s="70">
        <f>'REV-REVCALC_CWS'!V44 + 'REV-REVCALC_CWS'!V81</f>
        <v>1308075</v>
      </c>
      <c r="Y125" s="70">
        <f>'REV-REVCALC_CWS'!W44 + 'REV-REVCALC_CWS'!W81</f>
        <v>1308075</v>
      </c>
      <c r="Z125" s="70">
        <f>'REV-REVCALC_CWS'!X44 + 'REV-REVCALC_CWS'!X81</f>
        <v>1308075</v>
      </c>
      <c r="AA125" s="70">
        <f>'REV-REVCALC_CWS'!Y44 + 'REV-REVCALC_CWS'!Y81</f>
        <v>1308075</v>
      </c>
      <c r="AB125" s="70">
        <f>'REV-REVCALC_CWS'!Z44 + 'REV-REVCALC_CWS'!Z81</f>
        <v>872050</v>
      </c>
      <c r="AC125" s="70">
        <f>'REV-REVCALC_CWS'!AA44 + 'REV-REVCALC_CWS'!AA81</f>
        <v>1588548.75</v>
      </c>
      <c r="AD125" s="70">
        <f>'REV-REVCALC_CWS'!AB44 + 'REV-REVCALC_CWS'!AB81</f>
        <v>2538815.75</v>
      </c>
      <c r="AE125" s="70">
        <f>'REV-REVCALC_CWS'!AC44 + 'REV-REVCALC_CWS'!AC81</f>
        <v>2856525.5</v>
      </c>
      <c r="AF125" s="70">
        <f>'REV-REVCALC_CWS'!AD44 + 'REV-REVCALC_CWS'!AD81</f>
        <v>2856525.5</v>
      </c>
      <c r="AG125" s="70">
        <f>'REV-REVCALC_CWS'!AE44 + 'REV-REVCALC_CWS'!AE81</f>
        <v>2856525.5</v>
      </c>
      <c r="AH125" s="70">
        <f>'REV-REVCALC_CWS'!AF44 + 'REV-REVCALC_CWS'!AF81</f>
        <v>2856525.5</v>
      </c>
      <c r="AI125" s="70">
        <f>'REV-REVCALC_CWS'!AG44 + 'REV-REVCALC_CWS'!AG81</f>
        <v>2856525.5</v>
      </c>
      <c r="AJ125" s="70">
        <f>'REV-REVCALC_CWS'!AH44 + 'REV-REVCALC_CWS'!AH81</f>
        <v>2856525.5</v>
      </c>
      <c r="AK125" s="70">
        <f>'REV-REVCALC_CWS'!AI44 + 'REV-REVCALC_CWS'!AI81</f>
        <v>2856525.5</v>
      </c>
      <c r="AL125" s="70">
        <f>'REV-REVCALC_CWS'!AJ44 + 'REV-REVCALC_CWS'!AJ81</f>
        <v>2856525.5</v>
      </c>
      <c r="AM125" s="70">
        <f>'REV-REVCALC_CWS'!AK44 + 'REV-REVCALC_CWS'!AK81</f>
        <v>2856525.5</v>
      </c>
      <c r="AN125" s="70">
        <f>'REV-REVCALC_CWS'!AL44 + 'REV-REVCALC_CWS'!AL81</f>
        <v>1903396.25</v>
      </c>
      <c r="AO125" s="70">
        <f>'REV-REVCALC_CWS'!AM44 + 'REV-REVCALC_CWS'!AM81</f>
        <v>2578715.5150000001</v>
      </c>
      <c r="AP125" s="70">
        <f>'REV-REVCALC_CWS'!AN44 + 'REV-REVCALC_CWS'!AN81</f>
        <v>4125332.3025000002</v>
      </c>
      <c r="AQ125" s="70">
        <f>'REV-REVCALC_CWS'!AO44 + 'REV-REVCALC_CWS'!AO81</f>
        <v>4639850.3625000007</v>
      </c>
      <c r="AR125" s="70">
        <f>'REV-REVCALC_CWS'!AP44 + 'REV-REVCALC_CWS'!AP81</f>
        <v>4639850.3625000007</v>
      </c>
      <c r="AS125" s="70">
        <f>'REV-REVCALC_CWS'!AQ44 + 'REV-REVCALC_CWS'!AQ81</f>
        <v>4639850.3625000007</v>
      </c>
      <c r="AT125" s="70">
        <f>'REV-REVCALC_CWS'!AR44 + 'REV-REVCALC_CWS'!AR81</f>
        <v>4639850.3625000007</v>
      </c>
      <c r="AU125" s="70">
        <f>'REV-REVCALC_CWS'!AS44 + 'REV-REVCALC_CWS'!AS81</f>
        <v>4639850.3625000007</v>
      </c>
      <c r="AV125" s="70">
        <f>'REV-REVCALC_CWS'!AT44 + 'REV-REVCALC_CWS'!AT81</f>
        <v>4639850.3625000007</v>
      </c>
      <c r="AW125" s="70">
        <f>'REV-REVCALC_CWS'!AU44 + 'REV-REVCALC_CWS'!AU81</f>
        <v>4639850.3625000007</v>
      </c>
      <c r="AX125" s="70">
        <f>'REV-REVCALC_CWS'!AV44 + 'REV-REVCALC_CWS'!AV81</f>
        <v>4639850.3625000007</v>
      </c>
      <c r="AY125" s="70">
        <f>'REV-REVCALC_CWS'!AW44 + 'REV-REVCALC_CWS'!AW81</f>
        <v>4639850.3625000007</v>
      </c>
      <c r="AZ125" s="70">
        <f>'REV-REVCALC_CWS'!AX44 + 'REV-REVCALC_CWS'!AX81</f>
        <v>3093233.5750000002</v>
      </c>
      <c r="BA125" s="70">
        <f>'REV-REVCALC_CWS'!AY44 + 'REV-REVCALC_CWS'!AY81</f>
        <v>2841150.351675</v>
      </c>
      <c r="BB125" s="70">
        <f>'REV-REVCALC_CWS'!AZ44 + 'REV-REVCALC_CWS'!AZ81</f>
        <v>4548462.1546999998</v>
      </c>
      <c r="BC125" s="70">
        <f>'REV-REVCALC_CWS'!BA44 + 'REV-REVCALC_CWS'!BA81</f>
        <v>5112104.4390000002</v>
      </c>
      <c r="BD125" s="70">
        <f>'REV-REVCALC_CWS'!BB44 + 'REV-REVCALC_CWS'!BB81</f>
        <v>5112104.4390000002</v>
      </c>
      <c r="BE125" s="70">
        <f>'REV-REVCALC_CWS'!BC44 + 'REV-REVCALC_CWS'!BC81</f>
        <v>5112104.4390000002</v>
      </c>
      <c r="BF125" s="70">
        <f>'REV-REVCALC_CWS'!BD44 + 'REV-REVCALC_CWS'!BD81</f>
        <v>5112104.4390000002</v>
      </c>
      <c r="BG125" s="70">
        <f>'REV-REVCALC_CWS'!BE44 + 'REV-REVCALC_CWS'!BE81</f>
        <v>5112104.4390000002</v>
      </c>
      <c r="BH125" s="70">
        <f>'REV-REVCALC_CWS'!BF44 + 'REV-REVCALC_CWS'!BF81</f>
        <v>5112104.4390000002</v>
      </c>
      <c r="BI125" s="70">
        <f>'REV-REVCALC_CWS'!BG44 + 'REV-REVCALC_CWS'!BG81</f>
        <v>5112104.4390000002</v>
      </c>
      <c r="BJ125" s="70">
        <f>'REV-REVCALC_CWS'!BH44 + 'REV-REVCALC_CWS'!BH81</f>
        <v>5112104.4390000002</v>
      </c>
      <c r="BK125" s="70">
        <f>'REV-REVCALC_CWS'!BI44 + 'REV-REVCALC_CWS'!BI81</f>
        <v>5112104.4390000002</v>
      </c>
      <c r="BL125" s="70">
        <f>'REV-REVCALC_CWS'!BJ44 + 'REV-REVCALC_CWS'!BJ81</f>
        <v>3411346.6160249999</v>
      </c>
      <c r="BM125" s="167">
        <f>SUM(D125:BL125)</f>
        <v>160481273.97840002</v>
      </c>
    </row>
    <row r="126" spans="2:65" s="33" customFormat="1" outlineLevel="1" x14ac:dyDescent="0.15">
      <c r="B126" s="47" t="s">
        <v>353</v>
      </c>
      <c r="D126" s="70">
        <f>'REV-REVCALC_CWS'!B45</f>
        <v>0</v>
      </c>
      <c r="E126" s="70">
        <f>'REV-REVCALC_CWS'!C45 + 'REV-REVCALC_CWS'!C82</f>
        <v>0</v>
      </c>
      <c r="F126" s="70">
        <f>'REV-REVCALC_CWS'!D45 + 'REV-REVCALC_CWS'!D82</f>
        <v>0</v>
      </c>
      <c r="G126" s="70">
        <f>'REV-REVCALC_CWS'!E45 + 'REV-REVCALC_CWS'!E82</f>
        <v>0</v>
      </c>
      <c r="H126" s="70">
        <f>'REV-REVCALC_CWS'!F45 + 'REV-REVCALC_CWS'!F82</f>
        <v>0</v>
      </c>
      <c r="I126" s="70">
        <f>'REV-REVCALC_CWS'!G45 + 'REV-REVCALC_CWS'!G82</f>
        <v>0</v>
      </c>
      <c r="J126" s="70">
        <f>'REV-REVCALC_CWS'!H45 + 'REV-REVCALC_CWS'!H82</f>
        <v>0</v>
      </c>
      <c r="K126" s="70">
        <f>'REV-REVCALC_CWS'!I45 + 'REV-REVCALC_CWS'!I82</f>
        <v>0</v>
      </c>
      <c r="L126" s="70">
        <f>'REV-REVCALC_CWS'!J45 + 'REV-REVCALC_CWS'!J82</f>
        <v>0</v>
      </c>
      <c r="M126" s="70">
        <f>'REV-REVCALC_CWS'!K45 + 'REV-REVCALC_CWS'!K82</f>
        <v>0</v>
      </c>
      <c r="N126" s="70">
        <f>'REV-REVCALC_CWS'!L45 + 'REV-REVCALC_CWS'!L82</f>
        <v>0</v>
      </c>
      <c r="O126" s="70">
        <f>'REV-REVCALC_CWS'!M45 + 'REV-REVCALC_CWS'!M82</f>
        <v>0</v>
      </c>
      <c r="P126" s="70">
        <f>'REV-REVCALC_CWS'!N45 + 'REV-REVCALC_CWS'!N82</f>
        <v>0</v>
      </c>
      <c r="Q126" s="70">
        <f>'REV-REVCALC_CWS'!O45 + 'REV-REVCALC_CWS'!O82</f>
        <v>0</v>
      </c>
      <c r="R126" s="70">
        <f>'REV-REVCALC_CWS'!P45 + 'REV-REVCALC_CWS'!P82</f>
        <v>0</v>
      </c>
      <c r="S126" s="70">
        <f>'REV-REVCALC_CWS'!Q45 + 'REV-REVCALC_CWS'!Q82</f>
        <v>0</v>
      </c>
      <c r="T126" s="70">
        <f>'REV-REVCALC_CWS'!R45 + 'REV-REVCALC_CWS'!R82</f>
        <v>0</v>
      </c>
      <c r="U126" s="70">
        <f>'REV-REVCALC_CWS'!S45 + 'REV-REVCALC_CWS'!S82</f>
        <v>0</v>
      </c>
      <c r="V126" s="70">
        <f>'REV-REVCALC_CWS'!T45 + 'REV-REVCALC_CWS'!T82</f>
        <v>0</v>
      </c>
      <c r="W126" s="70">
        <f>'REV-REVCALC_CWS'!U45 + 'REV-REVCALC_CWS'!U82</f>
        <v>0</v>
      </c>
      <c r="X126" s="70">
        <f>'REV-REVCALC_CWS'!V45 + 'REV-REVCALC_CWS'!V82</f>
        <v>0</v>
      </c>
      <c r="Y126" s="70">
        <f>'REV-REVCALC_CWS'!W45 + 'REV-REVCALC_CWS'!W82</f>
        <v>0</v>
      </c>
      <c r="Z126" s="70">
        <f>'REV-REVCALC_CWS'!X45 + 'REV-REVCALC_CWS'!X82</f>
        <v>0</v>
      </c>
      <c r="AA126" s="70">
        <f>'REV-REVCALC_CWS'!Y45 + 'REV-REVCALC_CWS'!Y82</f>
        <v>0</v>
      </c>
      <c r="AB126" s="70">
        <f>'REV-REVCALC_CWS'!Z45 + 'REV-REVCALC_CWS'!Z82</f>
        <v>0</v>
      </c>
      <c r="AC126" s="70">
        <f>'REV-REVCALC_CWS'!AA45 + 'REV-REVCALC_CWS'!AA82</f>
        <v>0</v>
      </c>
      <c r="AD126" s="70">
        <f>'REV-REVCALC_CWS'!AB45 + 'REV-REVCALC_CWS'!AB82</f>
        <v>0</v>
      </c>
      <c r="AE126" s="70">
        <f>'REV-REVCALC_CWS'!AC45 + 'REV-REVCALC_CWS'!AC82</f>
        <v>0</v>
      </c>
      <c r="AF126" s="70">
        <f>'REV-REVCALC_CWS'!AD45 + 'REV-REVCALC_CWS'!AD82</f>
        <v>0</v>
      </c>
      <c r="AG126" s="70">
        <f>'REV-REVCALC_CWS'!AE45 + 'REV-REVCALC_CWS'!AE82</f>
        <v>0</v>
      </c>
      <c r="AH126" s="70">
        <f>'REV-REVCALC_CWS'!AF45 + 'REV-REVCALC_CWS'!AF82</f>
        <v>0</v>
      </c>
      <c r="AI126" s="70">
        <f>'REV-REVCALC_CWS'!AG45 + 'REV-REVCALC_CWS'!AG82</f>
        <v>0</v>
      </c>
      <c r="AJ126" s="70">
        <f>'REV-REVCALC_CWS'!AH45 + 'REV-REVCALC_CWS'!AH82</f>
        <v>0</v>
      </c>
      <c r="AK126" s="70">
        <f>'REV-REVCALC_CWS'!AI45 + 'REV-REVCALC_CWS'!AI82</f>
        <v>0</v>
      </c>
      <c r="AL126" s="70">
        <f>'REV-REVCALC_CWS'!AJ45 + 'REV-REVCALC_CWS'!AJ82</f>
        <v>0</v>
      </c>
      <c r="AM126" s="70">
        <f>'REV-REVCALC_CWS'!AK45 + 'REV-REVCALC_CWS'!AK82</f>
        <v>0</v>
      </c>
      <c r="AN126" s="70">
        <f>'REV-REVCALC_CWS'!AL45 + 'REV-REVCALC_CWS'!AL82</f>
        <v>0</v>
      </c>
      <c r="AO126" s="70">
        <f>'REV-REVCALC_CWS'!AM45 + 'REV-REVCALC_CWS'!AM82</f>
        <v>0</v>
      </c>
      <c r="AP126" s="70">
        <f>'REV-REVCALC_CWS'!AN45 + 'REV-REVCALC_CWS'!AN82</f>
        <v>0</v>
      </c>
      <c r="AQ126" s="70">
        <f>'REV-REVCALC_CWS'!AO45 + 'REV-REVCALC_CWS'!AO82</f>
        <v>0</v>
      </c>
      <c r="AR126" s="70">
        <f>'REV-REVCALC_CWS'!AP45 + 'REV-REVCALC_CWS'!AP82</f>
        <v>0</v>
      </c>
      <c r="AS126" s="70">
        <f>'REV-REVCALC_CWS'!AQ45 + 'REV-REVCALC_CWS'!AQ82</f>
        <v>0</v>
      </c>
      <c r="AT126" s="70">
        <f>'REV-REVCALC_CWS'!AR45 + 'REV-REVCALC_CWS'!AR82</f>
        <v>0</v>
      </c>
      <c r="AU126" s="70">
        <f>'REV-REVCALC_CWS'!AS45 + 'REV-REVCALC_CWS'!AS82</f>
        <v>0</v>
      </c>
      <c r="AV126" s="70">
        <f>'REV-REVCALC_CWS'!AT45 + 'REV-REVCALC_CWS'!AT82</f>
        <v>0</v>
      </c>
      <c r="AW126" s="70">
        <f>'REV-REVCALC_CWS'!AU45 + 'REV-REVCALC_CWS'!AU82</f>
        <v>0</v>
      </c>
      <c r="AX126" s="70">
        <f>'REV-REVCALC_CWS'!AV45 + 'REV-REVCALC_CWS'!AV82</f>
        <v>0</v>
      </c>
      <c r="AY126" s="70">
        <f>'REV-REVCALC_CWS'!AW45 + 'REV-REVCALC_CWS'!AW82</f>
        <v>0</v>
      </c>
      <c r="AZ126" s="70">
        <f>'REV-REVCALC_CWS'!AX45 + 'REV-REVCALC_CWS'!AX82</f>
        <v>0</v>
      </c>
      <c r="BA126" s="70">
        <f>'REV-REVCALC_CWS'!AY45 + 'REV-REVCALC_CWS'!AY82</f>
        <v>0</v>
      </c>
      <c r="BB126" s="70">
        <f>'REV-REVCALC_CWS'!AZ45 + 'REV-REVCALC_CWS'!AZ82</f>
        <v>0</v>
      </c>
      <c r="BC126" s="70">
        <f>'REV-REVCALC_CWS'!BA45 + 'REV-REVCALC_CWS'!BA82</f>
        <v>0</v>
      </c>
      <c r="BD126" s="70">
        <f>'REV-REVCALC_CWS'!BB45 + 'REV-REVCALC_CWS'!BB82</f>
        <v>0</v>
      </c>
      <c r="BE126" s="70">
        <f>'REV-REVCALC_CWS'!BC45 + 'REV-REVCALC_CWS'!BC82</f>
        <v>0</v>
      </c>
      <c r="BF126" s="70">
        <f>'REV-REVCALC_CWS'!BD45 + 'REV-REVCALC_CWS'!BD82</f>
        <v>0</v>
      </c>
      <c r="BG126" s="70">
        <f>'REV-REVCALC_CWS'!BE45 + 'REV-REVCALC_CWS'!BE82</f>
        <v>0</v>
      </c>
      <c r="BH126" s="70">
        <f>'REV-REVCALC_CWS'!BF45 + 'REV-REVCALC_CWS'!BF82</f>
        <v>0</v>
      </c>
      <c r="BI126" s="70">
        <f>'REV-REVCALC_CWS'!BG45 + 'REV-REVCALC_CWS'!BG82</f>
        <v>0</v>
      </c>
      <c r="BJ126" s="70">
        <f>'REV-REVCALC_CWS'!BH45 + 'REV-REVCALC_CWS'!BH82</f>
        <v>0</v>
      </c>
      <c r="BK126" s="70">
        <f>'REV-REVCALC_CWS'!BI45 + 'REV-REVCALC_CWS'!BI82</f>
        <v>0</v>
      </c>
      <c r="BL126" s="70">
        <f>'REV-REVCALC_CWS'!BJ45 + 'REV-REVCALC_CWS'!BJ82</f>
        <v>0</v>
      </c>
      <c r="BM126" s="167">
        <f>SUM(D126:BL126)</f>
        <v>0</v>
      </c>
    </row>
    <row r="127" spans="2:65" s="33" customFormat="1" outlineLevel="1" x14ac:dyDescent="0.15">
      <c r="B127" s="14" t="s">
        <v>356</v>
      </c>
      <c r="D127" s="70">
        <f>SUM(D125:D126)</f>
        <v>0</v>
      </c>
      <c r="E127" s="70">
        <f t="shared" ref="E127:BL127" si="9">SUM(E125:E126)</f>
        <v>0</v>
      </c>
      <c r="F127" s="70">
        <f t="shared" si="9"/>
        <v>0</v>
      </c>
      <c r="G127" s="70">
        <f t="shared" si="9"/>
        <v>0</v>
      </c>
      <c r="H127" s="70">
        <f t="shared" si="9"/>
        <v>392500</v>
      </c>
      <c r="I127" s="70">
        <f t="shared" si="9"/>
        <v>685000</v>
      </c>
      <c r="J127" s="70">
        <f t="shared" si="9"/>
        <v>685000</v>
      </c>
      <c r="K127" s="70">
        <f t="shared" si="9"/>
        <v>685000</v>
      </c>
      <c r="L127" s="70">
        <f t="shared" si="9"/>
        <v>685000</v>
      </c>
      <c r="M127" s="70">
        <f t="shared" si="9"/>
        <v>685000</v>
      </c>
      <c r="N127" s="70">
        <f t="shared" si="9"/>
        <v>685000</v>
      </c>
      <c r="O127" s="70">
        <f t="shared" si="9"/>
        <v>685000</v>
      </c>
      <c r="P127" s="70">
        <f t="shared" si="9"/>
        <v>652500</v>
      </c>
      <c r="Q127" s="70">
        <f t="shared" si="9"/>
        <v>727600</v>
      </c>
      <c r="R127" s="70">
        <f t="shared" si="9"/>
        <v>1163625</v>
      </c>
      <c r="S127" s="70">
        <f t="shared" si="9"/>
        <v>1308075</v>
      </c>
      <c r="T127" s="70">
        <f t="shared" si="9"/>
        <v>1308075</v>
      </c>
      <c r="U127" s="70">
        <f t="shared" si="9"/>
        <v>1308075</v>
      </c>
      <c r="V127" s="70">
        <f t="shared" si="9"/>
        <v>1308075</v>
      </c>
      <c r="W127" s="70">
        <f t="shared" si="9"/>
        <v>1308075</v>
      </c>
      <c r="X127" s="70">
        <f t="shared" si="9"/>
        <v>1308075</v>
      </c>
      <c r="Y127" s="70">
        <f t="shared" si="9"/>
        <v>1308075</v>
      </c>
      <c r="Z127" s="70">
        <f t="shared" si="9"/>
        <v>1308075</v>
      </c>
      <c r="AA127" s="70">
        <f t="shared" si="9"/>
        <v>1308075</v>
      </c>
      <c r="AB127" s="70">
        <f t="shared" si="9"/>
        <v>872050</v>
      </c>
      <c r="AC127" s="70">
        <f t="shared" si="9"/>
        <v>1588548.75</v>
      </c>
      <c r="AD127" s="70">
        <f t="shared" si="9"/>
        <v>2538815.75</v>
      </c>
      <c r="AE127" s="70">
        <f t="shared" si="9"/>
        <v>2856525.5</v>
      </c>
      <c r="AF127" s="70">
        <f t="shared" si="9"/>
        <v>2856525.5</v>
      </c>
      <c r="AG127" s="70">
        <f t="shared" si="9"/>
        <v>2856525.5</v>
      </c>
      <c r="AH127" s="70">
        <f t="shared" si="9"/>
        <v>2856525.5</v>
      </c>
      <c r="AI127" s="70">
        <f t="shared" si="9"/>
        <v>2856525.5</v>
      </c>
      <c r="AJ127" s="70">
        <f t="shared" si="9"/>
        <v>2856525.5</v>
      </c>
      <c r="AK127" s="70">
        <f t="shared" si="9"/>
        <v>2856525.5</v>
      </c>
      <c r="AL127" s="70">
        <f t="shared" si="9"/>
        <v>2856525.5</v>
      </c>
      <c r="AM127" s="70">
        <f t="shared" si="9"/>
        <v>2856525.5</v>
      </c>
      <c r="AN127" s="70">
        <f t="shared" si="9"/>
        <v>1903396.25</v>
      </c>
      <c r="AO127" s="70">
        <f t="shared" si="9"/>
        <v>2578715.5150000001</v>
      </c>
      <c r="AP127" s="70">
        <f t="shared" si="9"/>
        <v>4125332.3025000002</v>
      </c>
      <c r="AQ127" s="70">
        <f t="shared" si="9"/>
        <v>4639850.3625000007</v>
      </c>
      <c r="AR127" s="70">
        <f t="shared" si="9"/>
        <v>4639850.3625000007</v>
      </c>
      <c r="AS127" s="70">
        <f t="shared" si="9"/>
        <v>4639850.3625000007</v>
      </c>
      <c r="AT127" s="70">
        <f t="shared" si="9"/>
        <v>4639850.3625000007</v>
      </c>
      <c r="AU127" s="70">
        <f t="shared" si="9"/>
        <v>4639850.3625000007</v>
      </c>
      <c r="AV127" s="70">
        <f t="shared" si="9"/>
        <v>4639850.3625000007</v>
      </c>
      <c r="AW127" s="70">
        <f t="shared" si="9"/>
        <v>4639850.3625000007</v>
      </c>
      <c r="AX127" s="70">
        <f t="shared" si="9"/>
        <v>4639850.3625000007</v>
      </c>
      <c r="AY127" s="70">
        <f t="shared" si="9"/>
        <v>4639850.3625000007</v>
      </c>
      <c r="AZ127" s="70">
        <f t="shared" si="9"/>
        <v>3093233.5750000002</v>
      </c>
      <c r="BA127" s="70">
        <f t="shared" si="9"/>
        <v>2841150.351675</v>
      </c>
      <c r="BB127" s="70">
        <f t="shared" si="9"/>
        <v>4548462.1546999998</v>
      </c>
      <c r="BC127" s="70">
        <f t="shared" si="9"/>
        <v>5112104.4390000002</v>
      </c>
      <c r="BD127" s="70">
        <f t="shared" si="9"/>
        <v>5112104.4390000002</v>
      </c>
      <c r="BE127" s="70">
        <f t="shared" si="9"/>
        <v>5112104.4390000002</v>
      </c>
      <c r="BF127" s="70">
        <f t="shared" si="9"/>
        <v>5112104.4390000002</v>
      </c>
      <c r="BG127" s="70">
        <f t="shared" si="9"/>
        <v>5112104.4390000002</v>
      </c>
      <c r="BH127" s="70">
        <f t="shared" si="9"/>
        <v>5112104.4390000002</v>
      </c>
      <c r="BI127" s="70">
        <f t="shared" si="9"/>
        <v>5112104.4390000002</v>
      </c>
      <c r="BJ127" s="70">
        <f t="shared" si="9"/>
        <v>5112104.4390000002</v>
      </c>
      <c r="BK127" s="70">
        <f t="shared" si="9"/>
        <v>5112104.4390000002</v>
      </c>
      <c r="BL127" s="70">
        <f t="shared" si="9"/>
        <v>3411346.6160249999</v>
      </c>
      <c r="BM127" s="167">
        <f>SUM(D127:BL127)</f>
        <v>160481273.97840002</v>
      </c>
    </row>
    <row r="128" spans="2:65" s="33" customFormat="1" outlineLevel="1" x14ac:dyDescent="0.15">
      <c r="BM128" s="65"/>
    </row>
    <row r="129" spans="1:65" s="33" customFormat="1" outlineLevel="1" x14ac:dyDescent="0.15">
      <c r="B129" s="14" t="s">
        <v>357</v>
      </c>
      <c r="D129" s="104">
        <f t="shared" ref="D129:AI129" si="10">D127+D122+D116</f>
        <v>0</v>
      </c>
      <c r="E129" s="104">
        <f t="shared" si="10"/>
        <v>0</v>
      </c>
      <c r="F129" s="104">
        <f t="shared" si="10"/>
        <v>0</v>
      </c>
      <c r="G129" s="104">
        <f t="shared" si="10"/>
        <v>0</v>
      </c>
      <c r="H129" s="104">
        <f t="shared" si="10"/>
        <v>4182000</v>
      </c>
      <c r="I129" s="104">
        <f t="shared" si="10"/>
        <v>7318000</v>
      </c>
      <c r="J129" s="104">
        <f t="shared" si="10"/>
        <v>7318000</v>
      </c>
      <c r="K129" s="104">
        <f t="shared" si="10"/>
        <v>7318000</v>
      </c>
      <c r="L129" s="104">
        <f t="shared" si="10"/>
        <v>7318000</v>
      </c>
      <c r="M129" s="104">
        <f t="shared" si="10"/>
        <v>7318000</v>
      </c>
      <c r="N129" s="104">
        <f t="shared" si="10"/>
        <v>7318000</v>
      </c>
      <c r="O129" s="104">
        <f t="shared" si="10"/>
        <v>7318000</v>
      </c>
      <c r="P129" s="104">
        <f t="shared" si="10"/>
        <v>6963500</v>
      </c>
      <c r="Q129" s="104">
        <f t="shared" si="10"/>
        <v>7554735</v>
      </c>
      <c r="R129" s="104">
        <f t="shared" si="10"/>
        <v>12085650</v>
      </c>
      <c r="S129" s="104">
        <f t="shared" si="10"/>
        <v>13593815</v>
      </c>
      <c r="T129" s="104">
        <f t="shared" si="10"/>
        <v>13593815</v>
      </c>
      <c r="U129" s="104">
        <f t="shared" si="10"/>
        <v>13593815</v>
      </c>
      <c r="V129" s="104">
        <f t="shared" si="10"/>
        <v>13593815</v>
      </c>
      <c r="W129" s="104">
        <f t="shared" si="10"/>
        <v>13593815</v>
      </c>
      <c r="X129" s="104">
        <f t="shared" si="10"/>
        <v>13593815</v>
      </c>
      <c r="Y129" s="104">
        <f t="shared" si="10"/>
        <v>13593815</v>
      </c>
      <c r="Z129" s="104">
        <f t="shared" si="10"/>
        <v>13593815</v>
      </c>
      <c r="AA129" s="104">
        <f t="shared" si="10"/>
        <v>13593815</v>
      </c>
      <c r="AB129" s="104">
        <f t="shared" si="10"/>
        <v>9062900</v>
      </c>
      <c r="AC129" s="104">
        <f t="shared" si="10"/>
        <v>16657150.100000001</v>
      </c>
      <c r="AD129" s="104">
        <f t="shared" si="10"/>
        <v>26643540.350000001</v>
      </c>
      <c r="AE129" s="104">
        <f t="shared" si="10"/>
        <v>29977489.149999999</v>
      </c>
      <c r="AF129" s="104">
        <f t="shared" si="10"/>
        <v>29977489.149999999</v>
      </c>
      <c r="AG129" s="104">
        <f t="shared" si="10"/>
        <v>29977489.149999999</v>
      </c>
      <c r="AH129" s="104">
        <f t="shared" si="10"/>
        <v>29977489.149999999</v>
      </c>
      <c r="AI129" s="104">
        <f t="shared" si="10"/>
        <v>29977489.149999999</v>
      </c>
      <c r="AJ129" s="104">
        <f t="shared" ref="AJ129:BL129" si="11">AJ127+AJ122+AJ116</f>
        <v>29977489.149999999</v>
      </c>
      <c r="AK129" s="104">
        <f t="shared" si="11"/>
        <v>29977489.149999999</v>
      </c>
      <c r="AL129" s="104">
        <f t="shared" si="11"/>
        <v>29977489.149999999</v>
      </c>
      <c r="AM129" s="104">
        <f t="shared" si="11"/>
        <v>29977489.149999999</v>
      </c>
      <c r="AN129" s="104">
        <f t="shared" si="11"/>
        <v>19981939.700000003</v>
      </c>
      <c r="AO129" s="104">
        <f t="shared" si="11"/>
        <v>25235296.176500004</v>
      </c>
      <c r="AP129" s="104">
        <f t="shared" si="11"/>
        <v>40379168.977000006</v>
      </c>
      <c r="AQ129" s="104">
        <f t="shared" si="11"/>
        <v>45426105.708000004</v>
      </c>
      <c r="AR129" s="104">
        <f t="shared" si="11"/>
        <v>45426105.708000004</v>
      </c>
      <c r="AS129" s="104">
        <f t="shared" si="11"/>
        <v>45426105.708000004</v>
      </c>
      <c r="AT129" s="104">
        <f t="shared" si="11"/>
        <v>45426105.708000004</v>
      </c>
      <c r="AU129" s="104">
        <f t="shared" si="11"/>
        <v>45426105.708000004</v>
      </c>
      <c r="AV129" s="104">
        <f t="shared" si="11"/>
        <v>45426105.708000004</v>
      </c>
      <c r="AW129" s="104">
        <f t="shared" si="11"/>
        <v>45426105.708000004</v>
      </c>
      <c r="AX129" s="104">
        <f t="shared" si="11"/>
        <v>45426105.708000004</v>
      </c>
      <c r="AY129" s="104">
        <f t="shared" si="11"/>
        <v>45426105.708000004</v>
      </c>
      <c r="AZ129" s="104">
        <f t="shared" si="11"/>
        <v>30282232.907500006</v>
      </c>
      <c r="BA129" s="104">
        <f t="shared" si="11"/>
        <v>24295175.280300003</v>
      </c>
      <c r="BB129" s="104">
        <f t="shared" si="11"/>
        <v>38882898.079345003</v>
      </c>
      <c r="BC129" s="104">
        <f t="shared" si="11"/>
        <v>43731052.978970014</v>
      </c>
      <c r="BD129" s="104">
        <f t="shared" si="11"/>
        <v>43731052.978970014</v>
      </c>
      <c r="BE129" s="104">
        <f t="shared" si="11"/>
        <v>43731052.978970014</v>
      </c>
      <c r="BF129" s="104">
        <f t="shared" si="11"/>
        <v>43731052.978970014</v>
      </c>
      <c r="BG129" s="104">
        <f t="shared" si="11"/>
        <v>43731052.978970014</v>
      </c>
      <c r="BH129" s="104">
        <f t="shared" si="11"/>
        <v>43731052.978970014</v>
      </c>
      <c r="BI129" s="104">
        <f t="shared" si="11"/>
        <v>43731052.978970014</v>
      </c>
      <c r="BJ129" s="104">
        <f t="shared" si="11"/>
        <v>43731052.978970014</v>
      </c>
      <c r="BK129" s="104">
        <f t="shared" si="11"/>
        <v>43731052.978970014</v>
      </c>
      <c r="BL129" s="104">
        <f t="shared" si="11"/>
        <v>29166270.026020009</v>
      </c>
      <c r="BM129" s="167">
        <f>SUM(D129:BL129)</f>
        <v>1537154622.1293948</v>
      </c>
    </row>
    <row r="130" spans="1:65" s="33" customFormat="1" x14ac:dyDescent="0.15">
      <c r="BM130" s="65"/>
    </row>
    <row r="131" spans="1:65" x14ac:dyDescent="0.15">
      <c r="B131" s="16" t="s">
        <v>477</v>
      </c>
      <c r="J131" s="33"/>
    </row>
    <row r="132" spans="1:65" outlineLevel="1" x14ac:dyDescent="0.15">
      <c r="B132" s="44"/>
      <c r="J132" s="33"/>
    </row>
    <row r="133" spans="1:65" s="50" customFormat="1" outlineLevel="1" x14ac:dyDescent="0.15">
      <c r="A133" s="74"/>
      <c r="B133" s="128" t="s">
        <v>393</v>
      </c>
      <c r="C133" s="123"/>
      <c r="D133" s="121">
        <f>COSM_CWS!C19</f>
        <v>0</v>
      </c>
      <c r="E133" s="121">
        <f>COSM_CWS!D19</f>
        <v>0</v>
      </c>
      <c r="F133" s="121">
        <f>COSM_CWS!E19</f>
        <v>0</v>
      </c>
      <c r="G133" s="121">
        <f>COSM_CWS!F19</f>
        <v>0</v>
      </c>
      <c r="H133" s="121">
        <f>COSM_CWS!G19</f>
        <v>0</v>
      </c>
      <c r="I133" s="121">
        <f>COSM_CWS!H19</f>
        <v>0</v>
      </c>
      <c r="J133" s="70">
        <f>COSM_CWS!I19</f>
        <v>0</v>
      </c>
      <c r="K133" s="121">
        <f>COSM_CWS!J19</f>
        <v>0</v>
      </c>
      <c r="L133" s="121">
        <f>COSM_CWS!K19</f>
        <v>0</v>
      </c>
      <c r="M133" s="121">
        <f>COSM_CWS!L19</f>
        <v>0</v>
      </c>
      <c r="N133" s="121">
        <f>COSM_CWS!M19</f>
        <v>0</v>
      </c>
      <c r="O133" s="121">
        <f>COSM_CWS!N19</f>
        <v>0</v>
      </c>
      <c r="P133" s="121">
        <f>COSM_CWS!O19</f>
        <v>0</v>
      </c>
      <c r="Q133" s="121">
        <f>COSM_CWS!P19</f>
        <v>0</v>
      </c>
      <c r="R133" s="121">
        <f>COSM_CWS!Q19</f>
        <v>0</v>
      </c>
      <c r="S133" s="121">
        <f>COSM_CWS!R19</f>
        <v>0</v>
      </c>
      <c r="T133" s="121">
        <f>COSM_CWS!S19</f>
        <v>0</v>
      </c>
      <c r="U133" s="121">
        <f>COSM_CWS!T19</f>
        <v>0</v>
      </c>
      <c r="V133" s="121">
        <f>COSM_CWS!U19</f>
        <v>0</v>
      </c>
      <c r="W133" s="121">
        <f>COSM_CWS!V19</f>
        <v>0</v>
      </c>
      <c r="X133" s="121">
        <f>COSM_CWS!W19</f>
        <v>0</v>
      </c>
      <c r="Y133" s="121">
        <f>COSM_CWS!X19</f>
        <v>0</v>
      </c>
      <c r="Z133" s="121">
        <f>COSM_CWS!Y19</f>
        <v>0</v>
      </c>
      <c r="AA133" s="121">
        <f>COSM_CWS!Z19</f>
        <v>0</v>
      </c>
      <c r="AB133" s="121">
        <f>COSM_CWS!AA19</f>
        <v>0</v>
      </c>
      <c r="AC133" s="121">
        <f>COSM_CWS!AB19</f>
        <v>0</v>
      </c>
      <c r="AD133" s="121">
        <f>COSM_CWS!AC19</f>
        <v>0</v>
      </c>
      <c r="AE133" s="121">
        <f>COSM_CWS!AD19</f>
        <v>0</v>
      </c>
      <c r="AF133" s="121">
        <f>COSM_CWS!AE19</f>
        <v>0</v>
      </c>
      <c r="AG133" s="121">
        <f>COSM_CWS!AF19</f>
        <v>0</v>
      </c>
      <c r="AH133" s="121">
        <f>COSM_CWS!AG19</f>
        <v>0</v>
      </c>
      <c r="AI133" s="121">
        <f>COSM_CWS!AH19</f>
        <v>0</v>
      </c>
      <c r="AJ133" s="121">
        <f>COSM_CWS!AI19</f>
        <v>0</v>
      </c>
      <c r="AK133" s="121">
        <f>COSM_CWS!AJ19</f>
        <v>0</v>
      </c>
      <c r="AL133" s="121">
        <f>COSM_CWS!AK19</f>
        <v>0</v>
      </c>
      <c r="AM133" s="121">
        <f>COSM_CWS!AL19</f>
        <v>0</v>
      </c>
      <c r="AN133" s="121">
        <f>COSM_CWS!AM19</f>
        <v>0</v>
      </c>
      <c r="AO133" s="121">
        <f>COSM_CWS!AN19</f>
        <v>0</v>
      </c>
      <c r="AP133" s="121">
        <f>COSM_CWS!AO19</f>
        <v>0</v>
      </c>
      <c r="AQ133" s="121">
        <f>COSM_CWS!AP19</f>
        <v>0</v>
      </c>
      <c r="AR133" s="121">
        <f>COSM_CWS!AQ19</f>
        <v>0</v>
      </c>
      <c r="AS133" s="121">
        <f>COSM_CWS!AR19</f>
        <v>0</v>
      </c>
      <c r="AT133" s="121">
        <f>COSM_CWS!AS19</f>
        <v>0</v>
      </c>
      <c r="AU133" s="121">
        <f>COSM_CWS!AT19</f>
        <v>0</v>
      </c>
      <c r="AV133" s="121">
        <f>COSM_CWS!AU19</f>
        <v>0</v>
      </c>
      <c r="AW133" s="121">
        <f>COSM_CWS!AV19</f>
        <v>0</v>
      </c>
      <c r="AX133" s="121">
        <f>COSM_CWS!AW19</f>
        <v>0</v>
      </c>
      <c r="AY133" s="121">
        <f>COSM_CWS!AX19</f>
        <v>0</v>
      </c>
      <c r="AZ133" s="121">
        <f>COSM_CWS!AY19</f>
        <v>0</v>
      </c>
      <c r="BA133" s="121">
        <f>COSM_CWS!AZ19</f>
        <v>0</v>
      </c>
      <c r="BB133" s="121">
        <f>COSM_CWS!BA19</f>
        <v>0</v>
      </c>
      <c r="BC133" s="121">
        <f>COSM_CWS!BB19</f>
        <v>0</v>
      </c>
      <c r="BD133" s="121">
        <f>COSM_CWS!BC19</f>
        <v>0</v>
      </c>
      <c r="BE133" s="121">
        <f>COSM_CWS!BD19</f>
        <v>0</v>
      </c>
      <c r="BF133" s="121">
        <f>COSM_CWS!BE19</f>
        <v>0</v>
      </c>
      <c r="BG133" s="121">
        <f>COSM_CWS!BF19</f>
        <v>0</v>
      </c>
      <c r="BH133" s="121">
        <f>COSM_CWS!BG19</f>
        <v>0</v>
      </c>
      <c r="BI133" s="121">
        <f>COSM_CWS!BH19</f>
        <v>0</v>
      </c>
      <c r="BJ133" s="121">
        <f>COSM_CWS!BI19</f>
        <v>0</v>
      </c>
      <c r="BK133" s="121">
        <f>COSM_CWS!BJ19</f>
        <v>0</v>
      </c>
      <c r="BL133" s="121">
        <f>COSM_CWS!BK19</f>
        <v>0</v>
      </c>
      <c r="BM133" s="167">
        <f>SUM(D133:BL133)</f>
        <v>0</v>
      </c>
    </row>
    <row r="134" spans="1:65" outlineLevel="1" x14ac:dyDescent="0.15">
      <c r="B134" s="128" t="s">
        <v>394</v>
      </c>
      <c r="C134" s="130"/>
      <c r="D134" s="130">
        <f>COSM_CWS!C31</f>
        <v>0</v>
      </c>
      <c r="E134" s="130">
        <f>COSM_CWS!D31</f>
        <v>0</v>
      </c>
      <c r="F134" s="130">
        <f>COSM_CWS!E31</f>
        <v>0</v>
      </c>
      <c r="G134" s="130">
        <f>COSM_CWS!F31</f>
        <v>0</v>
      </c>
      <c r="H134" s="130">
        <f>COSM_CWS!G31</f>
        <v>0</v>
      </c>
      <c r="I134" s="130">
        <f>COSM_CWS!H31</f>
        <v>0</v>
      </c>
      <c r="J134" s="104">
        <f>COSM_CWS!I31</f>
        <v>0</v>
      </c>
      <c r="K134" s="130">
        <f>COSM_CWS!J31</f>
        <v>0</v>
      </c>
      <c r="L134" s="130">
        <f>COSM_CWS!K31</f>
        <v>0</v>
      </c>
      <c r="M134" s="130">
        <f>COSM_CWS!L31</f>
        <v>0</v>
      </c>
      <c r="N134" s="130">
        <f>COSM_CWS!M31</f>
        <v>0</v>
      </c>
      <c r="O134" s="130">
        <f>COSM_CWS!N31</f>
        <v>0</v>
      </c>
      <c r="P134" s="130">
        <f>COSM_CWS!O31</f>
        <v>0</v>
      </c>
      <c r="Q134" s="130">
        <f>COSM_CWS!P31</f>
        <v>0</v>
      </c>
      <c r="R134" s="130">
        <f>COSM_CWS!Q31</f>
        <v>0</v>
      </c>
      <c r="S134" s="130">
        <f>COSM_CWS!R31</f>
        <v>0</v>
      </c>
      <c r="T134" s="130">
        <f>COSM_CWS!S31</f>
        <v>0</v>
      </c>
      <c r="U134" s="130">
        <f>COSM_CWS!T31</f>
        <v>0</v>
      </c>
      <c r="V134" s="130">
        <f>COSM_CWS!U31</f>
        <v>0</v>
      </c>
      <c r="W134" s="130">
        <f>COSM_CWS!V31</f>
        <v>0</v>
      </c>
      <c r="X134" s="130">
        <f>COSM_CWS!W31</f>
        <v>0</v>
      </c>
      <c r="Y134" s="130">
        <f>COSM_CWS!X31</f>
        <v>0</v>
      </c>
      <c r="Z134" s="130">
        <f>COSM_CWS!Y31</f>
        <v>0</v>
      </c>
      <c r="AA134" s="130">
        <f>COSM_CWS!Z31</f>
        <v>0</v>
      </c>
      <c r="AB134" s="130">
        <f>COSM_CWS!AA31</f>
        <v>0</v>
      </c>
      <c r="AC134" s="130">
        <f>COSM_CWS!AB31</f>
        <v>0</v>
      </c>
      <c r="AD134" s="130">
        <f>COSM_CWS!AC31</f>
        <v>0</v>
      </c>
      <c r="AE134" s="130">
        <f>COSM_CWS!AD31</f>
        <v>0</v>
      </c>
      <c r="AF134" s="130">
        <f>COSM_CWS!AE31</f>
        <v>0</v>
      </c>
      <c r="AG134" s="130">
        <f>COSM_CWS!AF31</f>
        <v>0</v>
      </c>
      <c r="AH134" s="130">
        <f>COSM_CWS!AG31</f>
        <v>0</v>
      </c>
      <c r="AI134" s="130">
        <f>COSM_CWS!AH31</f>
        <v>0</v>
      </c>
      <c r="AJ134" s="130">
        <f>COSM_CWS!AI31</f>
        <v>0</v>
      </c>
      <c r="AK134" s="130">
        <f>COSM_CWS!AJ31</f>
        <v>0</v>
      </c>
      <c r="AL134" s="130">
        <f>COSM_CWS!AK31</f>
        <v>0</v>
      </c>
      <c r="AM134" s="130">
        <f>COSM_CWS!AL31</f>
        <v>0</v>
      </c>
      <c r="AN134" s="130">
        <f>COSM_CWS!AM31</f>
        <v>0</v>
      </c>
      <c r="AO134" s="130">
        <f>COSM_CWS!AN31</f>
        <v>0</v>
      </c>
      <c r="AP134" s="130">
        <f>COSM_CWS!AO31</f>
        <v>0</v>
      </c>
      <c r="AQ134" s="130">
        <f>COSM_CWS!AP31</f>
        <v>0</v>
      </c>
      <c r="AR134" s="130">
        <f>COSM_CWS!AQ31</f>
        <v>0</v>
      </c>
      <c r="AS134" s="130">
        <f>COSM_CWS!AR31</f>
        <v>0</v>
      </c>
      <c r="AT134" s="130">
        <f>COSM_CWS!AS31</f>
        <v>0</v>
      </c>
      <c r="AU134" s="130">
        <f>COSM_CWS!AT31</f>
        <v>0</v>
      </c>
      <c r="AV134" s="130">
        <f>COSM_CWS!AU31</f>
        <v>0</v>
      </c>
      <c r="AW134" s="130">
        <f>COSM_CWS!AV31</f>
        <v>0</v>
      </c>
      <c r="AX134" s="130">
        <f>COSM_CWS!AW31</f>
        <v>0</v>
      </c>
      <c r="AY134" s="130">
        <f>COSM_CWS!AX31</f>
        <v>0</v>
      </c>
      <c r="AZ134" s="130">
        <f>COSM_CWS!AY31</f>
        <v>0</v>
      </c>
      <c r="BA134" s="130">
        <f>COSM_CWS!AZ31</f>
        <v>0</v>
      </c>
      <c r="BB134" s="130">
        <f>COSM_CWS!BA31</f>
        <v>0</v>
      </c>
      <c r="BC134" s="130">
        <f>COSM_CWS!BB31</f>
        <v>0</v>
      </c>
      <c r="BD134" s="130">
        <f>COSM_CWS!BC31</f>
        <v>0</v>
      </c>
      <c r="BE134" s="130">
        <f>COSM_CWS!BD31</f>
        <v>0</v>
      </c>
      <c r="BF134" s="130">
        <f>COSM_CWS!BE31</f>
        <v>0</v>
      </c>
      <c r="BG134" s="130">
        <f>COSM_CWS!BF31</f>
        <v>0</v>
      </c>
      <c r="BH134" s="130">
        <f>COSM_CWS!BG31</f>
        <v>0</v>
      </c>
      <c r="BI134" s="130">
        <f>COSM_CWS!BH31</f>
        <v>0</v>
      </c>
      <c r="BJ134" s="130">
        <f>COSM_CWS!BI31</f>
        <v>0</v>
      </c>
      <c r="BK134" s="130">
        <f>COSM_CWS!BJ31</f>
        <v>0</v>
      </c>
      <c r="BL134" s="130">
        <f>COSM_CWS!BK31</f>
        <v>0</v>
      </c>
      <c r="BM134" s="167">
        <f>SUM(D134:BL134)</f>
        <v>0</v>
      </c>
    </row>
    <row r="135" spans="1:65" outlineLevel="1" x14ac:dyDescent="0.15">
      <c r="B135" s="127" t="s">
        <v>420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0</v>
      </c>
      <c r="I135" s="131">
        <f>COSM_CWS!H38</f>
        <v>0</v>
      </c>
      <c r="J135" s="108">
        <f>COSM_CWS!I38</f>
        <v>0</v>
      </c>
      <c r="K135" s="131">
        <f>COSM_CWS!J38</f>
        <v>0</v>
      </c>
      <c r="L135" s="131">
        <f>COSM_CWS!K38</f>
        <v>0</v>
      </c>
      <c r="M135" s="131">
        <f>COSM_CWS!L38</f>
        <v>0</v>
      </c>
      <c r="N135" s="131">
        <f>COSM_CWS!M38</f>
        <v>0</v>
      </c>
      <c r="O135" s="131">
        <f>COSM_CWS!N38</f>
        <v>0</v>
      </c>
      <c r="P135" s="131">
        <f>COSM_CWS!O38</f>
        <v>0</v>
      </c>
      <c r="Q135" s="131">
        <f>COSM_CWS!P38</f>
        <v>0</v>
      </c>
      <c r="R135" s="131">
        <f>COSM_CWS!Q38</f>
        <v>0</v>
      </c>
      <c r="S135" s="131">
        <f>COSM_CWS!R38</f>
        <v>0</v>
      </c>
      <c r="T135" s="131">
        <f>COSM_CWS!S38</f>
        <v>0</v>
      </c>
      <c r="U135" s="131">
        <f>COSM_CWS!T38</f>
        <v>0</v>
      </c>
      <c r="V135" s="131">
        <f>COSM_CWS!U38</f>
        <v>0</v>
      </c>
      <c r="W135" s="131">
        <f>COSM_CWS!V38</f>
        <v>0</v>
      </c>
      <c r="X135" s="131">
        <f>COSM_CWS!W38</f>
        <v>0</v>
      </c>
      <c r="Y135" s="131">
        <f>COSM_CWS!X38</f>
        <v>0</v>
      </c>
      <c r="Z135" s="131">
        <f>COSM_CWS!Y38</f>
        <v>0</v>
      </c>
      <c r="AA135" s="131">
        <f>COSM_CWS!Z38</f>
        <v>0</v>
      </c>
      <c r="AB135" s="131">
        <f>COSM_CWS!AA38</f>
        <v>0</v>
      </c>
      <c r="AC135" s="131">
        <f>COSM_CWS!AB38</f>
        <v>0</v>
      </c>
      <c r="AD135" s="131">
        <f>COSM_CWS!AC38</f>
        <v>0</v>
      </c>
      <c r="AE135" s="131">
        <f>COSM_CWS!AD38</f>
        <v>0</v>
      </c>
      <c r="AF135" s="131">
        <f>COSM_CWS!AE38</f>
        <v>0</v>
      </c>
      <c r="AG135" s="131">
        <f>COSM_CWS!AF38</f>
        <v>0</v>
      </c>
      <c r="AH135" s="131">
        <f>COSM_CWS!AG38</f>
        <v>0</v>
      </c>
      <c r="AI135" s="131">
        <f>COSM_CWS!AH38</f>
        <v>0</v>
      </c>
      <c r="AJ135" s="131">
        <f>COSM_CWS!AI38</f>
        <v>0</v>
      </c>
      <c r="AK135" s="131">
        <f>COSM_CWS!AJ38</f>
        <v>0</v>
      </c>
      <c r="AL135" s="131">
        <f>COSM_CWS!AK38</f>
        <v>0</v>
      </c>
      <c r="AM135" s="131">
        <f>COSM_CWS!AL38</f>
        <v>0</v>
      </c>
      <c r="AN135" s="131">
        <f>COSM_CWS!AM38</f>
        <v>0</v>
      </c>
      <c r="AO135" s="131">
        <f>COSM_CWS!AN38</f>
        <v>0</v>
      </c>
      <c r="AP135" s="131">
        <f>COSM_CWS!AO38</f>
        <v>0</v>
      </c>
      <c r="AQ135" s="131">
        <f>COSM_CWS!AP38</f>
        <v>0</v>
      </c>
      <c r="AR135" s="131">
        <f>COSM_CWS!AQ38</f>
        <v>0</v>
      </c>
      <c r="AS135" s="131">
        <f>COSM_CWS!AR38</f>
        <v>0</v>
      </c>
      <c r="AT135" s="131">
        <f>COSM_CWS!AS38</f>
        <v>0</v>
      </c>
      <c r="AU135" s="131">
        <f>COSM_CWS!AT38</f>
        <v>0</v>
      </c>
      <c r="AV135" s="131">
        <f>COSM_CWS!AU38</f>
        <v>0</v>
      </c>
      <c r="AW135" s="131">
        <f>COSM_CWS!AV38</f>
        <v>0</v>
      </c>
      <c r="AX135" s="131">
        <f>COSM_CWS!AW38</f>
        <v>0</v>
      </c>
      <c r="AY135" s="131">
        <f>COSM_CWS!AX38</f>
        <v>0</v>
      </c>
      <c r="AZ135" s="131">
        <f>COSM_CWS!AY38</f>
        <v>0</v>
      </c>
      <c r="BA135" s="131">
        <f>COSM_CWS!AZ38</f>
        <v>0</v>
      </c>
      <c r="BB135" s="131">
        <f>COSM_CWS!BA38</f>
        <v>0</v>
      </c>
      <c r="BC135" s="131">
        <f>COSM_CWS!BB38</f>
        <v>0</v>
      </c>
      <c r="BD135" s="131">
        <f>COSM_CWS!BC38</f>
        <v>0</v>
      </c>
      <c r="BE135" s="131">
        <f>COSM_CWS!BD38</f>
        <v>0</v>
      </c>
      <c r="BF135" s="131">
        <f>COSM_CWS!BE38</f>
        <v>0</v>
      </c>
      <c r="BG135" s="131">
        <f>COSM_CWS!BF38</f>
        <v>0</v>
      </c>
      <c r="BH135" s="131">
        <f>COSM_CWS!BG38</f>
        <v>0</v>
      </c>
      <c r="BI135" s="131">
        <f>COSM_CWS!BH38</f>
        <v>0</v>
      </c>
      <c r="BJ135" s="131">
        <f>COSM_CWS!BI38</f>
        <v>0</v>
      </c>
      <c r="BK135" s="131">
        <f>COSM_CWS!BJ38</f>
        <v>0</v>
      </c>
      <c r="BL135" s="131">
        <f>COSM_CWS!BK38</f>
        <v>0</v>
      </c>
      <c r="BM135" s="167">
        <f>SUM(D135:BL135)</f>
        <v>0</v>
      </c>
    </row>
    <row r="136" spans="1:65" outlineLevel="1" x14ac:dyDescent="0.15">
      <c r="B136" s="127" t="s">
        <v>440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0</v>
      </c>
      <c r="M136" s="121">
        <f>COSM_CWS!L40</f>
        <v>0</v>
      </c>
      <c r="N136" s="121">
        <f>COSM_CWS!M40</f>
        <v>0</v>
      </c>
      <c r="O136" s="121">
        <f>COSM_CWS!N40</f>
        <v>0</v>
      </c>
      <c r="P136" s="121">
        <f>COSM_CWS!O40</f>
        <v>0</v>
      </c>
      <c r="Q136" s="121">
        <f>COSM_CWS!P40</f>
        <v>0</v>
      </c>
      <c r="R136" s="121">
        <f>COSM_CWS!Q40</f>
        <v>0</v>
      </c>
      <c r="S136" s="121">
        <f>COSM_CWS!R40</f>
        <v>0</v>
      </c>
      <c r="T136" s="121">
        <f>COSM_CWS!S40</f>
        <v>0</v>
      </c>
      <c r="U136" s="121">
        <f>COSM_CWS!T40</f>
        <v>0</v>
      </c>
      <c r="V136" s="121">
        <f>COSM_CWS!U40</f>
        <v>0</v>
      </c>
      <c r="W136" s="121">
        <f>COSM_CWS!V40</f>
        <v>0</v>
      </c>
      <c r="X136" s="121">
        <f>COSM_CWS!W40</f>
        <v>0</v>
      </c>
      <c r="Y136" s="121">
        <f>COSM_CWS!X40</f>
        <v>0</v>
      </c>
      <c r="Z136" s="121">
        <f>COSM_CWS!Y40</f>
        <v>0</v>
      </c>
      <c r="AA136" s="121">
        <f>COSM_CWS!Z40</f>
        <v>0</v>
      </c>
      <c r="AB136" s="121">
        <f>COSM_CWS!AA40</f>
        <v>0</v>
      </c>
      <c r="AC136" s="121">
        <f>COSM_CWS!AB40</f>
        <v>0</v>
      </c>
      <c r="AD136" s="121">
        <f>COSM_CWS!AC40</f>
        <v>0</v>
      </c>
      <c r="AE136" s="121">
        <f>COSM_CWS!AD40</f>
        <v>0</v>
      </c>
      <c r="AF136" s="121">
        <f>COSM_CWS!AE40</f>
        <v>0</v>
      </c>
      <c r="AG136" s="121">
        <f>COSM_CWS!AF40</f>
        <v>0</v>
      </c>
      <c r="AH136" s="121">
        <f>COSM_CWS!AG40</f>
        <v>0</v>
      </c>
      <c r="AI136" s="121">
        <f>COSM_CWS!AH40</f>
        <v>0</v>
      </c>
      <c r="AJ136" s="121">
        <f>COSM_CWS!AI40</f>
        <v>0</v>
      </c>
      <c r="AK136" s="121">
        <f>COSM_CWS!AJ40</f>
        <v>0</v>
      </c>
      <c r="AL136" s="121">
        <f>COSM_CWS!AK40</f>
        <v>0</v>
      </c>
      <c r="AM136" s="121">
        <f>COSM_CWS!AL40</f>
        <v>0</v>
      </c>
      <c r="AN136" s="121">
        <f>COSM_CWS!AM40</f>
        <v>0</v>
      </c>
      <c r="AO136" s="121">
        <f>COSM_CWS!AN40</f>
        <v>0</v>
      </c>
      <c r="AP136" s="121">
        <f>COSM_CWS!AO40</f>
        <v>0</v>
      </c>
      <c r="AQ136" s="121">
        <f>COSM_CWS!AP40</f>
        <v>0</v>
      </c>
      <c r="AR136" s="121">
        <f>COSM_CWS!AQ40</f>
        <v>0</v>
      </c>
      <c r="AS136" s="121">
        <f>COSM_CWS!AR40</f>
        <v>0</v>
      </c>
      <c r="AT136" s="121">
        <f>COSM_CWS!AS40</f>
        <v>0</v>
      </c>
      <c r="AU136" s="121">
        <f>COSM_CWS!AT40</f>
        <v>0</v>
      </c>
      <c r="AV136" s="121">
        <f>COSM_CWS!AU40</f>
        <v>0</v>
      </c>
      <c r="AW136" s="121">
        <f>COSM_CWS!AV40</f>
        <v>0</v>
      </c>
      <c r="AX136" s="121">
        <f>COSM_CWS!AW40</f>
        <v>0</v>
      </c>
      <c r="AY136" s="121">
        <f>COSM_CWS!AX40</f>
        <v>0</v>
      </c>
      <c r="AZ136" s="121">
        <f>COSM_CWS!AY40</f>
        <v>0</v>
      </c>
      <c r="BA136" s="121">
        <f>COSM_CWS!AZ40</f>
        <v>0</v>
      </c>
      <c r="BB136" s="121">
        <f>COSM_CWS!BA40</f>
        <v>0</v>
      </c>
      <c r="BC136" s="121">
        <f>COSM_CWS!BB40</f>
        <v>0</v>
      </c>
      <c r="BD136" s="121">
        <f>COSM_CWS!BC40</f>
        <v>0</v>
      </c>
      <c r="BE136" s="121">
        <f>COSM_CWS!BD40</f>
        <v>0</v>
      </c>
      <c r="BF136" s="121">
        <f>COSM_CWS!BE40</f>
        <v>0</v>
      </c>
      <c r="BG136" s="121">
        <f>COSM_CWS!BF40</f>
        <v>0</v>
      </c>
      <c r="BH136" s="121">
        <f>COSM_CWS!BG40</f>
        <v>0</v>
      </c>
      <c r="BI136" s="121">
        <f>COSM_CWS!BH40</f>
        <v>0</v>
      </c>
      <c r="BJ136" s="121">
        <f>COSM_CWS!BI40</f>
        <v>0</v>
      </c>
      <c r="BK136" s="121">
        <f>COSM_CWS!BJ40</f>
        <v>0</v>
      </c>
      <c r="BL136" s="121">
        <f>COSM_CWS!BK40</f>
        <v>0</v>
      </c>
      <c r="BM136" s="167">
        <f>SUM(D136:BL136)</f>
        <v>0</v>
      </c>
    </row>
    <row r="137" spans="1:65" outlineLevel="1" x14ac:dyDescent="0.15">
      <c r="B137" s="48"/>
      <c r="J137" s="33"/>
      <c r="BM137" s="65"/>
    </row>
    <row r="138" spans="1:65" outlineLevel="1" x14ac:dyDescent="0.15">
      <c r="B138" s="50" t="s">
        <v>441</v>
      </c>
      <c r="C138" s="130"/>
      <c r="D138" s="130">
        <f>SUM(D133:D137)</f>
        <v>0</v>
      </c>
      <c r="E138" s="130">
        <f t="shared" ref="E138:BL138" si="12">SUM(E133:E137)</f>
        <v>0</v>
      </c>
      <c r="F138" s="130">
        <f t="shared" si="12"/>
        <v>0</v>
      </c>
      <c r="G138" s="130">
        <f t="shared" si="12"/>
        <v>0</v>
      </c>
      <c r="H138" s="130">
        <f t="shared" si="12"/>
        <v>0</v>
      </c>
      <c r="I138" s="130">
        <f t="shared" si="12"/>
        <v>0</v>
      </c>
      <c r="J138" s="104">
        <f t="shared" si="12"/>
        <v>0</v>
      </c>
      <c r="K138" s="130">
        <f t="shared" si="12"/>
        <v>0</v>
      </c>
      <c r="L138" s="130">
        <f t="shared" si="12"/>
        <v>0</v>
      </c>
      <c r="M138" s="130">
        <f t="shared" si="12"/>
        <v>0</v>
      </c>
      <c r="N138" s="130">
        <f t="shared" si="12"/>
        <v>0</v>
      </c>
      <c r="O138" s="130">
        <f t="shared" si="12"/>
        <v>0</v>
      </c>
      <c r="P138" s="130">
        <f t="shared" si="12"/>
        <v>0</v>
      </c>
      <c r="Q138" s="130">
        <f t="shared" si="12"/>
        <v>0</v>
      </c>
      <c r="R138" s="130">
        <f t="shared" si="12"/>
        <v>0</v>
      </c>
      <c r="S138" s="130">
        <f t="shared" si="12"/>
        <v>0</v>
      </c>
      <c r="T138" s="130">
        <f t="shared" si="12"/>
        <v>0</v>
      </c>
      <c r="U138" s="130">
        <f t="shared" si="12"/>
        <v>0</v>
      </c>
      <c r="V138" s="130">
        <f t="shared" si="12"/>
        <v>0</v>
      </c>
      <c r="W138" s="130">
        <f t="shared" si="12"/>
        <v>0</v>
      </c>
      <c r="X138" s="130">
        <f t="shared" si="12"/>
        <v>0</v>
      </c>
      <c r="Y138" s="130">
        <f t="shared" si="12"/>
        <v>0</v>
      </c>
      <c r="Z138" s="130">
        <f t="shared" si="12"/>
        <v>0</v>
      </c>
      <c r="AA138" s="130">
        <f t="shared" si="12"/>
        <v>0</v>
      </c>
      <c r="AB138" s="130">
        <f t="shared" si="12"/>
        <v>0</v>
      </c>
      <c r="AC138" s="130">
        <f t="shared" si="12"/>
        <v>0</v>
      </c>
      <c r="AD138" s="130">
        <f t="shared" si="12"/>
        <v>0</v>
      </c>
      <c r="AE138" s="130">
        <f t="shared" si="12"/>
        <v>0</v>
      </c>
      <c r="AF138" s="130">
        <f t="shared" si="12"/>
        <v>0</v>
      </c>
      <c r="AG138" s="130">
        <f t="shared" si="12"/>
        <v>0</v>
      </c>
      <c r="AH138" s="130">
        <f t="shared" si="12"/>
        <v>0</v>
      </c>
      <c r="AI138" s="130">
        <f t="shared" si="12"/>
        <v>0</v>
      </c>
      <c r="AJ138" s="130">
        <f t="shared" si="12"/>
        <v>0</v>
      </c>
      <c r="AK138" s="130">
        <f t="shared" si="12"/>
        <v>0</v>
      </c>
      <c r="AL138" s="130">
        <f t="shared" si="12"/>
        <v>0</v>
      </c>
      <c r="AM138" s="130">
        <f t="shared" si="12"/>
        <v>0</v>
      </c>
      <c r="AN138" s="130">
        <f t="shared" si="12"/>
        <v>0</v>
      </c>
      <c r="AO138" s="130">
        <f t="shared" si="12"/>
        <v>0</v>
      </c>
      <c r="AP138" s="130">
        <f t="shared" si="12"/>
        <v>0</v>
      </c>
      <c r="AQ138" s="130">
        <f t="shared" si="12"/>
        <v>0</v>
      </c>
      <c r="AR138" s="130">
        <f t="shared" si="12"/>
        <v>0</v>
      </c>
      <c r="AS138" s="130">
        <f t="shared" si="12"/>
        <v>0</v>
      </c>
      <c r="AT138" s="130">
        <f t="shared" si="12"/>
        <v>0</v>
      </c>
      <c r="AU138" s="130">
        <f t="shared" si="12"/>
        <v>0</v>
      </c>
      <c r="AV138" s="130">
        <f t="shared" si="12"/>
        <v>0</v>
      </c>
      <c r="AW138" s="130">
        <f t="shared" si="12"/>
        <v>0</v>
      </c>
      <c r="AX138" s="130">
        <f t="shared" si="12"/>
        <v>0</v>
      </c>
      <c r="AY138" s="130">
        <f t="shared" si="12"/>
        <v>0</v>
      </c>
      <c r="AZ138" s="130">
        <f t="shared" si="12"/>
        <v>0</v>
      </c>
      <c r="BA138" s="130">
        <f t="shared" si="12"/>
        <v>0</v>
      </c>
      <c r="BB138" s="130">
        <f t="shared" si="12"/>
        <v>0</v>
      </c>
      <c r="BC138" s="130">
        <f t="shared" si="12"/>
        <v>0</v>
      </c>
      <c r="BD138" s="130">
        <f t="shared" si="12"/>
        <v>0</v>
      </c>
      <c r="BE138" s="130">
        <f t="shared" si="12"/>
        <v>0</v>
      </c>
      <c r="BF138" s="130">
        <f t="shared" si="12"/>
        <v>0</v>
      </c>
      <c r="BG138" s="130">
        <f t="shared" si="12"/>
        <v>0</v>
      </c>
      <c r="BH138" s="130">
        <f t="shared" si="12"/>
        <v>0</v>
      </c>
      <c r="BI138" s="130">
        <f t="shared" si="12"/>
        <v>0</v>
      </c>
      <c r="BJ138" s="130">
        <f t="shared" si="12"/>
        <v>0</v>
      </c>
      <c r="BK138" s="130">
        <f t="shared" si="12"/>
        <v>0</v>
      </c>
      <c r="BL138" s="130">
        <f t="shared" si="12"/>
        <v>0</v>
      </c>
      <c r="BM138" s="167">
        <f>SUM(D138:BL138)</f>
        <v>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outlineLevel="1" x14ac:dyDescent="0.15">
      <c r="A141" s="74"/>
      <c r="B141" s="47" t="s">
        <v>409</v>
      </c>
      <c r="C141" s="14"/>
      <c r="D141" s="121">
        <f>DEV_CWS!D15</f>
        <v>0</v>
      </c>
      <c r="E141" s="121">
        <f>DEV_CWS!E15</f>
        <v>0</v>
      </c>
      <c r="F141" s="121">
        <f>DEV_CWS!F15</f>
        <v>0</v>
      </c>
      <c r="G141" s="121">
        <f>DEV_CWS!G15</f>
        <v>0</v>
      </c>
      <c r="H141" s="121">
        <f>DEV_CWS!H15</f>
        <v>0</v>
      </c>
      <c r="I141" s="121">
        <f>DEV_CWS!I15</f>
        <v>0</v>
      </c>
      <c r="J141" s="70">
        <f>DEV_CWS!J15</f>
        <v>0</v>
      </c>
      <c r="K141" s="121">
        <f>DEV_CWS!K15</f>
        <v>0</v>
      </c>
      <c r="L141" s="121">
        <f>DEV_CWS!L15</f>
        <v>0</v>
      </c>
      <c r="M141" s="121">
        <f>DEV_CWS!M15</f>
        <v>0</v>
      </c>
      <c r="N141" s="121">
        <f>DEV_CWS!N15</f>
        <v>0</v>
      </c>
      <c r="O141" s="121">
        <f>DEV_CWS!O15</f>
        <v>0</v>
      </c>
      <c r="P141" s="121">
        <f>DEV_CWS!P15</f>
        <v>0</v>
      </c>
      <c r="Q141" s="121">
        <f>DEV_CWS!Q15</f>
        <v>0</v>
      </c>
      <c r="R141" s="121">
        <f>DEV_CWS!R15</f>
        <v>0</v>
      </c>
      <c r="S141" s="121">
        <f>DEV_CWS!S15</f>
        <v>0</v>
      </c>
      <c r="T141" s="121">
        <f>DEV_CWS!T15</f>
        <v>0</v>
      </c>
      <c r="U141" s="121">
        <f>DEV_CWS!U15</f>
        <v>0</v>
      </c>
      <c r="V141" s="121">
        <f>DEV_CWS!V15</f>
        <v>0</v>
      </c>
      <c r="W141" s="121">
        <f>DEV_CWS!W15</f>
        <v>0</v>
      </c>
      <c r="X141" s="121">
        <f>DEV_CWS!X15</f>
        <v>0</v>
      </c>
      <c r="Y141" s="121">
        <f>DEV_CWS!Y15</f>
        <v>0</v>
      </c>
      <c r="Z141" s="121">
        <f>DEV_CWS!Z15</f>
        <v>0</v>
      </c>
      <c r="AA141" s="121">
        <f>DEV_CWS!AA15</f>
        <v>0</v>
      </c>
      <c r="AB141" s="121">
        <f>DEV_CWS!AB15</f>
        <v>0</v>
      </c>
      <c r="AC141" s="121">
        <f>DEV_CWS!AC15</f>
        <v>0</v>
      </c>
      <c r="AD141" s="121">
        <f>DEV_CWS!AD15</f>
        <v>0</v>
      </c>
      <c r="AE141" s="121">
        <f>DEV_CWS!AE15</f>
        <v>0</v>
      </c>
      <c r="AF141" s="121">
        <f>DEV_CWS!AF15</f>
        <v>0</v>
      </c>
      <c r="AG141" s="121">
        <f>DEV_CWS!AG15</f>
        <v>0</v>
      </c>
      <c r="AH141" s="121">
        <f>DEV_CWS!AH15</f>
        <v>0</v>
      </c>
      <c r="AI141" s="121">
        <f>DEV_CWS!AI15</f>
        <v>0</v>
      </c>
      <c r="AJ141" s="121">
        <f>DEV_CWS!AJ15</f>
        <v>0</v>
      </c>
      <c r="AK141" s="121">
        <f>DEV_CWS!AK15</f>
        <v>0</v>
      </c>
      <c r="AL141" s="121">
        <f>DEV_CWS!AL15</f>
        <v>0</v>
      </c>
      <c r="AM141" s="121">
        <f>DEV_CWS!AM15</f>
        <v>0</v>
      </c>
      <c r="AN141" s="121">
        <f>DEV_CWS!AN15</f>
        <v>0</v>
      </c>
      <c r="AO141" s="121">
        <f>DEV_CWS!AO15</f>
        <v>0</v>
      </c>
      <c r="AP141" s="121">
        <f>DEV_CWS!AP15</f>
        <v>0</v>
      </c>
      <c r="AQ141" s="121">
        <f>DEV_CWS!AQ15</f>
        <v>0</v>
      </c>
      <c r="AR141" s="121">
        <f>DEV_CWS!AR15</f>
        <v>0</v>
      </c>
      <c r="AS141" s="121">
        <f>DEV_CWS!AS15</f>
        <v>0</v>
      </c>
      <c r="AT141" s="121">
        <f>DEV_CWS!AT15</f>
        <v>0</v>
      </c>
      <c r="AU141" s="121">
        <f>DEV_CWS!AU15</f>
        <v>0</v>
      </c>
      <c r="AV141" s="121">
        <f>DEV_CWS!AV15</f>
        <v>0</v>
      </c>
      <c r="AW141" s="121">
        <f>DEV_CWS!AW15</f>
        <v>0</v>
      </c>
      <c r="AX141" s="121">
        <f>DEV_CWS!AX15</f>
        <v>0</v>
      </c>
      <c r="AY141" s="121">
        <f>DEV_CWS!AY15</f>
        <v>0</v>
      </c>
      <c r="AZ141" s="121">
        <f>DEV_CWS!AZ15</f>
        <v>0</v>
      </c>
      <c r="BA141" s="121">
        <f>DEV_CWS!BA15</f>
        <v>0</v>
      </c>
      <c r="BB141" s="121">
        <f>DEV_CWS!BB15</f>
        <v>0</v>
      </c>
      <c r="BC141" s="121">
        <f>DEV_CWS!BC15</f>
        <v>0</v>
      </c>
      <c r="BD141" s="121">
        <f>DEV_CWS!BD15</f>
        <v>0</v>
      </c>
      <c r="BE141" s="121">
        <f>DEV_CWS!BE15</f>
        <v>0</v>
      </c>
      <c r="BF141" s="121">
        <f>DEV_CWS!BF15</f>
        <v>0</v>
      </c>
      <c r="BG141" s="121">
        <f>DEV_CWS!BG15</f>
        <v>0</v>
      </c>
      <c r="BH141" s="121">
        <f>DEV_CWS!BH15</f>
        <v>0</v>
      </c>
      <c r="BI141" s="121">
        <f>DEV_CWS!BI15</f>
        <v>0</v>
      </c>
      <c r="BJ141" s="121">
        <f>DEV_CWS!BJ15</f>
        <v>0</v>
      </c>
      <c r="BK141" s="121">
        <f>DEV_CWS!BK15</f>
        <v>0</v>
      </c>
      <c r="BL141" s="121">
        <f>DEV_CWS!BL15</f>
        <v>0</v>
      </c>
      <c r="BM141" s="167">
        <f t="shared" ref="BM141:BM147" si="13">SUM(D141:BL141)</f>
        <v>0</v>
      </c>
    </row>
    <row r="142" spans="1:65" s="50" customFormat="1" outlineLevel="1" x14ac:dyDescent="0.15">
      <c r="A142" s="74"/>
      <c r="B142" s="47" t="s">
        <v>410</v>
      </c>
      <c r="C142" s="14"/>
      <c r="D142" s="121">
        <f>DEV_CWS!D30</f>
        <v>0</v>
      </c>
      <c r="E142" s="121">
        <f>DEV_CWS!E30</f>
        <v>0</v>
      </c>
      <c r="F142" s="121">
        <f>DEV_CWS!F30</f>
        <v>0</v>
      </c>
      <c r="G142" s="121">
        <f>DEV_CWS!G30</f>
        <v>0</v>
      </c>
      <c r="H142" s="121">
        <f>DEV_CWS!H30</f>
        <v>0</v>
      </c>
      <c r="I142" s="121">
        <f>DEV_CWS!I30</f>
        <v>0</v>
      </c>
      <c r="J142" s="70">
        <f>DEV_CWS!J30</f>
        <v>0</v>
      </c>
      <c r="K142" s="121">
        <f>DEV_CWS!K30</f>
        <v>0</v>
      </c>
      <c r="L142" s="121">
        <f>DEV_CWS!L30</f>
        <v>0</v>
      </c>
      <c r="M142" s="121">
        <f>DEV_CWS!M30</f>
        <v>0</v>
      </c>
      <c r="N142" s="121">
        <f>DEV_CWS!N30</f>
        <v>0</v>
      </c>
      <c r="O142" s="121">
        <f>DEV_CWS!O30</f>
        <v>0</v>
      </c>
      <c r="P142" s="121">
        <f>DEV_CWS!P30</f>
        <v>0</v>
      </c>
      <c r="Q142" s="121">
        <f>DEV_CWS!Q30</f>
        <v>0</v>
      </c>
      <c r="R142" s="121">
        <f>DEV_CWS!R30</f>
        <v>0</v>
      </c>
      <c r="S142" s="121">
        <f>DEV_CWS!S30</f>
        <v>0</v>
      </c>
      <c r="T142" s="121">
        <f>DEV_CWS!T30</f>
        <v>0</v>
      </c>
      <c r="U142" s="121">
        <f>DEV_CWS!U30</f>
        <v>0</v>
      </c>
      <c r="V142" s="121">
        <f>DEV_CWS!V30</f>
        <v>0</v>
      </c>
      <c r="W142" s="121">
        <f>DEV_CWS!W30</f>
        <v>0</v>
      </c>
      <c r="X142" s="121">
        <f>DEV_CWS!X30</f>
        <v>0</v>
      </c>
      <c r="Y142" s="121">
        <f>DEV_CWS!Y30</f>
        <v>0</v>
      </c>
      <c r="Z142" s="121">
        <f>DEV_CWS!Z30</f>
        <v>0</v>
      </c>
      <c r="AA142" s="121">
        <f>DEV_CWS!AA30</f>
        <v>0</v>
      </c>
      <c r="AB142" s="121">
        <f>DEV_CWS!AB30</f>
        <v>0</v>
      </c>
      <c r="AC142" s="121">
        <f>DEV_CWS!AC30</f>
        <v>0</v>
      </c>
      <c r="AD142" s="121">
        <f>DEV_CWS!AD30</f>
        <v>0</v>
      </c>
      <c r="AE142" s="121">
        <f>DEV_CWS!AE30</f>
        <v>0</v>
      </c>
      <c r="AF142" s="121">
        <f>DEV_CWS!AF30</f>
        <v>0</v>
      </c>
      <c r="AG142" s="121">
        <f>DEV_CWS!AG30</f>
        <v>0</v>
      </c>
      <c r="AH142" s="121">
        <f>DEV_CWS!AH30</f>
        <v>0</v>
      </c>
      <c r="AI142" s="121">
        <f>DEV_CWS!AI30</f>
        <v>0</v>
      </c>
      <c r="AJ142" s="121">
        <f>DEV_CWS!AJ30</f>
        <v>0</v>
      </c>
      <c r="AK142" s="121">
        <f>DEV_CWS!AK30</f>
        <v>0</v>
      </c>
      <c r="AL142" s="121">
        <f>DEV_CWS!AL30</f>
        <v>0</v>
      </c>
      <c r="AM142" s="121">
        <f>DEV_CWS!AM30</f>
        <v>0</v>
      </c>
      <c r="AN142" s="121">
        <f>DEV_CWS!AN30</f>
        <v>0</v>
      </c>
      <c r="AO142" s="121">
        <f>DEV_CWS!AO30</f>
        <v>0</v>
      </c>
      <c r="AP142" s="121">
        <f>DEV_CWS!AP30</f>
        <v>0</v>
      </c>
      <c r="AQ142" s="121">
        <f>DEV_CWS!AQ30</f>
        <v>0</v>
      </c>
      <c r="AR142" s="121">
        <f>DEV_CWS!AR30</f>
        <v>0</v>
      </c>
      <c r="AS142" s="121">
        <f>DEV_CWS!AS30</f>
        <v>0</v>
      </c>
      <c r="AT142" s="121">
        <f>DEV_CWS!AT30</f>
        <v>0</v>
      </c>
      <c r="AU142" s="121">
        <f>DEV_CWS!AU30</f>
        <v>0</v>
      </c>
      <c r="AV142" s="121">
        <f>DEV_CWS!AV30</f>
        <v>0</v>
      </c>
      <c r="AW142" s="121">
        <f>DEV_CWS!AW30</f>
        <v>0</v>
      </c>
      <c r="AX142" s="121">
        <f>DEV_CWS!AX30</f>
        <v>0</v>
      </c>
      <c r="AY142" s="121">
        <f>DEV_CWS!AY30</f>
        <v>0</v>
      </c>
      <c r="AZ142" s="121">
        <f>DEV_CWS!AZ30</f>
        <v>0</v>
      </c>
      <c r="BA142" s="121">
        <f>DEV_CWS!BA30</f>
        <v>0</v>
      </c>
      <c r="BB142" s="121">
        <f>DEV_CWS!BB30</f>
        <v>0</v>
      </c>
      <c r="BC142" s="121">
        <f>DEV_CWS!BC30</f>
        <v>0</v>
      </c>
      <c r="BD142" s="121">
        <f>DEV_CWS!BD30</f>
        <v>0</v>
      </c>
      <c r="BE142" s="121">
        <f>DEV_CWS!BE30</f>
        <v>0</v>
      </c>
      <c r="BF142" s="121">
        <f>DEV_CWS!BF30</f>
        <v>0</v>
      </c>
      <c r="BG142" s="121">
        <f>DEV_CWS!BG30</f>
        <v>0</v>
      </c>
      <c r="BH142" s="121">
        <f>DEV_CWS!BH30</f>
        <v>0</v>
      </c>
      <c r="BI142" s="121">
        <f>DEV_CWS!BI30</f>
        <v>0</v>
      </c>
      <c r="BJ142" s="121">
        <f>DEV_CWS!BJ30</f>
        <v>0</v>
      </c>
      <c r="BK142" s="121">
        <f>DEV_CWS!BK30</f>
        <v>0</v>
      </c>
      <c r="BL142" s="121">
        <f>DEV_CWS!BL30</f>
        <v>0</v>
      </c>
      <c r="BM142" s="167">
        <f t="shared" si="13"/>
        <v>0</v>
      </c>
    </row>
    <row r="143" spans="1:65" s="50" customFormat="1" outlineLevel="1" x14ac:dyDescent="0.15">
      <c r="A143" s="74"/>
      <c r="B143" s="47" t="s">
        <v>411</v>
      </c>
      <c r="C143" s="14"/>
      <c r="D143" s="121">
        <f>DEV_CWS!D43</f>
        <v>0</v>
      </c>
      <c r="E143" s="121">
        <f>DEV_CWS!E43</f>
        <v>0</v>
      </c>
      <c r="F143" s="121">
        <f>DEV_CWS!F43</f>
        <v>0</v>
      </c>
      <c r="G143" s="121">
        <f>DEV_CWS!G43</f>
        <v>0</v>
      </c>
      <c r="H143" s="121">
        <f>DEV_CWS!H43</f>
        <v>0</v>
      </c>
      <c r="I143" s="121">
        <f>DEV_CWS!I43</f>
        <v>0</v>
      </c>
      <c r="J143" s="70">
        <f>DEV_CWS!J43</f>
        <v>0</v>
      </c>
      <c r="K143" s="121">
        <f>DEV_CWS!K43</f>
        <v>0</v>
      </c>
      <c r="L143" s="121">
        <f>DEV_CWS!L43</f>
        <v>0</v>
      </c>
      <c r="M143" s="121">
        <f>DEV_CWS!M43</f>
        <v>0</v>
      </c>
      <c r="N143" s="121">
        <f>DEV_CWS!N43</f>
        <v>0</v>
      </c>
      <c r="O143" s="121">
        <f>DEV_CWS!O43</f>
        <v>0</v>
      </c>
      <c r="P143" s="121">
        <f>DEV_CWS!P43</f>
        <v>0</v>
      </c>
      <c r="Q143" s="121">
        <f>DEV_CWS!Q43</f>
        <v>0</v>
      </c>
      <c r="R143" s="121">
        <f>DEV_CWS!R43</f>
        <v>0</v>
      </c>
      <c r="S143" s="121">
        <f>DEV_CWS!S43</f>
        <v>0</v>
      </c>
      <c r="T143" s="121">
        <f>DEV_CWS!T43</f>
        <v>0</v>
      </c>
      <c r="U143" s="121">
        <f>DEV_CWS!U43</f>
        <v>0</v>
      </c>
      <c r="V143" s="121">
        <f>DEV_CWS!V43</f>
        <v>0</v>
      </c>
      <c r="W143" s="121">
        <f>DEV_CWS!W43</f>
        <v>0</v>
      </c>
      <c r="X143" s="121">
        <f>DEV_CWS!X43</f>
        <v>0</v>
      </c>
      <c r="Y143" s="121">
        <f>DEV_CWS!Y43</f>
        <v>0</v>
      </c>
      <c r="Z143" s="121">
        <f>DEV_CWS!Z43</f>
        <v>0</v>
      </c>
      <c r="AA143" s="121">
        <f>DEV_CWS!AA43</f>
        <v>0</v>
      </c>
      <c r="AB143" s="121">
        <f>DEV_CWS!AB43</f>
        <v>0</v>
      </c>
      <c r="AC143" s="121">
        <f>DEV_CWS!AC43</f>
        <v>0</v>
      </c>
      <c r="AD143" s="121">
        <f>DEV_CWS!AD43</f>
        <v>0</v>
      </c>
      <c r="AE143" s="121">
        <f>DEV_CWS!AE43</f>
        <v>0</v>
      </c>
      <c r="AF143" s="121">
        <f>DEV_CWS!AF43</f>
        <v>0</v>
      </c>
      <c r="AG143" s="121">
        <f>DEV_CWS!AG43</f>
        <v>0</v>
      </c>
      <c r="AH143" s="121">
        <f>DEV_CWS!AH43</f>
        <v>0</v>
      </c>
      <c r="AI143" s="121">
        <f>DEV_CWS!AI43</f>
        <v>0</v>
      </c>
      <c r="AJ143" s="121">
        <f>DEV_CWS!AJ43</f>
        <v>0</v>
      </c>
      <c r="AK143" s="121">
        <f>DEV_CWS!AK43</f>
        <v>0</v>
      </c>
      <c r="AL143" s="121">
        <f>DEV_CWS!AL43</f>
        <v>0</v>
      </c>
      <c r="AM143" s="121">
        <f>DEV_CWS!AM43</f>
        <v>0</v>
      </c>
      <c r="AN143" s="121">
        <f>DEV_CWS!AN43</f>
        <v>0</v>
      </c>
      <c r="AO143" s="121">
        <f>DEV_CWS!AO43</f>
        <v>0</v>
      </c>
      <c r="AP143" s="121">
        <f>DEV_CWS!AP43</f>
        <v>0</v>
      </c>
      <c r="AQ143" s="121">
        <f>DEV_CWS!AQ43</f>
        <v>0</v>
      </c>
      <c r="AR143" s="121">
        <f>DEV_CWS!AR43</f>
        <v>0</v>
      </c>
      <c r="AS143" s="121">
        <f>DEV_CWS!AS43</f>
        <v>0</v>
      </c>
      <c r="AT143" s="121">
        <f>DEV_CWS!AT43</f>
        <v>0</v>
      </c>
      <c r="AU143" s="121">
        <f>DEV_CWS!AU43</f>
        <v>0</v>
      </c>
      <c r="AV143" s="121">
        <f>DEV_CWS!AV43</f>
        <v>0</v>
      </c>
      <c r="AW143" s="121">
        <f>DEV_CWS!AW43</f>
        <v>0</v>
      </c>
      <c r="AX143" s="121">
        <f>DEV_CWS!AX43</f>
        <v>0</v>
      </c>
      <c r="AY143" s="121">
        <f>DEV_CWS!AY43</f>
        <v>0</v>
      </c>
      <c r="AZ143" s="121">
        <f>DEV_CWS!AZ43</f>
        <v>0</v>
      </c>
      <c r="BA143" s="121">
        <f>DEV_CWS!BA43</f>
        <v>0</v>
      </c>
      <c r="BB143" s="121">
        <f>DEV_CWS!BB43</f>
        <v>0</v>
      </c>
      <c r="BC143" s="121">
        <f>DEV_CWS!BC43</f>
        <v>0</v>
      </c>
      <c r="BD143" s="121">
        <f>DEV_CWS!BD43</f>
        <v>0</v>
      </c>
      <c r="BE143" s="121">
        <f>DEV_CWS!BE43</f>
        <v>0</v>
      </c>
      <c r="BF143" s="121">
        <f>DEV_CWS!BF43</f>
        <v>0</v>
      </c>
      <c r="BG143" s="121">
        <f>DEV_CWS!BG43</f>
        <v>0</v>
      </c>
      <c r="BH143" s="121">
        <f>DEV_CWS!BH43</f>
        <v>0</v>
      </c>
      <c r="BI143" s="121">
        <f>DEV_CWS!BI43</f>
        <v>0</v>
      </c>
      <c r="BJ143" s="121">
        <f>DEV_CWS!BJ43</f>
        <v>0</v>
      </c>
      <c r="BK143" s="121">
        <f>DEV_CWS!BK43</f>
        <v>0</v>
      </c>
      <c r="BL143" s="121">
        <f>DEV_CWS!BL43</f>
        <v>0</v>
      </c>
      <c r="BM143" s="167">
        <f t="shared" si="13"/>
        <v>0</v>
      </c>
    </row>
    <row r="144" spans="1:65" s="50" customFormat="1" outlineLevel="1" x14ac:dyDescent="0.15">
      <c r="A144" s="74"/>
      <c r="B144" s="47" t="s">
        <v>413</v>
      </c>
      <c r="C144" s="14"/>
      <c r="D144" s="121">
        <f>DEV_CWS!D57</f>
        <v>0</v>
      </c>
      <c r="E144" s="121">
        <f>DEV_CWS!E57</f>
        <v>0</v>
      </c>
      <c r="F144" s="121">
        <f>DEV_CWS!F57</f>
        <v>0</v>
      </c>
      <c r="G144" s="121">
        <f>DEV_CWS!G57</f>
        <v>0</v>
      </c>
      <c r="H144" s="121">
        <f>DEV_CWS!H57</f>
        <v>8400000</v>
      </c>
      <c r="I144" s="121">
        <f>DEV_CWS!I57</f>
        <v>8400000</v>
      </c>
      <c r="J144" s="70">
        <f>DEV_CWS!J57</f>
        <v>8400000</v>
      </c>
      <c r="K144" s="121">
        <f>DEV_CWS!K57</f>
        <v>8400000</v>
      </c>
      <c r="L144" s="121">
        <f>DEV_CWS!L57</f>
        <v>8400000</v>
      </c>
      <c r="M144" s="121">
        <f>DEV_CWS!M57</f>
        <v>8400000</v>
      </c>
      <c r="N144" s="121">
        <f>DEV_CWS!N57</f>
        <v>8400000</v>
      </c>
      <c r="O144" s="121">
        <f>DEV_CWS!O57</f>
        <v>8400000</v>
      </c>
      <c r="P144" s="121">
        <f>DEV_CWS!P57</f>
        <v>8400000</v>
      </c>
      <c r="Q144" s="121">
        <f>DEV_CWS!Q57</f>
        <v>9240000</v>
      </c>
      <c r="R144" s="121">
        <f>DEV_CWS!R57</f>
        <v>9240000</v>
      </c>
      <c r="S144" s="121">
        <f>DEV_CWS!S57</f>
        <v>9240000</v>
      </c>
      <c r="T144" s="121">
        <f>DEV_CWS!T57</f>
        <v>9240000</v>
      </c>
      <c r="U144" s="121">
        <f>DEV_CWS!U57</f>
        <v>9240000</v>
      </c>
      <c r="V144" s="121">
        <f>DEV_CWS!V57</f>
        <v>9240000</v>
      </c>
      <c r="W144" s="121">
        <f>DEV_CWS!W57</f>
        <v>9240000</v>
      </c>
      <c r="X144" s="121">
        <f>DEV_CWS!X57</f>
        <v>9240000</v>
      </c>
      <c r="Y144" s="121">
        <f>DEV_CWS!Y57</f>
        <v>9240000</v>
      </c>
      <c r="Z144" s="121">
        <f>DEV_CWS!Z57</f>
        <v>9240000</v>
      </c>
      <c r="AA144" s="121">
        <f>DEV_CWS!AA57</f>
        <v>9240000</v>
      </c>
      <c r="AB144" s="121">
        <f>DEV_CWS!AB57</f>
        <v>9240000</v>
      </c>
      <c r="AC144" s="121">
        <f>DEV_CWS!AC57</f>
        <v>9886800</v>
      </c>
      <c r="AD144" s="121">
        <f>DEV_CWS!AD57</f>
        <v>9886800</v>
      </c>
      <c r="AE144" s="121">
        <f>DEV_CWS!AE57</f>
        <v>9886800</v>
      </c>
      <c r="AF144" s="121">
        <f>DEV_CWS!AF57</f>
        <v>9886800</v>
      </c>
      <c r="AG144" s="121">
        <f>DEV_CWS!AG57</f>
        <v>9886800</v>
      </c>
      <c r="AH144" s="121">
        <f>DEV_CWS!AH57</f>
        <v>9886800</v>
      </c>
      <c r="AI144" s="121">
        <f>DEV_CWS!AI57</f>
        <v>9886800</v>
      </c>
      <c r="AJ144" s="121">
        <f>DEV_CWS!AJ57</f>
        <v>9886800</v>
      </c>
      <c r="AK144" s="121">
        <f>DEV_CWS!AK57</f>
        <v>9886800</v>
      </c>
      <c r="AL144" s="121">
        <f>DEV_CWS!AL57</f>
        <v>9886800</v>
      </c>
      <c r="AM144" s="121">
        <f>DEV_CWS!AM57</f>
        <v>9886800</v>
      </c>
      <c r="AN144" s="121">
        <f>DEV_CWS!AN57</f>
        <v>9886800</v>
      </c>
      <c r="AO144" s="121">
        <f>DEV_CWS!AO57</f>
        <v>10578876</v>
      </c>
      <c r="AP144" s="121">
        <f>DEV_CWS!AP57</f>
        <v>10578876</v>
      </c>
      <c r="AQ144" s="121">
        <f>DEV_CWS!AQ57</f>
        <v>10578876</v>
      </c>
      <c r="AR144" s="121">
        <f>DEV_CWS!AR57</f>
        <v>10578876</v>
      </c>
      <c r="AS144" s="121">
        <f>DEV_CWS!AS57</f>
        <v>10578876</v>
      </c>
      <c r="AT144" s="121">
        <f>DEV_CWS!AT57</f>
        <v>10578876</v>
      </c>
      <c r="AU144" s="121">
        <f>DEV_CWS!AU57</f>
        <v>10578876</v>
      </c>
      <c r="AV144" s="121">
        <f>DEV_CWS!AV57</f>
        <v>10578876</v>
      </c>
      <c r="AW144" s="121">
        <f>DEV_CWS!AW57</f>
        <v>10578876</v>
      </c>
      <c r="AX144" s="121">
        <f>DEV_CWS!AX57</f>
        <v>10578876</v>
      </c>
      <c r="AY144" s="121">
        <f>DEV_CWS!AY57</f>
        <v>10578876</v>
      </c>
      <c r="AZ144" s="121">
        <f>DEV_CWS!AZ57</f>
        <v>10578876</v>
      </c>
      <c r="BA144" s="121">
        <f>DEV_CWS!BA57</f>
        <v>11319397.32</v>
      </c>
      <c r="BB144" s="121">
        <f>DEV_CWS!BB57</f>
        <v>11319397.32</v>
      </c>
      <c r="BC144" s="121">
        <f>DEV_CWS!BC57</f>
        <v>11319397.32</v>
      </c>
      <c r="BD144" s="121">
        <f>DEV_CWS!BD57</f>
        <v>11319397.32</v>
      </c>
      <c r="BE144" s="121">
        <f>DEV_CWS!BE57</f>
        <v>11319397.32</v>
      </c>
      <c r="BF144" s="121">
        <f>DEV_CWS!BF57</f>
        <v>11319397.32</v>
      </c>
      <c r="BG144" s="121">
        <f>DEV_CWS!BG57</f>
        <v>11319397.32</v>
      </c>
      <c r="BH144" s="121">
        <f>DEV_CWS!BH57</f>
        <v>11319397.32</v>
      </c>
      <c r="BI144" s="121">
        <f>DEV_CWS!BI57</f>
        <v>11319397.32</v>
      </c>
      <c r="BJ144" s="121">
        <f>DEV_CWS!BJ57</f>
        <v>11319397.32</v>
      </c>
      <c r="BK144" s="121">
        <f>DEV_CWS!BK57</f>
        <v>11319397.32</v>
      </c>
      <c r="BL144" s="121">
        <f>DEV_CWS!BL57</f>
        <v>11319397.32</v>
      </c>
      <c r="BM144" s="167">
        <f t="shared" si="13"/>
        <v>567900879.84000003</v>
      </c>
    </row>
    <row r="145" spans="1:65" s="50" customFormat="1" outlineLevel="1" x14ac:dyDescent="0.15">
      <c r="A145" s="74"/>
      <c r="B145" s="47" t="s">
        <v>414</v>
      </c>
      <c r="C145" s="14"/>
      <c r="D145" s="121">
        <f>DEV_CWS!D71</f>
        <v>0</v>
      </c>
      <c r="E145" s="121">
        <f>DEV_CWS!E71</f>
        <v>0</v>
      </c>
      <c r="F145" s="121">
        <f>DEV_CWS!F71</f>
        <v>0</v>
      </c>
      <c r="G145" s="121">
        <f>DEV_CWS!G71</f>
        <v>0</v>
      </c>
      <c r="H145" s="121">
        <f>DEV_CWS!H71</f>
        <v>0</v>
      </c>
      <c r="I145" s="121">
        <f>DEV_CWS!I71</f>
        <v>0</v>
      </c>
      <c r="J145" s="70">
        <f>DEV_CWS!J71</f>
        <v>0</v>
      </c>
      <c r="K145" s="121">
        <f>DEV_CWS!K71</f>
        <v>0</v>
      </c>
      <c r="L145" s="121">
        <f>DEV_CWS!L71</f>
        <v>0</v>
      </c>
      <c r="M145" s="121">
        <f>DEV_CWS!M71</f>
        <v>0</v>
      </c>
      <c r="N145" s="121">
        <f>DEV_CWS!N71</f>
        <v>0</v>
      </c>
      <c r="O145" s="121">
        <f>DEV_CWS!O71</f>
        <v>0</v>
      </c>
      <c r="P145" s="121">
        <f>DEV_CWS!P71</f>
        <v>0</v>
      </c>
      <c r="Q145" s="121">
        <f>DEV_CWS!Q71</f>
        <v>0</v>
      </c>
      <c r="R145" s="121">
        <f>DEV_CWS!R71</f>
        <v>0</v>
      </c>
      <c r="S145" s="121">
        <f>DEV_CWS!S71</f>
        <v>0</v>
      </c>
      <c r="T145" s="121">
        <f>DEV_CWS!T71</f>
        <v>0</v>
      </c>
      <c r="U145" s="121">
        <f>DEV_CWS!U71</f>
        <v>0</v>
      </c>
      <c r="V145" s="121">
        <f>DEV_CWS!V71</f>
        <v>0</v>
      </c>
      <c r="W145" s="121">
        <f>DEV_CWS!W71</f>
        <v>0</v>
      </c>
      <c r="X145" s="121">
        <f>DEV_CWS!X71</f>
        <v>0</v>
      </c>
      <c r="Y145" s="121">
        <f>DEV_CWS!Y71</f>
        <v>0</v>
      </c>
      <c r="Z145" s="121">
        <f>DEV_CWS!Z71</f>
        <v>0</v>
      </c>
      <c r="AA145" s="121">
        <f>DEV_CWS!AA71</f>
        <v>0</v>
      </c>
      <c r="AB145" s="121">
        <f>DEV_CWS!AB71</f>
        <v>0</v>
      </c>
      <c r="AC145" s="121">
        <f>DEV_CWS!AC71</f>
        <v>0</v>
      </c>
      <c r="AD145" s="121">
        <f>DEV_CWS!AD71</f>
        <v>0</v>
      </c>
      <c r="AE145" s="121">
        <f>DEV_CWS!AE71</f>
        <v>0</v>
      </c>
      <c r="AF145" s="121">
        <f>DEV_CWS!AF71</f>
        <v>0</v>
      </c>
      <c r="AG145" s="121">
        <f>DEV_CWS!AG71</f>
        <v>0</v>
      </c>
      <c r="AH145" s="121">
        <f>DEV_CWS!AH71</f>
        <v>0</v>
      </c>
      <c r="AI145" s="121">
        <f>DEV_CWS!AI71</f>
        <v>0</v>
      </c>
      <c r="AJ145" s="121">
        <f>DEV_CWS!AJ71</f>
        <v>0</v>
      </c>
      <c r="AK145" s="121">
        <f>DEV_CWS!AK71</f>
        <v>0</v>
      </c>
      <c r="AL145" s="121">
        <f>DEV_CWS!AL71</f>
        <v>0</v>
      </c>
      <c r="AM145" s="121">
        <f>DEV_CWS!AM71</f>
        <v>0</v>
      </c>
      <c r="AN145" s="121">
        <f>DEV_CWS!AN71</f>
        <v>0</v>
      </c>
      <c r="AO145" s="121">
        <f>DEV_CWS!AO71</f>
        <v>0</v>
      </c>
      <c r="AP145" s="121">
        <f>DEV_CWS!AP71</f>
        <v>0</v>
      </c>
      <c r="AQ145" s="121">
        <f>DEV_CWS!AQ71</f>
        <v>0</v>
      </c>
      <c r="AR145" s="121">
        <f>DEV_CWS!AR71</f>
        <v>0</v>
      </c>
      <c r="AS145" s="121">
        <f>DEV_CWS!AS71</f>
        <v>0</v>
      </c>
      <c r="AT145" s="121">
        <f>DEV_CWS!AT71</f>
        <v>0</v>
      </c>
      <c r="AU145" s="121">
        <f>DEV_CWS!AU71</f>
        <v>0</v>
      </c>
      <c r="AV145" s="121">
        <f>DEV_CWS!AV71</f>
        <v>0</v>
      </c>
      <c r="AW145" s="121">
        <f>DEV_CWS!AW71</f>
        <v>0</v>
      </c>
      <c r="AX145" s="121">
        <f>DEV_CWS!AX71</f>
        <v>0</v>
      </c>
      <c r="AY145" s="121">
        <f>DEV_CWS!AY71</f>
        <v>0</v>
      </c>
      <c r="AZ145" s="121">
        <f>DEV_CWS!AZ71</f>
        <v>0</v>
      </c>
      <c r="BA145" s="121">
        <f>DEV_CWS!BA71</f>
        <v>0</v>
      </c>
      <c r="BB145" s="121">
        <f>DEV_CWS!BB71</f>
        <v>0</v>
      </c>
      <c r="BC145" s="121">
        <f>DEV_CWS!BC71</f>
        <v>0</v>
      </c>
      <c r="BD145" s="121">
        <f>DEV_CWS!BD71</f>
        <v>0</v>
      </c>
      <c r="BE145" s="121">
        <f>DEV_CWS!BE71</f>
        <v>0</v>
      </c>
      <c r="BF145" s="121">
        <f>DEV_CWS!BF71</f>
        <v>0</v>
      </c>
      <c r="BG145" s="121">
        <f>DEV_CWS!BG71</f>
        <v>0</v>
      </c>
      <c r="BH145" s="121">
        <f>DEV_CWS!BH71</f>
        <v>0</v>
      </c>
      <c r="BI145" s="121">
        <f>DEV_CWS!BI71</f>
        <v>0</v>
      </c>
      <c r="BJ145" s="121">
        <f>DEV_CWS!BJ71</f>
        <v>0</v>
      </c>
      <c r="BK145" s="121">
        <f>DEV_CWS!BK71</f>
        <v>0</v>
      </c>
      <c r="BL145" s="121">
        <f>DEV_CWS!BL71</f>
        <v>0</v>
      </c>
      <c r="BM145" s="167">
        <f t="shared" si="13"/>
        <v>0</v>
      </c>
    </row>
    <row r="146" spans="1:65" outlineLevel="1" x14ac:dyDescent="0.15">
      <c r="B146" s="47" t="s">
        <v>481</v>
      </c>
      <c r="C146" s="33"/>
      <c r="D146" s="121">
        <f>DEV_CWS!D73</f>
        <v>0</v>
      </c>
      <c r="E146" s="121">
        <f>DEV_CWS!E73</f>
        <v>0</v>
      </c>
      <c r="F146" s="121">
        <f>DEV_CWS!F73</f>
        <v>0</v>
      </c>
      <c r="G146" s="121">
        <f>DEV_CWS!G73</f>
        <v>0</v>
      </c>
      <c r="H146" s="121">
        <f>DEV_CWS!H73</f>
        <v>0</v>
      </c>
      <c r="I146" s="121">
        <f>DEV_CWS!I73</f>
        <v>0</v>
      </c>
      <c r="J146" s="70">
        <f>DEV_CWS!J73</f>
        <v>0</v>
      </c>
      <c r="K146" s="121">
        <f>DEV_CWS!K73</f>
        <v>0</v>
      </c>
      <c r="L146" s="121">
        <f>DEV_CWS!L73</f>
        <v>0</v>
      </c>
      <c r="M146" s="121">
        <f>DEV_CWS!M73</f>
        <v>0</v>
      </c>
      <c r="N146" s="121">
        <f>DEV_CWS!N73</f>
        <v>0</v>
      </c>
      <c r="O146" s="121">
        <f>DEV_CWS!O73</f>
        <v>0</v>
      </c>
      <c r="P146" s="121">
        <f>DEV_CWS!P73</f>
        <v>0</v>
      </c>
      <c r="Q146" s="121">
        <f>DEV_CWS!Q73</f>
        <v>0</v>
      </c>
      <c r="R146" s="121">
        <f>DEV_CWS!R73</f>
        <v>0</v>
      </c>
      <c r="S146" s="121">
        <f>DEV_CWS!S73</f>
        <v>0</v>
      </c>
      <c r="T146" s="121">
        <f>DEV_CWS!T73</f>
        <v>0</v>
      </c>
      <c r="U146" s="121">
        <f>DEV_CWS!U73</f>
        <v>0</v>
      </c>
      <c r="V146" s="121">
        <f>DEV_CWS!V73</f>
        <v>0</v>
      </c>
      <c r="W146" s="121">
        <f>DEV_CWS!W73</f>
        <v>0</v>
      </c>
      <c r="X146" s="121">
        <f>DEV_CWS!X73</f>
        <v>0</v>
      </c>
      <c r="Y146" s="121">
        <f>DEV_CWS!Y73</f>
        <v>0</v>
      </c>
      <c r="Z146" s="121">
        <f>DEV_CWS!Z73</f>
        <v>0</v>
      </c>
      <c r="AA146" s="121">
        <f>DEV_CWS!AA73</f>
        <v>0</v>
      </c>
      <c r="AB146" s="121">
        <f>DEV_CWS!AB73</f>
        <v>0</v>
      </c>
      <c r="AC146" s="121">
        <f>DEV_CWS!AC73</f>
        <v>0</v>
      </c>
      <c r="AD146" s="121">
        <f>DEV_CWS!AD73</f>
        <v>0</v>
      </c>
      <c r="AE146" s="121">
        <f>DEV_CWS!AE73</f>
        <v>0</v>
      </c>
      <c r="AF146" s="121">
        <f>DEV_CWS!AF73</f>
        <v>0</v>
      </c>
      <c r="AG146" s="121">
        <f>DEV_CWS!AG73</f>
        <v>0</v>
      </c>
      <c r="AH146" s="121">
        <f>DEV_CWS!AH73</f>
        <v>0</v>
      </c>
      <c r="AI146" s="121">
        <f>DEV_CWS!AI73</f>
        <v>0</v>
      </c>
      <c r="AJ146" s="121">
        <f>DEV_CWS!AJ73</f>
        <v>0</v>
      </c>
      <c r="AK146" s="121">
        <f>DEV_CWS!AK73</f>
        <v>0</v>
      </c>
      <c r="AL146" s="121">
        <f>DEV_CWS!AL73</f>
        <v>0</v>
      </c>
      <c r="AM146" s="121">
        <f>DEV_CWS!AM73</f>
        <v>0</v>
      </c>
      <c r="AN146" s="121">
        <f>DEV_CWS!AN73</f>
        <v>0</v>
      </c>
      <c r="AO146" s="121">
        <f>DEV_CWS!AO73</f>
        <v>0</v>
      </c>
      <c r="AP146" s="121">
        <f>DEV_CWS!AP73</f>
        <v>0</v>
      </c>
      <c r="AQ146" s="121">
        <f>DEV_CWS!AQ73</f>
        <v>0</v>
      </c>
      <c r="AR146" s="121">
        <f>DEV_CWS!AR73</f>
        <v>0</v>
      </c>
      <c r="AS146" s="121">
        <f>DEV_CWS!AS73</f>
        <v>0</v>
      </c>
      <c r="AT146" s="121">
        <f>DEV_CWS!AT73</f>
        <v>0</v>
      </c>
      <c r="AU146" s="121">
        <f>DEV_CWS!AU73</f>
        <v>0</v>
      </c>
      <c r="AV146" s="121">
        <f>DEV_CWS!AV73</f>
        <v>0</v>
      </c>
      <c r="AW146" s="121">
        <f>DEV_CWS!AW73</f>
        <v>0</v>
      </c>
      <c r="AX146" s="121">
        <f>DEV_CWS!AX73</f>
        <v>0</v>
      </c>
      <c r="AY146" s="121">
        <f>DEV_CWS!AY73</f>
        <v>0</v>
      </c>
      <c r="AZ146" s="121">
        <f>DEV_CWS!AZ73</f>
        <v>0</v>
      </c>
      <c r="BA146" s="121">
        <f>DEV_CWS!BA73</f>
        <v>0</v>
      </c>
      <c r="BB146" s="121">
        <f>DEV_CWS!BB73</f>
        <v>0</v>
      </c>
      <c r="BC146" s="121">
        <f>DEV_CWS!BC73</f>
        <v>0</v>
      </c>
      <c r="BD146" s="121">
        <f>DEV_CWS!BD73</f>
        <v>0</v>
      </c>
      <c r="BE146" s="121">
        <f>DEV_CWS!BE73</f>
        <v>0</v>
      </c>
      <c r="BF146" s="121">
        <f>DEV_CWS!BF73</f>
        <v>0</v>
      </c>
      <c r="BG146" s="121">
        <f>DEV_CWS!BG73</f>
        <v>0</v>
      </c>
      <c r="BH146" s="121">
        <f>DEV_CWS!BH73</f>
        <v>0</v>
      </c>
      <c r="BI146" s="121">
        <f>DEV_CWS!BI73</f>
        <v>0</v>
      </c>
      <c r="BJ146" s="121">
        <f>DEV_CWS!BJ73</f>
        <v>0</v>
      </c>
      <c r="BK146" s="121">
        <f>DEV_CWS!BK73</f>
        <v>0</v>
      </c>
      <c r="BL146" s="121">
        <f>DEV_CWS!BL73</f>
        <v>0</v>
      </c>
      <c r="BM146" s="167">
        <f t="shared" si="13"/>
        <v>0</v>
      </c>
    </row>
    <row r="147" spans="1:65" s="50" customFormat="1" outlineLevel="1" x14ac:dyDescent="0.15">
      <c r="A147" s="74"/>
      <c r="B147" s="14" t="s">
        <v>375</v>
      </c>
      <c r="C147" s="14"/>
      <c r="D147" s="121">
        <f>SUM(D141:D146)</f>
        <v>0</v>
      </c>
      <c r="E147" s="121">
        <f t="shared" ref="E147:BL147" si="14">SUM(E141:E146)</f>
        <v>0</v>
      </c>
      <c r="F147" s="121">
        <f t="shared" si="14"/>
        <v>0</v>
      </c>
      <c r="G147" s="121">
        <f t="shared" si="14"/>
        <v>0</v>
      </c>
      <c r="H147" s="121">
        <f t="shared" si="14"/>
        <v>8400000</v>
      </c>
      <c r="I147" s="121">
        <f t="shared" si="14"/>
        <v>8400000</v>
      </c>
      <c r="J147" s="70">
        <f t="shared" si="14"/>
        <v>8400000</v>
      </c>
      <c r="K147" s="121">
        <f t="shared" si="14"/>
        <v>8400000</v>
      </c>
      <c r="L147" s="121">
        <f t="shared" si="14"/>
        <v>8400000</v>
      </c>
      <c r="M147" s="121">
        <f t="shared" si="14"/>
        <v>8400000</v>
      </c>
      <c r="N147" s="121">
        <f t="shared" si="14"/>
        <v>8400000</v>
      </c>
      <c r="O147" s="121">
        <f t="shared" si="14"/>
        <v>8400000</v>
      </c>
      <c r="P147" s="121">
        <f t="shared" si="14"/>
        <v>8400000</v>
      </c>
      <c r="Q147" s="121">
        <f t="shared" si="14"/>
        <v>9240000</v>
      </c>
      <c r="R147" s="121">
        <f t="shared" si="14"/>
        <v>9240000</v>
      </c>
      <c r="S147" s="121">
        <f t="shared" si="14"/>
        <v>9240000</v>
      </c>
      <c r="T147" s="121">
        <f t="shared" si="14"/>
        <v>9240000</v>
      </c>
      <c r="U147" s="121">
        <f t="shared" si="14"/>
        <v>9240000</v>
      </c>
      <c r="V147" s="121">
        <f t="shared" si="14"/>
        <v>9240000</v>
      </c>
      <c r="W147" s="121">
        <f t="shared" si="14"/>
        <v>9240000</v>
      </c>
      <c r="X147" s="121">
        <f t="shared" si="14"/>
        <v>9240000</v>
      </c>
      <c r="Y147" s="121">
        <f t="shared" si="14"/>
        <v>9240000</v>
      </c>
      <c r="Z147" s="121">
        <f t="shared" si="14"/>
        <v>9240000</v>
      </c>
      <c r="AA147" s="121">
        <f t="shared" si="14"/>
        <v>9240000</v>
      </c>
      <c r="AB147" s="121">
        <f t="shared" si="14"/>
        <v>9240000</v>
      </c>
      <c r="AC147" s="121">
        <f t="shared" si="14"/>
        <v>9886800</v>
      </c>
      <c r="AD147" s="121">
        <f t="shared" si="14"/>
        <v>9886800</v>
      </c>
      <c r="AE147" s="121">
        <f t="shared" si="14"/>
        <v>9886800</v>
      </c>
      <c r="AF147" s="121">
        <f t="shared" si="14"/>
        <v>9886800</v>
      </c>
      <c r="AG147" s="121">
        <f t="shared" si="14"/>
        <v>9886800</v>
      </c>
      <c r="AH147" s="121">
        <f t="shared" si="14"/>
        <v>9886800</v>
      </c>
      <c r="AI147" s="121">
        <f t="shared" si="14"/>
        <v>9886800</v>
      </c>
      <c r="AJ147" s="121">
        <f t="shared" si="14"/>
        <v>9886800</v>
      </c>
      <c r="AK147" s="121">
        <f t="shared" si="14"/>
        <v>9886800</v>
      </c>
      <c r="AL147" s="121">
        <f t="shared" si="14"/>
        <v>9886800</v>
      </c>
      <c r="AM147" s="121">
        <f t="shared" si="14"/>
        <v>9886800</v>
      </c>
      <c r="AN147" s="121">
        <f t="shared" si="14"/>
        <v>9886800</v>
      </c>
      <c r="AO147" s="121">
        <f t="shared" si="14"/>
        <v>10578876</v>
      </c>
      <c r="AP147" s="121">
        <f t="shared" si="14"/>
        <v>10578876</v>
      </c>
      <c r="AQ147" s="121">
        <f t="shared" si="14"/>
        <v>10578876</v>
      </c>
      <c r="AR147" s="121">
        <f t="shared" si="14"/>
        <v>10578876</v>
      </c>
      <c r="AS147" s="121">
        <f t="shared" si="14"/>
        <v>10578876</v>
      </c>
      <c r="AT147" s="121">
        <f t="shared" si="14"/>
        <v>10578876</v>
      </c>
      <c r="AU147" s="121">
        <f t="shared" si="14"/>
        <v>10578876</v>
      </c>
      <c r="AV147" s="121">
        <f t="shared" si="14"/>
        <v>10578876</v>
      </c>
      <c r="AW147" s="121">
        <f t="shared" si="14"/>
        <v>10578876</v>
      </c>
      <c r="AX147" s="121">
        <f t="shared" si="14"/>
        <v>10578876</v>
      </c>
      <c r="AY147" s="121">
        <f t="shared" si="14"/>
        <v>10578876</v>
      </c>
      <c r="AZ147" s="121">
        <f t="shared" si="14"/>
        <v>10578876</v>
      </c>
      <c r="BA147" s="121">
        <f t="shared" si="14"/>
        <v>11319397.32</v>
      </c>
      <c r="BB147" s="121">
        <f t="shared" si="14"/>
        <v>11319397.32</v>
      </c>
      <c r="BC147" s="121">
        <f t="shared" si="14"/>
        <v>11319397.32</v>
      </c>
      <c r="BD147" s="121">
        <f t="shared" si="14"/>
        <v>11319397.32</v>
      </c>
      <c r="BE147" s="121">
        <f t="shared" si="14"/>
        <v>11319397.32</v>
      </c>
      <c r="BF147" s="121">
        <f t="shared" si="14"/>
        <v>11319397.32</v>
      </c>
      <c r="BG147" s="121">
        <f t="shared" si="14"/>
        <v>11319397.32</v>
      </c>
      <c r="BH147" s="121">
        <f t="shared" si="14"/>
        <v>11319397.32</v>
      </c>
      <c r="BI147" s="121">
        <f t="shared" si="14"/>
        <v>11319397.32</v>
      </c>
      <c r="BJ147" s="121">
        <f t="shared" si="14"/>
        <v>11319397.32</v>
      </c>
      <c r="BK147" s="121">
        <f t="shared" si="14"/>
        <v>11319397.32</v>
      </c>
      <c r="BL147" s="121">
        <f t="shared" si="14"/>
        <v>11319397.32</v>
      </c>
      <c r="BM147" s="167">
        <f t="shared" si="13"/>
        <v>567900879.84000003</v>
      </c>
    </row>
    <row r="148" spans="1:65" x14ac:dyDescent="0.15">
      <c r="J148" s="33"/>
    </row>
    <row r="149" spans="1:65" x14ac:dyDescent="0.15">
      <c r="B149" s="14" t="s">
        <v>500</v>
      </c>
      <c r="J149" s="33"/>
    </row>
    <row r="150" spans="1:65" s="157" customFormat="1" outlineLevel="1" x14ac:dyDescent="0.15">
      <c r="A150" s="156"/>
      <c r="B150" s="47" t="str">
        <f>STAFF_CWS!$A$8</f>
        <v>Ejecutivo</v>
      </c>
      <c r="D150" s="158">
        <f>STAFF_CWS!G210</f>
        <v>0</v>
      </c>
      <c r="E150" s="158">
        <f>STAFF_CWS!H210</f>
        <v>0</v>
      </c>
      <c r="F150" s="158">
        <f>STAFF_CWS!I210</f>
        <v>0</v>
      </c>
      <c r="G150" s="158">
        <f>STAFF_CWS!J210</f>
        <v>0</v>
      </c>
      <c r="H150" s="158">
        <f>STAFF_CWS!K210</f>
        <v>2290000</v>
      </c>
      <c r="I150" s="158">
        <f>STAFF_CWS!L210</f>
        <v>2290000</v>
      </c>
      <c r="J150" s="158">
        <f>STAFF_CWS!M210</f>
        <v>2290000</v>
      </c>
      <c r="K150" s="158">
        <f>STAFF_CWS!N210</f>
        <v>2290000</v>
      </c>
      <c r="L150" s="158">
        <f>STAFF_CWS!O210</f>
        <v>2290000</v>
      </c>
      <c r="M150" s="158">
        <f>STAFF_CWS!P210</f>
        <v>2290000</v>
      </c>
      <c r="N150" s="158">
        <f>STAFF_CWS!Q210</f>
        <v>2290000</v>
      </c>
      <c r="O150" s="158">
        <f>STAFF_CWS!R210</f>
        <v>2290000</v>
      </c>
      <c r="P150" s="158">
        <f>STAFF_CWS!S210</f>
        <v>2290000</v>
      </c>
      <c r="Q150" s="158">
        <f>STAFF_CWS!T210</f>
        <v>2290000</v>
      </c>
      <c r="R150" s="158">
        <f>STAFF_CWS!U210</f>
        <v>2290000</v>
      </c>
      <c r="S150" s="158">
        <f>STAFF_CWS!V210</f>
        <v>2290000</v>
      </c>
      <c r="T150" s="158">
        <f>STAFF_CWS!W210</f>
        <v>2290000</v>
      </c>
      <c r="U150" s="158">
        <f>STAFF_CWS!X210</f>
        <v>2290000</v>
      </c>
      <c r="V150" s="158">
        <f>STAFF_CWS!Y210</f>
        <v>2290000</v>
      </c>
      <c r="W150" s="158">
        <f>STAFF_CWS!Z210</f>
        <v>2290000</v>
      </c>
      <c r="X150" s="158">
        <f>STAFF_CWS!AA210</f>
        <v>2290000</v>
      </c>
      <c r="Y150" s="158">
        <f>STAFF_CWS!AB210</f>
        <v>2290000</v>
      </c>
      <c r="Z150" s="158">
        <f>STAFF_CWS!AC210</f>
        <v>2290000</v>
      </c>
      <c r="AA150" s="158">
        <f>STAFF_CWS!AD210</f>
        <v>2290000</v>
      </c>
      <c r="AB150" s="158">
        <f>STAFF_CWS!AE210</f>
        <v>2290000</v>
      </c>
      <c r="AC150" s="158">
        <f>STAFF_CWS!AF210</f>
        <v>2580000</v>
      </c>
      <c r="AD150" s="158">
        <f>STAFF_CWS!AG210</f>
        <v>2580000</v>
      </c>
      <c r="AE150" s="158">
        <f>STAFF_CWS!AH210</f>
        <v>2580000</v>
      </c>
      <c r="AF150" s="158">
        <f>STAFF_CWS!AI210</f>
        <v>2580000</v>
      </c>
      <c r="AG150" s="158">
        <f>STAFF_CWS!AJ210</f>
        <v>2580000</v>
      </c>
      <c r="AH150" s="158">
        <f>STAFF_CWS!AK210</f>
        <v>2580000</v>
      </c>
      <c r="AI150" s="158">
        <f>STAFF_CWS!AL210</f>
        <v>2580000</v>
      </c>
      <c r="AJ150" s="158">
        <f>STAFF_CWS!AM210</f>
        <v>2580000</v>
      </c>
      <c r="AK150" s="158">
        <f>STAFF_CWS!AN210</f>
        <v>2580000</v>
      </c>
      <c r="AL150" s="158">
        <f>STAFF_CWS!AO210</f>
        <v>2580000</v>
      </c>
      <c r="AM150" s="158">
        <f>STAFF_CWS!AP210</f>
        <v>2580000</v>
      </c>
      <c r="AN150" s="158">
        <f>STAFF_CWS!AQ210</f>
        <v>2580000</v>
      </c>
      <c r="AO150" s="158">
        <f>STAFF_CWS!AR210</f>
        <v>2580000</v>
      </c>
      <c r="AP150" s="158">
        <f>STAFF_CWS!AS210</f>
        <v>2580000</v>
      </c>
      <c r="AQ150" s="158">
        <f>STAFF_CWS!AT210</f>
        <v>2580000</v>
      </c>
      <c r="AR150" s="158">
        <f>STAFF_CWS!AU210</f>
        <v>2580000</v>
      </c>
      <c r="AS150" s="158">
        <f>STAFF_CWS!AV210</f>
        <v>2580000</v>
      </c>
      <c r="AT150" s="158">
        <f>STAFF_CWS!AW210</f>
        <v>2580000</v>
      </c>
      <c r="AU150" s="158">
        <f>STAFF_CWS!AX210</f>
        <v>2580000</v>
      </c>
      <c r="AV150" s="158">
        <f>STAFF_CWS!AY210</f>
        <v>2580000</v>
      </c>
      <c r="AW150" s="158">
        <f>STAFF_CWS!AZ210</f>
        <v>2580000</v>
      </c>
      <c r="AX150" s="158">
        <f>STAFF_CWS!BA210</f>
        <v>2580000</v>
      </c>
      <c r="AY150" s="158">
        <f>STAFF_CWS!BB210</f>
        <v>2580000</v>
      </c>
      <c r="AZ150" s="158">
        <f>STAFF_CWS!BC210</f>
        <v>2580000</v>
      </c>
      <c r="BA150" s="158">
        <f>STAFF_CWS!BD210</f>
        <v>2580000</v>
      </c>
      <c r="BB150" s="158">
        <f>STAFF_CWS!BE210</f>
        <v>2580000</v>
      </c>
      <c r="BC150" s="158">
        <f>STAFF_CWS!BF210</f>
        <v>2580000</v>
      </c>
      <c r="BD150" s="158">
        <f>STAFF_CWS!BG210</f>
        <v>2580000</v>
      </c>
      <c r="BE150" s="158">
        <f>STAFF_CWS!BH210</f>
        <v>2580000</v>
      </c>
      <c r="BF150" s="158">
        <f>STAFF_CWS!BI210</f>
        <v>2580000</v>
      </c>
      <c r="BG150" s="158">
        <f>STAFF_CWS!BJ210</f>
        <v>2580000</v>
      </c>
      <c r="BH150" s="158">
        <f>STAFF_CWS!BK210</f>
        <v>2580000</v>
      </c>
      <c r="BI150" s="158">
        <f>STAFF_CWS!BL210</f>
        <v>2580000</v>
      </c>
      <c r="BJ150" s="158">
        <f>STAFF_CWS!BM210</f>
        <v>2580000</v>
      </c>
      <c r="BK150" s="158">
        <f>STAFF_CWS!BN210</f>
        <v>2580000</v>
      </c>
      <c r="BL150" s="158">
        <f>STAFF_CWS!BO210</f>
        <v>2580000</v>
      </c>
      <c r="BM150" s="167">
        <f>SUM(D150:BL150)</f>
        <v>140970000</v>
      </c>
    </row>
    <row r="151" spans="1:65" s="157" customFormat="1" outlineLevel="1" x14ac:dyDescent="0.15">
      <c r="A151" s="156"/>
      <c r="B151" s="47" t="str">
        <f>STAFF_CWS!$A$33</f>
        <v>Business Operations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outlineLevel="1" x14ac:dyDescent="0.15">
      <c r="A152" s="156"/>
      <c r="B152" s="47" t="str">
        <f>STAFF_CWS!$A$55</f>
        <v>Sales and Mkt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outlineLevel="1" x14ac:dyDescent="0.15">
      <c r="A153" s="156"/>
      <c r="B153" s="47" t="str">
        <f>STAFF_CWS!$A$83</f>
        <v>Producción</v>
      </c>
      <c r="D153" s="158">
        <f>STAFF_CWS!G531</f>
        <v>0</v>
      </c>
      <c r="E153" s="158">
        <f>STAFF_CWS!H531</f>
        <v>0</v>
      </c>
      <c r="F153" s="158">
        <f>STAFF_CWS!I531</f>
        <v>0</v>
      </c>
      <c r="G153" s="158">
        <f>STAFF_CWS!J531</f>
        <v>0</v>
      </c>
      <c r="H153" s="158">
        <f>STAFF_CWS!K531</f>
        <v>1000000</v>
      </c>
      <c r="I153" s="158">
        <f>STAFF_CWS!L531</f>
        <v>1000000</v>
      </c>
      <c r="J153" s="158">
        <f>STAFF_CWS!M531</f>
        <v>1000000</v>
      </c>
      <c r="K153" s="158">
        <f>STAFF_CWS!N531</f>
        <v>2000000</v>
      </c>
      <c r="L153" s="158">
        <f>STAFF_CWS!O531</f>
        <v>2000000</v>
      </c>
      <c r="M153" s="158">
        <f>STAFF_CWS!P531</f>
        <v>2000000</v>
      </c>
      <c r="N153" s="158">
        <f>STAFF_CWS!Q531</f>
        <v>2000000</v>
      </c>
      <c r="O153" s="158">
        <f>STAFF_CWS!R531</f>
        <v>2000000</v>
      </c>
      <c r="P153" s="158">
        <f>STAFF_CWS!S531</f>
        <v>2000000</v>
      </c>
      <c r="Q153" s="158">
        <f>STAFF_CWS!T531</f>
        <v>2000000</v>
      </c>
      <c r="R153" s="158">
        <f>STAFF_CWS!U531</f>
        <v>2000000</v>
      </c>
      <c r="S153" s="158">
        <f>STAFF_CWS!V531</f>
        <v>2000000</v>
      </c>
      <c r="T153" s="158">
        <f>STAFF_CWS!W531</f>
        <v>2000000</v>
      </c>
      <c r="U153" s="158">
        <f>STAFF_CWS!X531</f>
        <v>2000000</v>
      </c>
      <c r="V153" s="158">
        <f>STAFF_CWS!Y531</f>
        <v>2000000</v>
      </c>
      <c r="W153" s="158">
        <f>STAFF_CWS!Z531</f>
        <v>2000000</v>
      </c>
      <c r="X153" s="158">
        <f>STAFF_CWS!AA531</f>
        <v>2000000</v>
      </c>
      <c r="Y153" s="158">
        <f>STAFF_CWS!AB531</f>
        <v>2000000</v>
      </c>
      <c r="Z153" s="158">
        <f>STAFF_CWS!AC531</f>
        <v>2000000</v>
      </c>
      <c r="AA153" s="158">
        <f>STAFF_CWS!AD531</f>
        <v>2000000</v>
      </c>
      <c r="AB153" s="158">
        <f>STAFF_CWS!AE531</f>
        <v>2000000</v>
      </c>
      <c r="AC153" s="158">
        <f>STAFF_CWS!AF531</f>
        <v>4000000</v>
      </c>
      <c r="AD153" s="158">
        <f>STAFF_CWS!AG531</f>
        <v>4000000</v>
      </c>
      <c r="AE153" s="158">
        <f>STAFF_CWS!AH531</f>
        <v>4000000</v>
      </c>
      <c r="AF153" s="158">
        <f>STAFF_CWS!AI531</f>
        <v>4000000</v>
      </c>
      <c r="AG153" s="158">
        <f>STAFF_CWS!AJ531</f>
        <v>4000000</v>
      </c>
      <c r="AH153" s="158">
        <f>STAFF_CWS!AK531</f>
        <v>4000000</v>
      </c>
      <c r="AI153" s="158">
        <f>STAFF_CWS!AL531</f>
        <v>4000000</v>
      </c>
      <c r="AJ153" s="158">
        <f>STAFF_CWS!AM531</f>
        <v>4000000</v>
      </c>
      <c r="AK153" s="158">
        <f>STAFF_CWS!AN531</f>
        <v>4000000</v>
      </c>
      <c r="AL153" s="158">
        <f>STAFF_CWS!AO531</f>
        <v>4000000</v>
      </c>
      <c r="AM153" s="158">
        <f>STAFF_CWS!AP531</f>
        <v>4000000</v>
      </c>
      <c r="AN153" s="158">
        <f>STAFF_CWS!AQ531</f>
        <v>4000000</v>
      </c>
      <c r="AO153" s="158">
        <f>STAFF_CWS!AR531</f>
        <v>4000000</v>
      </c>
      <c r="AP153" s="158">
        <f>STAFF_CWS!AS531</f>
        <v>4000000</v>
      </c>
      <c r="AQ153" s="158">
        <f>STAFF_CWS!AT531</f>
        <v>4000000</v>
      </c>
      <c r="AR153" s="158">
        <f>STAFF_CWS!AU531</f>
        <v>4000000</v>
      </c>
      <c r="AS153" s="158">
        <f>STAFF_CWS!AV531</f>
        <v>4000000</v>
      </c>
      <c r="AT153" s="158">
        <f>STAFF_CWS!AW531</f>
        <v>4000000</v>
      </c>
      <c r="AU153" s="158">
        <f>STAFF_CWS!AX531</f>
        <v>4000000</v>
      </c>
      <c r="AV153" s="158">
        <f>STAFF_CWS!AY531</f>
        <v>4000000</v>
      </c>
      <c r="AW153" s="158">
        <f>STAFF_CWS!AZ531</f>
        <v>4000000</v>
      </c>
      <c r="AX153" s="158">
        <f>STAFF_CWS!BA531</f>
        <v>4000000</v>
      </c>
      <c r="AY153" s="158">
        <f>STAFF_CWS!BB531</f>
        <v>4000000</v>
      </c>
      <c r="AZ153" s="158">
        <f>STAFF_CWS!BC531</f>
        <v>4000000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183000000</v>
      </c>
    </row>
    <row r="154" spans="1:65" s="50" customFormat="1" outlineLevel="1" x14ac:dyDescent="0.15">
      <c r="A154" s="74"/>
      <c r="B154" s="14" t="s">
        <v>501</v>
      </c>
      <c r="D154" s="160">
        <f>SUM(D150:D153)</f>
        <v>0</v>
      </c>
      <c r="E154" s="160">
        <f>SUM(E150:E153)</f>
        <v>0</v>
      </c>
      <c r="F154" s="160">
        <f t="shared" ref="F154:BL154" si="15">SUM(F150:F153)</f>
        <v>0</v>
      </c>
      <c r="G154" s="160">
        <f t="shared" si="15"/>
        <v>0</v>
      </c>
      <c r="H154" s="160">
        <f t="shared" si="15"/>
        <v>3290000</v>
      </c>
      <c r="I154" s="160">
        <f t="shared" si="15"/>
        <v>3290000</v>
      </c>
      <c r="J154" s="168">
        <f t="shared" si="15"/>
        <v>3290000</v>
      </c>
      <c r="K154" s="160">
        <f t="shared" si="15"/>
        <v>4290000</v>
      </c>
      <c r="L154" s="160">
        <f t="shared" si="15"/>
        <v>4290000</v>
      </c>
      <c r="M154" s="160">
        <f t="shared" si="15"/>
        <v>4290000</v>
      </c>
      <c r="N154" s="160">
        <f t="shared" si="15"/>
        <v>4290000</v>
      </c>
      <c r="O154" s="160">
        <f t="shared" si="15"/>
        <v>4290000</v>
      </c>
      <c r="P154" s="160">
        <f t="shared" si="15"/>
        <v>4290000</v>
      </c>
      <c r="Q154" s="160">
        <f t="shared" si="15"/>
        <v>4290000</v>
      </c>
      <c r="R154" s="160">
        <f t="shared" si="15"/>
        <v>4290000</v>
      </c>
      <c r="S154" s="160">
        <f t="shared" si="15"/>
        <v>4290000</v>
      </c>
      <c r="T154" s="160">
        <f t="shared" si="15"/>
        <v>4290000</v>
      </c>
      <c r="U154" s="160">
        <f t="shared" si="15"/>
        <v>4290000</v>
      </c>
      <c r="V154" s="160">
        <f t="shared" si="15"/>
        <v>4290000</v>
      </c>
      <c r="W154" s="160">
        <f t="shared" si="15"/>
        <v>4290000</v>
      </c>
      <c r="X154" s="160">
        <f t="shared" si="15"/>
        <v>4290000</v>
      </c>
      <c r="Y154" s="160">
        <f t="shared" si="15"/>
        <v>4290000</v>
      </c>
      <c r="Z154" s="160">
        <f t="shared" si="15"/>
        <v>4290000</v>
      </c>
      <c r="AA154" s="160">
        <f t="shared" si="15"/>
        <v>4290000</v>
      </c>
      <c r="AB154" s="160">
        <f t="shared" si="15"/>
        <v>4290000</v>
      </c>
      <c r="AC154" s="160">
        <f t="shared" si="15"/>
        <v>6580000</v>
      </c>
      <c r="AD154" s="160">
        <f t="shared" si="15"/>
        <v>6580000</v>
      </c>
      <c r="AE154" s="160">
        <f t="shared" si="15"/>
        <v>6580000</v>
      </c>
      <c r="AF154" s="160">
        <f t="shared" si="15"/>
        <v>6580000</v>
      </c>
      <c r="AG154" s="160">
        <f t="shared" si="15"/>
        <v>6580000</v>
      </c>
      <c r="AH154" s="160">
        <f t="shared" si="15"/>
        <v>6580000</v>
      </c>
      <c r="AI154" s="160">
        <f t="shared" si="15"/>
        <v>6580000</v>
      </c>
      <c r="AJ154" s="160">
        <f t="shared" si="15"/>
        <v>6580000</v>
      </c>
      <c r="AK154" s="160">
        <f t="shared" si="15"/>
        <v>6580000</v>
      </c>
      <c r="AL154" s="160">
        <f t="shared" si="15"/>
        <v>6580000</v>
      </c>
      <c r="AM154" s="160">
        <f t="shared" si="15"/>
        <v>6580000</v>
      </c>
      <c r="AN154" s="160">
        <f t="shared" si="15"/>
        <v>6580000</v>
      </c>
      <c r="AO154" s="160">
        <f t="shared" si="15"/>
        <v>6580000</v>
      </c>
      <c r="AP154" s="160">
        <f t="shared" si="15"/>
        <v>6580000</v>
      </c>
      <c r="AQ154" s="160">
        <f t="shared" si="15"/>
        <v>6580000</v>
      </c>
      <c r="AR154" s="160">
        <f t="shared" si="15"/>
        <v>6580000</v>
      </c>
      <c r="AS154" s="160">
        <f t="shared" si="15"/>
        <v>6580000</v>
      </c>
      <c r="AT154" s="160">
        <f t="shared" si="15"/>
        <v>6580000</v>
      </c>
      <c r="AU154" s="160">
        <f t="shared" si="15"/>
        <v>6580000</v>
      </c>
      <c r="AV154" s="160">
        <f t="shared" si="15"/>
        <v>6580000</v>
      </c>
      <c r="AW154" s="160">
        <f t="shared" si="15"/>
        <v>6580000</v>
      </c>
      <c r="AX154" s="160">
        <f t="shared" si="15"/>
        <v>6580000</v>
      </c>
      <c r="AY154" s="160">
        <f t="shared" si="15"/>
        <v>6580000</v>
      </c>
      <c r="AZ154" s="160">
        <f t="shared" si="15"/>
        <v>6580000</v>
      </c>
      <c r="BA154" s="160">
        <f t="shared" si="15"/>
        <v>6580000</v>
      </c>
      <c r="BB154" s="160">
        <f t="shared" si="15"/>
        <v>6580000</v>
      </c>
      <c r="BC154" s="160">
        <f t="shared" si="15"/>
        <v>6580000</v>
      </c>
      <c r="BD154" s="160">
        <f t="shared" si="15"/>
        <v>6580000</v>
      </c>
      <c r="BE154" s="160">
        <f t="shared" si="15"/>
        <v>6580000</v>
      </c>
      <c r="BF154" s="160">
        <f t="shared" si="15"/>
        <v>6580000</v>
      </c>
      <c r="BG154" s="160">
        <f t="shared" si="15"/>
        <v>6580000</v>
      </c>
      <c r="BH154" s="160">
        <f t="shared" si="15"/>
        <v>6580000</v>
      </c>
      <c r="BI154" s="160">
        <f t="shared" si="15"/>
        <v>6580000</v>
      </c>
      <c r="BJ154" s="160">
        <f t="shared" si="15"/>
        <v>6580000</v>
      </c>
      <c r="BK154" s="160">
        <f t="shared" si="15"/>
        <v>6580000</v>
      </c>
      <c r="BL154" s="160">
        <f t="shared" si="15"/>
        <v>6580000</v>
      </c>
      <c r="BM154" s="167">
        <f>SUM(D154:BL154)</f>
        <v>323970000</v>
      </c>
    </row>
    <row r="155" spans="1:65" s="50" customFormat="1" outlineLevel="1" x14ac:dyDescent="0.15">
      <c r="A155" s="74"/>
      <c r="B155" s="14"/>
      <c r="J155" s="14"/>
      <c r="BM155" s="167"/>
    </row>
    <row r="156" spans="1:65" outlineLevel="1" x14ac:dyDescent="0.15">
      <c r="B156" s="14" t="s">
        <v>484</v>
      </c>
      <c r="J156" s="33"/>
    </row>
    <row r="157" spans="1:65" s="157" customFormat="1" outlineLevel="1" x14ac:dyDescent="0.15">
      <c r="A157" s="156"/>
      <c r="B157" s="47" t="str">
        <f>STAFF_CWS!$A$8</f>
        <v>Ejecutivo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outlineLevel="1" x14ac:dyDescent="0.15">
      <c r="A158" s="156"/>
      <c r="B158" s="47" t="str">
        <f>STAFF_CWS!$A$33</f>
        <v>Business Operations</v>
      </c>
      <c r="D158" s="158">
        <f>STAFF_CWS!G277</f>
        <v>0</v>
      </c>
      <c r="E158" s="158">
        <f>STAFF_CWS!H277</f>
        <v>0</v>
      </c>
      <c r="F158" s="158">
        <f>STAFF_CWS!I277</f>
        <v>0</v>
      </c>
      <c r="G158" s="158">
        <f>STAFF_CWS!J277</f>
        <v>0</v>
      </c>
      <c r="H158" s="158">
        <f>STAFF_CWS!K277</f>
        <v>0</v>
      </c>
      <c r="I158" s="158">
        <f>STAFF_CWS!L277</f>
        <v>0</v>
      </c>
      <c r="J158" s="158">
        <f>STAFF_CWS!M277</f>
        <v>2000000</v>
      </c>
      <c r="K158" s="158">
        <f>STAFF_CWS!N277</f>
        <v>0</v>
      </c>
      <c r="L158" s="158">
        <f>STAFF_CWS!O277</f>
        <v>0</v>
      </c>
      <c r="M158" s="158">
        <f>STAFF_CWS!P277</f>
        <v>0</v>
      </c>
      <c r="N158" s="158">
        <f>STAFF_CWS!Q277</f>
        <v>0</v>
      </c>
      <c r="O158" s="158">
        <f>STAFF_CWS!R277</f>
        <v>0</v>
      </c>
      <c r="P158" s="158">
        <f>STAFF_CWS!S277</f>
        <v>0</v>
      </c>
      <c r="Q158" s="158">
        <f>STAFF_CWS!T277</f>
        <v>1000000</v>
      </c>
      <c r="R158" s="158">
        <f>STAFF_CWS!U277</f>
        <v>1000000</v>
      </c>
      <c r="S158" s="158">
        <f>STAFF_CWS!V277</f>
        <v>1000000</v>
      </c>
      <c r="T158" s="158">
        <f>STAFF_CWS!W277</f>
        <v>0</v>
      </c>
      <c r="U158" s="158">
        <f>STAFF_CWS!X277</f>
        <v>0</v>
      </c>
      <c r="V158" s="158">
        <f>STAFF_CWS!Y277</f>
        <v>0</v>
      </c>
      <c r="W158" s="158">
        <f>STAFF_CWS!Z277</f>
        <v>0</v>
      </c>
      <c r="X158" s="158">
        <f>STAFF_CWS!AA277</f>
        <v>0</v>
      </c>
      <c r="Y158" s="158">
        <f>STAFF_CWS!AB277</f>
        <v>0</v>
      </c>
      <c r="Z158" s="158">
        <f>STAFF_CWS!AC277</f>
        <v>0</v>
      </c>
      <c r="AA158" s="158">
        <f>STAFF_CWS!AD277</f>
        <v>0</v>
      </c>
      <c r="AB158" s="158">
        <f>STAFF_CWS!AE277</f>
        <v>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5000000</v>
      </c>
    </row>
    <row r="159" spans="1:65" s="157" customFormat="1" outlineLevel="1" x14ac:dyDescent="0.15">
      <c r="A159" s="156"/>
      <c r="B159" s="47" t="str">
        <f>STAFF_CWS!$A$55</f>
        <v>Sales and Mkt</v>
      </c>
      <c r="D159" s="158">
        <f>STAFF_CWS!G360</f>
        <v>0</v>
      </c>
      <c r="E159" s="158">
        <f>STAFF_CWS!H360</f>
        <v>0</v>
      </c>
      <c r="F159" s="158">
        <f>STAFF_CWS!I360</f>
        <v>0</v>
      </c>
      <c r="G159" s="158">
        <f>STAFF_CWS!J360</f>
        <v>0</v>
      </c>
      <c r="H159" s="158">
        <f>STAFF_CWS!K360</f>
        <v>0</v>
      </c>
      <c r="I159" s="158">
        <f>STAFF_CWS!L360</f>
        <v>0</v>
      </c>
      <c r="J159" s="158">
        <f>STAFF_CWS!M360</f>
        <v>0</v>
      </c>
      <c r="K159" s="158">
        <f>STAFF_CWS!N360</f>
        <v>0</v>
      </c>
      <c r="L159" s="158">
        <f>STAFF_CWS!O360</f>
        <v>0</v>
      </c>
      <c r="M159" s="158">
        <f>STAFF_CWS!P360</f>
        <v>0</v>
      </c>
      <c r="N159" s="158">
        <f>STAFF_CWS!Q360</f>
        <v>0</v>
      </c>
      <c r="O159" s="158">
        <f>STAFF_CWS!R360</f>
        <v>0</v>
      </c>
      <c r="P159" s="158">
        <f>STAFF_CWS!S360</f>
        <v>0</v>
      </c>
      <c r="Q159" s="158">
        <f>STAFF_CWS!T360</f>
        <v>0</v>
      </c>
      <c r="R159" s="158">
        <f>STAFF_CWS!U360</f>
        <v>0</v>
      </c>
      <c r="S159" s="158">
        <f>STAFF_CWS!V360</f>
        <v>0</v>
      </c>
      <c r="T159" s="158">
        <f>STAFF_CWS!W360</f>
        <v>0</v>
      </c>
      <c r="U159" s="158">
        <f>STAFF_CWS!X360</f>
        <v>0</v>
      </c>
      <c r="V159" s="158">
        <f>STAFF_CWS!Y360</f>
        <v>0</v>
      </c>
      <c r="W159" s="158">
        <f>STAFF_CWS!Z360</f>
        <v>0</v>
      </c>
      <c r="X159" s="158">
        <f>STAFF_CWS!AA360</f>
        <v>0</v>
      </c>
      <c r="Y159" s="158">
        <f>STAFF_CWS!AB360</f>
        <v>0</v>
      </c>
      <c r="Z159" s="158">
        <f>STAFF_CWS!AC360</f>
        <v>0</v>
      </c>
      <c r="AA159" s="158">
        <f>STAFF_CWS!AD360</f>
        <v>0</v>
      </c>
      <c r="AB159" s="158">
        <f>STAFF_CWS!AE360</f>
        <v>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0</v>
      </c>
    </row>
    <row r="160" spans="1:65" s="157" customFormat="1" outlineLevel="1" x14ac:dyDescent="0.15">
      <c r="A160" s="156"/>
      <c r="B160" s="47" t="str">
        <f>STAFF_CWS!$A$83</f>
        <v>Producción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outlineLevel="1" x14ac:dyDescent="0.15">
      <c r="A161" s="74"/>
      <c r="B161" s="14" t="s">
        <v>485</v>
      </c>
      <c r="D161" s="160">
        <f>SUM(D157:D160)</f>
        <v>0</v>
      </c>
      <c r="E161" s="160">
        <f>SUM(E157:E160)</f>
        <v>0</v>
      </c>
      <c r="F161" s="160">
        <f t="shared" ref="F161:BL161" si="16">SUM(F157:F160)</f>
        <v>0</v>
      </c>
      <c r="G161" s="160">
        <f t="shared" si="16"/>
        <v>0</v>
      </c>
      <c r="H161" s="160">
        <f t="shared" si="16"/>
        <v>0</v>
      </c>
      <c r="I161" s="160">
        <f t="shared" si="16"/>
        <v>0</v>
      </c>
      <c r="J161" s="168">
        <f t="shared" si="16"/>
        <v>2000000</v>
      </c>
      <c r="K161" s="160">
        <f t="shared" si="16"/>
        <v>0</v>
      </c>
      <c r="L161" s="160">
        <f t="shared" si="16"/>
        <v>0</v>
      </c>
      <c r="M161" s="160">
        <f t="shared" si="16"/>
        <v>0</v>
      </c>
      <c r="N161" s="160">
        <f t="shared" si="16"/>
        <v>0</v>
      </c>
      <c r="O161" s="160">
        <f t="shared" si="16"/>
        <v>0</v>
      </c>
      <c r="P161" s="160">
        <f t="shared" si="16"/>
        <v>0</v>
      </c>
      <c r="Q161" s="160">
        <f t="shared" si="16"/>
        <v>1000000</v>
      </c>
      <c r="R161" s="160">
        <f t="shared" si="16"/>
        <v>1000000</v>
      </c>
      <c r="S161" s="160">
        <f t="shared" si="16"/>
        <v>1000000</v>
      </c>
      <c r="T161" s="160">
        <f t="shared" si="16"/>
        <v>0</v>
      </c>
      <c r="U161" s="160">
        <f t="shared" si="16"/>
        <v>0</v>
      </c>
      <c r="V161" s="160">
        <f t="shared" si="16"/>
        <v>0</v>
      </c>
      <c r="W161" s="160">
        <f t="shared" si="16"/>
        <v>0</v>
      </c>
      <c r="X161" s="160">
        <f t="shared" si="16"/>
        <v>0</v>
      </c>
      <c r="Y161" s="160">
        <f t="shared" si="16"/>
        <v>0</v>
      </c>
      <c r="Z161" s="160">
        <f t="shared" si="16"/>
        <v>0</v>
      </c>
      <c r="AA161" s="160">
        <f t="shared" si="16"/>
        <v>0</v>
      </c>
      <c r="AB161" s="160">
        <f t="shared" si="16"/>
        <v>0</v>
      </c>
      <c r="AC161" s="160">
        <f t="shared" si="16"/>
        <v>0</v>
      </c>
      <c r="AD161" s="160">
        <f t="shared" si="16"/>
        <v>0</v>
      </c>
      <c r="AE161" s="160">
        <f t="shared" si="16"/>
        <v>0</v>
      </c>
      <c r="AF161" s="160">
        <f t="shared" si="16"/>
        <v>0</v>
      </c>
      <c r="AG161" s="160">
        <f t="shared" si="16"/>
        <v>0</v>
      </c>
      <c r="AH161" s="160">
        <f t="shared" si="16"/>
        <v>0</v>
      </c>
      <c r="AI161" s="160">
        <f t="shared" si="16"/>
        <v>0</v>
      </c>
      <c r="AJ161" s="160">
        <f t="shared" si="16"/>
        <v>0</v>
      </c>
      <c r="AK161" s="160">
        <f t="shared" si="16"/>
        <v>0</v>
      </c>
      <c r="AL161" s="160">
        <f t="shared" si="16"/>
        <v>0</v>
      </c>
      <c r="AM161" s="160">
        <f t="shared" si="16"/>
        <v>0</v>
      </c>
      <c r="AN161" s="160">
        <f t="shared" si="16"/>
        <v>0</v>
      </c>
      <c r="AO161" s="160">
        <f t="shared" si="16"/>
        <v>0</v>
      </c>
      <c r="AP161" s="160">
        <f t="shared" si="16"/>
        <v>0</v>
      </c>
      <c r="AQ161" s="160">
        <f t="shared" si="16"/>
        <v>0</v>
      </c>
      <c r="AR161" s="160">
        <f t="shared" si="16"/>
        <v>0</v>
      </c>
      <c r="AS161" s="160">
        <f t="shared" si="16"/>
        <v>0</v>
      </c>
      <c r="AT161" s="160">
        <f t="shared" si="16"/>
        <v>0</v>
      </c>
      <c r="AU161" s="160">
        <f t="shared" si="16"/>
        <v>0</v>
      </c>
      <c r="AV161" s="160">
        <f t="shared" si="16"/>
        <v>0</v>
      </c>
      <c r="AW161" s="160">
        <f t="shared" si="16"/>
        <v>0</v>
      </c>
      <c r="AX161" s="160">
        <f t="shared" si="16"/>
        <v>0</v>
      </c>
      <c r="AY161" s="160">
        <f t="shared" si="16"/>
        <v>0</v>
      </c>
      <c r="AZ161" s="160">
        <f t="shared" si="16"/>
        <v>0</v>
      </c>
      <c r="BA161" s="160">
        <f t="shared" si="16"/>
        <v>0</v>
      </c>
      <c r="BB161" s="160">
        <f t="shared" si="16"/>
        <v>0</v>
      </c>
      <c r="BC161" s="160">
        <f t="shared" si="16"/>
        <v>0</v>
      </c>
      <c r="BD161" s="160">
        <f t="shared" si="16"/>
        <v>0</v>
      </c>
      <c r="BE161" s="160">
        <f t="shared" si="16"/>
        <v>0</v>
      </c>
      <c r="BF161" s="160">
        <f t="shared" si="16"/>
        <v>0</v>
      </c>
      <c r="BG161" s="160">
        <f t="shared" si="16"/>
        <v>0</v>
      </c>
      <c r="BH161" s="160">
        <f t="shared" si="16"/>
        <v>0</v>
      </c>
      <c r="BI161" s="160">
        <f t="shared" si="16"/>
        <v>0</v>
      </c>
      <c r="BJ161" s="160">
        <f t="shared" si="16"/>
        <v>0</v>
      </c>
      <c r="BK161" s="160">
        <f t="shared" si="16"/>
        <v>0</v>
      </c>
      <c r="BL161" s="160">
        <f t="shared" si="16"/>
        <v>0</v>
      </c>
      <c r="BM161" s="167">
        <f>SUM(D161:BL161)</f>
        <v>5000000</v>
      </c>
    </row>
    <row r="162" spans="1:65" s="50" customFormat="1" outlineLevel="1" x14ac:dyDescent="0.15">
      <c r="A162" s="74"/>
      <c r="B162" s="14"/>
      <c r="J162" s="14"/>
      <c r="BM162" s="167"/>
    </row>
    <row r="163" spans="1:65" s="50" customFormat="1" outlineLevel="1" x14ac:dyDescent="0.15">
      <c r="A163" s="74"/>
      <c r="B163" s="14" t="s">
        <v>486</v>
      </c>
      <c r="J163" s="14"/>
      <c r="BM163" s="167"/>
    </row>
    <row r="164" spans="1:65" outlineLevel="1" x14ac:dyDescent="0.15">
      <c r="B164" s="47" t="s">
        <v>382</v>
      </c>
      <c r="D164" s="161">
        <f>STAFF_CWS!G224 + STAFF_CWS!G289 + STAFF_CWS!G372 + STAFF_CWS!G545</f>
        <v>0</v>
      </c>
      <c r="E164" s="161">
        <f>STAFF_CWS!H224+STAFF_CWS!H289+STAFF_CWS!H372+STAFF_CWS!H545</f>
        <v>0</v>
      </c>
      <c r="F164" s="161">
        <f>STAFF_CWS!I224+STAFF_CWS!I289+STAFF_CWS!I372+STAFF_CWS!I545</f>
        <v>0</v>
      </c>
      <c r="G164" s="161">
        <f>STAFF_CWS!J224+STAFF_CWS!J289+STAFF_CWS!J372+STAFF_CWS!J545</f>
        <v>0</v>
      </c>
      <c r="H164" s="161">
        <f>STAFF_CWS!K224+STAFF_CWS!K289+STAFF_CWS!K372+STAFF_CWS!K545</f>
        <v>0</v>
      </c>
      <c r="I164" s="161">
        <f>STAFF_CWS!L224+STAFF_CWS!L289+STAFF_CWS!L372+STAFF_CWS!L545</f>
        <v>0</v>
      </c>
      <c r="J164" s="158">
        <f>STAFF_CWS!M224+STAFF_CWS!M289+STAFF_CWS!M372+STAFF_CWS!M545</f>
        <v>0</v>
      </c>
      <c r="K164" s="161">
        <f>STAFF_CWS!N224+STAFF_CWS!N289+STAFF_CWS!N372+STAFF_CWS!N545</f>
        <v>0</v>
      </c>
      <c r="L164" s="161">
        <f>STAFF_CWS!O224+STAFF_CWS!O289+STAFF_CWS!O372+STAFF_CWS!O545</f>
        <v>0</v>
      </c>
      <c r="M164" s="161">
        <f>STAFF_CWS!P224+STAFF_CWS!P289+STAFF_CWS!P372+STAFF_CWS!P545</f>
        <v>0</v>
      </c>
      <c r="N164" s="161">
        <f>STAFF_CWS!Q224+STAFF_CWS!Q289+STAFF_CWS!Q372+STAFF_CWS!Q545</f>
        <v>0</v>
      </c>
      <c r="O164" s="161">
        <f>STAFF_CWS!R224+STAFF_CWS!R289+STAFF_CWS!R372+STAFF_CWS!R545</f>
        <v>0</v>
      </c>
      <c r="P164" s="161">
        <f>STAFF_CWS!S224+STAFF_CWS!S289+STAFF_CWS!S372+STAFF_CWS!S545</f>
        <v>0</v>
      </c>
      <c r="Q164" s="161">
        <f>STAFF_CWS!T224+STAFF_CWS!T289+STAFF_CWS!T372+STAFF_CWS!T545</f>
        <v>0</v>
      </c>
      <c r="R164" s="161">
        <f>STAFF_CWS!U224+STAFF_CWS!U289+STAFF_CWS!U372+STAFF_CWS!U545</f>
        <v>0</v>
      </c>
      <c r="S164" s="161">
        <f>STAFF_CWS!V224+STAFF_CWS!V289+STAFF_CWS!V372+STAFF_CWS!V545</f>
        <v>0</v>
      </c>
      <c r="T164" s="161">
        <f>STAFF_CWS!W224+STAFF_CWS!W289+STAFF_CWS!W372+STAFF_CWS!W545</f>
        <v>0</v>
      </c>
      <c r="U164" s="161">
        <f>STAFF_CWS!X224+STAFF_CWS!X289+STAFF_CWS!X372+STAFF_CWS!X545</f>
        <v>0</v>
      </c>
      <c r="V164" s="161">
        <f>STAFF_CWS!Y224+STAFF_CWS!Y289+STAFF_CWS!Y372+STAFF_CWS!Y545</f>
        <v>0</v>
      </c>
      <c r="W164" s="161">
        <f>STAFF_CWS!Z224+STAFF_CWS!Z289+STAFF_CWS!Z372+STAFF_CWS!Z545</f>
        <v>0</v>
      </c>
      <c r="X164" s="161">
        <f>STAFF_CWS!AA224+STAFF_CWS!AA289+STAFF_CWS!AA372+STAFF_CWS!AA545</f>
        <v>0</v>
      </c>
      <c r="Y164" s="161">
        <f>STAFF_CWS!AB224+STAFF_CWS!AB289+STAFF_CWS!AB372+STAFF_CWS!AB545</f>
        <v>0</v>
      </c>
      <c r="Z164" s="161">
        <f>STAFF_CWS!AC224+STAFF_CWS!AC289+STAFF_CWS!AC372+STAFF_CWS!AC545</f>
        <v>0</v>
      </c>
      <c r="AA164" s="161">
        <f>STAFF_CWS!AD224+STAFF_CWS!AD289+STAFF_CWS!AD372+STAFF_CWS!AD545</f>
        <v>0</v>
      </c>
      <c r="AB164" s="161">
        <f>STAFF_CWS!AE224+STAFF_CWS!AE289+STAFF_CWS!AE372+STAFF_CWS!AE545</f>
        <v>0</v>
      </c>
      <c r="AC164" s="161">
        <f>STAFF_CWS!AF224+STAFF_CWS!AF289+STAFF_CWS!AF372+STAFF_CWS!AF545</f>
        <v>1316000</v>
      </c>
      <c r="AD164" s="161">
        <f>STAFF_CWS!AG224+STAFF_CWS!AG289+STAFF_CWS!AG372+STAFF_CWS!AG545</f>
        <v>1316000</v>
      </c>
      <c r="AE164" s="161">
        <f>STAFF_CWS!AH224+STAFF_CWS!AH289+STAFF_CWS!AH372+STAFF_CWS!AH545</f>
        <v>1316000</v>
      </c>
      <c r="AF164" s="161">
        <f>STAFF_CWS!AI224+STAFF_CWS!AI289+STAFF_CWS!AI372+STAFF_CWS!AI545</f>
        <v>1316000</v>
      </c>
      <c r="AG164" s="161">
        <f>STAFF_CWS!AJ224+STAFF_CWS!AJ289+STAFF_CWS!AJ372+STAFF_CWS!AJ545</f>
        <v>1316000</v>
      </c>
      <c r="AH164" s="161">
        <f>STAFF_CWS!AK224+STAFF_CWS!AK289+STAFF_CWS!AK372+STAFF_CWS!AK545</f>
        <v>1316000</v>
      </c>
      <c r="AI164" s="161">
        <f>STAFF_CWS!AL224+STAFF_CWS!AL289+STAFF_CWS!AL372+STAFF_CWS!AL545</f>
        <v>1316000</v>
      </c>
      <c r="AJ164" s="161">
        <f>STAFF_CWS!AM224+STAFF_CWS!AM289+STAFF_CWS!AM372+STAFF_CWS!AM545</f>
        <v>1316000</v>
      </c>
      <c r="AK164" s="161">
        <f>STAFF_CWS!AN224+STAFF_CWS!AN289+STAFF_CWS!AN372+STAFF_CWS!AN545</f>
        <v>1316000</v>
      </c>
      <c r="AL164" s="161">
        <f>STAFF_CWS!AO224+STAFF_CWS!AO289+STAFF_CWS!AO372+STAFF_CWS!AO545</f>
        <v>1316000</v>
      </c>
      <c r="AM164" s="161">
        <f>STAFF_CWS!AP224+STAFF_CWS!AP289+STAFF_CWS!AP372+STAFF_CWS!AP545</f>
        <v>1316000</v>
      </c>
      <c r="AN164" s="161">
        <f>STAFF_CWS!AQ224+STAFF_CWS!AQ289+STAFF_CWS!AQ372+STAFF_CWS!AQ545</f>
        <v>1316000</v>
      </c>
      <c r="AO164" s="161">
        <f>STAFF_CWS!AR224+STAFF_CWS!AR289+STAFF_CWS!AR372+STAFF_CWS!AR545</f>
        <v>1316000</v>
      </c>
      <c r="AP164" s="161">
        <f>STAFF_CWS!AS224+STAFF_CWS!AS289+STAFF_CWS!AS372+STAFF_CWS!AS545</f>
        <v>1316000</v>
      </c>
      <c r="AQ164" s="161">
        <f>STAFF_CWS!AT224+STAFF_CWS!AT289+STAFF_CWS!AT372+STAFF_CWS!AT545</f>
        <v>1316000</v>
      </c>
      <c r="AR164" s="161">
        <f>STAFF_CWS!AU224+STAFF_CWS!AU289+STAFF_CWS!AU372+STAFF_CWS!AU545</f>
        <v>1316000</v>
      </c>
      <c r="AS164" s="161">
        <f>STAFF_CWS!AV224+STAFF_CWS!AV289+STAFF_CWS!AV372+STAFF_CWS!AV545</f>
        <v>1316000</v>
      </c>
      <c r="AT164" s="161">
        <f>STAFF_CWS!AW224+STAFF_CWS!AW289+STAFF_CWS!AW372+STAFF_CWS!AW545</f>
        <v>1316000</v>
      </c>
      <c r="AU164" s="161">
        <f>STAFF_CWS!AX224+STAFF_CWS!AX289+STAFF_CWS!AX372+STAFF_CWS!AX545</f>
        <v>1316000</v>
      </c>
      <c r="AV164" s="161">
        <f>STAFF_CWS!AY224+STAFF_CWS!AY289+STAFF_CWS!AY372+STAFF_CWS!AY545</f>
        <v>1316000</v>
      </c>
      <c r="AW164" s="161">
        <f>STAFF_CWS!AZ224+STAFF_CWS!AZ289+STAFF_CWS!AZ372+STAFF_CWS!AZ545</f>
        <v>1316000</v>
      </c>
      <c r="AX164" s="161">
        <f>STAFF_CWS!BA224+STAFF_CWS!BA289+STAFF_CWS!BA372+STAFF_CWS!BA545</f>
        <v>1316000</v>
      </c>
      <c r="AY164" s="161">
        <f>STAFF_CWS!BB224+STAFF_CWS!BB289+STAFF_CWS!BB372+STAFF_CWS!BB545</f>
        <v>1316000</v>
      </c>
      <c r="AZ164" s="161">
        <f>STAFF_CWS!BC224+STAFF_CWS!BC289+STAFF_CWS!BC372+STAFF_CWS!BC545</f>
        <v>1316000</v>
      </c>
      <c r="BA164" s="161">
        <f>STAFF_CWS!BD224+STAFF_CWS!BD289+STAFF_CWS!BD372+STAFF_CWS!BD545</f>
        <v>1316000</v>
      </c>
      <c r="BB164" s="161">
        <f>STAFF_CWS!BE224+STAFF_CWS!BE289+STAFF_CWS!BE372+STAFF_CWS!BE545</f>
        <v>1316000</v>
      </c>
      <c r="BC164" s="161">
        <f>STAFF_CWS!BF224+STAFF_CWS!BF289+STAFF_CWS!BF372+STAFF_CWS!BF545</f>
        <v>1316000</v>
      </c>
      <c r="BD164" s="161">
        <f>STAFF_CWS!BG224+STAFF_CWS!BG289+STAFF_CWS!BG372+STAFF_CWS!BG545</f>
        <v>1316000</v>
      </c>
      <c r="BE164" s="161">
        <f>STAFF_CWS!BH224+STAFF_CWS!BH289+STAFF_CWS!BH372+STAFF_CWS!BH545</f>
        <v>1316000</v>
      </c>
      <c r="BF164" s="161">
        <f>STAFF_CWS!BI224+STAFF_CWS!BI289+STAFF_CWS!BI372+STAFF_CWS!BI545</f>
        <v>1316000</v>
      </c>
      <c r="BG164" s="161">
        <f>STAFF_CWS!BJ224+STAFF_CWS!BJ289+STAFF_CWS!BJ372+STAFF_CWS!BJ545</f>
        <v>1316000</v>
      </c>
      <c r="BH164" s="161">
        <f>STAFF_CWS!BK224+STAFF_CWS!BK289+STAFF_CWS!BK372+STAFF_CWS!BK545</f>
        <v>1316000</v>
      </c>
      <c r="BI164" s="161">
        <f>STAFF_CWS!BL224+STAFF_CWS!BL289+STAFF_CWS!BL372+STAFF_CWS!BL545</f>
        <v>1316000</v>
      </c>
      <c r="BJ164" s="161">
        <f>STAFF_CWS!BM224+STAFF_CWS!BM289+STAFF_CWS!BM372+STAFF_CWS!BM545</f>
        <v>1316000</v>
      </c>
      <c r="BK164" s="161">
        <f>STAFF_CWS!BN224+STAFF_CWS!BN289+STAFF_CWS!BN372+STAFF_CWS!BN545</f>
        <v>1316000</v>
      </c>
      <c r="BL164" s="161">
        <f>STAFF_CWS!BO224+STAFF_CWS!BO289+STAFF_CWS!BO372+STAFF_CWS!BO545</f>
        <v>1316000</v>
      </c>
      <c r="BM164" s="167">
        <f>SUM(D164:BL164)</f>
        <v>47376000</v>
      </c>
    </row>
    <row r="165" spans="1:65" s="157" customFormat="1" outlineLevel="1" x14ac:dyDescent="0.15">
      <c r="A165" s="156"/>
      <c r="B165" s="47" t="s">
        <v>1185</v>
      </c>
      <c r="D165" s="161">
        <f>STAFF_CWS!G227+STAFF_CWS!G292+STAFF_CWS!G375+STAFF_CWS!G548</f>
        <v>0</v>
      </c>
      <c r="E165" s="161">
        <f>STAFF_CWS!H227+STAFF_CWS!H292+STAFF_CWS!H375+STAFF_CWS!H548</f>
        <v>0</v>
      </c>
      <c r="F165" s="161">
        <f>STAFF_CWS!I227+STAFF_CWS!I292+STAFF_CWS!I375+STAFF_CWS!I548</f>
        <v>0</v>
      </c>
      <c r="G165" s="161">
        <f>STAFF_CWS!J227+STAFF_CWS!J292+STAFF_CWS!J375+STAFF_CWS!J548</f>
        <v>0</v>
      </c>
      <c r="H165" s="161">
        <f>TransporteEjecutivosAn1Abril+TransporteOperativosAn1Abril+TransporteVentasAn1Abril+TransporteProduccionAn1Abril</f>
        <v>0</v>
      </c>
      <c r="I165" s="161">
        <f>STAFF_CWS!L227+STAFF_CWS!L292+STAFF_CWS!L375+STAFF_CWS!L548</f>
        <v>0</v>
      </c>
      <c r="J165" s="158">
        <f>STAFF_CWS!M227+STAFF_CWS!M292+STAFF_CWS!M375+STAFF_CWS!M548</f>
        <v>0</v>
      </c>
      <c r="K165" s="161">
        <f>STAFF_CWS!N227+STAFF_CWS!N292+STAFF_CWS!N375+STAFF_CWS!N548</f>
        <v>0</v>
      </c>
      <c r="L165" s="161">
        <f>STAFF_CWS!O227+STAFF_CWS!O292+STAFF_CWS!O375+STAFF_CWS!O548</f>
        <v>0</v>
      </c>
      <c r="M165" s="161">
        <f>STAFF_CWS!P227+STAFF_CWS!P292+STAFF_CWS!P375+STAFF_CWS!P548</f>
        <v>0</v>
      </c>
      <c r="N165" s="161">
        <f>STAFF_CWS!Q227+STAFF_CWS!Q292+STAFF_CWS!Q375+STAFF_CWS!Q548</f>
        <v>0</v>
      </c>
      <c r="O165" s="161">
        <f>STAFF_CWS!R227+STAFF_CWS!R292+STAFF_CWS!R375+STAFF_CWS!R548</f>
        <v>0</v>
      </c>
      <c r="P165" s="161">
        <f>STAFF_CWS!S227+STAFF_CWS!S292+STAFF_CWS!S375+STAFF_CWS!S548</f>
        <v>0</v>
      </c>
      <c r="Q165" s="161">
        <f>STAFF_CWS!T227+STAFF_CWS!T292+STAFF_CWS!T375+STAFF_CWS!T548</f>
        <v>0</v>
      </c>
      <c r="R165" s="161">
        <f>STAFF_CWS!U227+STAFF_CWS!U292+STAFF_CWS!U375+STAFF_CWS!U548</f>
        <v>0</v>
      </c>
      <c r="S165" s="161">
        <f>STAFF_CWS!V227+STAFF_CWS!V292+STAFF_CWS!V375+STAFF_CWS!V548</f>
        <v>0</v>
      </c>
      <c r="T165" s="161">
        <f>STAFF_CWS!W227+STAFF_CWS!W292+STAFF_CWS!W375+STAFF_CWS!W548</f>
        <v>0</v>
      </c>
      <c r="U165" s="161">
        <f>STAFF_CWS!X227+STAFF_CWS!X292+STAFF_CWS!X375+STAFF_CWS!X548</f>
        <v>0</v>
      </c>
      <c r="V165" s="161">
        <f>STAFF_CWS!Y227+STAFF_CWS!Y292+STAFF_CWS!Y375+STAFF_CWS!Y548</f>
        <v>0</v>
      </c>
      <c r="W165" s="161">
        <f>STAFF_CWS!Z227+STAFF_CWS!Z292+STAFF_CWS!Z375+STAFF_CWS!Z548</f>
        <v>0</v>
      </c>
      <c r="X165" s="161">
        <f>STAFF_CWS!AA227+STAFF_CWS!AA292+STAFF_CWS!AA375+STAFF_CWS!AA548</f>
        <v>0</v>
      </c>
      <c r="Y165" s="161">
        <f>STAFF_CWS!AB227+STAFF_CWS!AB292+STAFF_CWS!AB375+STAFF_CWS!AB548</f>
        <v>0</v>
      </c>
      <c r="Z165" s="161">
        <f>STAFF_CWS!AC227+STAFF_CWS!AC292+STAFF_CWS!AC375+STAFF_CWS!AC548</f>
        <v>0</v>
      </c>
      <c r="AA165" s="161">
        <f>STAFF_CWS!AD227+STAFF_CWS!AD292+STAFF_CWS!AD375+STAFF_CWS!AD548</f>
        <v>0</v>
      </c>
      <c r="AB165" s="161">
        <f>STAFF_CWS!AE227+STAFF_CWS!AE292+STAFF_CWS!AE375+STAFF_CWS!AE548</f>
        <v>0</v>
      </c>
      <c r="AC165" s="161">
        <f>STAFF_CWS!AF227+STAFF_CWS!AF292+STAFF_CWS!AF375+STAFF_CWS!AF548</f>
        <v>0</v>
      </c>
      <c r="AD165" s="161">
        <f>STAFF_CWS!AG227+STAFF_CWS!AG292+STAFF_CWS!AG375+STAFF_CWS!AG548</f>
        <v>0</v>
      </c>
      <c r="AE165" s="161">
        <f>STAFF_CWS!AH227+STAFF_CWS!AH292+STAFF_CWS!AH375+STAFF_CWS!AH548</f>
        <v>0</v>
      </c>
      <c r="AF165" s="161">
        <f>STAFF_CWS!AI227+STAFF_CWS!AI292+STAFF_CWS!AI375+STAFF_CWS!AI548</f>
        <v>0</v>
      </c>
      <c r="AG165" s="161">
        <f>STAFF_CWS!AJ227+STAFF_CWS!AJ292+STAFF_CWS!AJ375+STAFF_CWS!AJ548</f>
        <v>0</v>
      </c>
      <c r="AH165" s="161">
        <f>STAFF_CWS!AK227+STAFF_CWS!AK292+STAFF_CWS!AK375+STAFF_CWS!AK548</f>
        <v>0</v>
      </c>
      <c r="AI165" s="161">
        <f>STAFF_CWS!AL227+STAFF_CWS!AL292+STAFF_CWS!AL375+STAFF_CWS!AL548</f>
        <v>0</v>
      </c>
      <c r="AJ165" s="161">
        <f>STAFF_CWS!AM227+STAFF_CWS!AM292+STAFF_CWS!AM375+STAFF_CWS!AM548</f>
        <v>0</v>
      </c>
      <c r="AK165" s="161">
        <f>STAFF_CWS!AN227+STAFF_CWS!AN292+STAFF_CWS!AN375+STAFF_CWS!AN548</f>
        <v>0</v>
      </c>
      <c r="AL165" s="161">
        <f>STAFF_CWS!AO227+STAFF_CWS!AO292+STAFF_CWS!AO375+STAFF_CWS!AO548</f>
        <v>0</v>
      </c>
      <c r="AM165" s="161">
        <f>STAFF_CWS!AP227+STAFF_CWS!AP292+STAFF_CWS!AP375+STAFF_CWS!AP548</f>
        <v>0</v>
      </c>
      <c r="AN165" s="161">
        <f>STAFF_CWS!AQ227+STAFF_CWS!AQ292+STAFF_CWS!AQ375+STAFF_CWS!AQ548</f>
        <v>0</v>
      </c>
      <c r="AO165" s="161">
        <f>STAFF_CWS!AR227+STAFF_CWS!AR292+STAFF_CWS!AR375+STAFF_CWS!AR548</f>
        <v>0</v>
      </c>
      <c r="AP165" s="161">
        <f>STAFF_CWS!AS227+STAFF_CWS!AS292+STAFF_CWS!AS375+STAFF_CWS!AS548</f>
        <v>0</v>
      </c>
      <c r="AQ165" s="161">
        <f>STAFF_CWS!AT227+STAFF_CWS!AT292+STAFF_CWS!AT375+STAFF_CWS!AT548</f>
        <v>0</v>
      </c>
      <c r="AR165" s="161">
        <f>STAFF_CWS!AU227+STAFF_CWS!AU292+STAFF_CWS!AU375+STAFF_CWS!AU548</f>
        <v>0</v>
      </c>
      <c r="AS165" s="161">
        <f>STAFF_CWS!AV227+STAFF_CWS!AV292+STAFF_CWS!AV375+STAFF_CWS!AV548</f>
        <v>0</v>
      </c>
      <c r="AT165" s="161">
        <f>STAFF_CWS!AW227+STAFF_CWS!AW292+STAFF_CWS!AW375+STAFF_CWS!AW548</f>
        <v>0</v>
      </c>
      <c r="AU165" s="161">
        <f>STAFF_CWS!AX227+STAFF_CWS!AX292+STAFF_CWS!AX375+STAFF_CWS!AX548</f>
        <v>0</v>
      </c>
      <c r="AV165" s="161">
        <f>STAFF_CWS!AY227+STAFF_CWS!AY292+STAFF_CWS!AY375+STAFF_CWS!AY548</f>
        <v>0</v>
      </c>
      <c r="AW165" s="161">
        <f>STAFF_CWS!AZ227+STAFF_CWS!AZ292+STAFF_CWS!AZ375+STAFF_CWS!AZ548</f>
        <v>0</v>
      </c>
      <c r="AX165" s="161">
        <f>STAFF_CWS!BA227+STAFF_CWS!BA292+STAFF_CWS!BA375+STAFF_CWS!BA548</f>
        <v>0</v>
      </c>
      <c r="AY165" s="161">
        <f>STAFF_CWS!BB227+STAFF_CWS!BB292+STAFF_CWS!BB375+STAFF_CWS!BB548</f>
        <v>0</v>
      </c>
      <c r="AZ165" s="161">
        <f>STAFF_CWS!BC227+STAFF_CWS!BC292+STAFF_CWS!BC375+STAFF_CWS!BC548</f>
        <v>0</v>
      </c>
      <c r="BA165" s="161">
        <f>STAFF_CWS!BD227+STAFF_CWS!BD292+STAFF_CWS!BD375+STAFF_CWS!BD548</f>
        <v>0</v>
      </c>
      <c r="BB165" s="161">
        <f>STAFF_CWS!BE227+STAFF_CWS!BE292+STAFF_CWS!BE375+STAFF_CWS!BE548</f>
        <v>0</v>
      </c>
      <c r="BC165" s="161">
        <f>STAFF_CWS!BF227+STAFF_CWS!BF292+STAFF_CWS!BF375+STAFF_CWS!BF548</f>
        <v>0</v>
      </c>
      <c r="BD165" s="161">
        <f>STAFF_CWS!BG227+STAFF_CWS!BG292+STAFF_CWS!BG375+STAFF_CWS!BG548</f>
        <v>0</v>
      </c>
      <c r="BE165" s="161">
        <f>STAFF_CWS!BH227+STAFF_CWS!BH292+STAFF_CWS!BH375+STAFF_CWS!BH548</f>
        <v>0</v>
      </c>
      <c r="BF165" s="161">
        <f>STAFF_CWS!BI227+STAFF_CWS!BI292+STAFF_CWS!BI375+STAFF_CWS!BI548</f>
        <v>0</v>
      </c>
      <c r="BG165" s="161">
        <f>STAFF_CWS!BJ227+STAFF_CWS!BJ292+STAFF_CWS!BJ375+STAFF_CWS!BJ548</f>
        <v>0</v>
      </c>
      <c r="BH165" s="161">
        <f>STAFF_CWS!BK227+STAFF_CWS!BK292+STAFF_CWS!BK375+STAFF_CWS!BK548</f>
        <v>0</v>
      </c>
      <c r="BI165" s="161">
        <f>STAFF_CWS!BL227+STAFF_CWS!BL292+STAFF_CWS!BL375+STAFF_CWS!BL548</f>
        <v>0</v>
      </c>
      <c r="BJ165" s="161">
        <f>STAFF_CWS!BM227+STAFF_CWS!BM292+STAFF_CWS!BM375+STAFF_CWS!BM548</f>
        <v>0</v>
      </c>
      <c r="BK165" s="161">
        <f>STAFF_CWS!BN227+STAFF_CWS!BN292+STAFF_CWS!BN375+STAFF_CWS!BN548</f>
        <v>0</v>
      </c>
      <c r="BL165" s="161">
        <f>STAFF_CWS!BO227+STAFF_CWS!BO292+STAFF_CWS!BO375+STAFF_CWS!BO548</f>
        <v>0</v>
      </c>
      <c r="BM165" s="167">
        <f>SUM(D165:BL165)</f>
        <v>0</v>
      </c>
    </row>
    <row r="166" spans="1:65" outlineLevel="1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outlineLevel="1" x14ac:dyDescent="0.15">
      <c r="B167" s="16" t="s">
        <v>487</v>
      </c>
      <c r="D167" s="161">
        <f>SUM(D164:D166)</f>
        <v>0</v>
      </c>
      <c r="E167" s="161">
        <f>SUM(E164:E166)</f>
        <v>0</v>
      </c>
      <c r="F167" s="161">
        <f t="shared" ref="F167:BL167" si="17">SUM(F164:F166)</f>
        <v>0</v>
      </c>
      <c r="G167" s="161">
        <f t="shared" si="17"/>
        <v>0</v>
      </c>
      <c r="H167" s="161">
        <f>SUM(H164:H166)</f>
        <v>0</v>
      </c>
      <c r="I167" s="161">
        <f t="shared" si="17"/>
        <v>0</v>
      </c>
      <c r="J167" s="158">
        <f t="shared" si="17"/>
        <v>0</v>
      </c>
      <c r="K167" s="161">
        <f t="shared" si="17"/>
        <v>0</v>
      </c>
      <c r="L167" s="161">
        <f t="shared" si="17"/>
        <v>0</v>
      </c>
      <c r="M167" s="161">
        <f t="shared" si="17"/>
        <v>0</v>
      </c>
      <c r="N167" s="161">
        <f t="shared" si="17"/>
        <v>0</v>
      </c>
      <c r="O167" s="161">
        <f t="shared" si="17"/>
        <v>0</v>
      </c>
      <c r="P167" s="161">
        <f t="shared" si="17"/>
        <v>0</v>
      </c>
      <c r="Q167" s="161">
        <f t="shared" si="17"/>
        <v>0</v>
      </c>
      <c r="R167" s="161">
        <f t="shared" si="17"/>
        <v>0</v>
      </c>
      <c r="S167" s="161">
        <f t="shared" si="17"/>
        <v>0</v>
      </c>
      <c r="T167" s="161">
        <f t="shared" si="17"/>
        <v>0</v>
      </c>
      <c r="U167" s="161">
        <f t="shared" si="17"/>
        <v>0</v>
      </c>
      <c r="V167" s="161">
        <f t="shared" si="17"/>
        <v>0</v>
      </c>
      <c r="W167" s="161">
        <f t="shared" si="17"/>
        <v>0</v>
      </c>
      <c r="X167" s="161">
        <f t="shared" si="17"/>
        <v>0</v>
      </c>
      <c r="Y167" s="161">
        <f t="shared" si="17"/>
        <v>0</v>
      </c>
      <c r="Z167" s="161">
        <f t="shared" si="17"/>
        <v>0</v>
      </c>
      <c r="AA167" s="161">
        <f t="shared" si="17"/>
        <v>0</v>
      </c>
      <c r="AB167" s="161">
        <f t="shared" si="17"/>
        <v>0</v>
      </c>
      <c r="AC167" s="161">
        <f t="shared" si="17"/>
        <v>1316000</v>
      </c>
      <c r="AD167" s="161">
        <f t="shared" si="17"/>
        <v>1316000</v>
      </c>
      <c r="AE167" s="161">
        <f t="shared" si="17"/>
        <v>1316000</v>
      </c>
      <c r="AF167" s="161">
        <f t="shared" si="17"/>
        <v>1316000</v>
      </c>
      <c r="AG167" s="161">
        <f t="shared" si="17"/>
        <v>1316000</v>
      </c>
      <c r="AH167" s="161">
        <f t="shared" si="17"/>
        <v>1316000</v>
      </c>
      <c r="AI167" s="161">
        <f t="shared" si="17"/>
        <v>1316000</v>
      </c>
      <c r="AJ167" s="161">
        <f t="shared" si="17"/>
        <v>1316000</v>
      </c>
      <c r="AK167" s="161">
        <f t="shared" si="17"/>
        <v>1316000</v>
      </c>
      <c r="AL167" s="161">
        <f t="shared" si="17"/>
        <v>1316000</v>
      </c>
      <c r="AM167" s="161">
        <f t="shared" si="17"/>
        <v>1316000</v>
      </c>
      <c r="AN167" s="161">
        <f t="shared" si="17"/>
        <v>1316000</v>
      </c>
      <c r="AO167" s="161">
        <f t="shared" si="17"/>
        <v>1316000</v>
      </c>
      <c r="AP167" s="161">
        <f t="shared" si="17"/>
        <v>1316000</v>
      </c>
      <c r="AQ167" s="161">
        <f t="shared" si="17"/>
        <v>1316000</v>
      </c>
      <c r="AR167" s="161">
        <f t="shared" si="17"/>
        <v>1316000</v>
      </c>
      <c r="AS167" s="161">
        <f t="shared" si="17"/>
        <v>1316000</v>
      </c>
      <c r="AT167" s="161">
        <f t="shared" si="17"/>
        <v>1316000</v>
      </c>
      <c r="AU167" s="161">
        <f t="shared" si="17"/>
        <v>1316000</v>
      </c>
      <c r="AV167" s="161">
        <f t="shared" si="17"/>
        <v>1316000</v>
      </c>
      <c r="AW167" s="161">
        <f t="shared" si="17"/>
        <v>1316000</v>
      </c>
      <c r="AX167" s="161">
        <f t="shared" si="17"/>
        <v>1316000</v>
      </c>
      <c r="AY167" s="161">
        <f t="shared" si="17"/>
        <v>1316000</v>
      </c>
      <c r="AZ167" s="161">
        <f t="shared" si="17"/>
        <v>1316000</v>
      </c>
      <c r="BA167" s="161">
        <f t="shared" si="17"/>
        <v>1316000</v>
      </c>
      <c r="BB167" s="161">
        <f t="shared" si="17"/>
        <v>1316000</v>
      </c>
      <c r="BC167" s="161">
        <f t="shared" si="17"/>
        <v>1316000</v>
      </c>
      <c r="BD167" s="161">
        <f t="shared" si="17"/>
        <v>1316000</v>
      </c>
      <c r="BE167" s="161">
        <f t="shared" si="17"/>
        <v>1316000</v>
      </c>
      <c r="BF167" s="161">
        <f t="shared" si="17"/>
        <v>1316000</v>
      </c>
      <c r="BG167" s="161">
        <f t="shared" si="17"/>
        <v>1316000</v>
      </c>
      <c r="BH167" s="161">
        <f t="shared" si="17"/>
        <v>1316000</v>
      </c>
      <c r="BI167" s="161">
        <f t="shared" si="17"/>
        <v>1316000</v>
      </c>
      <c r="BJ167" s="161">
        <f t="shared" si="17"/>
        <v>1316000</v>
      </c>
      <c r="BK167" s="161">
        <f t="shared" si="17"/>
        <v>1316000</v>
      </c>
      <c r="BL167" s="161">
        <f t="shared" si="17"/>
        <v>1316000</v>
      </c>
      <c r="BM167" s="167">
        <f>SUM(D167:BL167)</f>
        <v>47376000</v>
      </c>
    </row>
    <row r="168" spans="1:65" outlineLevel="1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outlineLevel="1" x14ac:dyDescent="0.15">
      <c r="B169" s="14" t="s">
        <v>483</v>
      </c>
      <c r="D169" s="130">
        <f t="shared" ref="D169:AI169" si="18">D167+D161+D154</f>
        <v>0</v>
      </c>
      <c r="E169" s="130">
        <f t="shared" si="18"/>
        <v>0</v>
      </c>
      <c r="F169" s="130">
        <f t="shared" si="18"/>
        <v>0</v>
      </c>
      <c r="G169" s="130">
        <f t="shared" si="18"/>
        <v>0</v>
      </c>
      <c r="H169" s="130">
        <f>H167+H161+H154</f>
        <v>3290000</v>
      </c>
      <c r="I169" s="130">
        <f t="shared" si="18"/>
        <v>3290000</v>
      </c>
      <c r="J169" s="104">
        <f t="shared" si="18"/>
        <v>5290000</v>
      </c>
      <c r="K169" s="130">
        <f t="shared" si="18"/>
        <v>4290000</v>
      </c>
      <c r="L169" s="130">
        <f t="shared" si="18"/>
        <v>4290000</v>
      </c>
      <c r="M169" s="130">
        <f t="shared" si="18"/>
        <v>4290000</v>
      </c>
      <c r="N169" s="130">
        <f t="shared" si="18"/>
        <v>4290000</v>
      </c>
      <c r="O169" s="130">
        <f t="shared" si="18"/>
        <v>4290000</v>
      </c>
      <c r="P169" s="130">
        <f t="shared" si="18"/>
        <v>4290000</v>
      </c>
      <c r="Q169" s="130">
        <f t="shared" si="18"/>
        <v>5290000</v>
      </c>
      <c r="R169" s="130">
        <f t="shared" si="18"/>
        <v>5290000</v>
      </c>
      <c r="S169" s="130">
        <f t="shared" si="18"/>
        <v>5290000</v>
      </c>
      <c r="T169" s="130">
        <f t="shared" si="18"/>
        <v>4290000</v>
      </c>
      <c r="U169" s="130">
        <f t="shared" si="18"/>
        <v>4290000</v>
      </c>
      <c r="V169" s="130">
        <f t="shared" si="18"/>
        <v>4290000</v>
      </c>
      <c r="W169" s="130">
        <f t="shared" si="18"/>
        <v>4290000</v>
      </c>
      <c r="X169" s="130">
        <f t="shared" si="18"/>
        <v>4290000</v>
      </c>
      <c r="Y169" s="130">
        <f t="shared" si="18"/>
        <v>4290000</v>
      </c>
      <c r="Z169" s="130">
        <f t="shared" si="18"/>
        <v>4290000</v>
      </c>
      <c r="AA169" s="130">
        <f t="shared" si="18"/>
        <v>4290000</v>
      </c>
      <c r="AB169" s="130">
        <f t="shared" si="18"/>
        <v>4290000</v>
      </c>
      <c r="AC169" s="130">
        <f t="shared" si="18"/>
        <v>7896000</v>
      </c>
      <c r="AD169" s="130">
        <f t="shared" si="18"/>
        <v>7896000</v>
      </c>
      <c r="AE169" s="130">
        <f t="shared" si="18"/>
        <v>7896000</v>
      </c>
      <c r="AF169" s="130">
        <f t="shared" si="18"/>
        <v>7896000</v>
      </c>
      <c r="AG169" s="130">
        <f t="shared" si="18"/>
        <v>7896000</v>
      </c>
      <c r="AH169" s="130">
        <f t="shared" si="18"/>
        <v>7896000</v>
      </c>
      <c r="AI169" s="130">
        <f t="shared" si="18"/>
        <v>7896000</v>
      </c>
      <c r="AJ169" s="130">
        <f t="shared" ref="AJ169:BL169" si="19">AJ167+AJ161+AJ154</f>
        <v>7896000</v>
      </c>
      <c r="AK169" s="130">
        <f t="shared" si="19"/>
        <v>7896000</v>
      </c>
      <c r="AL169" s="130">
        <f t="shared" si="19"/>
        <v>7896000</v>
      </c>
      <c r="AM169" s="130">
        <f t="shared" si="19"/>
        <v>7896000</v>
      </c>
      <c r="AN169" s="130">
        <f t="shared" si="19"/>
        <v>7896000</v>
      </c>
      <c r="AO169" s="130">
        <f t="shared" si="19"/>
        <v>7896000</v>
      </c>
      <c r="AP169" s="130">
        <f t="shared" si="19"/>
        <v>7896000</v>
      </c>
      <c r="AQ169" s="130">
        <f t="shared" si="19"/>
        <v>7896000</v>
      </c>
      <c r="AR169" s="130">
        <f t="shared" si="19"/>
        <v>7896000</v>
      </c>
      <c r="AS169" s="130">
        <f t="shared" si="19"/>
        <v>7896000</v>
      </c>
      <c r="AT169" s="130">
        <f t="shared" si="19"/>
        <v>7896000</v>
      </c>
      <c r="AU169" s="130">
        <f t="shared" si="19"/>
        <v>7896000</v>
      </c>
      <c r="AV169" s="130">
        <f t="shared" si="19"/>
        <v>7896000</v>
      </c>
      <c r="AW169" s="130">
        <f t="shared" si="19"/>
        <v>7896000</v>
      </c>
      <c r="AX169" s="130">
        <f t="shared" si="19"/>
        <v>7896000</v>
      </c>
      <c r="AY169" s="130">
        <f t="shared" si="19"/>
        <v>7896000</v>
      </c>
      <c r="AZ169" s="130">
        <f t="shared" si="19"/>
        <v>7896000</v>
      </c>
      <c r="BA169" s="130">
        <f t="shared" si="19"/>
        <v>7896000</v>
      </c>
      <c r="BB169" s="130">
        <f t="shared" si="19"/>
        <v>7896000</v>
      </c>
      <c r="BC169" s="130">
        <f t="shared" si="19"/>
        <v>7896000</v>
      </c>
      <c r="BD169" s="130">
        <f t="shared" si="19"/>
        <v>7896000</v>
      </c>
      <c r="BE169" s="130">
        <f t="shared" si="19"/>
        <v>7896000</v>
      </c>
      <c r="BF169" s="130">
        <f t="shared" si="19"/>
        <v>7896000</v>
      </c>
      <c r="BG169" s="130">
        <f t="shared" si="19"/>
        <v>7896000</v>
      </c>
      <c r="BH169" s="130">
        <f t="shared" si="19"/>
        <v>7896000</v>
      </c>
      <c r="BI169" s="130">
        <f t="shared" si="19"/>
        <v>7896000</v>
      </c>
      <c r="BJ169" s="130">
        <f t="shared" si="19"/>
        <v>7896000</v>
      </c>
      <c r="BK169" s="130">
        <f t="shared" si="19"/>
        <v>7896000</v>
      </c>
      <c r="BL169" s="130">
        <f t="shared" si="19"/>
        <v>7896000</v>
      </c>
      <c r="BM169" s="167">
        <f>SUM(D169:BL169)</f>
        <v>376346000</v>
      </c>
    </row>
    <row r="170" spans="1:65" x14ac:dyDescent="0.15">
      <c r="J170" s="33"/>
    </row>
    <row r="171" spans="1:65" x14ac:dyDescent="0.15">
      <c r="B171" s="14" t="s">
        <v>312</v>
      </c>
      <c r="C171" s="14"/>
      <c r="J171" s="33"/>
    </row>
    <row r="172" spans="1:65" s="157" customFormat="1" outlineLevel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0</v>
      </c>
      <c r="F172" s="158">
        <f>'OPEX-M_CWS'!G6</f>
        <v>0</v>
      </c>
      <c r="G172" s="158">
        <f>'OPEX-M_CWS'!H6</f>
        <v>0</v>
      </c>
      <c r="H172" s="158">
        <f>'OPEX-M_CWS'!I6</f>
        <v>0</v>
      </c>
      <c r="I172" s="158">
        <f>'OPEX-M_CWS'!J6</f>
        <v>0</v>
      </c>
      <c r="J172" s="158">
        <f>'OPEX-M_CWS'!K6</f>
        <v>0</v>
      </c>
      <c r="K172" s="158">
        <f>'OPEX-M_CWS'!L6</f>
        <v>0</v>
      </c>
      <c r="L172" s="158">
        <f>'OPEX-M_CWS'!M6</f>
        <v>0</v>
      </c>
      <c r="M172" s="158">
        <f>'OPEX-M_CWS'!N6</f>
        <v>0</v>
      </c>
      <c r="N172" s="158">
        <f>'OPEX-M_CWS'!O6</f>
        <v>0</v>
      </c>
      <c r="O172" s="158">
        <f>'OPEX-M_CWS'!P6</f>
        <v>0</v>
      </c>
      <c r="P172" s="158">
        <f>'OPEX-M_CWS'!Q6</f>
        <v>0</v>
      </c>
      <c r="Q172" s="158">
        <f>'OPEX-M_CWS'!R6</f>
        <v>0</v>
      </c>
      <c r="R172" s="158">
        <f>'OPEX-M_CWS'!S6</f>
        <v>0</v>
      </c>
      <c r="S172" s="158">
        <f>'OPEX-M_CWS'!T6</f>
        <v>0</v>
      </c>
      <c r="T172" s="158">
        <f>'OPEX-M_CWS'!U6</f>
        <v>0</v>
      </c>
      <c r="U172" s="158">
        <f>'OPEX-M_CWS'!V6</f>
        <v>0</v>
      </c>
      <c r="V172" s="158">
        <f>'OPEX-M_CWS'!W6</f>
        <v>0</v>
      </c>
      <c r="W172" s="158">
        <f>'OPEX-M_CWS'!X6</f>
        <v>0</v>
      </c>
      <c r="X172" s="158">
        <f>'OPEX-M_CWS'!Y6</f>
        <v>0</v>
      </c>
      <c r="Y172" s="158">
        <f>'OPEX-M_CWS'!Z6</f>
        <v>0</v>
      </c>
      <c r="Z172" s="158">
        <f>'OPEX-M_CWS'!AA6</f>
        <v>0</v>
      </c>
      <c r="AA172" s="158">
        <f>'OPEX-M_CWS'!AB6</f>
        <v>0</v>
      </c>
      <c r="AB172" s="158">
        <f>'OPEX-M_CWS'!AC6</f>
        <v>0</v>
      </c>
      <c r="AC172" s="158">
        <f>'OPEX-M_CWS'!AD6</f>
        <v>0</v>
      </c>
      <c r="AD172" s="158">
        <f>'OPEX-M_CWS'!AE6</f>
        <v>0</v>
      </c>
      <c r="AE172" s="158">
        <f>'OPEX-M_CWS'!AF6</f>
        <v>0</v>
      </c>
      <c r="AF172" s="158">
        <f>'OPEX-M_CWS'!AG6</f>
        <v>0</v>
      </c>
      <c r="AG172" s="158">
        <f>'OPEX-M_CWS'!AH6</f>
        <v>0</v>
      </c>
      <c r="AH172" s="158">
        <f>'OPEX-M_CWS'!AI6</f>
        <v>0</v>
      </c>
      <c r="AI172" s="158">
        <f>'OPEX-M_CWS'!AJ6</f>
        <v>0</v>
      </c>
      <c r="AJ172" s="158">
        <f>'OPEX-M_CWS'!AK6</f>
        <v>0</v>
      </c>
      <c r="AK172" s="158">
        <f>'OPEX-M_CWS'!AL6</f>
        <v>0</v>
      </c>
      <c r="AL172" s="158">
        <f>'OPEX-M_CWS'!AM6</f>
        <v>0</v>
      </c>
      <c r="AM172" s="158">
        <f>'OPEX-M_CWS'!AN6</f>
        <v>0</v>
      </c>
      <c r="AN172" s="158">
        <f>'OPEX-M_CWS'!AO6</f>
        <v>0</v>
      </c>
      <c r="AO172" s="158">
        <f>'OPEX-M_CWS'!AP6</f>
        <v>0</v>
      </c>
      <c r="AP172" s="158">
        <f>'OPEX-M_CWS'!AQ6</f>
        <v>0</v>
      </c>
      <c r="AQ172" s="158">
        <f>'OPEX-M_CWS'!AR6</f>
        <v>0</v>
      </c>
      <c r="AR172" s="158">
        <f>'OPEX-M_CWS'!AS6</f>
        <v>0</v>
      </c>
      <c r="AS172" s="158">
        <f>'OPEX-M_CWS'!AT6</f>
        <v>0</v>
      </c>
      <c r="AT172" s="158">
        <f>'OPEX-M_CWS'!AU6</f>
        <v>0</v>
      </c>
      <c r="AU172" s="158">
        <f>'OPEX-M_CWS'!AV6</f>
        <v>0</v>
      </c>
      <c r="AV172" s="158">
        <f>'OPEX-M_CWS'!AW6</f>
        <v>0</v>
      </c>
      <c r="AW172" s="158">
        <f>'OPEX-M_CWS'!AX6</f>
        <v>0</v>
      </c>
      <c r="AX172" s="158">
        <f>'OPEX-M_CWS'!AY6</f>
        <v>0</v>
      </c>
      <c r="AY172" s="158">
        <f>'OPEX-M_CWS'!AZ6</f>
        <v>0</v>
      </c>
      <c r="AZ172" s="158">
        <f>'OPEX-M_CWS'!BA6</f>
        <v>0</v>
      </c>
      <c r="BA172" s="158">
        <f>'OPEX-M_CWS'!BB6</f>
        <v>0</v>
      </c>
      <c r="BB172" s="158">
        <f>'OPEX-M_CWS'!BC6</f>
        <v>0</v>
      </c>
      <c r="BC172" s="158">
        <f>'OPEX-M_CWS'!BD6</f>
        <v>0</v>
      </c>
      <c r="BD172" s="158">
        <f>'OPEX-M_CWS'!BE6</f>
        <v>0</v>
      </c>
      <c r="BE172" s="158">
        <f>'OPEX-M_CWS'!BF6</f>
        <v>0</v>
      </c>
      <c r="BF172" s="158">
        <f>'OPEX-M_CWS'!BG6</f>
        <v>0</v>
      </c>
      <c r="BG172" s="158">
        <f>'OPEX-M_CWS'!BH6</f>
        <v>0</v>
      </c>
      <c r="BH172" s="158">
        <f>'OPEX-M_CWS'!BI6</f>
        <v>0</v>
      </c>
      <c r="BI172" s="158">
        <f>'OPEX-M_CWS'!BJ6</f>
        <v>0</v>
      </c>
      <c r="BJ172" s="158">
        <f>'OPEX-M_CWS'!BK6</f>
        <v>0</v>
      </c>
      <c r="BK172" s="158">
        <f>'OPEX-M_CWS'!BL6</f>
        <v>0</v>
      </c>
      <c r="BL172" s="158">
        <f>'OPEX-M_CWS'!BM6</f>
        <v>0</v>
      </c>
      <c r="BM172" s="167">
        <f>SUM(D172:BL172)</f>
        <v>0</v>
      </c>
    </row>
    <row r="173" spans="1:65" s="157" customFormat="1" outlineLevel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outlineLevel="1" x14ac:dyDescent="0.15">
      <c r="A174" s="156"/>
      <c r="B174" s="47" t="s">
        <v>177</v>
      </c>
      <c r="C174" s="162"/>
      <c r="D174" s="158">
        <f>'OPEX-M_CWS'!E9</f>
        <v>0</v>
      </c>
      <c r="E174" s="158">
        <f>'OPEX-M_CWS'!F9</f>
        <v>0</v>
      </c>
      <c r="F174" s="158">
        <f>'OPEX-M_CWS'!G9</f>
        <v>0</v>
      </c>
      <c r="G174" s="158">
        <f>'OPEX-M_CWS'!H9</f>
        <v>0</v>
      </c>
      <c r="H174" s="158">
        <f>'OPEX-M_CWS'!I9</f>
        <v>0</v>
      </c>
      <c r="I174" s="158">
        <f>'OPEX-M_CWS'!J9</f>
        <v>0</v>
      </c>
      <c r="J174" s="158">
        <f>'OPEX-M_CWS'!K9</f>
        <v>0</v>
      </c>
      <c r="K174" s="158">
        <f>'OPEX-M_CWS'!L9</f>
        <v>0</v>
      </c>
      <c r="L174" s="158">
        <f>'OPEX-M_CWS'!M9</f>
        <v>0</v>
      </c>
      <c r="M174" s="158">
        <f>'OPEX-M_CWS'!N9</f>
        <v>0</v>
      </c>
      <c r="N174" s="158">
        <f>'OPEX-M_CWS'!O9</f>
        <v>0</v>
      </c>
      <c r="O174" s="158">
        <f>'OPEX-M_CWS'!P9</f>
        <v>0</v>
      </c>
      <c r="P174" s="158">
        <f>'OPEX-M_CWS'!Q9</f>
        <v>0</v>
      </c>
      <c r="Q174" s="158">
        <f>'OPEX-M_CWS'!R9</f>
        <v>0</v>
      </c>
      <c r="R174" s="158">
        <f>'OPEX-M_CWS'!S9</f>
        <v>0</v>
      </c>
      <c r="S174" s="158">
        <f>'OPEX-M_CWS'!T9</f>
        <v>0</v>
      </c>
      <c r="T174" s="158">
        <f>'OPEX-M_CWS'!U9</f>
        <v>0</v>
      </c>
      <c r="U174" s="158">
        <f>'OPEX-M_CWS'!V9</f>
        <v>0</v>
      </c>
      <c r="V174" s="158">
        <f>'OPEX-M_CWS'!W9</f>
        <v>0</v>
      </c>
      <c r="W174" s="158">
        <f>'OPEX-M_CWS'!X9</f>
        <v>0</v>
      </c>
      <c r="X174" s="158">
        <f>'OPEX-M_CWS'!Y9</f>
        <v>0</v>
      </c>
      <c r="Y174" s="158">
        <f>'OPEX-M_CWS'!Z9</f>
        <v>0</v>
      </c>
      <c r="Z174" s="158">
        <f>'OPEX-M_CWS'!AA9</f>
        <v>0</v>
      </c>
      <c r="AA174" s="158">
        <f>'OPEX-M_CWS'!AB9</f>
        <v>0</v>
      </c>
      <c r="AB174" s="158">
        <f>'OPEX-M_CWS'!AC9</f>
        <v>0</v>
      </c>
      <c r="AC174" s="158">
        <f>'OPEX-M_CWS'!AD9</f>
        <v>0</v>
      </c>
      <c r="AD174" s="158">
        <f>'OPEX-M_CWS'!AE9</f>
        <v>0</v>
      </c>
      <c r="AE174" s="158">
        <f>'OPEX-M_CWS'!AF9</f>
        <v>0</v>
      </c>
      <c r="AF174" s="158">
        <f>'OPEX-M_CWS'!AG9</f>
        <v>0</v>
      </c>
      <c r="AG174" s="158">
        <f>'OPEX-M_CWS'!AH9</f>
        <v>0</v>
      </c>
      <c r="AH174" s="158">
        <f>'OPEX-M_CWS'!AI9</f>
        <v>0</v>
      </c>
      <c r="AI174" s="158">
        <f>'OPEX-M_CWS'!AJ9</f>
        <v>0</v>
      </c>
      <c r="AJ174" s="158">
        <f>'OPEX-M_CWS'!AK9</f>
        <v>0</v>
      </c>
      <c r="AK174" s="158">
        <f>'OPEX-M_CWS'!AL9</f>
        <v>0</v>
      </c>
      <c r="AL174" s="158">
        <f>'OPEX-M_CWS'!AM9</f>
        <v>0</v>
      </c>
      <c r="AM174" s="158">
        <f>'OPEX-M_CWS'!AN9</f>
        <v>0</v>
      </c>
      <c r="AN174" s="158">
        <f>'OPEX-M_CWS'!AO9</f>
        <v>0</v>
      </c>
      <c r="AO174" s="158">
        <f>'OPEX-M_CWS'!AP9</f>
        <v>0</v>
      </c>
      <c r="AP174" s="158">
        <f>'OPEX-M_CWS'!AQ9</f>
        <v>0</v>
      </c>
      <c r="AQ174" s="158">
        <f>'OPEX-M_CWS'!AR9</f>
        <v>0</v>
      </c>
      <c r="AR174" s="158">
        <f>'OPEX-M_CWS'!AS9</f>
        <v>0</v>
      </c>
      <c r="AS174" s="158">
        <f>'OPEX-M_CWS'!AT9</f>
        <v>0</v>
      </c>
      <c r="AT174" s="158">
        <f>'OPEX-M_CWS'!AU9</f>
        <v>0</v>
      </c>
      <c r="AU174" s="158">
        <f>'OPEX-M_CWS'!AV9</f>
        <v>0</v>
      </c>
      <c r="AV174" s="158">
        <f>'OPEX-M_CWS'!AW9</f>
        <v>0</v>
      </c>
      <c r="AW174" s="158">
        <f>'OPEX-M_CWS'!AX9</f>
        <v>0</v>
      </c>
      <c r="AX174" s="158">
        <f>'OPEX-M_CWS'!AY9</f>
        <v>0</v>
      </c>
      <c r="AY174" s="158">
        <f>'OPEX-M_CWS'!AZ9</f>
        <v>0</v>
      </c>
      <c r="AZ174" s="158">
        <f>'OPEX-M_CWS'!BA9</f>
        <v>0</v>
      </c>
      <c r="BA174" s="158">
        <f>'OPEX-M_CWS'!BB9</f>
        <v>0</v>
      </c>
      <c r="BB174" s="158">
        <f>'OPEX-M_CWS'!BC9</f>
        <v>0</v>
      </c>
      <c r="BC174" s="158">
        <f>'OPEX-M_CWS'!BD9</f>
        <v>0</v>
      </c>
      <c r="BD174" s="158">
        <f>'OPEX-M_CWS'!BE9</f>
        <v>0</v>
      </c>
      <c r="BE174" s="158">
        <f>'OPEX-M_CWS'!BF9</f>
        <v>0</v>
      </c>
      <c r="BF174" s="158">
        <f>'OPEX-M_CWS'!BG9</f>
        <v>0</v>
      </c>
      <c r="BG174" s="158">
        <f>'OPEX-M_CWS'!BH9</f>
        <v>0</v>
      </c>
      <c r="BH174" s="158">
        <f>'OPEX-M_CWS'!BI9</f>
        <v>0</v>
      </c>
      <c r="BI174" s="158">
        <f>'OPEX-M_CWS'!BJ9</f>
        <v>0</v>
      </c>
      <c r="BJ174" s="158">
        <f>'OPEX-M_CWS'!BK9</f>
        <v>0</v>
      </c>
      <c r="BK174" s="158">
        <f>'OPEX-M_CWS'!BL9</f>
        <v>0</v>
      </c>
      <c r="BL174" s="158">
        <f>'OPEX-M_CWS'!BM9</f>
        <v>0</v>
      </c>
      <c r="BM174" s="167">
        <f>SUM(D174:BL174)</f>
        <v>0</v>
      </c>
    </row>
    <row r="175" spans="1:65" s="157" customFormat="1" outlineLevel="1" x14ac:dyDescent="0.15">
      <c r="A175" s="156"/>
      <c r="B175" s="47" t="s">
        <v>290</v>
      </c>
      <c r="C175" s="162"/>
      <c r="D175" s="158">
        <f>'OPEX-M_CWS'!E10</f>
        <v>0</v>
      </c>
      <c r="E175" s="158">
        <f>'OPEX-M_CWS'!F10</f>
        <v>0</v>
      </c>
      <c r="F175" s="158">
        <f>'OPEX-M_CWS'!G10</f>
        <v>0</v>
      </c>
      <c r="G175" s="158">
        <f>'OPEX-M_CWS'!H10</f>
        <v>0</v>
      </c>
      <c r="H175" s="158">
        <f>'OPEX-M_CWS'!I10</f>
        <v>0</v>
      </c>
      <c r="I175" s="158">
        <f>'OPEX-M_CWS'!J10</f>
        <v>0</v>
      </c>
      <c r="J175" s="158">
        <f>'OPEX-M_CWS'!K10</f>
        <v>0</v>
      </c>
      <c r="K175" s="158">
        <f>'OPEX-M_CWS'!L10</f>
        <v>0</v>
      </c>
      <c r="L175" s="158">
        <f>'OPEX-M_CWS'!M10</f>
        <v>0</v>
      </c>
      <c r="M175" s="158">
        <f>'OPEX-M_CWS'!N10</f>
        <v>0</v>
      </c>
      <c r="N175" s="158">
        <f>'OPEX-M_CWS'!O10</f>
        <v>0</v>
      </c>
      <c r="O175" s="158">
        <f>'OPEX-M_CWS'!P10</f>
        <v>0</v>
      </c>
      <c r="P175" s="158">
        <f>'OPEX-M_CWS'!Q10</f>
        <v>0</v>
      </c>
      <c r="Q175" s="158">
        <f>'OPEX-M_CWS'!R10</f>
        <v>0</v>
      </c>
      <c r="R175" s="158">
        <f>'OPEX-M_CWS'!S10</f>
        <v>0</v>
      </c>
      <c r="S175" s="158">
        <f>'OPEX-M_CWS'!T10</f>
        <v>0</v>
      </c>
      <c r="T175" s="158">
        <f>'OPEX-M_CWS'!U10</f>
        <v>0</v>
      </c>
      <c r="U175" s="158">
        <f>'OPEX-M_CWS'!V10</f>
        <v>0</v>
      </c>
      <c r="V175" s="158">
        <f>'OPEX-M_CWS'!W10</f>
        <v>0</v>
      </c>
      <c r="W175" s="158">
        <f>'OPEX-M_CWS'!X10</f>
        <v>0</v>
      </c>
      <c r="X175" s="158">
        <f>'OPEX-M_CWS'!Y10</f>
        <v>0</v>
      </c>
      <c r="Y175" s="158">
        <f>'OPEX-M_CWS'!Z10</f>
        <v>0</v>
      </c>
      <c r="Z175" s="158">
        <f>'OPEX-M_CWS'!AA10</f>
        <v>0</v>
      </c>
      <c r="AA175" s="158">
        <f>'OPEX-M_CWS'!AB10</f>
        <v>0</v>
      </c>
      <c r="AB175" s="158">
        <f>'OPEX-M_CWS'!AC10</f>
        <v>0</v>
      </c>
      <c r="AC175" s="158">
        <f>'OPEX-M_CWS'!AD10</f>
        <v>0</v>
      </c>
      <c r="AD175" s="158">
        <f>'OPEX-M_CWS'!AE10</f>
        <v>0</v>
      </c>
      <c r="AE175" s="158">
        <f>'OPEX-M_CWS'!AF10</f>
        <v>0</v>
      </c>
      <c r="AF175" s="158">
        <f>'OPEX-M_CWS'!AG10</f>
        <v>0</v>
      </c>
      <c r="AG175" s="158">
        <f>'OPEX-M_CWS'!AH10</f>
        <v>0</v>
      </c>
      <c r="AH175" s="158">
        <f>'OPEX-M_CWS'!AI10</f>
        <v>0</v>
      </c>
      <c r="AI175" s="158">
        <f>'OPEX-M_CWS'!AJ10</f>
        <v>0</v>
      </c>
      <c r="AJ175" s="158">
        <f>'OPEX-M_CWS'!AK10</f>
        <v>0</v>
      </c>
      <c r="AK175" s="158">
        <f>'OPEX-M_CWS'!AL10</f>
        <v>0</v>
      </c>
      <c r="AL175" s="158">
        <f>'OPEX-M_CWS'!AM10</f>
        <v>0</v>
      </c>
      <c r="AM175" s="158">
        <f>'OPEX-M_CWS'!AN10</f>
        <v>0</v>
      </c>
      <c r="AN175" s="158">
        <f>'OPEX-M_CWS'!AO10</f>
        <v>0</v>
      </c>
      <c r="AO175" s="158">
        <f>'OPEX-M_CWS'!AP10</f>
        <v>0</v>
      </c>
      <c r="AP175" s="158">
        <f>'OPEX-M_CWS'!AQ10</f>
        <v>0</v>
      </c>
      <c r="AQ175" s="158">
        <f>'OPEX-M_CWS'!AR10</f>
        <v>0</v>
      </c>
      <c r="AR175" s="158">
        <f>'OPEX-M_CWS'!AS10</f>
        <v>0</v>
      </c>
      <c r="AS175" s="158">
        <f>'OPEX-M_CWS'!AT10</f>
        <v>0</v>
      </c>
      <c r="AT175" s="158">
        <f>'OPEX-M_CWS'!AU10</f>
        <v>0</v>
      </c>
      <c r="AU175" s="158">
        <f>'OPEX-M_CWS'!AV10</f>
        <v>0</v>
      </c>
      <c r="AV175" s="158">
        <f>'OPEX-M_CWS'!AW10</f>
        <v>0</v>
      </c>
      <c r="AW175" s="158">
        <f>'OPEX-M_CWS'!AX10</f>
        <v>0</v>
      </c>
      <c r="AX175" s="158">
        <f>'OPEX-M_CWS'!AY10</f>
        <v>0</v>
      </c>
      <c r="AY175" s="158">
        <f>'OPEX-M_CWS'!AZ10</f>
        <v>0</v>
      </c>
      <c r="AZ175" s="158">
        <f>'OPEX-M_CWS'!BA10</f>
        <v>0</v>
      </c>
      <c r="BA175" s="158">
        <f>'OPEX-M_CWS'!BB10</f>
        <v>0</v>
      </c>
      <c r="BB175" s="158">
        <f>'OPEX-M_CWS'!BC10</f>
        <v>0</v>
      </c>
      <c r="BC175" s="158">
        <f>'OPEX-M_CWS'!BD10</f>
        <v>0</v>
      </c>
      <c r="BD175" s="158">
        <f>'OPEX-M_CWS'!BE10</f>
        <v>0</v>
      </c>
      <c r="BE175" s="158">
        <f>'OPEX-M_CWS'!BF10</f>
        <v>0</v>
      </c>
      <c r="BF175" s="158">
        <f>'OPEX-M_CWS'!BG10</f>
        <v>0</v>
      </c>
      <c r="BG175" s="158">
        <f>'OPEX-M_CWS'!BH10</f>
        <v>0</v>
      </c>
      <c r="BH175" s="158">
        <f>'OPEX-M_CWS'!BI10</f>
        <v>0</v>
      </c>
      <c r="BI175" s="158">
        <f>'OPEX-M_CWS'!BJ10</f>
        <v>0</v>
      </c>
      <c r="BJ175" s="158">
        <f>'OPEX-M_CWS'!BK10</f>
        <v>0</v>
      </c>
      <c r="BK175" s="158">
        <f>'OPEX-M_CWS'!BL10</f>
        <v>0</v>
      </c>
      <c r="BL175" s="158">
        <f>'OPEX-M_CWS'!BM10</f>
        <v>0</v>
      </c>
      <c r="BM175" s="167">
        <f>SUM(D175:BL175)</f>
        <v>0</v>
      </c>
    </row>
    <row r="176" spans="1:65" s="157" customFormat="1" outlineLevel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0</v>
      </c>
      <c r="F176" s="158">
        <f>'OPEX-M_CWS'!G11</f>
        <v>0</v>
      </c>
      <c r="G176" s="158">
        <f>'OPEX-M_CWS'!H11</f>
        <v>0</v>
      </c>
      <c r="H176" s="158">
        <f>'OPEX-M_CWS'!I11</f>
        <v>0</v>
      </c>
      <c r="I176" s="158">
        <f>'OPEX-M_CWS'!J11</f>
        <v>0</v>
      </c>
      <c r="J176" s="158">
        <f>'OPEX-M_CWS'!K11</f>
        <v>0</v>
      </c>
      <c r="K176" s="158">
        <f>'OPEX-M_CWS'!L11</f>
        <v>0</v>
      </c>
      <c r="L176" s="158">
        <f>'OPEX-M_CWS'!M11</f>
        <v>0</v>
      </c>
      <c r="M176" s="158">
        <f>'OPEX-M_CWS'!N11</f>
        <v>0</v>
      </c>
      <c r="N176" s="158">
        <f>'OPEX-M_CWS'!O11</f>
        <v>0</v>
      </c>
      <c r="O176" s="158">
        <f>'OPEX-M_CWS'!P11</f>
        <v>0</v>
      </c>
      <c r="P176" s="158">
        <f>'OPEX-M_CWS'!Q11</f>
        <v>0</v>
      </c>
      <c r="Q176" s="158">
        <f>'OPEX-M_CWS'!R11</f>
        <v>0</v>
      </c>
      <c r="R176" s="158">
        <f>'OPEX-M_CWS'!S11</f>
        <v>0</v>
      </c>
      <c r="S176" s="158">
        <f>'OPEX-M_CWS'!T11</f>
        <v>0</v>
      </c>
      <c r="T176" s="158">
        <f>'OPEX-M_CWS'!U11</f>
        <v>0</v>
      </c>
      <c r="U176" s="158">
        <f>'OPEX-M_CWS'!V11</f>
        <v>0</v>
      </c>
      <c r="V176" s="158">
        <f>'OPEX-M_CWS'!W11</f>
        <v>0</v>
      </c>
      <c r="W176" s="158">
        <f>'OPEX-M_CWS'!X11</f>
        <v>0</v>
      </c>
      <c r="X176" s="158">
        <f>'OPEX-M_CWS'!Y11</f>
        <v>0</v>
      </c>
      <c r="Y176" s="158">
        <f>'OPEX-M_CWS'!Z11</f>
        <v>0</v>
      </c>
      <c r="Z176" s="158">
        <f>'OPEX-M_CWS'!AA11</f>
        <v>0</v>
      </c>
      <c r="AA176" s="158">
        <f>'OPEX-M_CWS'!AB11</f>
        <v>0</v>
      </c>
      <c r="AB176" s="158">
        <f>'OPEX-M_CWS'!AC11</f>
        <v>0</v>
      </c>
      <c r="AC176" s="158">
        <f>'OPEX-M_CWS'!AD11</f>
        <v>0</v>
      </c>
      <c r="AD176" s="158">
        <f>'OPEX-M_CWS'!AE11</f>
        <v>0</v>
      </c>
      <c r="AE176" s="158">
        <f>'OPEX-M_CWS'!AF11</f>
        <v>0</v>
      </c>
      <c r="AF176" s="158">
        <f>'OPEX-M_CWS'!AG11</f>
        <v>0</v>
      </c>
      <c r="AG176" s="158">
        <f>'OPEX-M_CWS'!AH11</f>
        <v>0</v>
      </c>
      <c r="AH176" s="158">
        <f>'OPEX-M_CWS'!AI11</f>
        <v>0</v>
      </c>
      <c r="AI176" s="158">
        <f>'OPEX-M_CWS'!AJ11</f>
        <v>0</v>
      </c>
      <c r="AJ176" s="158">
        <f>'OPEX-M_CWS'!AK11</f>
        <v>0</v>
      </c>
      <c r="AK176" s="158">
        <f>'OPEX-M_CWS'!AL11</f>
        <v>0</v>
      </c>
      <c r="AL176" s="158">
        <f>'OPEX-M_CWS'!AM11</f>
        <v>0</v>
      </c>
      <c r="AM176" s="158">
        <f>'OPEX-M_CWS'!AN11</f>
        <v>0</v>
      </c>
      <c r="AN176" s="158">
        <f>'OPEX-M_CWS'!AO11</f>
        <v>0</v>
      </c>
      <c r="AO176" s="158">
        <f>'OPEX-M_CWS'!AP11</f>
        <v>0</v>
      </c>
      <c r="AP176" s="158">
        <f>'OPEX-M_CWS'!AQ11</f>
        <v>0</v>
      </c>
      <c r="AQ176" s="158">
        <f>'OPEX-M_CWS'!AR11</f>
        <v>0</v>
      </c>
      <c r="AR176" s="158">
        <f>'OPEX-M_CWS'!AS11</f>
        <v>0</v>
      </c>
      <c r="AS176" s="158">
        <f>'OPEX-M_CWS'!AT11</f>
        <v>0</v>
      </c>
      <c r="AT176" s="158">
        <f>'OPEX-M_CWS'!AU11</f>
        <v>0</v>
      </c>
      <c r="AU176" s="158">
        <f>'OPEX-M_CWS'!AV11</f>
        <v>0</v>
      </c>
      <c r="AV176" s="158">
        <f>'OPEX-M_CWS'!AW11</f>
        <v>0</v>
      </c>
      <c r="AW176" s="158">
        <f>'OPEX-M_CWS'!AX11</f>
        <v>0</v>
      </c>
      <c r="AX176" s="158">
        <f>'OPEX-M_CWS'!AY11</f>
        <v>0</v>
      </c>
      <c r="AY176" s="158">
        <f>'OPEX-M_CWS'!AZ11</f>
        <v>0</v>
      </c>
      <c r="AZ176" s="158">
        <f>'OPEX-M_CWS'!BA11</f>
        <v>0</v>
      </c>
      <c r="BA176" s="158">
        <f>'OPEX-M_CWS'!BB11</f>
        <v>0</v>
      </c>
      <c r="BB176" s="158">
        <f>'OPEX-M_CWS'!BC11</f>
        <v>0</v>
      </c>
      <c r="BC176" s="158">
        <f>'OPEX-M_CWS'!BD11</f>
        <v>0</v>
      </c>
      <c r="BD176" s="158">
        <f>'OPEX-M_CWS'!BE11</f>
        <v>0</v>
      </c>
      <c r="BE176" s="158">
        <f>'OPEX-M_CWS'!BF11</f>
        <v>0</v>
      </c>
      <c r="BF176" s="158">
        <f>'OPEX-M_CWS'!BG11</f>
        <v>0</v>
      </c>
      <c r="BG176" s="158">
        <f>'OPEX-M_CWS'!BH11</f>
        <v>0</v>
      </c>
      <c r="BH176" s="158">
        <f>'OPEX-M_CWS'!BI11</f>
        <v>0</v>
      </c>
      <c r="BI176" s="158">
        <f>'OPEX-M_CWS'!BJ11</f>
        <v>0</v>
      </c>
      <c r="BJ176" s="158">
        <f>'OPEX-M_CWS'!BK11</f>
        <v>0</v>
      </c>
      <c r="BK176" s="158">
        <f>'OPEX-M_CWS'!BL11</f>
        <v>0</v>
      </c>
      <c r="BL176" s="158">
        <f>'OPEX-M_CWS'!BM11</f>
        <v>0</v>
      </c>
      <c r="BM176" s="167">
        <f>SUM(D176:BL176)</f>
        <v>0</v>
      </c>
    </row>
    <row r="177" spans="1:65" outlineLevel="1" x14ac:dyDescent="0.15">
      <c r="B177" s="47" t="s">
        <v>165</v>
      </c>
      <c r="C177" s="163"/>
      <c r="D177" s="158">
        <f>'OPEX-M_CWS'!E12</f>
        <v>0</v>
      </c>
      <c r="E177" s="158">
        <f>'OPEX-M_CWS'!F12</f>
        <v>0</v>
      </c>
      <c r="F177" s="158">
        <f>'OPEX-M_CWS'!G12</f>
        <v>0</v>
      </c>
      <c r="G177" s="158">
        <f>'OPEX-M_CWS'!H12</f>
        <v>0</v>
      </c>
      <c r="H177" s="158">
        <f>'OPEX-M_CWS'!I12</f>
        <v>200000</v>
      </c>
      <c r="I177" s="158">
        <f>'OPEX-M_CWS'!J12</f>
        <v>200000</v>
      </c>
      <c r="J177" s="158">
        <f>'OPEX-M_CWS'!K12</f>
        <v>200000</v>
      </c>
      <c r="K177" s="158">
        <f>'OPEX-M_CWS'!L12</f>
        <v>230000</v>
      </c>
      <c r="L177" s="158">
        <f>'OPEX-M_CWS'!M12</f>
        <v>230000</v>
      </c>
      <c r="M177" s="158">
        <f>'OPEX-M_CWS'!N12</f>
        <v>230000</v>
      </c>
      <c r="N177" s="158">
        <f>'OPEX-M_CWS'!O12</f>
        <v>230000</v>
      </c>
      <c r="O177" s="158">
        <f>'OPEX-M_CWS'!P12</f>
        <v>230000</v>
      </c>
      <c r="P177" s="158">
        <f>'OPEX-M_CWS'!Q12</f>
        <v>230000</v>
      </c>
      <c r="Q177" s="158">
        <f>'OPEX-M_CWS'!R12</f>
        <v>230000</v>
      </c>
      <c r="R177" s="158">
        <f>'OPEX-M_CWS'!S12</f>
        <v>230000</v>
      </c>
      <c r="S177" s="158">
        <f>'OPEX-M_CWS'!T12</f>
        <v>230000</v>
      </c>
      <c r="T177" s="158">
        <f>'OPEX-M_CWS'!U12</f>
        <v>230000</v>
      </c>
      <c r="U177" s="158">
        <f>'OPEX-M_CWS'!V12</f>
        <v>230000</v>
      </c>
      <c r="V177" s="158">
        <f>'OPEX-M_CWS'!W12</f>
        <v>230000</v>
      </c>
      <c r="W177" s="158">
        <f>'OPEX-M_CWS'!X12</f>
        <v>230000</v>
      </c>
      <c r="X177" s="158">
        <f>'OPEX-M_CWS'!Y12</f>
        <v>230000</v>
      </c>
      <c r="Y177" s="158">
        <f>'OPEX-M_CWS'!Z12</f>
        <v>230000</v>
      </c>
      <c r="Z177" s="158">
        <f>'OPEX-M_CWS'!AA12</f>
        <v>230000</v>
      </c>
      <c r="AA177" s="158">
        <f>'OPEX-M_CWS'!AB12</f>
        <v>230000</v>
      </c>
      <c r="AB177" s="158">
        <f>'OPEX-M_CWS'!AC12</f>
        <v>230000</v>
      </c>
      <c r="AC177" s="158">
        <f>'OPEX-M_CWS'!AD12</f>
        <v>230000</v>
      </c>
      <c r="AD177" s="158">
        <f>'OPEX-M_CWS'!AE12</f>
        <v>230000</v>
      </c>
      <c r="AE177" s="158">
        <f>'OPEX-M_CWS'!AF12</f>
        <v>230000</v>
      </c>
      <c r="AF177" s="158">
        <f>'OPEX-M_CWS'!AG12</f>
        <v>230000</v>
      </c>
      <c r="AG177" s="158">
        <f>'OPEX-M_CWS'!AH12</f>
        <v>230000</v>
      </c>
      <c r="AH177" s="158">
        <f>'OPEX-M_CWS'!AI12</f>
        <v>230000</v>
      </c>
      <c r="AI177" s="158">
        <f>'OPEX-M_CWS'!AJ12</f>
        <v>230000</v>
      </c>
      <c r="AJ177" s="158">
        <f>'OPEX-M_CWS'!AK12</f>
        <v>230000</v>
      </c>
      <c r="AK177" s="158">
        <f>'OPEX-M_CWS'!AL12</f>
        <v>230000</v>
      </c>
      <c r="AL177" s="158">
        <f>'OPEX-M_CWS'!AM12</f>
        <v>230000</v>
      </c>
      <c r="AM177" s="158">
        <f>'OPEX-M_CWS'!AN12</f>
        <v>230000</v>
      </c>
      <c r="AN177" s="158">
        <f>'OPEX-M_CWS'!AO12</f>
        <v>230000</v>
      </c>
      <c r="AO177" s="158">
        <f>'OPEX-M_CWS'!AP12</f>
        <v>230000</v>
      </c>
      <c r="AP177" s="158">
        <f>'OPEX-M_CWS'!AQ12</f>
        <v>230000</v>
      </c>
      <c r="AQ177" s="158">
        <f>'OPEX-M_CWS'!AR12</f>
        <v>230000</v>
      </c>
      <c r="AR177" s="158">
        <f>'OPEX-M_CWS'!AS12</f>
        <v>230000</v>
      </c>
      <c r="AS177" s="158">
        <f>'OPEX-M_CWS'!AT12</f>
        <v>230000</v>
      </c>
      <c r="AT177" s="158">
        <f>'OPEX-M_CWS'!AU12</f>
        <v>230000</v>
      </c>
      <c r="AU177" s="158">
        <f>'OPEX-M_CWS'!AV12</f>
        <v>230000</v>
      </c>
      <c r="AV177" s="158">
        <f>'OPEX-M_CWS'!AW12</f>
        <v>230000</v>
      </c>
      <c r="AW177" s="158">
        <f>'OPEX-M_CWS'!AX12</f>
        <v>230000</v>
      </c>
      <c r="AX177" s="158">
        <f>'OPEX-M_CWS'!AY12</f>
        <v>230000</v>
      </c>
      <c r="AY177" s="158">
        <f>'OPEX-M_CWS'!AZ12</f>
        <v>230000</v>
      </c>
      <c r="AZ177" s="158">
        <f>'OPEX-M_CWS'!BA12</f>
        <v>230000</v>
      </c>
      <c r="BA177" s="158">
        <f>'OPEX-M_CWS'!BB12</f>
        <v>230000</v>
      </c>
      <c r="BB177" s="158">
        <f>'OPEX-M_CWS'!BC12</f>
        <v>230000</v>
      </c>
      <c r="BC177" s="158">
        <f>'OPEX-M_CWS'!BD12</f>
        <v>230000</v>
      </c>
      <c r="BD177" s="158">
        <f>'OPEX-M_CWS'!BE12</f>
        <v>230000</v>
      </c>
      <c r="BE177" s="158">
        <f>'OPEX-M_CWS'!BF12</f>
        <v>230000</v>
      </c>
      <c r="BF177" s="158">
        <f>'OPEX-M_CWS'!BG12</f>
        <v>230000</v>
      </c>
      <c r="BG177" s="158">
        <f>'OPEX-M_CWS'!BH12</f>
        <v>230000</v>
      </c>
      <c r="BH177" s="158">
        <f>'OPEX-M_CWS'!BI12</f>
        <v>230000</v>
      </c>
      <c r="BI177" s="158">
        <f>'OPEX-M_CWS'!BJ12</f>
        <v>230000</v>
      </c>
      <c r="BJ177" s="158">
        <f>'OPEX-M_CWS'!BK12</f>
        <v>230000</v>
      </c>
      <c r="BK177" s="158">
        <f>'OPEX-M_CWS'!BL12</f>
        <v>230000</v>
      </c>
      <c r="BL177" s="158">
        <f>'OPEX-M_CWS'!BM12</f>
        <v>230000</v>
      </c>
      <c r="BM177" s="167">
        <f>SUM(D177:BL177)</f>
        <v>13020000</v>
      </c>
    </row>
    <row r="178" spans="1:65" s="157" customFormat="1" outlineLevel="1" x14ac:dyDescent="0.15">
      <c r="A178" s="156"/>
      <c r="B178" s="16" t="s">
        <v>178</v>
      </c>
      <c r="C178" s="163"/>
      <c r="D178" s="158">
        <f>'OPEX-M_CWS'!E13</f>
        <v>0</v>
      </c>
      <c r="E178" s="158">
        <f>'OPEX-M_CWS'!F13</f>
        <v>0</v>
      </c>
      <c r="F178" s="158">
        <f>'OPEX-M_CWS'!G13</f>
        <v>0</v>
      </c>
      <c r="G178" s="158">
        <f>'OPEX-M_CWS'!H13</f>
        <v>0</v>
      </c>
      <c r="H178" s="158">
        <f>'OPEX-M_CWS'!I13</f>
        <v>200000</v>
      </c>
      <c r="I178" s="158">
        <f>'OPEX-M_CWS'!J13</f>
        <v>200000</v>
      </c>
      <c r="J178" s="158">
        <f>'OPEX-M_CWS'!K13</f>
        <v>200000</v>
      </c>
      <c r="K178" s="158">
        <f>'OPEX-M_CWS'!L13</f>
        <v>230000</v>
      </c>
      <c r="L178" s="158">
        <f>'OPEX-M_CWS'!M13</f>
        <v>230000</v>
      </c>
      <c r="M178" s="158">
        <f>'OPEX-M_CWS'!N13</f>
        <v>230000</v>
      </c>
      <c r="N178" s="158">
        <f>'OPEX-M_CWS'!O13</f>
        <v>230000</v>
      </c>
      <c r="O178" s="158">
        <f>'OPEX-M_CWS'!P13</f>
        <v>230000</v>
      </c>
      <c r="P178" s="158">
        <f>'OPEX-M_CWS'!Q13</f>
        <v>230000</v>
      </c>
      <c r="Q178" s="158">
        <f>'OPEX-M_CWS'!R13</f>
        <v>230000</v>
      </c>
      <c r="R178" s="158">
        <f>'OPEX-M_CWS'!S13</f>
        <v>230000</v>
      </c>
      <c r="S178" s="158">
        <f>'OPEX-M_CWS'!T13</f>
        <v>230000</v>
      </c>
      <c r="T178" s="158">
        <f>'OPEX-M_CWS'!U13</f>
        <v>230000</v>
      </c>
      <c r="U178" s="158">
        <f>'OPEX-M_CWS'!V13</f>
        <v>230000</v>
      </c>
      <c r="V178" s="158">
        <f>'OPEX-M_CWS'!W13</f>
        <v>230000</v>
      </c>
      <c r="W178" s="158">
        <f>'OPEX-M_CWS'!X13</f>
        <v>230000</v>
      </c>
      <c r="X178" s="158">
        <f>'OPEX-M_CWS'!Y13</f>
        <v>230000</v>
      </c>
      <c r="Y178" s="158">
        <f>'OPEX-M_CWS'!Z13</f>
        <v>230000</v>
      </c>
      <c r="Z178" s="158">
        <f>'OPEX-M_CWS'!AA13</f>
        <v>230000</v>
      </c>
      <c r="AA178" s="158">
        <f>'OPEX-M_CWS'!AB13</f>
        <v>230000</v>
      </c>
      <c r="AB178" s="158">
        <f>'OPEX-M_CWS'!AC13</f>
        <v>230000</v>
      </c>
      <c r="AC178" s="158">
        <f>'OPEX-M_CWS'!AD13</f>
        <v>230000</v>
      </c>
      <c r="AD178" s="158">
        <f>'OPEX-M_CWS'!AE13</f>
        <v>230000</v>
      </c>
      <c r="AE178" s="158">
        <f>'OPEX-M_CWS'!AF13</f>
        <v>230000</v>
      </c>
      <c r="AF178" s="158">
        <f>'OPEX-M_CWS'!AG13</f>
        <v>230000</v>
      </c>
      <c r="AG178" s="158">
        <f>'OPEX-M_CWS'!AH13</f>
        <v>230000</v>
      </c>
      <c r="AH178" s="158">
        <f>'OPEX-M_CWS'!AI13</f>
        <v>230000</v>
      </c>
      <c r="AI178" s="158">
        <f>'OPEX-M_CWS'!AJ13</f>
        <v>230000</v>
      </c>
      <c r="AJ178" s="158">
        <f>'OPEX-M_CWS'!AK13</f>
        <v>230000</v>
      </c>
      <c r="AK178" s="158">
        <f>'OPEX-M_CWS'!AL13</f>
        <v>230000</v>
      </c>
      <c r="AL178" s="158">
        <f>'OPEX-M_CWS'!AM13</f>
        <v>230000</v>
      </c>
      <c r="AM178" s="158">
        <f>'OPEX-M_CWS'!AN13</f>
        <v>230000</v>
      </c>
      <c r="AN178" s="158">
        <f>'OPEX-M_CWS'!AO13</f>
        <v>230000</v>
      </c>
      <c r="AO178" s="158">
        <f>'OPEX-M_CWS'!AP13</f>
        <v>230000</v>
      </c>
      <c r="AP178" s="158">
        <f>'OPEX-M_CWS'!AQ13</f>
        <v>230000</v>
      </c>
      <c r="AQ178" s="158">
        <f>'OPEX-M_CWS'!AR13</f>
        <v>230000</v>
      </c>
      <c r="AR178" s="158">
        <f>'OPEX-M_CWS'!AS13</f>
        <v>230000</v>
      </c>
      <c r="AS178" s="158">
        <f>'OPEX-M_CWS'!AT13</f>
        <v>230000</v>
      </c>
      <c r="AT178" s="158">
        <f>'OPEX-M_CWS'!AU13</f>
        <v>230000</v>
      </c>
      <c r="AU178" s="158">
        <f>'OPEX-M_CWS'!AV13</f>
        <v>230000</v>
      </c>
      <c r="AV178" s="158">
        <f>'OPEX-M_CWS'!AW13</f>
        <v>230000</v>
      </c>
      <c r="AW178" s="158">
        <f>'OPEX-M_CWS'!AX13</f>
        <v>230000</v>
      </c>
      <c r="AX178" s="158">
        <f>'OPEX-M_CWS'!AY13</f>
        <v>230000</v>
      </c>
      <c r="AY178" s="158">
        <f>'OPEX-M_CWS'!AZ13</f>
        <v>230000</v>
      </c>
      <c r="AZ178" s="158">
        <f>'OPEX-M_CWS'!BA13</f>
        <v>230000</v>
      </c>
      <c r="BA178" s="158">
        <f>'OPEX-M_CWS'!BB13</f>
        <v>230000</v>
      </c>
      <c r="BB178" s="158">
        <f>'OPEX-M_CWS'!BC13</f>
        <v>230000</v>
      </c>
      <c r="BC178" s="158">
        <f>'OPEX-M_CWS'!BD13</f>
        <v>230000</v>
      </c>
      <c r="BD178" s="158">
        <f>'OPEX-M_CWS'!BE13</f>
        <v>230000</v>
      </c>
      <c r="BE178" s="158">
        <f>'OPEX-M_CWS'!BF13</f>
        <v>230000</v>
      </c>
      <c r="BF178" s="158">
        <f>'OPEX-M_CWS'!BG13</f>
        <v>230000</v>
      </c>
      <c r="BG178" s="158">
        <f>'OPEX-M_CWS'!BH13</f>
        <v>230000</v>
      </c>
      <c r="BH178" s="158">
        <f>'OPEX-M_CWS'!BI13</f>
        <v>230000</v>
      </c>
      <c r="BI178" s="158">
        <f>'OPEX-M_CWS'!BJ13</f>
        <v>230000</v>
      </c>
      <c r="BJ178" s="158">
        <f>'OPEX-M_CWS'!BK13</f>
        <v>230000</v>
      </c>
      <c r="BK178" s="158">
        <f>'OPEX-M_CWS'!BL13</f>
        <v>230000</v>
      </c>
      <c r="BL178" s="158">
        <f>'OPEX-M_CWS'!BM13</f>
        <v>230000</v>
      </c>
      <c r="BM178" s="167">
        <f>SUM(D178:BL178)</f>
        <v>13020000</v>
      </c>
    </row>
    <row r="179" spans="1:65" s="157" customFormat="1" outlineLevel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outlineLevel="1" x14ac:dyDescent="0.15">
      <c r="A180" s="156"/>
      <c r="B180" s="14" t="s">
        <v>303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outlineLevel="1" x14ac:dyDescent="0.15">
      <c r="A181" s="156"/>
      <c r="B181" s="87" t="str">
        <f>'OPEX-M_CWS'!A16</f>
        <v>Postage</v>
      </c>
      <c r="C181" s="163"/>
      <c r="D181" s="158">
        <f>'OPEX-M_CWS'!E16</f>
        <v>0</v>
      </c>
      <c r="E181" s="158">
        <f>'OPEX-M_CWS'!F16</f>
        <v>0</v>
      </c>
      <c r="F181" s="158">
        <f>'OPEX-M_CWS'!G16</f>
        <v>0</v>
      </c>
      <c r="G181" s="158">
        <f>'OPEX-M_CWS'!H16</f>
        <v>0</v>
      </c>
      <c r="H181" s="158">
        <f>'OPEX-M_CWS'!I16</f>
        <v>0</v>
      </c>
      <c r="I181" s="158">
        <f>'OPEX-M_CWS'!J16</f>
        <v>0</v>
      </c>
      <c r="J181" s="158">
        <f>'OPEX-M_CWS'!K16</f>
        <v>0</v>
      </c>
      <c r="K181" s="158">
        <f>'OPEX-M_CWS'!L16</f>
        <v>0</v>
      </c>
      <c r="L181" s="158">
        <f>'OPEX-M_CWS'!M16</f>
        <v>0</v>
      </c>
      <c r="M181" s="158">
        <f>'OPEX-M_CWS'!N16</f>
        <v>0</v>
      </c>
      <c r="N181" s="158">
        <f>'OPEX-M_CWS'!O16</f>
        <v>0</v>
      </c>
      <c r="O181" s="158">
        <f>'OPEX-M_CWS'!P16</f>
        <v>0</v>
      </c>
      <c r="P181" s="158">
        <f>'OPEX-M_CWS'!Q16</f>
        <v>0</v>
      </c>
      <c r="Q181" s="158">
        <f>'OPEX-M_CWS'!R16</f>
        <v>0</v>
      </c>
      <c r="R181" s="158">
        <f>'OPEX-M_CWS'!S16</f>
        <v>0</v>
      </c>
      <c r="S181" s="158">
        <f>'OPEX-M_CWS'!T16</f>
        <v>0</v>
      </c>
      <c r="T181" s="158">
        <f>'OPEX-M_CWS'!U16</f>
        <v>0</v>
      </c>
      <c r="U181" s="158">
        <f>'OPEX-M_CWS'!V16</f>
        <v>0</v>
      </c>
      <c r="V181" s="158">
        <f>'OPEX-M_CWS'!W16</f>
        <v>0</v>
      </c>
      <c r="W181" s="158">
        <f>'OPEX-M_CWS'!X16</f>
        <v>0</v>
      </c>
      <c r="X181" s="158">
        <f>'OPEX-M_CWS'!Y16</f>
        <v>0</v>
      </c>
      <c r="Y181" s="158">
        <f>'OPEX-M_CWS'!Z16</f>
        <v>0</v>
      </c>
      <c r="Z181" s="158">
        <f>'OPEX-M_CWS'!AA16</f>
        <v>0</v>
      </c>
      <c r="AA181" s="158">
        <f>'OPEX-M_CWS'!AB16</f>
        <v>0</v>
      </c>
      <c r="AB181" s="158">
        <f>'OPEX-M_CWS'!AC16</f>
        <v>0</v>
      </c>
      <c r="AC181" s="158">
        <f>'OPEX-M_CWS'!AD16</f>
        <v>0</v>
      </c>
      <c r="AD181" s="158">
        <f>'OPEX-M_CWS'!AE16</f>
        <v>0</v>
      </c>
      <c r="AE181" s="158">
        <f>'OPEX-M_CWS'!AF16</f>
        <v>0</v>
      </c>
      <c r="AF181" s="158">
        <f>'OPEX-M_CWS'!AG16</f>
        <v>0</v>
      </c>
      <c r="AG181" s="158">
        <f>'OPEX-M_CWS'!AH16</f>
        <v>0</v>
      </c>
      <c r="AH181" s="158">
        <f>'OPEX-M_CWS'!AI16</f>
        <v>0</v>
      </c>
      <c r="AI181" s="158">
        <f>'OPEX-M_CWS'!AJ16</f>
        <v>0</v>
      </c>
      <c r="AJ181" s="158">
        <f>'OPEX-M_CWS'!AK16</f>
        <v>0</v>
      </c>
      <c r="AK181" s="158">
        <f>'OPEX-M_CWS'!AL16</f>
        <v>0</v>
      </c>
      <c r="AL181" s="158">
        <f>'OPEX-M_CWS'!AM16</f>
        <v>0</v>
      </c>
      <c r="AM181" s="158">
        <f>'OPEX-M_CWS'!AN16</f>
        <v>0</v>
      </c>
      <c r="AN181" s="158">
        <f>'OPEX-M_CWS'!AO16</f>
        <v>0</v>
      </c>
      <c r="AO181" s="158">
        <f>'OPEX-M_CWS'!AP16</f>
        <v>0</v>
      </c>
      <c r="AP181" s="158">
        <f>'OPEX-M_CWS'!AQ16</f>
        <v>0</v>
      </c>
      <c r="AQ181" s="158">
        <f>'OPEX-M_CWS'!AR16</f>
        <v>0</v>
      </c>
      <c r="AR181" s="158">
        <f>'OPEX-M_CWS'!AS16</f>
        <v>0</v>
      </c>
      <c r="AS181" s="158">
        <f>'OPEX-M_CWS'!AT16</f>
        <v>0</v>
      </c>
      <c r="AT181" s="158">
        <f>'OPEX-M_CWS'!AU16</f>
        <v>0</v>
      </c>
      <c r="AU181" s="158">
        <f>'OPEX-M_CWS'!AV16</f>
        <v>0</v>
      </c>
      <c r="AV181" s="158">
        <f>'OPEX-M_CWS'!AW16</f>
        <v>0</v>
      </c>
      <c r="AW181" s="158">
        <f>'OPEX-M_CWS'!AX16</f>
        <v>0</v>
      </c>
      <c r="AX181" s="158">
        <f>'OPEX-M_CWS'!AY16</f>
        <v>0</v>
      </c>
      <c r="AY181" s="158">
        <f>'OPEX-M_CWS'!AZ16</f>
        <v>0</v>
      </c>
      <c r="AZ181" s="158">
        <f>'OPEX-M_CWS'!BA16</f>
        <v>0</v>
      </c>
      <c r="BA181" s="158">
        <f>'OPEX-M_CWS'!BB16</f>
        <v>0</v>
      </c>
      <c r="BB181" s="158">
        <f>'OPEX-M_CWS'!BC16</f>
        <v>0</v>
      </c>
      <c r="BC181" s="158">
        <f>'OPEX-M_CWS'!BD16</f>
        <v>0</v>
      </c>
      <c r="BD181" s="158">
        <f>'OPEX-M_CWS'!BE16</f>
        <v>0</v>
      </c>
      <c r="BE181" s="158">
        <f>'OPEX-M_CWS'!BF16</f>
        <v>0</v>
      </c>
      <c r="BF181" s="158">
        <f>'OPEX-M_CWS'!BG16</f>
        <v>0</v>
      </c>
      <c r="BG181" s="158">
        <f>'OPEX-M_CWS'!BH16</f>
        <v>0</v>
      </c>
      <c r="BH181" s="158">
        <f>'OPEX-M_CWS'!BI16</f>
        <v>0</v>
      </c>
      <c r="BI181" s="158">
        <f>'OPEX-M_CWS'!BJ16</f>
        <v>0</v>
      </c>
      <c r="BJ181" s="158">
        <f>'OPEX-M_CWS'!BK16</f>
        <v>0</v>
      </c>
      <c r="BK181" s="158">
        <f>'OPEX-M_CWS'!BL16</f>
        <v>0</v>
      </c>
      <c r="BL181" s="158">
        <f>'OPEX-M_CWS'!BM16</f>
        <v>0</v>
      </c>
      <c r="BM181" s="167">
        <f t="shared" ref="BM181:BM186" si="20">SUM(D181:BL181)</f>
        <v>0</v>
      </c>
    </row>
    <row r="182" spans="1:65" s="165" customFormat="1" outlineLevel="1" x14ac:dyDescent="0.15">
      <c r="A182" s="164"/>
      <c r="B182" s="87" t="str">
        <f>'OPEX-M_CWS'!A17</f>
        <v>Office Shipping</v>
      </c>
      <c r="C182" s="31"/>
      <c r="D182" s="158">
        <f>'OPEX-M_CWS'!E17</f>
        <v>0</v>
      </c>
      <c r="E182" s="158">
        <f>'OPEX-M_CWS'!F17</f>
        <v>0</v>
      </c>
      <c r="F182" s="158">
        <f>'OPEX-M_CWS'!G17</f>
        <v>0</v>
      </c>
      <c r="G182" s="158">
        <f>'OPEX-M_CWS'!H17</f>
        <v>0</v>
      </c>
      <c r="H182" s="158">
        <f>'OPEX-M_CWS'!I17</f>
        <v>0</v>
      </c>
      <c r="I182" s="158">
        <f>'OPEX-M_CWS'!J17</f>
        <v>0</v>
      </c>
      <c r="J182" s="158">
        <f>'OPEX-M_CWS'!K17</f>
        <v>0</v>
      </c>
      <c r="K182" s="158">
        <f>'OPEX-M_CWS'!L17</f>
        <v>0</v>
      </c>
      <c r="L182" s="158">
        <f>'OPEX-M_CWS'!M17</f>
        <v>0</v>
      </c>
      <c r="M182" s="158">
        <f>'OPEX-M_CWS'!N17</f>
        <v>0</v>
      </c>
      <c r="N182" s="158">
        <f>'OPEX-M_CWS'!O17</f>
        <v>0</v>
      </c>
      <c r="O182" s="158">
        <f>'OPEX-M_CWS'!P17</f>
        <v>0</v>
      </c>
      <c r="P182" s="158">
        <f>'OPEX-M_CWS'!Q17</f>
        <v>0</v>
      </c>
      <c r="Q182" s="158">
        <f>'OPEX-M_CWS'!R17</f>
        <v>0</v>
      </c>
      <c r="R182" s="158">
        <f>'OPEX-M_CWS'!S17</f>
        <v>0</v>
      </c>
      <c r="S182" s="158">
        <f>'OPEX-M_CWS'!T17</f>
        <v>0</v>
      </c>
      <c r="T182" s="158">
        <f>'OPEX-M_CWS'!U17</f>
        <v>0</v>
      </c>
      <c r="U182" s="158">
        <f>'OPEX-M_CWS'!V17</f>
        <v>0</v>
      </c>
      <c r="V182" s="158">
        <f>'OPEX-M_CWS'!W17</f>
        <v>0</v>
      </c>
      <c r="W182" s="158">
        <f>'OPEX-M_CWS'!X17</f>
        <v>0</v>
      </c>
      <c r="X182" s="158">
        <f>'OPEX-M_CWS'!Y17</f>
        <v>0</v>
      </c>
      <c r="Y182" s="158">
        <f>'OPEX-M_CWS'!Z17</f>
        <v>0</v>
      </c>
      <c r="Z182" s="158">
        <f>'OPEX-M_CWS'!AA17</f>
        <v>0</v>
      </c>
      <c r="AA182" s="158">
        <f>'OPEX-M_CWS'!AB17</f>
        <v>0</v>
      </c>
      <c r="AB182" s="158">
        <f>'OPEX-M_CWS'!AC17</f>
        <v>0</v>
      </c>
      <c r="AC182" s="158">
        <f>'OPEX-M_CWS'!AD17</f>
        <v>0</v>
      </c>
      <c r="AD182" s="158">
        <f>'OPEX-M_CWS'!AE17</f>
        <v>0</v>
      </c>
      <c r="AE182" s="158">
        <f>'OPEX-M_CWS'!AF17</f>
        <v>0</v>
      </c>
      <c r="AF182" s="158">
        <f>'OPEX-M_CWS'!AG17</f>
        <v>0</v>
      </c>
      <c r="AG182" s="158">
        <f>'OPEX-M_CWS'!AH17</f>
        <v>0</v>
      </c>
      <c r="AH182" s="158">
        <f>'OPEX-M_CWS'!AI17</f>
        <v>0</v>
      </c>
      <c r="AI182" s="158">
        <f>'OPEX-M_CWS'!AJ17</f>
        <v>0</v>
      </c>
      <c r="AJ182" s="158">
        <f>'OPEX-M_CWS'!AK17</f>
        <v>0</v>
      </c>
      <c r="AK182" s="158">
        <f>'OPEX-M_CWS'!AL17</f>
        <v>0</v>
      </c>
      <c r="AL182" s="158">
        <f>'OPEX-M_CWS'!AM17</f>
        <v>0</v>
      </c>
      <c r="AM182" s="158">
        <f>'OPEX-M_CWS'!AN17</f>
        <v>0</v>
      </c>
      <c r="AN182" s="158">
        <f>'OPEX-M_CWS'!AO17</f>
        <v>0</v>
      </c>
      <c r="AO182" s="158">
        <f>'OPEX-M_CWS'!AP17</f>
        <v>0</v>
      </c>
      <c r="AP182" s="158">
        <f>'OPEX-M_CWS'!AQ17</f>
        <v>0</v>
      </c>
      <c r="AQ182" s="158">
        <f>'OPEX-M_CWS'!AR17</f>
        <v>0</v>
      </c>
      <c r="AR182" s="158">
        <f>'OPEX-M_CWS'!AS17</f>
        <v>0</v>
      </c>
      <c r="AS182" s="158">
        <f>'OPEX-M_CWS'!AT17</f>
        <v>0</v>
      </c>
      <c r="AT182" s="158">
        <f>'OPEX-M_CWS'!AU17</f>
        <v>0</v>
      </c>
      <c r="AU182" s="158">
        <f>'OPEX-M_CWS'!AV17</f>
        <v>0</v>
      </c>
      <c r="AV182" s="158">
        <f>'OPEX-M_CWS'!AW17</f>
        <v>0</v>
      </c>
      <c r="AW182" s="158">
        <f>'OPEX-M_CWS'!AX17</f>
        <v>0</v>
      </c>
      <c r="AX182" s="158">
        <f>'OPEX-M_CWS'!AY17</f>
        <v>0</v>
      </c>
      <c r="AY182" s="158">
        <f>'OPEX-M_CWS'!AZ17</f>
        <v>0</v>
      </c>
      <c r="AZ182" s="158">
        <f>'OPEX-M_CWS'!BA17</f>
        <v>0</v>
      </c>
      <c r="BA182" s="158">
        <f>'OPEX-M_CWS'!BB17</f>
        <v>0</v>
      </c>
      <c r="BB182" s="158">
        <f>'OPEX-M_CWS'!BC17</f>
        <v>0</v>
      </c>
      <c r="BC182" s="158">
        <f>'OPEX-M_CWS'!BD17</f>
        <v>0</v>
      </c>
      <c r="BD182" s="158">
        <f>'OPEX-M_CWS'!BE17</f>
        <v>0</v>
      </c>
      <c r="BE182" s="158">
        <f>'OPEX-M_CWS'!BF17</f>
        <v>0</v>
      </c>
      <c r="BF182" s="158">
        <f>'OPEX-M_CWS'!BG17</f>
        <v>0</v>
      </c>
      <c r="BG182" s="158">
        <f>'OPEX-M_CWS'!BH17</f>
        <v>0</v>
      </c>
      <c r="BH182" s="158">
        <f>'OPEX-M_CWS'!BI17</f>
        <v>0</v>
      </c>
      <c r="BI182" s="158">
        <f>'OPEX-M_CWS'!BJ17</f>
        <v>0</v>
      </c>
      <c r="BJ182" s="158">
        <f>'OPEX-M_CWS'!BK17</f>
        <v>0</v>
      </c>
      <c r="BK182" s="158">
        <f>'OPEX-M_CWS'!BL17</f>
        <v>0</v>
      </c>
      <c r="BL182" s="158">
        <f>'OPEX-M_CWS'!BM17</f>
        <v>0</v>
      </c>
      <c r="BM182" s="167">
        <f t="shared" si="20"/>
        <v>0</v>
      </c>
    </row>
    <row r="183" spans="1:65" s="50" customFormat="1" outlineLevel="1" x14ac:dyDescent="0.15">
      <c r="A183" s="74"/>
      <c r="B183" s="87" t="str">
        <f>'OPEX-M_CWS'!A18</f>
        <v>Banking Fees</v>
      </c>
      <c r="C183" s="33"/>
      <c r="D183" s="158">
        <f>'OPEX-M_CWS'!E18</f>
        <v>0</v>
      </c>
      <c r="E183" s="158">
        <f>'OPEX-M_CWS'!F18</f>
        <v>0</v>
      </c>
      <c r="F183" s="158">
        <f>'OPEX-M_CWS'!G18</f>
        <v>0</v>
      </c>
      <c r="G183" s="158">
        <f>'OPEX-M_CWS'!H18</f>
        <v>0</v>
      </c>
      <c r="H183" s="158">
        <f>'OPEX-M_CWS'!I18</f>
        <v>0</v>
      </c>
      <c r="I183" s="158">
        <f>'OPEX-M_CWS'!J18</f>
        <v>0</v>
      </c>
      <c r="J183" s="158">
        <f>'OPEX-M_CWS'!K18</f>
        <v>0</v>
      </c>
      <c r="K183" s="158">
        <f>'OPEX-M_CWS'!L18</f>
        <v>0</v>
      </c>
      <c r="L183" s="158">
        <f>'OPEX-M_CWS'!M18</f>
        <v>0</v>
      </c>
      <c r="M183" s="158">
        <f>'OPEX-M_CWS'!N18</f>
        <v>0</v>
      </c>
      <c r="N183" s="158">
        <f>'OPEX-M_CWS'!O18</f>
        <v>0</v>
      </c>
      <c r="O183" s="158">
        <f>'OPEX-M_CWS'!P18</f>
        <v>0</v>
      </c>
      <c r="P183" s="158">
        <f>'OPEX-M_CWS'!Q18</f>
        <v>0</v>
      </c>
      <c r="Q183" s="158">
        <f>'OPEX-M_CWS'!R18</f>
        <v>0</v>
      </c>
      <c r="R183" s="158">
        <f>'OPEX-M_CWS'!S18</f>
        <v>0</v>
      </c>
      <c r="S183" s="158">
        <f>'OPEX-M_CWS'!T18</f>
        <v>0</v>
      </c>
      <c r="T183" s="158">
        <f>'OPEX-M_CWS'!U18</f>
        <v>0</v>
      </c>
      <c r="U183" s="158">
        <f>'OPEX-M_CWS'!V18</f>
        <v>0</v>
      </c>
      <c r="V183" s="158">
        <f>'OPEX-M_CWS'!W18</f>
        <v>0</v>
      </c>
      <c r="W183" s="158">
        <f>'OPEX-M_CWS'!X18</f>
        <v>0</v>
      </c>
      <c r="X183" s="158">
        <f>'OPEX-M_CWS'!Y18</f>
        <v>0</v>
      </c>
      <c r="Y183" s="158">
        <f>'OPEX-M_CWS'!Z18</f>
        <v>0</v>
      </c>
      <c r="Z183" s="158">
        <f>'OPEX-M_CWS'!AA18</f>
        <v>0</v>
      </c>
      <c r="AA183" s="158">
        <f>'OPEX-M_CWS'!AB18</f>
        <v>0</v>
      </c>
      <c r="AB183" s="158">
        <f>'OPEX-M_CWS'!AC18</f>
        <v>0</v>
      </c>
      <c r="AC183" s="158">
        <f>'OPEX-M_CWS'!AD18</f>
        <v>0</v>
      </c>
      <c r="AD183" s="158">
        <f>'OPEX-M_CWS'!AE18</f>
        <v>0</v>
      </c>
      <c r="AE183" s="158">
        <f>'OPEX-M_CWS'!AF18</f>
        <v>0</v>
      </c>
      <c r="AF183" s="158">
        <f>'OPEX-M_CWS'!AG18</f>
        <v>0</v>
      </c>
      <c r="AG183" s="158">
        <f>'OPEX-M_CWS'!AH18</f>
        <v>0</v>
      </c>
      <c r="AH183" s="158">
        <f>'OPEX-M_CWS'!AI18</f>
        <v>0</v>
      </c>
      <c r="AI183" s="158">
        <f>'OPEX-M_CWS'!AJ18</f>
        <v>0</v>
      </c>
      <c r="AJ183" s="158">
        <f>'OPEX-M_CWS'!AK18</f>
        <v>0</v>
      </c>
      <c r="AK183" s="158">
        <f>'OPEX-M_CWS'!AL18</f>
        <v>0</v>
      </c>
      <c r="AL183" s="158">
        <f>'OPEX-M_CWS'!AM18</f>
        <v>0</v>
      </c>
      <c r="AM183" s="158">
        <f>'OPEX-M_CWS'!AN18</f>
        <v>0</v>
      </c>
      <c r="AN183" s="158">
        <f>'OPEX-M_CWS'!AO18</f>
        <v>0</v>
      </c>
      <c r="AO183" s="158">
        <f>'OPEX-M_CWS'!AP18</f>
        <v>0</v>
      </c>
      <c r="AP183" s="158">
        <f>'OPEX-M_CWS'!AQ18</f>
        <v>0</v>
      </c>
      <c r="AQ183" s="158">
        <f>'OPEX-M_CWS'!AR18</f>
        <v>0</v>
      </c>
      <c r="AR183" s="158">
        <f>'OPEX-M_CWS'!AS18</f>
        <v>0</v>
      </c>
      <c r="AS183" s="158">
        <f>'OPEX-M_CWS'!AT18</f>
        <v>0</v>
      </c>
      <c r="AT183" s="158">
        <f>'OPEX-M_CWS'!AU18</f>
        <v>0</v>
      </c>
      <c r="AU183" s="158">
        <f>'OPEX-M_CWS'!AV18</f>
        <v>0</v>
      </c>
      <c r="AV183" s="158">
        <f>'OPEX-M_CWS'!AW18</f>
        <v>0</v>
      </c>
      <c r="AW183" s="158">
        <f>'OPEX-M_CWS'!AX18</f>
        <v>0</v>
      </c>
      <c r="AX183" s="158">
        <f>'OPEX-M_CWS'!AY18</f>
        <v>0</v>
      </c>
      <c r="AY183" s="158">
        <f>'OPEX-M_CWS'!AZ18</f>
        <v>0</v>
      </c>
      <c r="AZ183" s="158">
        <f>'OPEX-M_CWS'!BA18</f>
        <v>0</v>
      </c>
      <c r="BA183" s="158">
        <f>'OPEX-M_CWS'!BB18</f>
        <v>0</v>
      </c>
      <c r="BB183" s="158">
        <f>'OPEX-M_CWS'!BC18</f>
        <v>0</v>
      </c>
      <c r="BC183" s="158">
        <f>'OPEX-M_CWS'!BD18</f>
        <v>0</v>
      </c>
      <c r="BD183" s="158">
        <f>'OPEX-M_CWS'!BE18</f>
        <v>0</v>
      </c>
      <c r="BE183" s="158">
        <f>'OPEX-M_CWS'!BF18</f>
        <v>0</v>
      </c>
      <c r="BF183" s="158">
        <f>'OPEX-M_CWS'!BG18</f>
        <v>0</v>
      </c>
      <c r="BG183" s="158">
        <f>'OPEX-M_CWS'!BH18</f>
        <v>0</v>
      </c>
      <c r="BH183" s="158">
        <f>'OPEX-M_CWS'!BI18</f>
        <v>0</v>
      </c>
      <c r="BI183" s="158">
        <f>'OPEX-M_CWS'!BJ18</f>
        <v>0</v>
      </c>
      <c r="BJ183" s="158">
        <f>'OPEX-M_CWS'!BK18</f>
        <v>0</v>
      </c>
      <c r="BK183" s="158">
        <f>'OPEX-M_CWS'!BL18</f>
        <v>0</v>
      </c>
      <c r="BL183" s="158">
        <f>'OPEX-M_CWS'!BM18</f>
        <v>0</v>
      </c>
      <c r="BM183" s="167">
        <f t="shared" si="20"/>
        <v>0</v>
      </c>
    </row>
    <row r="184" spans="1:65" s="50" customFormat="1" outlineLevel="1" x14ac:dyDescent="0.15">
      <c r="A184" s="74"/>
      <c r="B184" s="87" t="str">
        <f>'OPEX-M_CWS'!A19</f>
        <v>Alquiler local</v>
      </c>
      <c r="C184" s="33"/>
      <c r="D184" s="158">
        <f>'OPEX-M_CWS'!E19</f>
        <v>0</v>
      </c>
      <c r="E184" s="158">
        <f>'OPEX-M_CWS'!F19</f>
        <v>0</v>
      </c>
      <c r="F184" s="158">
        <f>'OPEX-M_CWS'!G19</f>
        <v>0</v>
      </c>
      <c r="G184" s="158">
        <f>'OPEX-M_CWS'!H19</f>
        <v>0</v>
      </c>
      <c r="H184" s="158">
        <f>'OPEX-M_CWS'!I19</f>
        <v>10000000</v>
      </c>
      <c r="I184" s="158">
        <f>'OPEX-M_CWS'!J19</f>
        <v>5000000</v>
      </c>
      <c r="J184" s="158">
        <f>'OPEX-M_CWS'!K19</f>
        <v>5000000</v>
      </c>
      <c r="K184" s="158">
        <f>'OPEX-M_CWS'!L19</f>
        <v>5000000</v>
      </c>
      <c r="L184" s="158">
        <f>'OPEX-M_CWS'!M19</f>
        <v>5000000</v>
      </c>
      <c r="M184" s="158">
        <f>'OPEX-M_CWS'!N19</f>
        <v>5000000</v>
      </c>
      <c r="N184" s="158">
        <f>'OPEX-M_CWS'!O19</f>
        <v>5000000</v>
      </c>
      <c r="O184" s="158">
        <f>'OPEX-M_CWS'!P19</f>
        <v>5000000</v>
      </c>
      <c r="P184" s="158">
        <f>'OPEX-M_CWS'!Q19</f>
        <v>5000000</v>
      </c>
      <c r="Q184" s="158">
        <f>'OPEX-M_CWS'!R19</f>
        <v>5500000</v>
      </c>
      <c r="R184" s="158">
        <f>'OPEX-M_CWS'!S19</f>
        <v>5500000</v>
      </c>
      <c r="S184" s="158">
        <f>'OPEX-M_CWS'!T19</f>
        <v>5500000</v>
      </c>
      <c r="T184" s="158">
        <f>'OPEX-M_CWS'!U19</f>
        <v>5500000</v>
      </c>
      <c r="U184" s="158">
        <f>'OPEX-M_CWS'!V19</f>
        <v>5500000</v>
      </c>
      <c r="V184" s="158">
        <f>'OPEX-M_CWS'!W19</f>
        <v>5500000</v>
      </c>
      <c r="W184" s="158">
        <f>'OPEX-M_CWS'!X19</f>
        <v>5500000</v>
      </c>
      <c r="X184" s="158">
        <f>'OPEX-M_CWS'!Y19</f>
        <v>5500000</v>
      </c>
      <c r="Y184" s="158">
        <f>'OPEX-M_CWS'!Z19</f>
        <v>5500000</v>
      </c>
      <c r="Z184" s="158">
        <f>'OPEX-M_CWS'!AA19</f>
        <v>5500000</v>
      </c>
      <c r="AA184" s="158">
        <f>'OPEX-M_CWS'!AB19</f>
        <v>5500000</v>
      </c>
      <c r="AB184" s="158">
        <f>'OPEX-M_CWS'!AC19</f>
        <v>5500000</v>
      </c>
      <c r="AC184" s="158">
        <f>'OPEX-M_CWS'!AD19</f>
        <v>6050000.0000000009</v>
      </c>
      <c r="AD184" s="158">
        <f>'OPEX-M_CWS'!AE19</f>
        <v>6050000.0000000009</v>
      </c>
      <c r="AE184" s="158">
        <f>'OPEX-M_CWS'!AF19</f>
        <v>6050000.0000000009</v>
      </c>
      <c r="AF184" s="158">
        <f>'OPEX-M_CWS'!AG19</f>
        <v>6050000.0000000009</v>
      </c>
      <c r="AG184" s="158">
        <f>'OPEX-M_CWS'!AH19</f>
        <v>6050000.0000000009</v>
      </c>
      <c r="AH184" s="158">
        <f>'OPEX-M_CWS'!AI19</f>
        <v>6050000.0000000009</v>
      </c>
      <c r="AI184" s="158">
        <f>'OPEX-M_CWS'!AJ19</f>
        <v>6050000.0000000009</v>
      </c>
      <c r="AJ184" s="158">
        <f>'OPEX-M_CWS'!AK19</f>
        <v>6050000.0000000009</v>
      </c>
      <c r="AK184" s="158">
        <f>'OPEX-M_CWS'!AL19</f>
        <v>6050000.0000000009</v>
      </c>
      <c r="AL184" s="158">
        <f>'OPEX-M_CWS'!AM19</f>
        <v>6050000.0000000009</v>
      </c>
      <c r="AM184" s="158">
        <f>'OPEX-M_CWS'!AN19</f>
        <v>6050000.0000000009</v>
      </c>
      <c r="AN184" s="158">
        <f>'OPEX-M_CWS'!AO19</f>
        <v>6050000.0000000009</v>
      </c>
      <c r="AO184" s="158">
        <f>'OPEX-M_CWS'!AP19</f>
        <v>6655000.0000000019</v>
      </c>
      <c r="AP184" s="158">
        <f>'OPEX-M_CWS'!AQ19</f>
        <v>6655000.0000000019</v>
      </c>
      <c r="AQ184" s="158">
        <f>'OPEX-M_CWS'!AR19</f>
        <v>6655000.0000000019</v>
      </c>
      <c r="AR184" s="158">
        <f>'OPEX-M_CWS'!AS19</f>
        <v>6655000.0000000019</v>
      </c>
      <c r="AS184" s="158">
        <f>'OPEX-M_CWS'!AT19</f>
        <v>6655000.0000000019</v>
      </c>
      <c r="AT184" s="158">
        <f>'OPEX-M_CWS'!AU19</f>
        <v>6655000.0000000019</v>
      </c>
      <c r="AU184" s="158">
        <f>'OPEX-M_CWS'!AV19</f>
        <v>6655000.0000000019</v>
      </c>
      <c r="AV184" s="158">
        <f>'OPEX-M_CWS'!AW19</f>
        <v>6655000.0000000019</v>
      </c>
      <c r="AW184" s="158">
        <f>'OPEX-M_CWS'!AX19</f>
        <v>6655000.0000000019</v>
      </c>
      <c r="AX184" s="158">
        <f>'OPEX-M_CWS'!AY19</f>
        <v>6655000.0000000019</v>
      </c>
      <c r="AY184" s="158">
        <f>'OPEX-M_CWS'!AZ19</f>
        <v>6655000.0000000019</v>
      </c>
      <c r="AZ184" s="158">
        <f>'OPEX-M_CWS'!BA19</f>
        <v>6655000.0000000019</v>
      </c>
      <c r="BA184" s="158">
        <f>'OPEX-M_CWS'!BB19</f>
        <v>7320500.0000000028</v>
      </c>
      <c r="BB184" s="158">
        <f>'OPEX-M_CWS'!BC19</f>
        <v>7320500.0000000028</v>
      </c>
      <c r="BC184" s="158">
        <f>'OPEX-M_CWS'!BD19</f>
        <v>7320500.0000000028</v>
      </c>
      <c r="BD184" s="158">
        <f>'OPEX-M_CWS'!BE19</f>
        <v>7320500.0000000028</v>
      </c>
      <c r="BE184" s="158">
        <f>'OPEX-M_CWS'!BF19</f>
        <v>7320500.0000000028</v>
      </c>
      <c r="BF184" s="158">
        <f>'OPEX-M_CWS'!BG19</f>
        <v>7320500.0000000028</v>
      </c>
      <c r="BG184" s="158">
        <f>'OPEX-M_CWS'!BH19</f>
        <v>7320500.0000000028</v>
      </c>
      <c r="BH184" s="158">
        <f>'OPEX-M_CWS'!BI19</f>
        <v>7320500.0000000028</v>
      </c>
      <c r="BI184" s="158">
        <f>'OPEX-M_CWS'!BJ19</f>
        <v>7320500.0000000028</v>
      </c>
      <c r="BJ184" s="158">
        <f>'OPEX-M_CWS'!BK19</f>
        <v>7320500.0000000028</v>
      </c>
      <c r="BK184" s="158">
        <f>'OPEX-M_CWS'!BL19</f>
        <v>7320500.0000000028</v>
      </c>
      <c r="BL184" s="158">
        <f>'OPEX-M_CWS'!BM19</f>
        <v>7320500.0000000028</v>
      </c>
      <c r="BM184" s="167">
        <f t="shared" si="20"/>
        <v>356306000</v>
      </c>
    </row>
    <row r="185" spans="1:65" outlineLevel="1" x14ac:dyDescent="0.15">
      <c r="B185" s="87" t="str">
        <f>'OPEX-M_CWS'!A20</f>
        <v>Miscellaneous</v>
      </c>
      <c r="C185" s="14"/>
      <c r="D185" s="158">
        <f>'OPEX-M_CWS'!E20</f>
        <v>0</v>
      </c>
      <c r="E185" s="158">
        <f>'OPEX-M_CWS'!F20</f>
        <v>0</v>
      </c>
      <c r="F185" s="158">
        <f>'OPEX-M_CWS'!G20</f>
        <v>0</v>
      </c>
      <c r="G185" s="158">
        <f>'OPEX-M_CWS'!H20</f>
        <v>0</v>
      </c>
      <c r="H185" s="158">
        <f>'OPEX-M_CWS'!I20</f>
        <v>0</v>
      </c>
      <c r="I185" s="158">
        <f>'OPEX-M_CWS'!J20</f>
        <v>0</v>
      </c>
      <c r="J185" s="158">
        <f>'OPEX-M_CWS'!K20</f>
        <v>0</v>
      </c>
      <c r="K185" s="158">
        <f>'OPEX-M_CWS'!L20</f>
        <v>0</v>
      </c>
      <c r="L185" s="158">
        <f>'OPEX-M_CWS'!M20</f>
        <v>0</v>
      </c>
      <c r="M185" s="158">
        <f>'OPEX-M_CWS'!N20</f>
        <v>0</v>
      </c>
      <c r="N185" s="158">
        <f>'OPEX-M_CWS'!O20</f>
        <v>0</v>
      </c>
      <c r="O185" s="158">
        <f>'OPEX-M_CWS'!P20</f>
        <v>0</v>
      </c>
      <c r="P185" s="158">
        <f>'OPEX-M_CWS'!Q20</f>
        <v>0</v>
      </c>
      <c r="Q185" s="158">
        <f>'OPEX-M_CWS'!R20</f>
        <v>0</v>
      </c>
      <c r="R185" s="158">
        <f>'OPEX-M_CWS'!S20</f>
        <v>0</v>
      </c>
      <c r="S185" s="158">
        <f>'OPEX-M_CWS'!T20</f>
        <v>0</v>
      </c>
      <c r="T185" s="158">
        <f>'OPEX-M_CWS'!U20</f>
        <v>0</v>
      </c>
      <c r="U185" s="158">
        <f>'OPEX-M_CWS'!V20</f>
        <v>0</v>
      </c>
      <c r="V185" s="158">
        <f>'OPEX-M_CWS'!W20</f>
        <v>0</v>
      </c>
      <c r="W185" s="158">
        <f>'OPEX-M_CWS'!X20</f>
        <v>0</v>
      </c>
      <c r="X185" s="158">
        <f>'OPEX-M_CWS'!Y20</f>
        <v>0</v>
      </c>
      <c r="Y185" s="158">
        <f>'OPEX-M_CWS'!Z20</f>
        <v>0</v>
      </c>
      <c r="Z185" s="158">
        <f>'OPEX-M_CWS'!AA20</f>
        <v>0</v>
      </c>
      <c r="AA185" s="158">
        <f>'OPEX-M_CWS'!AB20</f>
        <v>0</v>
      </c>
      <c r="AB185" s="158">
        <f>'OPEX-M_CWS'!AC20</f>
        <v>0</v>
      </c>
      <c r="AC185" s="158">
        <f>'OPEX-M_CWS'!AD20</f>
        <v>0</v>
      </c>
      <c r="AD185" s="158">
        <f>'OPEX-M_CWS'!AE20</f>
        <v>0</v>
      </c>
      <c r="AE185" s="158">
        <f>'OPEX-M_CWS'!AF20</f>
        <v>0</v>
      </c>
      <c r="AF185" s="158">
        <f>'OPEX-M_CWS'!AG20</f>
        <v>0</v>
      </c>
      <c r="AG185" s="158">
        <f>'OPEX-M_CWS'!AH20</f>
        <v>0</v>
      </c>
      <c r="AH185" s="158">
        <f>'OPEX-M_CWS'!AI20</f>
        <v>0</v>
      </c>
      <c r="AI185" s="158">
        <f>'OPEX-M_CWS'!AJ20</f>
        <v>0</v>
      </c>
      <c r="AJ185" s="158">
        <f>'OPEX-M_CWS'!AK20</f>
        <v>0</v>
      </c>
      <c r="AK185" s="158">
        <f>'OPEX-M_CWS'!AL20</f>
        <v>0</v>
      </c>
      <c r="AL185" s="158">
        <f>'OPEX-M_CWS'!AM20</f>
        <v>0</v>
      </c>
      <c r="AM185" s="158">
        <f>'OPEX-M_CWS'!AN20</f>
        <v>0</v>
      </c>
      <c r="AN185" s="158">
        <f>'OPEX-M_CWS'!AO20</f>
        <v>0</v>
      </c>
      <c r="AO185" s="158">
        <f>'OPEX-M_CWS'!AP20</f>
        <v>0</v>
      </c>
      <c r="AP185" s="158">
        <f>'OPEX-M_CWS'!AQ20</f>
        <v>0</v>
      </c>
      <c r="AQ185" s="158">
        <f>'OPEX-M_CWS'!AR20</f>
        <v>0</v>
      </c>
      <c r="AR185" s="158">
        <f>'OPEX-M_CWS'!AS20</f>
        <v>0</v>
      </c>
      <c r="AS185" s="158">
        <f>'OPEX-M_CWS'!AT20</f>
        <v>0</v>
      </c>
      <c r="AT185" s="158">
        <f>'OPEX-M_CWS'!AU20</f>
        <v>0</v>
      </c>
      <c r="AU185" s="158">
        <f>'OPEX-M_CWS'!AV20</f>
        <v>0</v>
      </c>
      <c r="AV185" s="158">
        <f>'OPEX-M_CWS'!AW20</f>
        <v>0</v>
      </c>
      <c r="AW185" s="158">
        <f>'OPEX-M_CWS'!AX20</f>
        <v>0</v>
      </c>
      <c r="AX185" s="158">
        <f>'OPEX-M_CWS'!AY20</f>
        <v>0</v>
      </c>
      <c r="AY185" s="158">
        <f>'OPEX-M_CWS'!AZ20</f>
        <v>0</v>
      </c>
      <c r="AZ185" s="158">
        <f>'OPEX-M_CWS'!BA20</f>
        <v>0</v>
      </c>
      <c r="BA185" s="158">
        <f>'OPEX-M_CWS'!BB20</f>
        <v>0</v>
      </c>
      <c r="BB185" s="158">
        <f>'OPEX-M_CWS'!BC20</f>
        <v>0</v>
      </c>
      <c r="BC185" s="158">
        <f>'OPEX-M_CWS'!BD20</f>
        <v>0</v>
      </c>
      <c r="BD185" s="158">
        <f>'OPEX-M_CWS'!BE20</f>
        <v>0</v>
      </c>
      <c r="BE185" s="158">
        <f>'OPEX-M_CWS'!BF20</f>
        <v>0</v>
      </c>
      <c r="BF185" s="158">
        <f>'OPEX-M_CWS'!BG20</f>
        <v>0</v>
      </c>
      <c r="BG185" s="158">
        <f>'OPEX-M_CWS'!BH20</f>
        <v>0</v>
      </c>
      <c r="BH185" s="158">
        <f>'OPEX-M_CWS'!BI20</f>
        <v>0</v>
      </c>
      <c r="BI185" s="158">
        <f>'OPEX-M_CWS'!BJ20</f>
        <v>0</v>
      </c>
      <c r="BJ185" s="158">
        <f>'OPEX-M_CWS'!BK20</f>
        <v>0</v>
      </c>
      <c r="BK185" s="158">
        <f>'OPEX-M_CWS'!BL20</f>
        <v>0</v>
      </c>
      <c r="BL185" s="158">
        <f>'OPEX-M_CWS'!BM20</f>
        <v>0</v>
      </c>
      <c r="BM185" s="167">
        <f t="shared" si="20"/>
        <v>0</v>
      </c>
    </row>
    <row r="186" spans="1:65" outlineLevel="1" x14ac:dyDescent="0.15">
      <c r="B186" s="14" t="s">
        <v>168</v>
      </c>
      <c r="C186" s="47"/>
      <c r="D186" s="158">
        <f>'OPEX-M_CWS'!E21</f>
        <v>0</v>
      </c>
      <c r="E186" s="158">
        <f>'OPEX-M_CWS'!F21</f>
        <v>0</v>
      </c>
      <c r="F186" s="158">
        <f>'OPEX-M_CWS'!G21</f>
        <v>0</v>
      </c>
      <c r="G186" s="158">
        <f>'OPEX-M_CWS'!H21</f>
        <v>0</v>
      </c>
      <c r="H186" s="158">
        <f>'OPEX-M_CWS'!I21</f>
        <v>10000000</v>
      </c>
      <c r="I186" s="158">
        <f>'OPEX-M_CWS'!J21</f>
        <v>5000000</v>
      </c>
      <c r="J186" s="158">
        <f>'OPEX-M_CWS'!K21</f>
        <v>5000000</v>
      </c>
      <c r="K186" s="158">
        <f>'OPEX-M_CWS'!L21</f>
        <v>5000000</v>
      </c>
      <c r="L186" s="158">
        <f>'OPEX-M_CWS'!M21</f>
        <v>5000000</v>
      </c>
      <c r="M186" s="158">
        <f>'OPEX-M_CWS'!N21</f>
        <v>5000000</v>
      </c>
      <c r="N186" s="158">
        <f>'OPEX-M_CWS'!O21</f>
        <v>5000000</v>
      </c>
      <c r="O186" s="158">
        <f>'OPEX-M_CWS'!P21</f>
        <v>5000000</v>
      </c>
      <c r="P186" s="158">
        <f>'OPEX-M_CWS'!Q21</f>
        <v>5000000</v>
      </c>
      <c r="Q186" s="158">
        <f>'OPEX-M_CWS'!R21</f>
        <v>5500000</v>
      </c>
      <c r="R186" s="158">
        <f>'OPEX-M_CWS'!S21</f>
        <v>5500000</v>
      </c>
      <c r="S186" s="158">
        <f>'OPEX-M_CWS'!T21</f>
        <v>5500000</v>
      </c>
      <c r="T186" s="158">
        <f>'OPEX-M_CWS'!U21</f>
        <v>5500000</v>
      </c>
      <c r="U186" s="158">
        <f>'OPEX-M_CWS'!V21</f>
        <v>5500000</v>
      </c>
      <c r="V186" s="158">
        <f>'OPEX-M_CWS'!W21</f>
        <v>5500000</v>
      </c>
      <c r="W186" s="158">
        <f>'OPEX-M_CWS'!X21</f>
        <v>5500000</v>
      </c>
      <c r="X186" s="158">
        <f>'OPEX-M_CWS'!Y21</f>
        <v>5500000</v>
      </c>
      <c r="Y186" s="158">
        <f>'OPEX-M_CWS'!Z21</f>
        <v>5500000</v>
      </c>
      <c r="Z186" s="158">
        <f>'OPEX-M_CWS'!AA21</f>
        <v>5500000</v>
      </c>
      <c r="AA186" s="158">
        <f>'OPEX-M_CWS'!AB21</f>
        <v>5500000</v>
      </c>
      <c r="AB186" s="158">
        <f>'OPEX-M_CWS'!AC21</f>
        <v>5500000</v>
      </c>
      <c r="AC186" s="158">
        <f>'OPEX-M_CWS'!AD21</f>
        <v>6050000.0000000009</v>
      </c>
      <c r="AD186" s="158">
        <f>'OPEX-M_CWS'!AE21</f>
        <v>6050000.0000000009</v>
      </c>
      <c r="AE186" s="158">
        <f>'OPEX-M_CWS'!AF21</f>
        <v>6050000.0000000009</v>
      </c>
      <c r="AF186" s="158">
        <f>'OPEX-M_CWS'!AG21</f>
        <v>6050000.0000000009</v>
      </c>
      <c r="AG186" s="158">
        <f>'OPEX-M_CWS'!AH21</f>
        <v>6050000.0000000009</v>
      </c>
      <c r="AH186" s="158">
        <f>'OPEX-M_CWS'!AI21</f>
        <v>6050000.0000000009</v>
      </c>
      <c r="AI186" s="158">
        <f>'OPEX-M_CWS'!AJ21</f>
        <v>6050000.0000000009</v>
      </c>
      <c r="AJ186" s="158">
        <f>'OPEX-M_CWS'!AK21</f>
        <v>6050000.0000000009</v>
      </c>
      <c r="AK186" s="158">
        <f>'OPEX-M_CWS'!AL21</f>
        <v>6050000.0000000009</v>
      </c>
      <c r="AL186" s="158">
        <f>'OPEX-M_CWS'!AM21</f>
        <v>6050000.0000000009</v>
      </c>
      <c r="AM186" s="158">
        <f>'OPEX-M_CWS'!AN21</f>
        <v>6050000.0000000009</v>
      </c>
      <c r="AN186" s="158">
        <f>'OPEX-M_CWS'!AO21</f>
        <v>6050000.0000000009</v>
      </c>
      <c r="AO186" s="158">
        <f>'OPEX-M_CWS'!AP21</f>
        <v>6655000.0000000019</v>
      </c>
      <c r="AP186" s="158">
        <f>'OPEX-M_CWS'!AQ21</f>
        <v>6655000.0000000019</v>
      </c>
      <c r="AQ186" s="158">
        <f>'OPEX-M_CWS'!AR21</f>
        <v>6655000.0000000019</v>
      </c>
      <c r="AR186" s="158">
        <f>'OPEX-M_CWS'!AS21</f>
        <v>6655000.0000000019</v>
      </c>
      <c r="AS186" s="158">
        <f>'OPEX-M_CWS'!AT21</f>
        <v>6655000.0000000019</v>
      </c>
      <c r="AT186" s="158">
        <f>'OPEX-M_CWS'!AU21</f>
        <v>6655000.0000000019</v>
      </c>
      <c r="AU186" s="158">
        <f>'OPEX-M_CWS'!AV21</f>
        <v>6655000.0000000019</v>
      </c>
      <c r="AV186" s="158">
        <f>'OPEX-M_CWS'!AW21</f>
        <v>6655000.0000000019</v>
      </c>
      <c r="AW186" s="158">
        <f>'OPEX-M_CWS'!AX21</f>
        <v>6655000.0000000019</v>
      </c>
      <c r="AX186" s="158">
        <f>'OPEX-M_CWS'!AY21</f>
        <v>6655000.0000000019</v>
      </c>
      <c r="AY186" s="158">
        <f>'OPEX-M_CWS'!AZ21</f>
        <v>6655000.0000000019</v>
      </c>
      <c r="AZ186" s="158">
        <f>'OPEX-M_CWS'!BA21</f>
        <v>6655000.0000000019</v>
      </c>
      <c r="BA186" s="158">
        <f>'OPEX-M_CWS'!BB21</f>
        <v>7320500.0000000028</v>
      </c>
      <c r="BB186" s="158">
        <f>'OPEX-M_CWS'!BC21</f>
        <v>7320500.0000000028</v>
      </c>
      <c r="BC186" s="158">
        <f>'OPEX-M_CWS'!BD21</f>
        <v>7320500.0000000028</v>
      </c>
      <c r="BD186" s="158">
        <f>'OPEX-M_CWS'!BE21</f>
        <v>7320500.0000000028</v>
      </c>
      <c r="BE186" s="158">
        <f>'OPEX-M_CWS'!BF21</f>
        <v>7320500.0000000028</v>
      </c>
      <c r="BF186" s="158">
        <f>'OPEX-M_CWS'!BG21</f>
        <v>7320500.0000000028</v>
      </c>
      <c r="BG186" s="158">
        <f>'OPEX-M_CWS'!BH21</f>
        <v>7320500.0000000028</v>
      </c>
      <c r="BH186" s="158">
        <f>'OPEX-M_CWS'!BI21</f>
        <v>7320500.0000000028</v>
      </c>
      <c r="BI186" s="158">
        <f>'OPEX-M_CWS'!BJ21</f>
        <v>7320500.0000000028</v>
      </c>
      <c r="BJ186" s="158">
        <f>'OPEX-M_CWS'!BK21</f>
        <v>7320500.0000000028</v>
      </c>
      <c r="BK186" s="158">
        <f>'OPEX-M_CWS'!BL21</f>
        <v>7320500.0000000028</v>
      </c>
      <c r="BL186" s="158">
        <f>'OPEX-M_CWS'!BM21</f>
        <v>7320500.0000000028</v>
      </c>
      <c r="BM186" s="167">
        <f t="shared" si="20"/>
        <v>356306000</v>
      </c>
    </row>
    <row r="187" spans="1:65" s="157" customFormat="1" outlineLevel="1" x14ac:dyDescent="0.15">
      <c r="A187" s="156"/>
      <c r="B187" s="33"/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outlineLevel="1" x14ac:dyDescent="0.15">
      <c r="A188" s="156"/>
      <c r="B188" s="14" t="s">
        <v>297</v>
      </c>
      <c r="C188" s="47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  <c r="AA188" s="158"/>
      <c r="AB188" s="158"/>
      <c r="AC188" s="158"/>
      <c r="AD188" s="158"/>
      <c r="AE188" s="158"/>
      <c r="AF188" s="158"/>
      <c r="AG188" s="158"/>
      <c r="AH188" s="158"/>
      <c r="AI188" s="158"/>
      <c r="AJ188" s="158"/>
      <c r="AK188" s="158"/>
      <c r="AL188" s="158"/>
      <c r="AM188" s="158"/>
      <c r="AN188" s="158"/>
      <c r="AO188" s="158"/>
      <c r="AP188" s="158"/>
      <c r="AQ188" s="158"/>
      <c r="AR188" s="158"/>
      <c r="AS188" s="158"/>
      <c r="AT188" s="158"/>
      <c r="AU188" s="158"/>
      <c r="AV188" s="158"/>
      <c r="AW188" s="158"/>
      <c r="AX188" s="158"/>
      <c r="AY188" s="158"/>
      <c r="AZ188" s="158"/>
      <c r="BA188" s="158"/>
      <c r="BB188" s="158"/>
      <c r="BC188" s="158"/>
      <c r="BD188" s="158"/>
      <c r="BE188" s="158"/>
      <c r="BF188" s="158"/>
      <c r="BG188" s="158"/>
      <c r="BH188" s="158"/>
      <c r="BI188" s="158"/>
      <c r="BJ188" s="158"/>
      <c r="BK188" s="158"/>
      <c r="BL188" s="158"/>
      <c r="BM188" s="159"/>
    </row>
    <row r="189" spans="1:65" s="157" customFormat="1" outlineLevel="1" x14ac:dyDescent="0.15">
      <c r="A189" s="156"/>
      <c r="B189" s="47" t="s">
        <v>291</v>
      </c>
      <c r="C189" s="14"/>
      <c r="D189" s="158">
        <f>'OPEX-M_CWS'!E24</f>
        <v>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0</v>
      </c>
    </row>
    <row r="190" spans="1:65" s="50" customFormat="1" outlineLevel="1" x14ac:dyDescent="0.15">
      <c r="A190" s="74"/>
      <c r="B190" s="47" t="s">
        <v>292</v>
      </c>
      <c r="C190" s="14"/>
      <c r="D190" s="158">
        <f>'OPEX-M_CWS'!E25</f>
        <v>0</v>
      </c>
      <c r="E190" s="158">
        <f>'OPEX-M_CWS'!F25</f>
        <v>0</v>
      </c>
      <c r="F190" s="158">
        <f>'OPEX-M_CWS'!G25</f>
        <v>0</v>
      </c>
      <c r="G190" s="158">
        <f>'OPEX-M_CWS'!H25</f>
        <v>0</v>
      </c>
      <c r="H190" s="158">
        <f>'OPEX-M_CWS'!I25</f>
        <v>0</v>
      </c>
      <c r="I190" s="158">
        <f>'OPEX-M_CWS'!J25</f>
        <v>0</v>
      </c>
      <c r="J190" s="158">
        <f>'OPEX-M_CWS'!K25</f>
        <v>0</v>
      </c>
      <c r="K190" s="158">
        <f>'OPEX-M_CWS'!L25</f>
        <v>0</v>
      </c>
      <c r="L190" s="158">
        <f>'OPEX-M_CWS'!M25</f>
        <v>0</v>
      </c>
      <c r="M190" s="158">
        <f>'OPEX-M_CWS'!N25</f>
        <v>0</v>
      </c>
      <c r="N190" s="158">
        <f>'OPEX-M_CWS'!O25</f>
        <v>0</v>
      </c>
      <c r="O190" s="158">
        <f>'OPEX-M_CWS'!P25</f>
        <v>0</v>
      </c>
      <c r="P190" s="158">
        <f>'OPEX-M_CWS'!Q25</f>
        <v>0</v>
      </c>
      <c r="Q190" s="158">
        <f>'OPEX-M_CWS'!R25</f>
        <v>0</v>
      </c>
      <c r="R190" s="158">
        <f>'OPEX-M_CWS'!S25</f>
        <v>0</v>
      </c>
      <c r="S190" s="158">
        <f>'OPEX-M_CWS'!T25</f>
        <v>0</v>
      </c>
      <c r="T190" s="158">
        <f>'OPEX-M_CWS'!U25</f>
        <v>0</v>
      </c>
      <c r="U190" s="158">
        <f>'OPEX-M_CWS'!V25</f>
        <v>0</v>
      </c>
      <c r="V190" s="158">
        <f>'OPEX-M_CWS'!W25</f>
        <v>0</v>
      </c>
      <c r="W190" s="158">
        <f>'OPEX-M_CWS'!X25</f>
        <v>0</v>
      </c>
      <c r="X190" s="158">
        <f>'OPEX-M_CWS'!Y25</f>
        <v>0</v>
      </c>
      <c r="Y190" s="158">
        <f>'OPEX-M_CWS'!Z25</f>
        <v>0</v>
      </c>
      <c r="Z190" s="158">
        <f>'OPEX-M_CWS'!AA25</f>
        <v>0</v>
      </c>
      <c r="AA190" s="158">
        <f>'OPEX-M_CWS'!AB25</f>
        <v>0</v>
      </c>
      <c r="AB190" s="158">
        <f>'OPEX-M_CWS'!AC25</f>
        <v>0</v>
      </c>
      <c r="AC190" s="158">
        <f>'OPEX-M_CWS'!AD25</f>
        <v>0</v>
      </c>
      <c r="AD190" s="158">
        <f>'OPEX-M_CWS'!AE25</f>
        <v>0</v>
      </c>
      <c r="AE190" s="158">
        <f>'OPEX-M_CWS'!AF25</f>
        <v>0</v>
      </c>
      <c r="AF190" s="158">
        <f>'OPEX-M_CWS'!AG25</f>
        <v>0</v>
      </c>
      <c r="AG190" s="158">
        <f>'OPEX-M_CWS'!AH25</f>
        <v>0</v>
      </c>
      <c r="AH190" s="158">
        <f>'OPEX-M_CWS'!AI25</f>
        <v>0</v>
      </c>
      <c r="AI190" s="158">
        <f>'OPEX-M_CWS'!AJ25</f>
        <v>0</v>
      </c>
      <c r="AJ190" s="158">
        <f>'OPEX-M_CWS'!AK25</f>
        <v>0</v>
      </c>
      <c r="AK190" s="158">
        <f>'OPEX-M_CWS'!AL25</f>
        <v>0</v>
      </c>
      <c r="AL190" s="158">
        <f>'OPEX-M_CWS'!AM25</f>
        <v>0</v>
      </c>
      <c r="AM190" s="158">
        <f>'OPEX-M_CWS'!AN25</f>
        <v>0</v>
      </c>
      <c r="AN190" s="158">
        <f>'OPEX-M_CWS'!AO25</f>
        <v>0</v>
      </c>
      <c r="AO190" s="158">
        <f>'OPEX-M_CWS'!AP25</f>
        <v>0</v>
      </c>
      <c r="AP190" s="158">
        <f>'OPEX-M_CWS'!AQ25</f>
        <v>0</v>
      </c>
      <c r="AQ190" s="158">
        <f>'OPEX-M_CWS'!AR25</f>
        <v>0</v>
      </c>
      <c r="AR190" s="158">
        <f>'OPEX-M_CWS'!AS25</f>
        <v>0</v>
      </c>
      <c r="AS190" s="158">
        <f>'OPEX-M_CWS'!AT25</f>
        <v>0</v>
      </c>
      <c r="AT190" s="158">
        <f>'OPEX-M_CWS'!AU25</f>
        <v>0</v>
      </c>
      <c r="AU190" s="158">
        <f>'OPEX-M_CWS'!AV25</f>
        <v>0</v>
      </c>
      <c r="AV190" s="158">
        <f>'OPEX-M_CWS'!AW25</f>
        <v>0</v>
      </c>
      <c r="AW190" s="158">
        <f>'OPEX-M_CWS'!AX25</f>
        <v>0</v>
      </c>
      <c r="AX190" s="158">
        <f>'OPEX-M_CWS'!AY25</f>
        <v>0</v>
      </c>
      <c r="AY190" s="158">
        <f>'OPEX-M_CWS'!AZ25</f>
        <v>0</v>
      </c>
      <c r="AZ190" s="158">
        <f>'OPEX-M_CWS'!BA25</f>
        <v>0</v>
      </c>
      <c r="BA190" s="158">
        <f>'OPEX-M_CWS'!BB25</f>
        <v>0</v>
      </c>
      <c r="BB190" s="158">
        <f>'OPEX-M_CWS'!BC25</f>
        <v>0</v>
      </c>
      <c r="BC190" s="158">
        <f>'OPEX-M_CWS'!BD25</f>
        <v>0</v>
      </c>
      <c r="BD190" s="158">
        <f>'OPEX-M_CWS'!BE25</f>
        <v>0</v>
      </c>
      <c r="BE190" s="158">
        <f>'OPEX-M_CWS'!BF25</f>
        <v>0</v>
      </c>
      <c r="BF190" s="158">
        <f>'OPEX-M_CWS'!BG25</f>
        <v>0</v>
      </c>
      <c r="BG190" s="158">
        <f>'OPEX-M_CWS'!BH25</f>
        <v>0</v>
      </c>
      <c r="BH190" s="158">
        <f>'OPEX-M_CWS'!BI25</f>
        <v>0</v>
      </c>
      <c r="BI190" s="158">
        <f>'OPEX-M_CWS'!BJ25</f>
        <v>0</v>
      </c>
      <c r="BJ190" s="158">
        <f>'OPEX-M_CWS'!BK25</f>
        <v>0</v>
      </c>
      <c r="BK190" s="158">
        <f>'OPEX-M_CWS'!BL25</f>
        <v>0</v>
      </c>
      <c r="BL190" s="158">
        <f>'OPEX-M_CWS'!BM25</f>
        <v>0</v>
      </c>
      <c r="BM190" s="167">
        <f>SUM(D190:BL190)</f>
        <v>0</v>
      </c>
    </row>
    <row r="191" spans="1:65" s="50" customFormat="1" outlineLevel="1" x14ac:dyDescent="0.15">
      <c r="A191" s="74"/>
      <c r="B191" s="47" t="s">
        <v>169</v>
      </c>
      <c r="C191" s="14"/>
      <c r="D191" s="158">
        <f>'OPEX-M_CWS'!E26</f>
        <v>0</v>
      </c>
      <c r="E191" s="158">
        <f>'OPEX-M_CWS'!F26</f>
        <v>0</v>
      </c>
      <c r="F191" s="158">
        <f>'OPEX-M_CWS'!G26</f>
        <v>0</v>
      </c>
      <c r="G191" s="158">
        <f>'OPEX-M_CWS'!H26</f>
        <v>0</v>
      </c>
      <c r="H191" s="158">
        <f>'OPEX-M_CWS'!I26</f>
        <v>0</v>
      </c>
      <c r="I191" s="158">
        <f>'OPEX-M_CWS'!J26</f>
        <v>0</v>
      </c>
      <c r="J191" s="158">
        <f>'OPEX-M_CWS'!K26</f>
        <v>0</v>
      </c>
      <c r="K191" s="158">
        <f>'OPEX-M_CWS'!L26</f>
        <v>0</v>
      </c>
      <c r="L191" s="158">
        <f>'OPEX-M_CWS'!M26</f>
        <v>0</v>
      </c>
      <c r="M191" s="158">
        <f>'OPEX-M_CWS'!N26</f>
        <v>0</v>
      </c>
      <c r="N191" s="158">
        <f>'OPEX-M_CWS'!O26</f>
        <v>0</v>
      </c>
      <c r="O191" s="158">
        <f>'OPEX-M_CWS'!P26</f>
        <v>0</v>
      </c>
      <c r="P191" s="158">
        <f>'OPEX-M_CWS'!Q26</f>
        <v>0</v>
      </c>
      <c r="Q191" s="158">
        <f>'OPEX-M_CWS'!R26</f>
        <v>0</v>
      </c>
      <c r="R191" s="158">
        <f>'OPEX-M_CWS'!S26</f>
        <v>0</v>
      </c>
      <c r="S191" s="158">
        <f>'OPEX-M_CWS'!T26</f>
        <v>0</v>
      </c>
      <c r="T191" s="158">
        <f>'OPEX-M_CWS'!U26</f>
        <v>0</v>
      </c>
      <c r="U191" s="158">
        <f>'OPEX-M_CWS'!V26</f>
        <v>0</v>
      </c>
      <c r="V191" s="158">
        <f>'OPEX-M_CWS'!W26</f>
        <v>0</v>
      </c>
      <c r="W191" s="158">
        <f>'OPEX-M_CWS'!X26</f>
        <v>0</v>
      </c>
      <c r="X191" s="158">
        <f>'OPEX-M_CWS'!Y26</f>
        <v>0</v>
      </c>
      <c r="Y191" s="158">
        <f>'OPEX-M_CWS'!Z26</f>
        <v>0</v>
      </c>
      <c r="Z191" s="158">
        <f>'OPEX-M_CWS'!AA26</f>
        <v>0</v>
      </c>
      <c r="AA191" s="158">
        <f>'OPEX-M_CWS'!AB26</f>
        <v>0</v>
      </c>
      <c r="AB191" s="158">
        <f>'OPEX-M_CWS'!AC26</f>
        <v>0</v>
      </c>
      <c r="AC191" s="158">
        <f>'OPEX-M_CWS'!AD26</f>
        <v>0</v>
      </c>
      <c r="AD191" s="158">
        <f>'OPEX-M_CWS'!AE26</f>
        <v>0</v>
      </c>
      <c r="AE191" s="158">
        <f>'OPEX-M_CWS'!AF26</f>
        <v>0</v>
      </c>
      <c r="AF191" s="158">
        <f>'OPEX-M_CWS'!AG26</f>
        <v>0</v>
      </c>
      <c r="AG191" s="158">
        <f>'OPEX-M_CWS'!AH26</f>
        <v>0</v>
      </c>
      <c r="AH191" s="158">
        <f>'OPEX-M_CWS'!AI26</f>
        <v>0</v>
      </c>
      <c r="AI191" s="158">
        <f>'OPEX-M_CWS'!AJ26</f>
        <v>0</v>
      </c>
      <c r="AJ191" s="158">
        <f>'OPEX-M_CWS'!AK26</f>
        <v>0</v>
      </c>
      <c r="AK191" s="158">
        <f>'OPEX-M_CWS'!AL26</f>
        <v>0</v>
      </c>
      <c r="AL191" s="158">
        <f>'OPEX-M_CWS'!AM26</f>
        <v>0</v>
      </c>
      <c r="AM191" s="158">
        <f>'OPEX-M_CWS'!AN26</f>
        <v>0</v>
      </c>
      <c r="AN191" s="158">
        <f>'OPEX-M_CWS'!AO26</f>
        <v>0</v>
      </c>
      <c r="AO191" s="158">
        <f>'OPEX-M_CWS'!AP26</f>
        <v>0</v>
      </c>
      <c r="AP191" s="158">
        <f>'OPEX-M_CWS'!AQ26</f>
        <v>0</v>
      </c>
      <c r="AQ191" s="158">
        <f>'OPEX-M_CWS'!AR26</f>
        <v>0</v>
      </c>
      <c r="AR191" s="158">
        <f>'OPEX-M_CWS'!AS26</f>
        <v>0</v>
      </c>
      <c r="AS191" s="158">
        <f>'OPEX-M_CWS'!AT26</f>
        <v>0</v>
      </c>
      <c r="AT191" s="158">
        <f>'OPEX-M_CWS'!AU26</f>
        <v>0</v>
      </c>
      <c r="AU191" s="158">
        <f>'OPEX-M_CWS'!AV26</f>
        <v>0</v>
      </c>
      <c r="AV191" s="158">
        <f>'OPEX-M_CWS'!AW26</f>
        <v>0</v>
      </c>
      <c r="AW191" s="158">
        <f>'OPEX-M_CWS'!AX26</f>
        <v>0</v>
      </c>
      <c r="AX191" s="158">
        <f>'OPEX-M_CWS'!AY26</f>
        <v>0</v>
      </c>
      <c r="AY191" s="158">
        <f>'OPEX-M_CWS'!AZ26</f>
        <v>0</v>
      </c>
      <c r="AZ191" s="158">
        <f>'OPEX-M_CWS'!BA26</f>
        <v>0</v>
      </c>
      <c r="BA191" s="158">
        <f>'OPEX-M_CWS'!BB26</f>
        <v>0</v>
      </c>
      <c r="BB191" s="158">
        <f>'OPEX-M_CWS'!BC26</f>
        <v>0</v>
      </c>
      <c r="BC191" s="158">
        <f>'OPEX-M_CWS'!BD26</f>
        <v>0</v>
      </c>
      <c r="BD191" s="158">
        <f>'OPEX-M_CWS'!BE26</f>
        <v>0</v>
      </c>
      <c r="BE191" s="158">
        <f>'OPEX-M_CWS'!BF26</f>
        <v>0</v>
      </c>
      <c r="BF191" s="158">
        <f>'OPEX-M_CWS'!BG26</f>
        <v>0</v>
      </c>
      <c r="BG191" s="158">
        <f>'OPEX-M_CWS'!BH26</f>
        <v>0</v>
      </c>
      <c r="BH191" s="158">
        <f>'OPEX-M_CWS'!BI26</f>
        <v>0</v>
      </c>
      <c r="BI191" s="158">
        <f>'OPEX-M_CWS'!BJ26</f>
        <v>0</v>
      </c>
      <c r="BJ191" s="158">
        <f>'OPEX-M_CWS'!BK26</f>
        <v>0</v>
      </c>
      <c r="BK191" s="158">
        <f>'OPEX-M_CWS'!BL26</f>
        <v>0</v>
      </c>
      <c r="BL191" s="158">
        <f>'OPEX-M_CWS'!BM26</f>
        <v>0</v>
      </c>
      <c r="BM191" s="167">
        <f>SUM(D191:BL191)</f>
        <v>0</v>
      </c>
    </row>
    <row r="192" spans="1:65" s="1" customFormat="1" outlineLevel="1" x14ac:dyDescent="0.15">
      <c r="A192" s="7"/>
      <c r="B192" s="14" t="s">
        <v>296</v>
      </c>
      <c r="C192" s="33"/>
      <c r="D192" s="158">
        <f>'OPEX-M_CWS'!E27</f>
        <v>0</v>
      </c>
      <c r="E192" s="158">
        <f>'OPEX-M_CWS'!F27</f>
        <v>0</v>
      </c>
      <c r="F192" s="158">
        <f>'OPEX-M_CWS'!G27</f>
        <v>0</v>
      </c>
      <c r="G192" s="158">
        <f>'OPEX-M_CWS'!H27</f>
        <v>0</v>
      </c>
      <c r="H192" s="158">
        <f>'OPEX-M_CWS'!I27</f>
        <v>0</v>
      </c>
      <c r="I192" s="158">
        <f>'OPEX-M_CWS'!J27</f>
        <v>0</v>
      </c>
      <c r="J192" s="158">
        <f>'OPEX-M_CWS'!K27</f>
        <v>0</v>
      </c>
      <c r="K192" s="158">
        <f>'OPEX-M_CWS'!L27</f>
        <v>0</v>
      </c>
      <c r="L192" s="158">
        <f>'OPEX-M_CWS'!M27</f>
        <v>0</v>
      </c>
      <c r="M192" s="158">
        <f>'OPEX-M_CWS'!N27</f>
        <v>0</v>
      </c>
      <c r="N192" s="158">
        <f>'OPEX-M_CWS'!O27</f>
        <v>0</v>
      </c>
      <c r="O192" s="158">
        <f>'OPEX-M_CWS'!P27</f>
        <v>0</v>
      </c>
      <c r="P192" s="158">
        <f>'OPEX-M_CWS'!Q27</f>
        <v>0</v>
      </c>
      <c r="Q192" s="158">
        <f>'OPEX-M_CWS'!R27</f>
        <v>0</v>
      </c>
      <c r="R192" s="158">
        <f>'OPEX-M_CWS'!S27</f>
        <v>0</v>
      </c>
      <c r="S192" s="158">
        <f>'OPEX-M_CWS'!T27</f>
        <v>0</v>
      </c>
      <c r="T192" s="158">
        <f>'OPEX-M_CWS'!U27</f>
        <v>0</v>
      </c>
      <c r="U192" s="158">
        <f>'OPEX-M_CWS'!V27</f>
        <v>0</v>
      </c>
      <c r="V192" s="158">
        <f>'OPEX-M_CWS'!W27</f>
        <v>0</v>
      </c>
      <c r="W192" s="158">
        <f>'OPEX-M_CWS'!X27</f>
        <v>0</v>
      </c>
      <c r="X192" s="158">
        <f>'OPEX-M_CWS'!Y27</f>
        <v>0</v>
      </c>
      <c r="Y192" s="158">
        <f>'OPEX-M_CWS'!Z27</f>
        <v>0</v>
      </c>
      <c r="Z192" s="158">
        <f>'OPEX-M_CWS'!AA27</f>
        <v>0</v>
      </c>
      <c r="AA192" s="158">
        <f>'OPEX-M_CWS'!AB27</f>
        <v>0</v>
      </c>
      <c r="AB192" s="158">
        <f>'OPEX-M_CWS'!AC27</f>
        <v>0</v>
      </c>
      <c r="AC192" s="158">
        <f>'OPEX-M_CWS'!AD27</f>
        <v>0</v>
      </c>
      <c r="AD192" s="158">
        <f>'OPEX-M_CWS'!AE27</f>
        <v>0</v>
      </c>
      <c r="AE192" s="158">
        <f>'OPEX-M_CWS'!AF27</f>
        <v>0</v>
      </c>
      <c r="AF192" s="158">
        <f>'OPEX-M_CWS'!AG27</f>
        <v>0</v>
      </c>
      <c r="AG192" s="158">
        <f>'OPEX-M_CWS'!AH27</f>
        <v>0</v>
      </c>
      <c r="AH192" s="158">
        <f>'OPEX-M_CWS'!AI27</f>
        <v>0</v>
      </c>
      <c r="AI192" s="158">
        <f>'OPEX-M_CWS'!AJ27</f>
        <v>0</v>
      </c>
      <c r="AJ192" s="158">
        <f>'OPEX-M_CWS'!AK27</f>
        <v>0</v>
      </c>
      <c r="AK192" s="158">
        <f>'OPEX-M_CWS'!AL27</f>
        <v>0</v>
      </c>
      <c r="AL192" s="158">
        <f>'OPEX-M_CWS'!AM27</f>
        <v>0</v>
      </c>
      <c r="AM192" s="158">
        <f>'OPEX-M_CWS'!AN27</f>
        <v>0</v>
      </c>
      <c r="AN192" s="158">
        <f>'OPEX-M_CWS'!AO27</f>
        <v>0</v>
      </c>
      <c r="AO192" s="158">
        <f>'OPEX-M_CWS'!AP27</f>
        <v>0</v>
      </c>
      <c r="AP192" s="158">
        <f>'OPEX-M_CWS'!AQ27</f>
        <v>0</v>
      </c>
      <c r="AQ192" s="158">
        <f>'OPEX-M_CWS'!AR27</f>
        <v>0</v>
      </c>
      <c r="AR192" s="158">
        <f>'OPEX-M_CWS'!AS27</f>
        <v>0</v>
      </c>
      <c r="AS192" s="158">
        <f>'OPEX-M_CWS'!AT27</f>
        <v>0</v>
      </c>
      <c r="AT192" s="158">
        <f>'OPEX-M_CWS'!AU27</f>
        <v>0</v>
      </c>
      <c r="AU192" s="158">
        <f>'OPEX-M_CWS'!AV27</f>
        <v>0</v>
      </c>
      <c r="AV192" s="158">
        <f>'OPEX-M_CWS'!AW27</f>
        <v>0</v>
      </c>
      <c r="AW192" s="158">
        <f>'OPEX-M_CWS'!AX27</f>
        <v>0</v>
      </c>
      <c r="AX192" s="158">
        <f>'OPEX-M_CWS'!AY27</f>
        <v>0</v>
      </c>
      <c r="AY192" s="158">
        <f>'OPEX-M_CWS'!AZ27</f>
        <v>0</v>
      </c>
      <c r="AZ192" s="158">
        <f>'OPEX-M_CWS'!BA27</f>
        <v>0</v>
      </c>
      <c r="BA192" s="158">
        <f>'OPEX-M_CWS'!BB27</f>
        <v>0</v>
      </c>
      <c r="BB192" s="158">
        <f>'OPEX-M_CWS'!BC27</f>
        <v>0</v>
      </c>
      <c r="BC192" s="158">
        <f>'OPEX-M_CWS'!BD27</f>
        <v>0</v>
      </c>
      <c r="BD192" s="158">
        <f>'OPEX-M_CWS'!BE27</f>
        <v>0</v>
      </c>
      <c r="BE192" s="158">
        <f>'OPEX-M_CWS'!BF27</f>
        <v>0</v>
      </c>
      <c r="BF192" s="158">
        <f>'OPEX-M_CWS'!BG27</f>
        <v>0</v>
      </c>
      <c r="BG192" s="158">
        <f>'OPEX-M_CWS'!BH27</f>
        <v>0</v>
      </c>
      <c r="BH192" s="158">
        <f>'OPEX-M_CWS'!BI27</f>
        <v>0</v>
      </c>
      <c r="BI192" s="158">
        <f>'OPEX-M_CWS'!BJ27</f>
        <v>0</v>
      </c>
      <c r="BJ192" s="158">
        <f>'OPEX-M_CWS'!BK27</f>
        <v>0</v>
      </c>
      <c r="BK192" s="158">
        <f>'OPEX-M_CWS'!BL27</f>
        <v>0</v>
      </c>
      <c r="BL192" s="158">
        <f>'OPEX-M_CWS'!BM27</f>
        <v>0</v>
      </c>
      <c r="BM192" s="167">
        <f>SUM(D192:BL192)</f>
        <v>0</v>
      </c>
    </row>
    <row r="193" spans="1:65" outlineLevel="1" x14ac:dyDescent="0.15"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outlineLevel="1" x14ac:dyDescent="0.15">
      <c r="B194" s="14" t="s">
        <v>298</v>
      </c>
      <c r="C194" s="14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  <c r="AA194" s="158"/>
      <c r="AB194" s="158"/>
      <c r="AC194" s="158"/>
      <c r="AD194" s="158"/>
      <c r="AE194" s="158"/>
      <c r="AF194" s="158"/>
      <c r="AG194" s="158"/>
      <c r="AH194" s="158"/>
      <c r="AI194" s="158"/>
      <c r="AJ194" s="158"/>
      <c r="AK194" s="158"/>
      <c r="AL194" s="158"/>
      <c r="AM194" s="158"/>
      <c r="AN194" s="158"/>
      <c r="AO194" s="158"/>
      <c r="AP194" s="158"/>
      <c r="AQ194" s="158"/>
      <c r="AR194" s="158"/>
      <c r="AS194" s="158"/>
      <c r="AT194" s="158"/>
      <c r="AU194" s="158"/>
      <c r="AV194" s="158"/>
      <c r="AW194" s="158"/>
      <c r="AX194" s="158"/>
      <c r="AY194" s="158"/>
      <c r="AZ194" s="158"/>
      <c r="BA194" s="158"/>
      <c r="BB194" s="158"/>
      <c r="BC194" s="158"/>
      <c r="BD194" s="158"/>
      <c r="BE194" s="158"/>
      <c r="BF194" s="158"/>
      <c r="BG194" s="158"/>
      <c r="BH194" s="158"/>
      <c r="BI194" s="158"/>
      <c r="BJ194" s="158"/>
      <c r="BK194" s="158"/>
      <c r="BL194" s="158"/>
    </row>
    <row r="195" spans="1:65" s="50" customFormat="1" outlineLevel="1" x14ac:dyDescent="0.15">
      <c r="A195" s="74"/>
      <c r="B195" s="47" t="s">
        <v>180</v>
      </c>
      <c r="C195" s="14"/>
      <c r="D195" s="158">
        <f>'OPEX-M_CWS'!E30</f>
        <v>0</v>
      </c>
      <c r="E195" s="158">
        <f>'OPEX-M_CWS'!F30</f>
        <v>0</v>
      </c>
      <c r="F195" s="158">
        <f>'OPEX-M_CWS'!G30</f>
        <v>0</v>
      </c>
      <c r="G195" s="158">
        <f>'OPEX-M_CWS'!H30</f>
        <v>0</v>
      </c>
      <c r="H195" s="158">
        <f>'OPEX-M_CWS'!I30</f>
        <v>0</v>
      </c>
      <c r="I195" s="158">
        <f>'OPEX-M_CWS'!J30</f>
        <v>0</v>
      </c>
      <c r="J195" s="158">
        <f>'OPEX-M_CWS'!K30</f>
        <v>0</v>
      </c>
      <c r="K195" s="158">
        <f>'OPEX-M_CWS'!L30</f>
        <v>0</v>
      </c>
      <c r="L195" s="158">
        <f>'OPEX-M_CWS'!M30</f>
        <v>0</v>
      </c>
      <c r="M195" s="158">
        <f>'OPEX-M_CWS'!N30</f>
        <v>0</v>
      </c>
      <c r="N195" s="158">
        <f>'OPEX-M_CWS'!O30</f>
        <v>0</v>
      </c>
      <c r="O195" s="158">
        <f>'OPEX-M_CWS'!P30</f>
        <v>0</v>
      </c>
      <c r="P195" s="158">
        <f>'OPEX-M_CWS'!Q30</f>
        <v>0</v>
      </c>
      <c r="Q195" s="158">
        <f>'OPEX-M_CWS'!R30</f>
        <v>0</v>
      </c>
      <c r="R195" s="158">
        <f>'OPEX-M_CWS'!S30</f>
        <v>0</v>
      </c>
      <c r="S195" s="158">
        <f>'OPEX-M_CWS'!T30</f>
        <v>0</v>
      </c>
      <c r="T195" s="158">
        <f>'OPEX-M_CWS'!U30</f>
        <v>0</v>
      </c>
      <c r="U195" s="158">
        <f>'OPEX-M_CWS'!V30</f>
        <v>0</v>
      </c>
      <c r="V195" s="158">
        <f>'OPEX-M_CWS'!W30</f>
        <v>0</v>
      </c>
      <c r="W195" s="158">
        <f>'OPEX-M_CWS'!X30</f>
        <v>0</v>
      </c>
      <c r="X195" s="158">
        <f>'OPEX-M_CWS'!Y30</f>
        <v>0</v>
      </c>
      <c r="Y195" s="158">
        <f>'OPEX-M_CWS'!Z30</f>
        <v>0</v>
      </c>
      <c r="Z195" s="158">
        <f>'OPEX-M_CWS'!AA30</f>
        <v>0</v>
      </c>
      <c r="AA195" s="158">
        <f>'OPEX-M_CWS'!AB30</f>
        <v>0</v>
      </c>
      <c r="AB195" s="158">
        <f>'OPEX-M_CWS'!AC30</f>
        <v>0</v>
      </c>
      <c r="AC195" s="158">
        <f>'OPEX-M_CWS'!AD30</f>
        <v>0</v>
      </c>
      <c r="AD195" s="158">
        <f>'OPEX-M_CWS'!AE30</f>
        <v>0</v>
      </c>
      <c r="AE195" s="158">
        <f>'OPEX-M_CWS'!AF30</f>
        <v>0</v>
      </c>
      <c r="AF195" s="158">
        <f>'OPEX-M_CWS'!AG30</f>
        <v>0</v>
      </c>
      <c r="AG195" s="158">
        <f>'OPEX-M_CWS'!AH30</f>
        <v>0</v>
      </c>
      <c r="AH195" s="158">
        <f>'OPEX-M_CWS'!AI30</f>
        <v>0</v>
      </c>
      <c r="AI195" s="158">
        <f>'OPEX-M_CWS'!AJ30</f>
        <v>0</v>
      </c>
      <c r="AJ195" s="158">
        <f>'OPEX-M_CWS'!AK30</f>
        <v>0</v>
      </c>
      <c r="AK195" s="158">
        <f>'OPEX-M_CWS'!AL30</f>
        <v>0</v>
      </c>
      <c r="AL195" s="158">
        <f>'OPEX-M_CWS'!AM30</f>
        <v>0</v>
      </c>
      <c r="AM195" s="158">
        <f>'OPEX-M_CWS'!AN30</f>
        <v>0</v>
      </c>
      <c r="AN195" s="158">
        <f>'OPEX-M_CWS'!AO30</f>
        <v>0</v>
      </c>
      <c r="AO195" s="158">
        <f>'OPEX-M_CWS'!AP30</f>
        <v>0</v>
      </c>
      <c r="AP195" s="158">
        <f>'OPEX-M_CWS'!AQ30</f>
        <v>0</v>
      </c>
      <c r="AQ195" s="158">
        <f>'OPEX-M_CWS'!AR30</f>
        <v>0</v>
      </c>
      <c r="AR195" s="158">
        <f>'OPEX-M_CWS'!AS30</f>
        <v>0</v>
      </c>
      <c r="AS195" s="158">
        <f>'OPEX-M_CWS'!AT30</f>
        <v>0</v>
      </c>
      <c r="AT195" s="158">
        <f>'OPEX-M_CWS'!AU30</f>
        <v>0</v>
      </c>
      <c r="AU195" s="158">
        <f>'OPEX-M_CWS'!AV30</f>
        <v>0</v>
      </c>
      <c r="AV195" s="158">
        <f>'OPEX-M_CWS'!AW30</f>
        <v>0</v>
      </c>
      <c r="AW195" s="158">
        <f>'OPEX-M_CWS'!AX30</f>
        <v>0</v>
      </c>
      <c r="AX195" s="158">
        <f>'OPEX-M_CWS'!AY30</f>
        <v>0</v>
      </c>
      <c r="AY195" s="158">
        <f>'OPEX-M_CWS'!AZ30</f>
        <v>0</v>
      </c>
      <c r="AZ195" s="158">
        <f>'OPEX-M_CWS'!BA30</f>
        <v>0</v>
      </c>
      <c r="BA195" s="158">
        <f>'OPEX-M_CWS'!BB30</f>
        <v>0</v>
      </c>
      <c r="BB195" s="158">
        <f>'OPEX-M_CWS'!BC30</f>
        <v>0</v>
      </c>
      <c r="BC195" s="158">
        <f>'OPEX-M_CWS'!BD30</f>
        <v>0</v>
      </c>
      <c r="BD195" s="158">
        <f>'OPEX-M_CWS'!BE30</f>
        <v>0</v>
      </c>
      <c r="BE195" s="158">
        <f>'OPEX-M_CWS'!BF30</f>
        <v>0</v>
      </c>
      <c r="BF195" s="158">
        <f>'OPEX-M_CWS'!BG30</f>
        <v>0</v>
      </c>
      <c r="BG195" s="158">
        <f>'OPEX-M_CWS'!BH30</f>
        <v>0</v>
      </c>
      <c r="BH195" s="158">
        <f>'OPEX-M_CWS'!BI30</f>
        <v>0</v>
      </c>
      <c r="BI195" s="158">
        <f>'OPEX-M_CWS'!BJ30</f>
        <v>0</v>
      </c>
      <c r="BJ195" s="158">
        <f>'OPEX-M_CWS'!BK30</f>
        <v>0</v>
      </c>
      <c r="BK195" s="158">
        <f>'OPEX-M_CWS'!BL30</f>
        <v>0</v>
      </c>
      <c r="BL195" s="158">
        <f>'OPEX-M_CWS'!BM30</f>
        <v>0</v>
      </c>
      <c r="BM195" s="167">
        <f>SUM(D195:BL195)</f>
        <v>0</v>
      </c>
    </row>
    <row r="196" spans="1:65" s="50" customFormat="1" outlineLevel="1" x14ac:dyDescent="0.15">
      <c r="A196" s="74"/>
      <c r="B196" s="47" t="s">
        <v>986</v>
      </c>
      <c r="C196" s="14"/>
      <c r="D196" s="158">
        <f>'OPEX-M_CWS'!E31</f>
        <v>0</v>
      </c>
      <c r="E196" s="158">
        <f>'OPEX-M_CWS'!F31</f>
        <v>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0</v>
      </c>
    </row>
    <row r="197" spans="1:65" s="50" customFormat="1" outlineLevel="1" x14ac:dyDescent="0.15">
      <c r="A197" s="74"/>
      <c r="B197" s="47" t="s">
        <v>176</v>
      </c>
      <c r="C197" s="14"/>
      <c r="D197" s="158">
        <f>'OPEX-M_CWS'!E32</f>
        <v>0</v>
      </c>
      <c r="E197" s="158">
        <f>'OPEX-M_CWS'!F32</f>
        <v>0</v>
      </c>
      <c r="F197" s="158">
        <f>'OPEX-M_CWS'!G32</f>
        <v>0</v>
      </c>
      <c r="G197" s="158">
        <f>'OPEX-M_CWS'!H32</f>
        <v>0</v>
      </c>
      <c r="H197" s="158">
        <f>'OPEX-M_CWS'!I32</f>
        <v>0</v>
      </c>
      <c r="I197" s="158">
        <f>'OPEX-M_CWS'!J32</f>
        <v>0</v>
      </c>
      <c r="J197" s="158">
        <f>'OPEX-M_CWS'!K32</f>
        <v>0</v>
      </c>
      <c r="K197" s="158">
        <f>'OPEX-M_CWS'!L32</f>
        <v>0</v>
      </c>
      <c r="L197" s="158">
        <f>'OPEX-M_CWS'!M32</f>
        <v>0</v>
      </c>
      <c r="M197" s="158">
        <f>'OPEX-M_CWS'!N32</f>
        <v>0</v>
      </c>
      <c r="N197" s="158">
        <f>'OPEX-M_CWS'!O32</f>
        <v>0</v>
      </c>
      <c r="O197" s="158">
        <f>'OPEX-M_CWS'!P32</f>
        <v>0</v>
      </c>
      <c r="P197" s="158">
        <f>'OPEX-M_CWS'!Q32</f>
        <v>0</v>
      </c>
      <c r="Q197" s="158">
        <f>'OPEX-M_CWS'!R32</f>
        <v>0</v>
      </c>
      <c r="R197" s="158">
        <f>'OPEX-M_CWS'!S32</f>
        <v>0</v>
      </c>
      <c r="S197" s="158">
        <f>'OPEX-M_CWS'!T32</f>
        <v>0</v>
      </c>
      <c r="T197" s="158">
        <f>'OPEX-M_CWS'!U32</f>
        <v>0</v>
      </c>
      <c r="U197" s="158">
        <f>'OPEX-M_CWS'!V32</f>
        <v>0</v>
      </c>
      <c r="V197" s="158">
        <f>'OPEX-M_CWS'!W32</f>
        <v>0</v>
      </c>
      <c r="W197" s="158">
        <f>'OPEX-M_CWS'!X32</f>
        <v>0</v>
      </c>
      <c r="X197" s="158">
        <f>'OPEX-M_CWS'!Y32</f>
        <v>0</v>
      </c>
      <c r="Y197" s="158">
        <f>'OPEX-M_CWS'!Z32</f>
        <v>0</v>
      </c>
      <c r="Z197" s="158">
        <f>'OPEX-M_CWS'!AA32</f>
        <v>0</v>
      </c>
      <c r="AA197" s="158">
        <f>'OPEX-M_CWS'!AB32</f>
        <v>0</v>
      </c>
      <c r="AB197" s="158">
        <f>'OPEX-M_CWS'!AC32</f>
        <v>0</v>
      </c>
      <c r="AC197" s="158">
        <f>'OPEX-M_CWS'!AD32</f>
        <v>0</v>
      </c>
      <c r="AD197" s="158">
        <f>'OPEX-M_CWS'!AE32</f>
        <v>0</v>
      </c>
      <c r="AE197" s="158">
        <f>'OPEX-M_CWS'!AF32</f>
        <v>0</v>
      </c>
      <c r="AF197" s="158">
        <f>'OPEX-M_CWS'!AG32</f>
        <v>0</v>
      </c>
      <c r="AG197" s="158">
        <f>'OPEX-M_CWS'!AH32</f>
        <v>0</v>
      </c>
      <c r="AH197" s="158">
        <f>'OPEX-M_CWS'!AI32</f>
        <v>0</v>
      </c>
      <c r="AI197" s="158">
        <f>'OPEX-M_CWS'!AJ32</f>
        <v>0</v>
      </c>
      <c r="AJ197" s="158">
        <f>'OPEX-M_CWS'!AK32</f>
        <v>0</v>
      </c>
      <c r="AK197" s="158">
        <f>'OPEX-M_CWS'!AL32</f>
        <v>0</v>
      </c>
      <c r="AL197" s="158">
        <f>'OPEX-M_CWS'!AM32</f>
        <v>0</v>
      </c>
      <c r="AM197" s="158">
        <f>'OPEX-M_CWS'!AN32</f>
        <v>0</v>
      </c>
      <c r="AN197" s="158">
        <f>'OPEX-M_CWS'!AO32</f>
        <v>0</v>
      </c>
      <c r="AO197" s="158">
        <f>'OPEX-M_CWS'!AP32</f>
        <v>0</v>
      </c>
      <c r="AP197" s="158">
        <f>'OPEX-M_CWS'!AQ32</f>
        <v>0</v>
      </c>
      <c r="AQ197" s="158">
        <f>'OPEX-M_CWS'!AR32</f>
        <v>0</v>
      </c>
      <c r="AR197" s="158">
        <f>'OPEX-M_CWS'!AS32</f>
        <v>0</v>
      </c>
      <c r="AS197" s="158">
        <f>'OPEX-M_CWS'!AT32</f>
        <v>0</v>
      </c>
      <c r="AT197" s="158">
        <f>'OPEX-M_CWS'!AU32</f>
        <v>0</v>
      </c>
      <c r="AU197" s="158">
        <f>'OPEX-M_CWS'!AV32</f>
        <v>0</v>
      </c>
      <c r="AV197" s="158">
        <f>'OPEX-M_CWS'!AW32</f>
        <v>0</v>
      </c>
      <c r="AW197" s="158">
        <f>'OPEX-M_CWS'!AX32</f>
        <v>0</v>
      </c>
      <c r="AX197" s="158">
        <f>'OPEX-M_CWS'!AY32</f>
        <v>0</v>
      </c>
      <c r="AY197" s="158">
        <f>'OPEX-M_CWS'!AZ32</f>
        <v>0</v>
      </c>
      <c r="AZ197" s="158">
        <f>'OPEX-M_CWS'!BA32</f>
        <v>0</v>
      </c>
      <c r="BA197" s="158">
        <f>'OPEX-M_CWS'!BB32</f>
        <v>0</v>
      </c>
      <c r="BB197" s="158">
        <f>'OPEX-M_CWS'!BC32</f>
        <v>0</v>
      </c>
      <c r="BC197" s="158">
        <f>'OPEX-M_CWS'!BD32</f>
        <v>0</v>
      </c>
      <c r="BD197" s="158">
        <f>'OPEX-M_CWS'!BE32</f>
        <v>0</v>
      </c>
      <c r="BE197" s="158">
        <f>'OPEX-M_CWS'!BF32</f>
        <v>0</v>
      </c>
      <c r="BF197" s="158">
        <f>'OPEX-M_CWS'!BG32</f>
        <v>0</v>
      </c>
      <c r="BG197" s="158">
        <f>'OPEX-M_CWS'!BH32</f>
        <v>0</v>
      </c>
      <c r="BH197" s="158">
        <f>'OPEX-M_CWS'!BI32</f>
        <v>0</v>
      </c>
      <c r="BI197" s="158">
        <f>'OPEX-M_CWS'!BJ32</f>
        <v>0</v>
      </c>
      <c r="BJ197" s="158">
        <f>'OPEX-M_CWS'!BK32</f>
        <v>0</v>
      </c>
      <c r="BK197" s="158">
        <f>'OPEX-M_CWS'!BL32</f>
        <v>0</v>
      </c>
      <c r="BL197" s="158">
        <f>'OPEX-M_CWS'!BM32</f>
        <v>0</v>
      </c>
      <c r="BM197" s="167">
        <f>SUM(D197:BL197)</f>
        <v>0</v>
      </c>
    </row>
    <row r="198" spans="1:65" s="50" customFormat="1" outlineLevel="1" x14ac:dyDescent="0.15">
      <c r="A198" s="74"/>
      <c r="B198" s="50" t="s">
        <v>299</v>
      </c>
      <c r="C198" s="14"/>
      <c r="D198" s="158">
        <f>'OPEX-M_CWS'!E33</f>
        <v>0</v>
      </c>
      <c r="E198" s="158">
        <f>'OPEX-M_CWS'!F33</f>
        <v>0</v>
      </c>
      <c r="F198" s="158">
        <f>'OPEX-M_CWS'!G33</f>
        <v>0</v>
      </c>
      <c r="G198" s="158">
        <f>'OPEX-M_CWS'!H33</f>
        <v>0</v>
      </c>
      <c r="H198" s="158">
        <f>'OPEX-M_CWS'!I33</f>
        <v>0</v>
      </c>
      <c r="I198" s="158">
        <f>'OPEX-M_CWS'!J33</f>
        <v>0</v>
      </c>
      <c r="J198" s="158">
        <f>'OPEX-M_CWS'!K33</f>
        <v>0</v>
      </c>
      <c r="K198" s="158">
        <f>'OPEX-M_CWS'!L33</f>
        <v>0</v>
      </c>
      <c r="L198" s="158">
        <f>'OPEX-M_CWS'!M33</f>
        <v>0</v>
      </c>
      <c r="M198" s="158">
        <f>'OPEX-M_CWS'!N33</f>
        <v>0</v>
      </c>
      <c r="N198" s="158">
        <f>'OPEX-M_CWS'!O33</f>
        <v>0</v>
      </c>
      <c r="O198" s="158">
        <f>'OPEX-M_CWS'!P33</f>
        <v>0</v>
      </c>
      <c r="P198" s="158">
        <f>'OPEX-M_CWS'!Q33</f>
        <v>0</v>
      </c>
      <c r="Q198" s="158">
        <f>'OPEX-M_CWS'!R33</f>
        <v>0</v>
      </c>
      <c r="R198" s="158">
        <f>'OPEX-M_CWS'!S33</f>
        <v>0</v>
      </c>
      <c r="S198" s="158">
        <f>'OPEX-M_CWS'!T33</f>
        <v>0</v>
      </c>
      <c r="T198" s="158">
        <f>'OPEX-M_CWS'!U33</f>
        <v>0</v>
      </c>
      <c r="U198" s="158">
        <f>'OPEX-M_CWS'!V33</f>
        <v>0</v>
      </c>
      <c r="V198" s="158">
        <f>'OPEX-M_CWS'!W33</f>
        <v>0</v>
      </c>
      <c r="W198" s="158">
        <f>'OPEX-M_CWS'!X33</f>
        <v>0</v>
      </c>
      <c r="X198" s="158">
        <f>'OPEX-M_CWS'!Y33</f>
        <v>0</v>
      </c>
      <c r="Y198" s="158">
        <f>'OPEX-M_CWS'!Z33</f>
        <v>0</v>
      </c>
      <c r="Z198" s="158">
        <f>'OPEX-M_CWS'!AA33</f>
        <v>0</v>
      </c>
      <c r="AA198" s="158">
        <f>'OPEX-M_CWS'!AB33</f>
        <v>0</v>
      </c>
      <c r="AB198" s="158">
        <f>'OPEX-M_CWS'!AC33</f>
        <v>0</v>
      </c>
      <c r="AC198" s="158">
        <f>'OPEX-M_CWS'!AD33</f>
        <v>0</v>
      </c>
      <c r="AD198" s="158">
        <f>'OPEX-M_CWS'!AE33</f>
        <v>0</v>
      </c>
      <c r="AE198" s="158">
        <f>'OPEX-M_CWS'!AF33</f>
        <v>0</v>
      </c>
      <c r="AF198" s="158">
        <f>'OPEX-M_CWS'!AG33</f>
        <v>0</v>
      </c>
      <c r="AG198" s="158">
        <f>'OPEX-M_CWS'!AH33</f>
        <v>0</v>
      </c>
      <c r="AH198" s="158">
        <f>'OPEX-M_CWS'!AI33</f>
        <v>0</v>
      </c>
      <c r="AI198" s="158">
        <f>'OPEX-M_CWS'!AJ33</f>
        <v>0</v>
      </c>
      <c r="AJ198" s="158">
        <f>'OPEX-M_CWS'!AK33</f>
        <v>0</v>
      </c>
      <c r="AK198" s="158">
        <f>'OPEX-M_CWS'!AL33</f>
        <v>0</v>
      </c>
      <c r="AL198" s="158">
        <f>'OPEX-M_CWS'!AM33</f>
        <v>0</v>
      </c>
      <c r="AM198" s="158">
        <f>'OPEX-M_CWS'!AN33</f>
        <v>0</v>
      </c>
      <c r="AN198" s="158">
        <f>'OPEX-M_CWS'!AO33</f>
        <v>0</v>
      </c>
      <c r="AO198" s="158">
        <f>'OPEX-M_CWS'!AP33</f>
        <v>0</v>
      </c>
      <c r="AP198" s="158">
        <f>'OPEX-M_CWS'!AQ33</f>
        <v>0</v>
      </c>
      <c r="AQ198" s="158">
        <f>'OPEX-M_CWS'!AR33</f>
        <v>0</v>
      </c>
      <c r="AR198" s="158">
        <f>'OPEX-M_CWS'!AS33</f>
        <v>0</v>
      </c>
      <c r="AS198" s="158">
        <f>'OPEX-M_CWS'!AT33</f>
        <v>0</v>
      </c>
      <c r="AT198" s="158">
        <f>'OPEX-M_CWS'!AU33</f>
        <v>0</v>
      </c>
      <c r="AU198" s="158">
        <f>'OPEX-M_CWS'!AV33</f>
        <v>0</v>
      </c>
      <c r="AV198" s="158">
        <f>'OPEX-M_CWS'!AW33</f>
        <v>0</v>
      </c>
      <c r="AW198" s="158">
        <f>'OPEX-M_CWS'!AX33</f>
        <v>0</v>
      </c>
      <c r="AX198" s="158">
        <f>'OPEX-M_CWS'!AY33</f>
        <v>0</v>
      </c>
      <c r="AY198" s="158">
        <f>'OPEX-M_CWS'!AZ33</f>
        <v>0</v>
      </c>
      <c r="AZ198" s="158">
        <f>'OPEX-M_CWS'!BA33</f>
        <v>0</v>
      </c>
      <c r="BA198" s="158">
        <f>'OPEX-M_CWS'!BB33</f>
        <v>0</v>
      </c>
      <c r="BB198" s="158">
        <f>'OPEX-M_CWS'!BC33</f>
        <v>0</v>
      </c>
      <c r="BC198" s="158">
        <f>'OPEX-M_CWS'!BD33</f>
        <v>0</v>
      </c>
      <c r="BD198" s="158">
        <f>'OPEX-M_CWS'!BE33</f>
        <v>0</v>
      </c>
      <c r="BE198" s="158">
        <f>'OPEX-M_CWS'!BF33</f>
        <v>0</v>
      </c>
      <c r="BF198" s="158">
        <f>'OPEX-M_CWS'!BG33</f>
        <v>0</v>
      </c>
      <c r="BG198" s="158">
        <f>'OPEX-M_CWS'!BH33</f>
        <v>0</v>
      </c>
      <c r="BH198" s="158">
        <f>'OPEX-M_CWS'!BI33</f>
        <v>0</v>
      </c>
      <c r="BI198" s="158">
        <f>'OPEX-M_CWS'!BJ33</f>
        <v>0</v>
      </c>
      <c r="BJ198" s="158">
        <f>'OPEX-M_CWS'!BK33</f>
        <v>0</v>
      </c>
      <c r="BK198" s="158">
        <f>'OPEX-M_CWS'!BL33</f>
        <v>0</v>
      </c>
      <c r="BL198" s="158">
        <f>'OPEX-M_CWS'!BM33</f>
        <v>0</v>
      </c>
      <c r="BM198" s="167">
        <f>SUM(D198:BL198)</f>
        <v>0</v>
      </c>
    </row>
    <row r="199" spans="1:65" s="50" customFormat="1" outlineLevel="1" x14ac:dyDescent="0.15">
      <c r="A199" s="74"/>
      <c r="C199" s="14"/>
      <c r="D199" s="166"/>
      <c r="E199" s="166"/>
      <c r="F199" s="166"/>
      <c r="G199" s="166"/>
      <c r="H199" s="166"/>
      <c r="I199" s="166"/>
      <c r="J199" s="166"/>
      <c r="K199" s="166"/>
      <c r="L199" s="166"/>
      <c r="M199" s="166"/>
      <c r="N199" s="166"/>
      <c r="O199" s="166"/>
      <c r="P199" s="166"/>
      <c r="Q199" s="166"/>
      <c r="R199" s="166"/>
      <c r="S199" s="166"/>
      <c r="T199" s="166"/>
      <c r="U199" s="166"/>
      <c r="V199" s="166"/>
      <c r="W199" s="166"/>
      <c r="X199" s="166"/>
      <c r="Y199" s="166"/>
      <c r="Z199" s="166"/>
      <c r="AA199" s="166"/>
      <c r="AB199" s="166"/>
      <c r="AC199" s="166"/>
      <c r="AD199" s="166"/>
      <c r="AE199" s="166"/>
      <c r="AF199" s="166"/>
      <c r="AG199" s="166"/>
      <c r="AH199" s="166"/>
      <c r="AI199" s="166"/>
      <c r="AJ199" s="166"/>
      <c r="AK199" s="166"/>
      <c r="AL199" s="166"/>
      <c r="AM199" s="166"/>
      <c r="AN199" s="166"/>
      <c r="AO199" s="166"/>
      <c r="AP199" s="166"/>
      <c r="AQ199" s="166"/>
      <c r="AR199" s="166"/>
      <c r="AS199" s="166"/>
      <c r="AT199" s="166"/>
      <c r="AU199" s="166"/>
      <c r="AV199" s="166"/>
      <c r="AW199" s="166"/>
      <c r="AX199" s="166"/>
      <c r="AY199" s="166"/>
      <c r="AZ199" s="166"/>
      <c r="BA199" s="166"/>
      <c r="BB199" s="166"/>
      <c r="BC199" s="166"/>
      <c r="BD199" s="166"/>
      <c r="BE199" s="166"/>
      <c r="BF199" s="166"/>
      <c r="BG199" s="166"/>
      <c r="BH199" s="166"/>
      <c r="BI199" s="166"/>
      <c r="BJ199" s="166"/>
      <c r="BK199" s="166"/>
      <c r="BL199" s="166"/>
      <c r="BM199" s="167"/>
    </row>
    <row r="200" spans="1:65" outlineLevel="1" x14ac:dyDescent="0.15">
      <c r="B200" s="14" t="s">
        <v>174</v>
      </c>
      <c r="C200" s="33"/>
      <c r="D200" s="158">
        <f>'OPEX-M_CWS'!E35</f>
        <v>0</v>
      </c>
      <c r="E200" s="158">
        <f>'OPEX-M_CWS'!F35</f>
        <v>0</v>
      </c>
      <c r="F200" s="158">
        <f>'OPEX-M_CWS'!G35</f>
        <v>0</v>
      </c>
      <c r="G200" s="158">
        <f>'OPEX-M_CWS'!H35</f>
        <v>0</v>
      </c>
      <c r="H200" s="158">
        <f>'OPEX-M_CWS'!I35</f>
        <v>0</v>
      </c>
      <c r="I200" s="158">
        <f>'OPEX-M_CWS'!J35</f>
        <v>0</v>
      </c>
      <c r="J200" s="158">
        <f>'OPEX-M_CWS'!K35</f>
        <v>0</v>
      </c>
      <c r="K200" s="158">
        <f>'OPEX-M_CWS'!L35</f>
        <v>0</v>
      </c>
      <c r="L200" s="158">
        <f>'OPEX-M_CWS'!M35</f>
        <v>0</v>
      </c>
      <c r="M200" s="158">
        <f>'OPEX-M_CWS'!N35</f>
        <v>0</v>
      </c>
      <c r="N200" s="158">
        <f>'OPEX-M_CWS'!O35</f>
        <v>0</v>
      </c>
      <c r="O200" s="158">
        <f>'OPEX-M_CWS'!P35</f>
        <v>0</v>
      </c>
      <c r="P200" s="158">
        <f>'OPEX-M_CWS'!Q35</f>
        <v>0</v>
      </c>
      <c r="Q200" s="158">
        <f>'OPEX-M_CWS'!R35</f>
        <v>0</v>
      </c>
      <c r="R200" s="158">
        <f>'OPEX-M_CWS'!S35</f>
        <v>0</v>
      </c>
      <c r="S200" s="158">
        <f>'OPEX-M_CWS'!T35</f>
        <v>0</v>
      </c>
      <c r="T200" s="158">
        <f>'OPEX-M_CWS'!U35</f>
        <v>0</v>
      </c>
      <c r="U200" s="158">
        <f>'OPEX-M_CWS'!V35</f>
        <v>0</v>
      </c>
      <c r="V200" s="158">
        <f>'OPEX-M_CWS'!W35</f>
        <v>0</v>
      </c>
      <c r="W200" s="158">
        <f>'OPEX-M_CWS'!X35</f>
        <v>0</v>
      </c>
      <c r="X200" s="158">
        <f>'OPEX-M_CWS'!Y35</f>
        <v>0</v>
      </c>
      <c r="Y200" s="158">
        <f>'OPEX-M_CWS'!Z35</f>
        <v>0</v>
      </c>
      <c r="Z200" s="158">
        <f>'OPEX-M_CWS'!AA35</f>
        <v>0</v>
      </c>
      <c r="AA200" s="158">
        <f>'OPEX-M_CWS'!AB35</f>
        <v>0</v>
      </c>
      <c r="AB200" s="158">
        <f>'OPEX-M_CWS'!AC35</f>
        <v>0</v>
      </c>
      <c r="AC200" s="158">
        <f>'OPEX-M_CWS'!AD35</f>
        <v>0</v>
      </c>
      <c r="AD200" s="158">
        <f>'OPEX-M_CWS'!AE35</f>
        <v>0</v>
      </c>
      <c r="AE200" s="158">
        <f>'OPEX-M_CWS'!AF35</f>
        <v>0</v>
      </c>
      <c r="AF200" s="158">
        <f>'OPEX-M_CWS'!AG35</f>
        <v>0</v>
      </c>
      <c r="AG200" s="158">
        <f>'OPEX-M_CWS'!AH35</f>
        <v>0</v>
      </c>
      <c r="AH200" s="158">
        <f>'OPEX-M_CWS'!AI35</f>
        <v>0</v>
      </c>
      <c r="AI200" s="158">
        <f>'OPEX-M_CWS'!AJ35</f>
        <v>0</v>
      </c>
      <c r="AJ200" s="158">
        <f>'OPEX-M_CWS'!AK35</f>
        <v>0</v>
      </c>
      <c r="AK200" s="158">
        <f>'OPEX-M_CWS'!AL35</f>
        <v>0</v>
      </c>
      <c r="AL200" s="158">
        <f>'OPEX-M_CWS'!AM35</f>
        <v>0</v>
      </c>
      <c r="AM200" s="158">
        <f>'OPEX-M_CWS'!AN35</f>
        <v>0</v>
      </c>
      <c r="AN200" s="158">
        <f>'OPEX-M_CWS'!AO35</f>
        <v>0</v>
      </c>
      <c r="AO200" s="158">
        <f>'OPEX-M_CWS'!AP35</f>
        <v>0</v>
      </c>
      <c r="AP200" s="158">
        <f>'OPEX-M_CWS'!AQ35</f>
        <v>0</v>
      </c>
      <c r="AQ200" s="158">
        <f>'OPEX-M_CWS'!AR35</f>
        <v>0</v>
      </c>
      <c r="AR200" s="158">
        <f>'OPEX-M_CWS'!AS35</f>
        <v>0</v>
      </c>
      <c r="AS200" s="158">
        <f>'OPEX-M_CWS'!AT35</f>
        <v>0</v>
      </c>
      <c r="AT200" s="158">
        <f>'OPEX-M_CWS'!AU35</f>
        <v>0</v>
      </c>
      <c r="AU200" s="158">
        <f>'OPEX-M_CWS'!AV35</f>
        <v>0</v>
      </c>
      <c r="AV200" s="158">
        <f>'OPEX-M_CWS'!AW35</f>
        <v>0</v>
      </c>
      <c r="AW200" s="158">
        <f>'OPEX-M_CWS'!AX35</f>
        <v>0</v>
      </c>
      <c r="AX200" s="158">
        <f>'OPEX-M_CWS'!AY35</f>
        <v>0</v>
      </c>
      <c r="AY200" s="158">
        <f>'OPEX-M_CWS'!AZ35</f>
        <v>0</v>
      </c>
      <c r="AZ200" s="158">
        <f>'OPEX-M_CWS'!BA35</f>
        <v>0</v>
      </c>
      <c r="BA200" s="158">
        <f>'OPEX-M_CWS'!BB35</f>
        <v>0</v>
      </c>
      <c r="BB200" s="158">
        <f>'OPEX-M_CWS'!BC35</f>
        <v>0</v>
      </c>
      <c r="BC200" s="158">
        <f>'OPEX-M_CWS'!BD35</f>
        <v>0</v>
      </c>
      <c r="BD200" s="158">
        <f>'OPEX-M_CWS'!BE35</f>
        <v>0</v>
      </c>
      <c r="BE200" s="158">
        <f>'OPEX-M_CWS'!BF35</f>
        <v>0</v>
      </c>
      <c r="BF200" s="158">
        <f>'OPEX-M_CWS'!BG35</f>
        <v>0</v>
      </c>
      <c r="BG200" s="158">
        <f>'OPEX-M_CWS'!BH35</f>
        <v>0</v>
      </c>
      <c r="BH200" s="158">
        <f>'OPEX-M_CWS'!BI35</f>
        <v>0</v>
      </c>
      <c r="BI200" s="158">
        <f>'OPEX-M_CWS'!BJ35</f>
        <v>0</v>
      </c>
      <c r="BJ200" s="158">
        <f>'OPEX-M_CWS'!BK35</f>
        <v>0</v>
      </c>
      <c r="BK200" s="158">
        <f>'OPEX-M_CWS'!BL35</f>
        <v>0</v>
      </c>
      <c r="BL200" s="158">
        <f>'OPEX-M_CWS'!BM35</f>
        <v>0</v>
      </c>
      <c r="BM200" s="167">
        <f>SUM(D200:BL200)</f>
        <v>0</v>
      </c>
    </row>
    <row r="201" spans="1:65" outlineLevel="1" x14ac:dyDescent="0.15">
      <c r="B201" s="14"/>
      <c r="C201" s="33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  <c r="AA201" s="158"/>
      <c r="AB201" s="158"/>
      <c r="AC201" s="158"/>
      <c r="AD201" s="158"/>
      <c r="AE201" s="158"/>
      <c r="AF201" s="158"/>
      <c r="AG201" s="158"/>
      <c r="AH201" s="158"/>
      <c r="AI201" s="158"/>
      <c r="AJ201" s="158"/>
      <c r="AK201" s="158"/>
      <c r="AL201" s="158"/>
      <c r="AM201" s="158"/>
      <c r="AN201" s="158"/>
      <c r="AO201" s="158"/>
      <c r="AP201" s="158"/>
      <c r="AQ201" s="158"/>
      <c r="AR201" s="158"/>
      <c r="AS201" s="158"/>
      <c r="AT201" s="158"/>
      <c r="AU201" s="158"/>
      <c r="AV201" s="158"/>
      <c r="AW201" s="158"/>
      <c r="AX201" s="158"/>
      <c r="AY201" s="158"/>
      <c r="AZ201" s="158"/>
      <c r="BA201" s="158"/>
      <c r="BB201" s="158"/>
      <c r="BC201" s="158"/>
      <c r="BD201" s="158"/>
      <c r="BE201" s="158"/>
      <c r="BF201" s="158"/>
      <c r="BG201" s="158"/>
      <c r="BH201" s="158"/>
      <c r="BI201" s="158"/>
      <c r="BJ201" s="158"/>
      <c r="BK201" s="158"/>
      <c r="BL201" s="158"/>
    </row>
    <row r="202" spans="1:65" outlineLevel="1" x14ac:dyDescent="0.15">
      <c r="B202" s="50" t="s">
        <v>170</v>
      </c>
      <c r="C202" s="33"/>
      <c r="D202" s="158">
        <f>'OPEX-M_CWS'!E37</f>
        <v>0</v>
      </c>
      <c r="E202" s="158">
        <f>'OPEX-M_CWS'!F37</f>
        <v>0</v>
      </c>
      <c r="F202" s="158">
        <f>'OPEX-M_CWS'!G37</f>
        <v>0</v>
      </c>
      <c r="G202" s="158">
        <f>'OPEX-M_CWS'!H37</f>
        <v>0</v>
      </c>
      <c r="H202" s="158">
        <f>'OPEX-M_CWS'!I37</f>
        <v>0</v>
      </c>
      <c r="I202" s="158">
        <f>'OPEX-M_CWS'!J37</f>
        <v>0</v>
      </c>
      <c r="J202" s="158">
        <f>'OPEX-M_CWS'!K37</f>
        <v>0</v>
      </c>
      <c r="K202" s="158">
        <f>'OPEX-M_CWS'!L37</f>
        <v>0</v>
      </c>
      <c r="L202" s="158">
        <f>'OPEX-M_CWS'!M37</f>
        <v>0</v>
      </c>
      <c r="M202" s="158">
        <f>'OPEX-M_CWS'!N37</f>
        <v>0</v>
      </c>
      <c r="N202" s="158">
        <f>'OPEX-M_CWS'!O37</f>
        <v>0</v>
      </c>
      <c r="O202" s="158">
        <f>'OPEX-M_CWS'!P37</f>
        <v>0</v>
      </c>
      <c r="P202" s="158">
        <f>'OPEX-M_CWS'!Q37</f>
        <v>0</v>
      </c>
      <c r="Q202" s="158">
        <f>'OPEX-M_CWS'!R37</f>
        <v>0</v>
      </c>
      <c r="R202" s="158">
        <f>'OPEX-M_CWS'!S37</f>
        <v>0</v>
      </c>
      <c r="S202" s="158">
        <f>'OPEX-M_CWS'!T37</f>
        <v>0</v>
      </c>
      <c r="T202" s="158">
        <f>'OPEX-M_CWS'!U37</f>
        <v>0</v>
      </c>
      <c r="U202" s="158">
        <f>'OPEX-M_CWS'!V37</f>
        <v>0</v>
      </c>
      <c r="V202" s="158">
        <f>'OPEX-M_CWS'!W37</f>
        <v>0</v>
      </c>
      <c r="W202" s="158">
        <f>'OPEX-M_CWS'!X37</f>
        <v>0</v>
      </c>
      <c r="X202" s="158">
        <f>'OPEX-M_CWS'!Y37</f>
        <v>0</v>
      </c>
      <c r="Y202" s="158">
        <f>'OPEX-M_CWS'!Z37</f>
        <v>0</v>
      </c>
      <c r="Z202" s="158">
        <f>'OPEX-M_CWS'!AA37</f>
        <v>0</v>
      </c>
      <c r="AA202" s="158">
        <f>'OPEX-M_CWS'!AB37</f>
        <v>0</v>
      </c>
      <c r="AB202" s="158">
        <f>'OPEX-M_CWS'!AC37</f>
        <v>0</v>
      </c>
      <c r="AC202" s="158">
        <f>'OPEX-M_CWS'!AD37</f>
        <v>0</v>
      </c>
      <c r="AD202" s="158">
        <f>'OPEX-M_CWS'!AE37</f>
        <v>0</v>
      </c>
      <c r="AE202" s="158">
        <f>'OPEX-M_CWS'!AF37</f>
        <v>0</v>
      </c>
      <c r="AF202" s="158">
        <f>'OPEX-M_CWS'!AG37</f>
        <v>0</v>
      </c>
      <c r="AG202" s="158">
        <f>'OPEX-M_CWS'!AH37</f>
        <v>0</v>
      </c>
      <c r="AH202" s="158">
        <f>'OPEX-M_CWS'!AI37</f>
        <v>0</v>
      </c>
      <c r="AI202" s="158">
        <f>'OPEX-M_CWS'!AJ37</f>
        <v>0</v>
      </c>
      <c r="AJ202" s="158">
        <f>'OPEX-M_CWS'!AK37</f>
        <v>0</v>
      </c>
      <c r="AK202" s="158">
        <f>'OPEX-M_CWS'!AL37</f>
        <v>0</v>
      </c>
      <c r="AL202" s="158">
        <f>'OPEX-M_CWS'!AM37</f>
        <v>0</v>
      </c>
      <c r="AM202" s="158">
        <f>'OPEX-M_CWS'!AN37</f>
        <v>0</v>
      </c>
      <c r="AN202" s="158">
        <f>'OPEX-M_CWS'!AO37</f>
        <v>0</v>
      </c>
      <c r="AO202" s="158">
        <f>'OPEX-M_CWS'!AP37</f>
        <v>0</v>
      </c>
      <c r="AP202" s="158">
        <f>'OPEX-M_CWS'!AQ37</f>
        <v>0</v>
      </c>
      <c r="AQ202" s="158">
        <f>'OPEX-M_CWS'!AR37</f>
        <v>0</v>
      </c>
      <c r="AR202" s="158">
        <f>'OPEX-M_CWS'!AS37</f>
        <v>0</v>
      </c>
      <c r="AS202" s="158">
        <f>'OPEX-M_CWS'!AT37</f>
        <v>0</v>
      </c>
      <c r="AT202" s="158">
        <f>'OPEX-M_CWS'!AU37</f>
        <v>0</v>
      </c>
      <c r="AU202" s="158">
        <f>'OPEX-M_CWS'!AV37</f>
        <v>0</v>
      </c>
      <c r="AV202" s="158">
        <f>'OPEX-M_CWS'!AW37</f>
        <v>0</v>
      </c>
      <c r="AW202" s="158">
        <f>'OPEX-M_CWS'!AX37</f>
        <v>0</v>
      </c>
      <c r="AX202" s="158">
        <f>'OPEX-M_CWS'!AY37</f>
        <v>0</v>
      </c>
      <c r="AY202" s="158">
        <f>'OPEX-M_CWS'!AZ37</f>
        <v>0</v>
      </c>
      <c r="AZ202" s="158">
        <f>'OPEX-M_CWS'!BA37</f>
        <v>0</v>
      </c>
      <c r="BA202" s="158">
        <f>'OPEX-M_CWS'!BB37</f>
        <v>0</v>
      </c>
      <c r="BB202" s="158">
        <f>'OPEX-M_CWS'!BC37</f>
        <v>0</v>
      </c>
      <c r="BC202" s="158">
        <f>'OPEX-M_CWS'!BD37</f>
        <v>0</v>
      </c>
      <c r="BD202" s="158">
        <f>'OPEX-M_CWS'!BE37</f>
        <v>0</v>
      </c>
      <c r="BE202" s="158">
        <f>'OPEX-M_CWS'!BF37</f>
        <v>0</v>
      </c>
      <c r="BF202" s="158">
        <f>'OPEX-M_CWS'!BG37</f>
        <v>0</v>
      </c>
      <c r="BG202" s="158">
        <f>'OPEX-M_CWS'!BH37</f>
        <v>0</v>
      </c>
      <c r="BH202" s="158">
        <f>'OPEX-M_CWS'!BI37</f>
        <v>0</v>
      </c>
      <c r="BI202" s="158">
        <f>'OPEX-M_CWS'!BJ37</f>
        <v>0</v>
      </c>
      <c r="BJ202" s="158">
        <f>'OPEX-M_CWS'!BK37</f>
        <v>0</v>
      </c>
      <c r="BK202" s="158">
        <f>'OPEX-M_CWS'!BL37</f>
        <v>0</v>
      </c>
      <c r="BL202" s="158">
        <f>'OPEX-M_CWS'!BM37</f>
        <v>0</v>
      </c>
      <c r="BM202" s="167">
        <f>SUM(D202:BL202)</f>
        <v>0</v>
      </c>
    </row>
    <row r="203" spans="1:65" outlineLevel="1" x14ac:dyDescent="0.15">
      <c r="B203" s="50"/>
      <c r="C203" s="33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  <c r="AA203" s="158"/>
      <c r="AB203" s="158"/>
      <c r="AC203" s="158"/>
      <c r="AD203" s="158"/>
      <c r="AE203" s="158"/>
      <c r="AF203" s="158"/>
      <c r="AG203" s="158"/>
      <c r="AH203" s="158"/>
      <c r="AI203" s="158"/>
      <c r="AJ203" s="158"/>
      <c r="AK203" s="158"/>
      <c r="AL203" s="158"/>
      <c r="AM203" s="158"/>
      <c r="AN203" s="158"/>
      <c r="AO203" s="158"/>
      <c r="AP203" s="158"/>
      <c r="AQ203" s="158"/>
      <c r="AR203" s="158"/>
      <c r="AS203" s="158"/>
      <c r="AT203" s="158"/>
      <c r="AU203" s="158"/>
      <c r="AV203" s="158"/>
      <c r="AW203" s="158"/>
      <c r="AX203" s="158"/>
      <c r="AY203" s="158"/>
      <c r="AZ203" s="158"/>
      <c r="BA203" s="158"/>
      <c r="BB203" s="158"/>
      <c r="BC203" s="158"/>
      <c r="BD203" s="158"/>
      <c r="BE203" s="158"/>
      <c r="BF203" s="158"/>
      <c r="BG203" s="158"/>
      <c r="BH203" s="158"/>
      <c r="BI203" s="158"/>
      <c r="BJ203" s="158"/>
      <c r="BK203" s="158"/>
      <c r="BL203" s="158"/>
    </row>
    <row r="204" spans="1:65" outlineLevel="1" x14ac:dyDescent="0.15">
      <c r="B204" s="50" t="s">
        <v>167</v>
      </c>
      <c r="C204" s="33"/>
      <c r="D204" s="158">
        <f>'OPEX-M_CWS'!E39</f>
        <v>0</v>
      </c>
      <c r="E204" s="158">
        <f>'OPEX-M_CWS'!F39</f>
        <v>0</v>
      </c>
      <c r="F204" s="158">
        <f>'OPEX-M_CWS'!G39</f>
        <v>0</v>
      </c>
      <c r="G204" s="158">
        <f>'OPEX-M_CWS'!H39</f>
        <v>0</v>
      </c>
      <c r="H204" s="158">
        <f>'OPEX-M_CWS'!I39</f>
        <v>173250</v>
      </c>
      <c r="I204" s="158">
        <f>'OPEX-M_CWS'!J39</f>
        <v>175916.66666666666</v>
      </c>
      <c r="J204" s="158">
        <f>'OPEX-M_CWS'!K39</f>
        <v>175916.66666666666</v>
      </c>
      <c r="K204" s="158">
        <f>'OPEX-M_CWS'!L39</f>
        <v>177250</v>
      </c>
      <c r="L204" s="158">
        <f>'OPEX-M_CWS'!M39</f>
        <v>177250</v>
      </c>
      <c r="M204" s="158">
        <f>'OPEX-M_CWS'!N39</f>
        <v>177250</v>
      </c>
      <c r="N204" s="158">
        <f>'OPEX-M_CWS'!O39</f>
        <v>177250</v>
      </c>
      <c r="O204" s="158">
        <f>'OPEX-M_CWS'!P39</f>
        <v>177250</v>
      </c>
      <c r="P204" s="158">
        <f>'OPEX-M_CWS'!Q39</f>
        <v>177250</v>
      </c>
      <c r="Q204" s="158">
        <f>'OPEX-M_CWS'!R39</f>
        <v>177250</v>
      </c>
      <c r="R204" s="158">
        <f>'OPEX-M_CWS'!S39</f>
        <v>177250</v>
      </c>
      <c r="S204" s="158">
        <f>'OPEX-M_CWS'!T39</f>
        <v>177250</v>
      </c>
      <c r="T204" s="158">
        <f>'OPEX-M_CWS'!U39</f>
        <v>177250</v>
      </c>
      <c r="U204" s="158">
        <f>'OPEX-M_CWS'!V39</f>
        <v>177250</v>
      </c>
      <c r="V204" s="158">
        <f>'OPEX-M_CWS'!W39</f>
        <v>177250</v>
      </c>
      <c r="W204" s="158">
        <f>'OPEX-M_CWS'!X39</f>
        <v>177250</v>
      </c>
      <c r="X204" s="158">
        <f>'OPEX-M_CWS'!Y39</f>
        <v>177250</v>
      </c>
      <c r="Y204" s="158">
        <f>'OPEX-M_CWS'!Z39</f>
        <v>177250</v>
      </c>
      <c r="Z204" s="158">
        <f>'OPEX-M_CWS'!AA39</f>
        <v>177250</v>
      </c>
      <c r="AA204" s="158">
        <f>'OPEX-M_CWS'!AB39</f>
        <v>177250</v>
      </c>
      <c r="AB204" s="158">
        <f>'OPEX-M_CWS'!AC39</f>
        <v>177250</v>
      </c>
      <c r="AC204" s="158">
        <f>'OPEX-M_CWS'!AD39</f>
        <v>177250</v>
      </c>
      <c r="AD204" s="158">
        <f>'OPEX-M_CWS'!AE39</f>
        <v>177250</v>
      </c>
      <c r="AE204" s="158">
        <f>'OPEX-M_CWS'!AF39</f>
        <v>177250</v>
      </c>
      <c r="AF204" s="158">
        <f>'OPEX-M_CWS'!AG39</f>
        <v>177250</v>
      </c>
      <c r="AG204" s="158">
        <f>'OPEX-M_CWS'!AH39</f>
        <v>177250</v>
      </c>
      <c r="AH204" s="158">
        <f>'OPEX-M_CWS'!AI39</f>
        <v>177250</v>
      </c>
      <c r="AI204" s="158">
        <f>'OPEX-M_CWS'!AJ39</f>
        <v>177250</v>
      </c>
      <c r="AJ204" s="158">
        <f>'OPEX-M_CWS'!AK39</f>
        <v>177250</v>
      </c>
      <c r="AK204" s="158">
        <f>'OPEX-M_CWS'!AL39</f>
        <v>177250</v>
      </c>
      <c r="AL204" s="158">
        <f>'OPEX-M_CWS'!AM39</f>
        <v>177250</v>
      </c>
      <c r="AM204" s="158">
        <f>'OPEX-M_CWS'!AN39</f>
        <v>177250</v>
      </c>
      <c r="AN204" s="158">
        <f>'OPEX-M_CWS'!AO39</f>
        <v>177250</v>
      </c>
      <c r="AO204" s="158">
        <f>'OPEX-M_CWS'!AP39</f>
        <v>177250</v>
      </c>
      <c r="AP204" s="158">
        <f>'OPEX-M_CWS'!AQ39</f>
        <v>177250</v>
      </c>
      <c r="AQ204" s="158">
        <f>'OPEX-M_CWS'!AR39</f>
        <v>177250</v>
      </c>
      <c r="AR204" s="158">
        <f>'OPEX-M_CWS'!AS39</f>
        <v>177250</v>
      </c>
      <c r="AS204" s="158">
        <f>'OPEX-M_CWS'!AT39</f>
        <v>177250</v>
      </c>
      <c r="AT204" s="158">
        <f>'OPEX-M_CWS'!AU39</f>
        <v>177250</v>
      </c>
      <c r="AU204" s="158">
        <f>'OPEX-M_CWS'!AV39</f>
        <v>177250</v>
      </c>
      <c r="AV204" s="158">
        <f>'OPEX-M_CWS'!AW39</f>
        <v>177250</v>
      </c>
      <c r="AW204" s="158">
        <f>'OPEX-M_CWS'!AX39</f>
        <v>177250</v>
      </c>
      <c r="AX204" s="158">
        <f>'OPEX-M_CWS'!AY39</f>
        <v>177250</v>
      </c>
      <c r="AY204" s="158">
        <f>'OPEX-M_CWS'!AZ39</f>
        <v>177250</v>
      </c>
      <c r="AZ204" s="158">
        <f>'OPEX-M_CWS'!BA39</f>
        <v>177250</v>
      </c>
      <c r="BA204" s="158">
        <f>'OPEX-M_CWS'!BB39</f>
        <v>177250</v>
      </c>
      <c r="BB204" s="158">
        <f>'OPEX-M_CWS'!BC39</f>
        <v>177250</v>
      </c>
      <c r="BC204" s="158">
        <f>'OPEX-M_CWS'!BD39</f>
        <v>177250</v>
      </c>
      <c r="BD204" s="158">
        <f>'OPEX-M_CWS'!BE39</f>
        <v>177250</v>
      </c>
      <c r="BE204" s="158">
        <f>'OPEX-M_CWS'!BF39</f>
        <v>177250</v>
      </c>
      <c r="BF204" s="158">
        <f>'OPEX-M_CWS'!BG39</f>
        <v>177250</v>
      </c>
      <c r="BG204" s="158">
        <f>'OPEX-M_CWS'!BH39</f>
        <v>177250</v>
      </c>
      <c r="BH204" s="158">
        <f>'OPEX-M_CWS'!BI39</f>
        <v>177250</v>
      </c>
      <c r="BI204" s="158">
        <f>'OPEX-M_CWS'!BJ39</f>
        <v>177250</v>
      </c>
      <c r="BJ204" s="158">
        <f>'OPEX-M_CWS'!BK39</f>
        <v>177250</v>
      </c>
      <c r="BK204" s="158">
        <f>'OPEX-M_CWS'!BL39</f>
        <v>177250</v>
      </c>
      <c r="BL204" s="158">
        <f>'OPEX-M_CWS'!BM39</f>
        <v>177250</v>
      </c>
      <c r="BM204" s="167">
        <f>SUM(D204:BL204)</f>
        <v>10096583.333333332</v>
      </c>
    </row>
    <row r="205" spans="1:65" outlineLevel="1" x14ac:dyDescent="0.15">
      <c r="B205" s="50"/>
      <c r="C205" s="33"/>
      <c r="J205" s="33"/>
    </row>
    <row r="206" spans="1:65" x14ac:dyDescent="0.15">
      <c r="B206" s="14" t="s">
        <v>289</v>
      </c>
      <c r="C206" s="33"/>
      <c r="D206" s="130">
        <f t="shared" ref="D206:AI206" si="21">D204+D202+D200+D198+D192+D186+D178+D172+D169+D147+D138</f>
        <v>0</v>
      </c>
      <c r="E206" s="130">
        <f t="shared" si="21"/>
        <v>0</v>
      </c>
      <c r="F206" s="130">
        <f t="shared" si="21"/>
        <v>0</v>
      </c>
      <c r="G206" s="130">
        <f t="shared" si="21"/>
        <v>0</v>
      </c>
      <c r="H206" s="130">
        <f t="shared" si="21"/>
        <v>22063250</v>
      </c>
      <c r="I206" s="130">
        <f t="shared" si="21"/>
        <v>17065916.666666668</v>
      </c>
      <c r="J206" s="104">
        <f t="shared" si="21"/>
        <v>19065916.666666668</v>
      </c>
      <c r="K206" s="130">
        <f t="shared" si="21"/>
        <v>18097250</v>
      </c>
      <c r="L206" s="130">
        <f t="shared" si="21"/>
        <v>18097250</v>
      </c>
      <c r="M206" s="130">
        <f t="shared" si="21"/>
        <v>18097250</v>
      </c>
      <c r="N206" s="130">
        <f t="shared" si="21"/>
        <v>18097250</v>
      </c>
      <c r="O206" s="130">
        <f t="shared" si="21"/>
        <v>18097250</v>
      </c>
      <c r="P206" s="130">
        <f t="shared" si="21"/>
        <v>18097250</v>
      </c>
      <c r="Q206" s="130">
        <f t="shared" si="21"/>
        <v>20437250</v>
      </c>
      <c r="R206" s="130">
        <f t="shared" si="21"/>
        <v>20437250</v>
      </c>
      <c r="S206" s="130">
        <f t="shared" si="21"/>
        <v>20437250</v>
      </c>
      <c r="T206" s="130">
        <f t="shared" si="21"/>
        <v>19437250</v>
      </c>
      <c r="U206" s="130">
        <f t="shared" si="21"/>
        <v>19437250</v>
      </c>
      <c r="V206" s="130">
        <f t="shared" si="21"/>
        <v>19437250</v>
      </c>
      <c r="W206" s="130">
        <f t="shared" si="21"/>
        <v>19437250</v>
      </c>
      <c r="X206" s="130">
        <f t="shared" si="21"/>
        <v>19437250</v>
      </c>
      <c r="Y206" s="130">
        <f t="shared" si="21"/>
        <v>19437250</v>
      </c>
      <c r="Z206" s="130">
        <f t="shared" si="21"/>
        <v>19437250</v>
      </c>
      <c r="AA206" s="130">
        <f t="shared" si="21"/>
        <v>19437250</v>
      </c>
      <c r="AB206" s="130">
        <f t="shared" si="21"/>
        <v>19437250</v>
      </c>
      <c r="AC206" s="130">
        <f t="shared" si="21"/>
        <v>24240050</v>
      </c>
      <c r="AD206" s="130">
        <f t="shared" si="21"/>
        <v>24240050</v>
      </c>
      <c r="AE206" s="130">
        <f t="shared" si="21"/>
        <v>24240050</v>
      </c>
      <c r="AF206" s="130">
        <f t="shared" si="21"/>
        <v>24240050</v>
      </c>
      <c r="AG206" s="130">
        <f t="shared" si="21"/>
        <v>24240050</v>
      </c>
      <c r="AH206" s="130">
        <f t="shared" si="21"/>
        <v>24240050</v>
      </c>
      <c r="AI206" s="130">
        <f t="shared" si="21"/>
        <v>24240050</v>
      </c>
      <c r="AJ206" s="130">
        <f t="shared" ref="AJ206:BL206" si="22">AJ204+AJ202+AJ200+AJ198+AJ192+AJ186+AJ178+AJ172+AJ169+AJ147+AJ138</f>
        <v>24240050</v>
      </c>
      <c r="AK206" s="130">
        <f t="shared" si="22"/>
        <v>24240050</v>
      </c>
      <c r="AL206" s="130">
        <f t="shared" si="22"/>
        <v>24240050</v>
      </c>
      <c r="AM206" s="130">
        <f t="shared" si="22"/>
        <v>24240050</v>
      </c>
      <c r="AN206" s="130">
        <f t="shared" si="22"/>
        <v>24240050</v>
      </c>
      <c r="AO206" s="130">
        <f t="shared" si="22"/>
        <v>25537126</v>
      </c>
      <c r="AP206" s="130">
        <f t="shared" si="22"/>
        <v>25537126</v>
      </c>
      <c r="AQ206" s="130">
        <f t="shared" si="22"/>
        <v>25537126</v>
      </c>
      <c r="AR206" s="130">
        <f t="shared" si="22"/>
        <v>25537126</v>
      </c>
      <c r="AS206" s="130">
        <f t="shared" si="22"/>
        <v>25537126</v>
      </c>
      <c r="AT206" s="130">
        <f t="shared" si="22"/>
        <v>25537126</v>
      </c>
      <c r="AU206" s="130">
        <f t="shared" si="22"/>
        <v>25537126</v>
      </c>
      <c r="AV206" s="130">
        <f t="shared" si="22"/>
        <v>25537126</v>
      </c>
      <c r="AW206" s="130">
        <f t="shared" si="22"/>
        <v>25537126</v>
      </c>
      <c r="AX206" s="130">
        <f t="shared" si="22"/>
        <v>25537126</v>
      </c>
      <c r="AY206" s="130">
        <f t="shared" si="22"/>
        <v>25537126</v>
      </c>
      <c r="AZ206" s="130">
        <f t="shared" si="22"/>
        <v>25537126</v>
      </c>
      <c r="BA206" s="130">
        <f t="shared" si="22"/>
        <v>26943147.320000004</v>
      </c>
      <c r="BB206" s="130">
        <f t="shared" si="22"/>
        <v>26943147.320000004</v>
      </c>
      <c r="BC206" s="130">
        <f t="shared" si="22"/>
        <v>26943147.320000004</v>
      </c>
      <c r="BD206" s="130">
        <f t="shared" si="22"/>
        <v>26943147.320000004</v>
      </c>
      <c r="BE206" s="130">
        <f t="shared" si="22"/>
        <v>26943147.320000004</v>
      </c>
      <c r="BF206" s="130">
        <f t="shared" si="22"/>
        <v>26943147.320000004</v>
      </c>
      <c r="BG206" s="130">
        <f t="shared" si="22"/>
        <v>26943147.320000004</v>
      </c>
      <c r="BH206" s="130">
        <f t="shared" si="22"/>
        <v>26943147.320000004</v>
      </c>
      <c r="BI206" s="130">
        <f t="shared" si="22"/>
        <v>26943147.320000004</v>
      </c>
      <c r="BJ206" s="130">
        <f t="shared" si="22"/>
        <v>26943147.320000004</v>
      </c>
      <c r="BK206" s="130">
        <f t="shared" si="22"/>
        <v>26943147.320000004</v>
      </c>
      <c r="BL206" s="130">
        <f t="shared" si="22"/>
        <v>26943147.320000004</v>
      </c>
      <c r="BM206" s="167">
        <f>SUM(D206:BL206)</f>
        <v>1323669463.1733329</v>
      </c>
    </row>
    <row r="207" spans="1:65" x14ac:dyDescent="0.15">
      <c r="J207" s="33"/>
    </row>
    <row r="208" spans="1:65" x14ac:dyDescent="0.15">
      <c r="B208" s="14" t="s">
        <v>461</v>
      </c>
      <c r="D208" s="130">
        <f t="shared" ref="D208:AI208" si="23">D129-D206</f>
        <v>0</v>
      </c>
      <c r="E208" s="130">
        <f t="shared" si="23"/>
        <v>0</v>
      </c>
      <c r="F208" s="130">
        <f t="shared" si="23"/>
        <v>0</v>
      </c>
      <c r="G208" s="130">
        <f t="shared" si="23"/>
        <v>0</v>
      </c>
      <c r="H208" s="130">
        <f t="shared" si="23"/>
        <v>-17881250</v>
      </c>
      <c r="I208" s="130">
        <f t="shared" si="23"/>
        <v>-9747916.6666666679</v>
      </c>
      <c r="J208" s="104">
        <f t="shared" si="23"/>
        <v>-11747916.666666668</v>
      </c>
      <c r="K208" s="130">
        <f t="shared" si="23"/>
        <v>-10779250</v>
      </c>
      <c r="L208" s="130">
        <f t="shared" si="23"/>
        <v>-10779250</v>
      </c>
      <c r="M208" s="130">
        <f t="shared" si="23"/>
        <v>-10779250</v>
      </c>
      <c r="N208" s="130">
        <f t="shared" si="23"/>
        <v>-10779250</v>
      </c>
      <c r="O208" s="130">
        <f t="shared" si="23"/>
        <v>-10779250</v>
      </c>
      <c r="P208" s="130">
        <f t="shared" si="23"/>
        <v>-11133750</v>
      </c>
      <c r="Q208" s="130">
        <f t="shared" si="23"/>
        <v>-12882515</v>
      </c>
      <c r="R208" s="130">
        <f t="shared" si="23"/>
        <v>-8351600</v>
      </c>
      <c r="S208" s="130">
        <f t="shared" si="23"/>
        <v>-6843435</v>
      </c>
      <c r="T208" s="130">
        <f t="shared" si="23"/>
        <v>-5843435</v>
      </c>
      <c r="U208" s="130">
        <f t="shared" si="23"/>
        <v>-5843435</v>
      </c>
      <c r="V208" s="130">
        <f t="shared" si="23"/>
        <v>-5843435</v>
      </c>
      <c r="W208" s="130">
        <f t="shared" si="23"/>
        <v>-5843435</v>
      </c>
      <c r="X208" s="130">
        <f t="shared" si="23"/>
        <v>-5843435</v>
      </c>
      <c r="Y208" s="130">
        <f t="shared" si="23"/>
        <v>-5843435</v>
      </c>
      <c r="Z208" s="130">
        <f t="shared" si="23"/>
        <v>-5843435</v>
      </c>
      <c r="AA208" s="130">
        <f t="shared" si="23"/>
        <v>-5843435</v>
      </c>
      <c r="AB208" s="130">
        <f t="shared" si="23"/>
        <v>-10374350</v>
      </c>
      <c r="AC208" s="130">
        <f t="shared" si="23"/>
        <v>-7582899.8999999985</v>
      </c>
      <c r="AD208" s="130">
        <f t="shared" si="23"/>
        <v>2403490.3500000015</v>
      </c>
      <c r="AE208" s="130">
        <f t="shared" si="23"/>
        <v>5737439.1499999985</v>
      </c>
      <c r="AF208" s="130">
        <f t="shared" si="23"/>
        <v>5737439.1499999985</v>
      </c>
      <c r="AG208" s="130">
        <f t="shared" si="23"/>
        <v>5737439.1499999985</v>
      </c>
      <c r="AH208" s="130">
        <f t="shared" si="23"/>
        <v>5737439.1499999985</v>
      </c>
      <c r="AI208" s="130">
        <f t="shared" si="23"/>
        <v>5737439.1499999985</v>
      </c>
      <c r="AJ208" s="130">
        <f t="shared" ref="AJ208:BL208" si="24">AJ129-AJ206</f>
        <v>5737439.1499999985</v>
      </c>
      <c r="AK208" s="130">
        <f t="shared" si="24"/>
        <v>5737439.1499999985</v>
      </c>
      <c r="AL208" s="130">
        <f t="shared" si="24"/>
        <v>5737439.1499999985</v>
      </c>
      <c r="AM208" s="130">
        <f t="shared" si="24"/>
        <v>5737439.1499999985</v>
      </c>
      <c r="AN208" s="130">
        <f t="shared" si="24"/>
        <v>-4258110.299999997</v>
      </c>
      <c r="AO208" s="130">
        <f t="shared" si="24"/>
        <v>-301829.82349999622</v>
      </c>
      <c r="AP208" s="130">
        <f t="shared" si="24"/>
        <v>14842042.977000006</v>
      </c>
      <c r="AQ208" s="130">
        <f t="shared" si="24"/>
        <v>19888979.708000004</v>
      </c>
      <c r="AR208" s="130">
        <f t="shared" si="24"/>
        <v>19888979.708000004</v>
      </c>
      <c r="AS208" s="130">
        <f t="shared" si="24"/>
        <v>19888979.708000004</v>
      </c>
      <c r="AT208" s="130">
        <f t="shared" si="24"/>
        <v>19888979.708000004</v>
      </c>
      <c r="AU208" s="130">
        <f t="shared" si="24"/>
        <v>19888979.708000004</v>
      </c>
      <c r="AV208" s="130">
        <f t="shared" si="24"/>
        <v>19888979.708000004</v>
      </c>
      <c r="AW208" s="130">
        <f t="shared" si="24"/>
        <v>19888979.708000004</v>
      </c>
      <c r="AX208" s="130">
        <f t="shared" si="24"/>
        <v>19888979.708000004</v>
      </c>
      <c r="AY208" s="130">
        <f t="shared" si="24"/>
        <v>19888979.708000004</v>
      </c>
      <c r="AZ208" s="130">
        <f t="shared" si="24"/>
        <v>4745106.9075000063</v>
      </c>
      <c r="BA208" s="130">
        <f t="shared" si="24"/>
        <v>-2647972.0397000015</v>
      </c>
      <c r="BB208" s="130">
        <f t="shared" si="24"/>
        <v>11939750.759344999</v>
      </c>
      <c r="BC208" s="130">
        <f t="shared" si="24"/>
        <v>16787905.65897001</v>
      </c>
      <c r="BD208" s="130">
        <f t="shared" si="24"/>
        <v>16787905.65897001</v>
      </c>
      <c r="BE208" s="130">
        <f t="shared" si="24"/>
        <v>16787905.65897001</v>
      </c>
      <c r="BF208" s="130">
        <f t="shared" si="24"/>
        <v>16787905.65897001</v>
      </c>
      <c r="BG208" s="130">
        <f t="shared" si="24"/>
        <v>16787905.65897001</v>
      </c>
      <c r="BH208" s="130">
        <f t="shared" si="24"/>
        <v>16787905.65897001</v>
      </c>
      <c r="BI208" s="130">
        <f t="shared" si="24"/>
        <v>16787905.65897001</v>
      </c>
      <c r="BJ208" s="130">
        <f t="shared" si="24"/>
        <v>16787905.65897001</v>
      </c>
      <c r="BK208" s="130">
        <f t="shared" si="24"/>
        <v>16787905.65897001</v>
      </c>
      <c r="BL208" s="130">
        <f t="shared" si="24"/>
        <v>2223122.706020005</v>
      </c>
      <c r="BM208" s="167">
        <f>SUM(D208:BL208)</f>
        <v>213485158.95606178</v>
      </c>
    </row>
    <row r="209" spans="2:65" x14ac:dyDescent="0.15">
      <c r="B209" s="14" t="s">
        <v>984</v>
      </c>
      <c r="D209" s="130">
        <f>D208</f>
        <v>0</v>
      </c>
      <c r="E209" s="130">
        <f t="shared" ref="E209:AJ209" si="25">E208+D209</f>
        <v>0</v>
      </c>
      <c r="F209" s="130">
        <f t="shared" si="25"/>
        <v>0</v>
      </c>
      <c r="G209" s="130">
        <f t="shared" si="25"/>
        <v>0</v>
      </c>
      <c r="H209" s="130">
        <f t="shared" si="25"/>
        <v>-17881250</v>
      </c>
      <c r="I209" s="130">
        <f t="shared" si="25"/>
        <v>-27629166.666666668</v>
      </c>
      <c r="J209" s="104">
        <f t="shared" si="25"/>
        <v>-39377083.333333336</v>
      </c>
      <c r="K209" s="130">
        <f t="shared" si="25"/>
        <v>-50156333.333333336</v>
      </c>
      <c r="L209" s="130">
        <f t="shared" si="25"/>
        <v>-60935583.333333336</v>
      </c>
      <c r="M209" s="130">
        <f t="shared" si="25"/>
        <v>-71714833.333333343</v>
      </c>
      <c r="N209" s="130">
        <f t="shared" si="25"/>
        <v>-82494083.333333343</v>
      </c>
      <c r="O209" s="130">
        <f t="shared" si="25"/>
        <v>-93273333.333333343</v>
      </c>
      <c r="P209" s="130">
        <f t="shared" si="25"/>
        <v>-104407083.33333334</v>
      </c>
      <c r="Q209" s="130">
        <f t="shared" si="25"/>
        <v>-117289598.33333334</v>
      </c>
      <c r="R209" s="130">
        <f t="shared" si="25"/>
        <v>-125641198.33333334</v>
      </c>
      <c r="S209" s="130">
        <f t="shared" si="25"/>
        <v>-132484633.33333334</v>
      </c>
      <c r="T209" s="130">
        <f t="shared" si="25"/>
        <v>-138328068.33333334</v>
      </c>
      <c r="U209" s="130">
        <f t="shared" si="25"/>
        <v>-144171503.33333334</v>
      </c>
      <c r="V209" s="130">
        <f t="shared" si="25"/>
        <v>-150014938.33333334</v>
      </c>
      <c r="W209" s="130">
        <f t="shared" si="25"/>
        <v>-155858373.33333334</v>
      </c>
      <c r="X209" s="130">
        <f t="shared" si="25"/>
        <v>-161701808.33333334</v>
      </c>
      <c r="Y209" s="130">
        <f t="shared" si="25"/>
        <v>-167545243.33333334</v>
      </c>
      <c r="Z209" s="130">
        <f t="shared" si="25"/>
        <v>-173388678.33333334</v>
      </c>
      <c r="AA209" s="130">
        <f t="shared" si="25"/>
        <v>-179232113.33333334</v>
      </c>
      <c r="AB209" s="130">
        <f t="shared" si="25"/>
        <v>-189606463.33333334</v>
      </c>
      <c r="AC209" s="130">
        <f t="shared" si="25"/>
        <v>-197189363.23333335</v>
      </c>
      <c r="AD209" s="130">
        <f t="shared" si="25"/>
        <v>-194785872.88333336</v>
      </c>
      <c r="AE209" s="130">
        <f t="shared" si="25"/>
        <v>-189048433.73333335</v>
      </c>
      <c r="AF209" s="130">
        <f t="shared" si="25"/>
        <v>-183310994.58333334</v>
      </c>
      <c r="AG209" s="130">
        <f t="shared" si="25"/>
        <v>-177573555.43333334</v>
      </c>
      <c r="AH209" s="130">
        <f t="shared" si="25"/>
        <v>-171836116.28333333</v>
      </c>
      <c r="AI209" s="130">
        <f t="shared" si="25"/>
        <v>-166098677.13333333</v>
      </c>
      <c r="AJ209" s="130">
        <f t="shared" si="25"/>
        <v>-160361237.98333332</v>
      </c>
      <c r="AK209" s="130">
        <f t="shared" ref="AK209:BL209" si="26">AK208+AJ209</f>
        <v>-154623798.83333331</v>
      </c>
      <c r="AL209" s="130">
        <f t="shared" si="26"/>
        <v>-148886359.68333331</v>
      </c>
      <c r="AM209" s="130">
        <f t="shared" si="26"/>
        <v>-143148920.5333333</v>
      </c>
      <c r="AN209" s="130">
        <f t="shared" si="26"/>
        <v>-147407030.83333331</v>
      </c>
      <c r="AO209" s="130">
        <f t="shared" si="26"/>
        <v>-147708860.65683332</v>
      </c>
      <c r="AP209" s="130">
        <f t="shared" si="26"/>
        <v>-132866817.67983332</v>
      </c>
      <c r="AQ209" s="130">
        <f t="shared" si="26"/>
        <v>-112977837.97183332</v>
      </c>
      <c r="AR209" s="130">
        <f t="shared" si="26"/>
        <v>-93088858.263833314</v>
      </c>
      <c r="AS209" s="130">
        <f t="shared" si="26"/>
        <v>-73199878.55583331</v>
      </c>
      <c r="AT209" s="130">
        <f t="shared" si="26"/>
        <v>-53310898.847833306</v>
      </c>
      <c r="AU209" s="130">
        <f t="shared" si="26"/>
        <v>-33421919.139833301</v>
      </c>
      <c r="AV209" s="130">
        <f t="shared" si="26"/>
        <v>-13532939.431833297</v>
      </c>
      <c r="AW209" s="130">
        <f t="shared" si="26"/>
        <v>6356040.2761667073</v>
      </c>
      <c r="AX209" s="130">
        <f t="shared" si="26"/>
        <v>26245019.984166712</v>
      </c>
      <c r="AY209" s="130">
        <f t="shared" si="26"/>
        <v>46133999.692166716</v>
      </c>
      <c r="AZ209" s="130">
        <f t="shared" si="26"/>
        <v>50879106.599666722</v>
      </c>
      <c r="BA209" s="130">
        <f t="shared" si="26"/>
        <v>48231134.559966721</v>
      </c>
      <c r="BB209" s="130">
        <f t="shared" si="26"/>
        <v>60170885.319311723</v>
      </c>
      <c r="BC209" s="130">
        <f t="shared" si="26"/>
        <v>76958790.978281736</v>
      </c>
      <c r="BD209" s="130">
        <f t="shared" si="26"/>
        <v>93746696.63725175</v>
      </c>
      <c r="BE209" s="130">
        <f t="shared" si="26"/>
        <v>110534602.29622176</v>
      </c>
      <c r="BF209" s="130">
        <f t="shared" si="26"/>
        <v>127322507.95519178</v>
      </c>
      <c r="BG209" s="130">
        <f t="shared" si="26"/>
        <v>144110413.61416179</v>
      </c>
      <c r="BH209" s="130">
        <f t="shared" si="26"/>
        <v>160898319.27313179</v>
      </c>
      <c r="BI209" s="130">
        <f t="shared" si="26"/>
        <v>177686224.93210179</v>
      </c>
      <c r="BJ209" s="130">
        <f t="shared" si="26"/>
        <v>194474130.59107178</v>
      </c>
      <c r="BK209" s="130">
        <f t="shared" si="26"/>
        <v>211262036.25004178</v>
      </c>
      <c r="BL209" s="130">
        <f t="shared" si="26"/>
        <v>213485158.95606178</v>
      </c>
      <c r="BM209" s="167">
        <f>SUM(D209:BL209)</f>
        <v>-3329014673.7827029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  <sheetView topLeftCell="B1" workbookViewId="2"/>
  </sheetViews>
  <sheetFormatPr baseColWidth="10" defaultColWidth="9.1640625" defaultRowHeight="13" outlineLevelRow="1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6" width="13.5" style="48" customWidth="1"/>
    <col min="7" max="7" width="14.6640625" style="48" bestFit="1" customWidth="1"/>
    <col min="8" max="8" width="15.1640625" style="48" bestFit="1" customWidth="1"/>
    <col min="9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4" x14ac:dyDescent="0.15">
      <c r="B2" s="133" t="s">
        <v>821</v>
      </c>
    </row>
    <row r="3" spans="2:63" x14ac:dyDescent="0.15">
      <c r="B3" s="136" t="s">
        <v>444</v>
      </c>
    </row>
    <row r="4" spans="2:63" x14ac:dyDescent="0.15">
      <c r="B4" s="135" t="s">
        <v>822</v>
      </c>
    </row>
    <row r="5" spans="2:63" x14ac:dyDescent="0.15">
      <c r="B5" s="136" t="s">
        <v>461</v>
      </c>
      <c r="C5" s="121">
        <f>C35</f>
        <v>0</v>
      </c>
      <c r="D5" s="121">
        <f>SUM(D35:O35)</f>
        <v>-104407083.33333334</v>
      </c>
      <c r="E5" s="121">
        <f>SUM(P35:AA35)</f>
        <v>-85199380</v>
      </c>
      <c r="F5" s="121">
        <f>SUM(AB35:AM35)</f>
        <v>42199432.499999993</v>
      </c>
      <c r="G5" s="121">
        <f>SUM(AN35:AY35)</f>
        <v>198286137.43300006</v>
      </c>
      <c r="H5" s="121">
        <f>SUM(AZ35:BK35)</f>
        <v>162606052.3563951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444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823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476</v>
      </c>
      <c r="C8" s="121">
        <f>C38</f>
        <v>0</v>
      </c>
      <c r="D8" s="121">
        <f>SUM(D38:O38)</f>
        <v>1588583.3333333333</v>
      </c>
      <c r="E8" s="121">
        <f>SUM(P38:AA38)</f>
        <v>2127000</v>
      </c>
      <c r="F8" s="121">
        <f>SUM(AB38:AM38)</f>
        <v>2127000</v>
      </c>
      <c r="G8" s="121">
        <f>SUM(AN38:AY38)</f>
        <v>2127000</v>
      </c>
      <c r="H8" s="121">
        <f>SUM(AZ38:BK38)</f>
        <v>2127000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463</v>
      </c>
      <c r="C9" s="121">
        <f>C39</f>
        <v>0</v>
      </c>
      <c r="D9" s="121">
        <f>SUM(D39:O39)</f>
        <v>0</v>
      </c>
      <c r="E9" s="121">
        <f>SUM(P39:AA39)</f>
        <v>0</v>
      </c>
      <c r="F9" s="121">
        <f>SUM(AB39:AM39)</f>
        <v>0</v>
      </c>
      <c r="G9" s="121">
        <f>SUM(AN39:AY39)</f>
        <v>0</v>
      </c>
      <c r="H9" s="121">
        <f>SUM(AZ39:BK39)</f>
        <v>0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464</v>
      </c>
      <c r="C10" s="121">
        <f>C40</f>
        <v>0</v>
      </c>
      <c r="D10" s="121">
        <f>SUM(D40:O40)</f>
        <v>0</v>
      </c>
      <c r="E10" s="121">
        <f>SUM(P40:AA40)</f>
        <v>0</v>
      </c>
      <c r="F10" s="121">
        <f>SUM(AB40:AM40)</f>
        <v>0</v>
      </c>
      <c r="G10" s="121">
        <f>SUM(AN40:AY40)</f>
        <v>0</v>
      </c>
      <c r="H10" s="121">
        <f>SUM(AZ40:BK40)</f>
        <v>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465</v>
      </c>
      <c r="C11" s="121">
        <f>C41</f>
        <v>0</v>
      </c>
      <c r="D11" s="121">
        <f>SUM(D41:O41)</f>
        <v>0</v>
      </c>
      <c r="E11" s="121">
        <f>SUM(P41:AA41)</f>
        <v>0</v>
      </c>
      <c r="F11" s="121">
        <f>SUM(AB41:AM41)</f>
        <v>0</v>
      </c>
      <c r="G11" s="121">
        <f>SUM(AN41:AY41)</f>
        <v>0</v>
      </c>
      <c r="H11" s="121">
        <f>SUM(AZ41:BK41)</f>
        <v>0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806</v>
      </c>
      <c r="C13" s="121">
        <f t="shared" ref="C13:H13" si="0">SUM(C8:C12)</f>
        <v>0</v>
      </c>
      <c r="D13" s="121">
        <f t="shared" si="0"/>
        <v>1588583.3333333333</v>
      </c>
      <c r="E13" s="121">
        <f t="shared" si="0"/>
        <v>2127000</v>
      </c>
      <c r="F13" s="121">
        <f t="shared" si="0"/>
        <v>2127000</v>
      </c>
      <c r="G13" s="121">
        <f t="shared" si="0"/>
        <v>2127000</v>
      </c>
      <c r="H13" s="121">
        <f t="shared" si="0"/>
        <v>2127000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1018</v>
      </c>
      <c r="C15" s="121">
        <f t="shared" ref="C15:H15" si="1">C5+C13</f>
        <v>0</v>
      </c>
      <c r="D15" s="121">
        <f t="shared" si="1"/>
        <v>-102818500.00000001</v>
      </c>
      <c r="E15" s="121">
        <f t="shared" si="1"/>
        <v>-83072380</v>
      </c>
      <c r="F15" s="121">
        <f t="shared" si="1"/>
        <v>44326432.499999993</v>
      </c>
      <c r="G15" s="121">
        <f t="shared" si="1"/>
        <v>200413137.43300006</v>
      </c>
      <c r="H15" s="121">
        <f t="shared" si="1"/>
        <v>164733052.3563951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825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466</v>
      </c>
      <c r="C18" s="121">
        <f>C48</f>
        <v>0</v>
      </c>
      <c r="D18" s="121">
        <f>SUM(D48:O48)</f>
        <v>-10635000</v>
      </c>
      <c r="E18" s="121">
        <f>SUM(P48:AA48)</f>
        <v>0</v>
      </c>
      <c r="F18" s="121">
        <f>SUM(AB48:AM48)</f>
        <v>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1020</v>
      </c>
      <c r="C20" s="121">
        <f t="shared" ref="C20:H20" si="2">C18</f>
        <v>0</v>
      </c>
      <c r="D20" s="121">
        <f t="shared" si="2"/>
        <v>-10635000</v>
      </c>
      <c r="E20" s="121">
        <f t="shared" si="2"/>
        <v>0</v>
      </c>
      <c r="F20" s="121">
        <f t="shared" si="2"/>
        <v>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827</v>
      </c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1031</v>
      </c>
      <c r="C23" s="121">
        <f ca="1">C53</f>
        <v>113453500</v>
      </c>
      <c r="D23" s="121">
        <f ca="1">SUM(D53:O53)</f>
        <v>70153222.099999994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444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467</v>
      </c>
      <c r="C25" s="121">
        <f ca="1">+C23+C20+C15</f>
        <v>113453500</v>
      </c>
      <c r="D25" s="121">
        <f ca="1">+D23+D20+D15</f>
        <v>-43300277.900000021</v>
      </c>
      <c r="E25" s="121">
        <f t="shared" ref="E25:H25" si="3">+E23+E20+E15</f>
        <v>-83072380</v>
      </c>
      <c r="F25" s="121">
        <f t="shared" si="3"/>
        <v>44326432.499999993</v>
      </c>
      <c r="G25" s="121">
        <f t="shared" si="3"/>
        <v>200413137.43300006</v>
      </c>
      <c r="H25" s="121">
        <f t="shared" si="3"/>
        <v>164733052.3563951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469</v>
      </c>
      <c r="C27" s="121">
        <v>0</v>
      </c>
      <c r="D27" s="121">
        <f ca="1">+C28</f>
        <v>113453500</v>
      </c>
      <c r="E27" s="121">
        <f t="shared" ref="E27:H27" ca="1" si="4">+D28</f>
        <v>70153222.099999979</v>
      </c>
      <c r="F27" s="121">
        <f t="shared" ca="1" si="4"/>
        <v>-12919157.900000021</v>
      </c>
      <c r="G27" s="121">
        <f t="shared" ca="1" si="4"/>
        <v>31407274.599999972</v>
      </c>
      <c r="H27" s="121">
        <f t="shared" ca="1" si="4"/>
        <v>231820412.03300002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468</v>
      </c>
      <c r="C28" s="121">
        <f ca="1">C25</f>
        <v>113453500</v>
      </c>
      <c r="D28" s="121">
        <f ca="1">+D27+D25</f>
        <v>70153222.099999979</v>
      </c>
      <c r="E28" s="121">
        <f t="shared" ref="E28:H28" ca="1" si="5">+E27+E25</f>
        <v>-12919157.900000021</v>
      </c>
      <c r="F28" s="121">
        <f t="shared" ca="1" si="5"/>
        <v>31407274.599999972</v>
      </c>
      <c r="G28" s="121">
        <f t="shared" ca="1" si="5"/>
        <v>231820412.03300002</v>
      </c>
      <c r="H28" s="121">
        <f t="shared" ca="1" si="5"/>
        <v>396553464.38939512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87" t="s">
        <v>35</v>
      </c>
      <c r="E30" s="387"/>
      <c r="F30" s="387"/>
      <c r="G30" s="387"/>
      <c r="H30" s="387"/>
      <c r="I30" s="387"/>
      <c r="J30" s="387"/>
      <c r="K30" s="387"/>
      <c r="L30" s="387"/>
      <c r="M30" s="387"/>
      <c r="N30" s="387"/>
      <c r="O30" s="387"/>
      <c r="P30" s="387" t="s">
        <v>36</v>
      </c>
      <c r="Q30" s="387"/>
      <c r="R30" s="387"/>
      <c r="S30" s="387"/>
      <c r="T30" s="387"/>
      <c r="U30" s="387"/>
      <c r="V30" s="387"/>
      <c r="W30" s="387"/>
      <c r="X30" s="387"/>
      <c r="Y30" s="387"/>
      <c r="Z30" s="387"/>
      <c r="AA30" s="387"/>
      <c r="AB30" s="387" t="s">
        <v>37</v>
      </c>
      <c r="AC30" s="387"/>
      <c r="AD30" s="387"/>
      <c r="AE30" s="387"/>
      <c r="AF30" s="387"/>
      <c r="AG30" s="387"/>
      <c r="AH30" s="387"/>
      <c r="AI30" s="387"/>
      <c r="AJ30" s="387"/>
      <c r="AK30" s="387"/>
      <c r="AL30" s="387"/>
      <c r="AM30" s="387"/>
      <c r="AN30" s="387" t="s">
        <v>38</v>
      </c>
      <c r="AO30" s="387"/>
      <c r="AP30" s="387"/>
      <c r="AQ30" s="387"/>
      <c r="AR30" s="387"/>
      <c r="AS30" s="387"/>
      <c r="AT30" s="387"/>
      <c r="AU30" s="387"/>
      <c r="AV30" s="387"/>
      <c r="AW30" s="387"/>
      <c r="AX30" s="387"/>
      <c r="AY30" s="387"/>
      <c r="AZ30" s="387" t="s">
        <v>39</v>
      </c>
      <c r="BA30" s="387"/>
      <c r="BB30" s="387"/>
      <c r="BC30" s="387"/>
      <c r="BD30" s="387"/>
      <c r="BE30" s="387"/>
      <c r="BF30" s="387"/>
      <c r="BG30" s="387"/>
      <c r="BH30" s="387"/>
      <c r="BI30" s="387"/>
      <c r="BJ30" s="387"/>
      <c r="BK30" s="387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821</v>
      </c>
      <c r="C32" s="75"/>
      <c r="D32" s="387" t="s">
        <v>35</v>
      </c>
      <c r="E32" s="387"/>
      <c r="F32" s="387"/>
      <c r="G32" s="387"/>
      <c r="H32" s="387"/>
      <c r="I32" s="387"/>
      <c r="J32" s="387"/>
      <c r="K32" s="387"/>
      <c r="L32" s="387"/>
      <c r="M32" s="387"/>
      <c r="N32" s="387"/>
      <c r="O32" s="387"/>
      <c r="P32" s="387" t="s">
        <v>36</v>
      </c>
      <c r="Q32" s="387"/>
      <c r="R32" s="387"/>
      <c r="S32" s="387"/>
      <c r="T32" s="387"/>
      <c r="U32" s="387"/>
      <c r="V32" s="387"/>
      <c r="W32" s="387"/>
      <c r="X32" s="387"/>
      <c r="Y32" s="387"/>
      <c r="Z32" s="387"/>
      <c r="AA32" s="387"/>
      <c r="AB32" s="387" t="s">
        <v>37</v>
      </c>
      <c r="AC32" s="387"/>
      <c r="AD32" s="387"/>
      <c r="AE32" s="387"/>
      <c r="AF32" s="387"/>
      <c r="AG32" s="387"/>
      <c r="AH32" s="387"/>
      <c r="AI32" s="387"/>
      <c r="AJ32" s="387"/>
      <c r="AK32" s="387"/>
      <c r="AL32" s="387"/>
      <c r="AM32" s="387"/>
      <c r="AN32" s="387" t="s">
        <v>38</v>
      </c>
      <c r="AO32" s="387"/>
      <c r="AP32" s="387"/>
      <c r="AQ32" s="387"/>
      <c r="AR32" s="387"/>
      <c r="AS32" s="387"/>
      <c r="AT32" s="387"/>
      <c r="AU32" s="387"/>
      <c r="AV32" s="387"/>
      <c r="AW32" s="387"/>
      <c r="AX32" s="387"/>
      <c r="AY32" s="387"/>
      <c r="AZ32" s="387" t="s">
        <v>39</v>
      </c>
      <c r="BA32" s="387"/>
      <c r="BB32" s="387"/>
      <c r="BC32" s="387"/>
      <c r="BD32" s="387"/>
      <c r="BE32" s="387"/>
      <c r="BF32" s="387"/>
      <c r="BG32" s="387"/>
      <c r="BH32" s="387"/>
      <c r="BI32" s="387"/>
      <c r="BJ32" s="387"/>
      <c r="BK32" s="387"/>
    </row>
    <row r="33" spans="2:63" x14ac:dyDescent="0.15">
      <c r="B33" s="136" t="s">
        <v>444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822</v>
      </c>
    </row>
    <row r="35" spans="2:63" x14ac:dyDescent="0.15">
      <c r="B35" s="136" t="s">
        <v>461</v>
      </c>
      <c r="C35" s="121">
        <f>'FIN-P&amp;L_CWS'!D208</f>
        <v>0</v>
      </c>
      <c r="D35" s="121">
        <f>'FIN-P&amp;L_CWS'!E208</f>
        <v>0</v>
      </c>
      <c r="E35" s="121">
        <f>'FIN-P&amp;L_CWS'!F208</f>
        <v>0</v>
      </c>
      <c r="F35" s="121">
        <f>'FIN-P&amp;L_CWS'!G208</f>
        <v>0</v>
      </c>
      <c r="G35" s="121">
        <f>'FIN-P&amp;L_CWS'!H208</f>
        <v>-17881250</v>
      </c>
      <c r="H35" s="121">
        <f>'FIN-P&amp;L_CWS'!I208</f>
        <v>-9747916.6666666679</v>
      </c>
      <c r="I35" s="121">
        <f>'FIN-P&amp;L_CWS'!J208</f>
        <v>-11747916.666666668</v>
      </c>
      <c r="J35" s="121">
        <f>'FIN-P&amp;L_CWS'!K208</f>
        <v>-10779250</v>
      </c>
      <c r="K35" s="121">
        <f>'FIN-P&amp;L_CWS'!L208</f>
        <v>-10779250</v>
      </c>
      <c r="L35" s="121">
        <f>'FIN-P&amp;L_CWS'!M208</f>
        <v>-10779250</v>
      </c>
      <c r="M35" s="121">
        <f>'FIN-P&amp;L_CWS'!N208</f>
        <v>-10779250</v>
      </c>
      <c r="N35" s="121">
        <f>'FIN-P&amp;L_CWS'!O208</f>
        <v>-10779250</v>
      </c>
      <c r="O35" s="121">
        <f>'FIN-P&amp;L_CWS'!P208</f>
        <v>-11133750</v>
      </c>
      <c r="P35" s="121">
        <f>'FIN-P&amp;L_CWS'!Q208</f>
        <v>-12882515</v>
      </c>
      <c r="Q35" s="121">
        <f>'FIN-P&amp;L_CWS'!R208</f>
        <v>-8351600</v>
      </c>
      <c r="R35" s="121">
        <f>'FIN-P&amp;L_CWS'!S208</f>
        <v>-6843435</v>
      </c>
      <c r="S35" s="121">
        <f>'FIN-P&amp;L_CWS'!T208</f>
        <v>-5843435</v>
      </c>
      <c r="T35" s="121">
        <f>'FIN-P&amp;L_CWS'!U208</f>
        <v>-5843435</v>
      </c>
      <c r="U35" s="121">
        <f>'FIN-P&amp;L_CWS'!V208</f>
        <v>-5843435</v>
      </c>
      <c r="V35" s="121">
        <f>'FIN-P&amp;L_CWS'!W208</f>
        <v>-5843435</v>
      </c>
      <c r="W35" s="121">
        <f>'FIN-P&amp;L_CWS'!X208</f>
        <v>-5843435</v>
      </c>
      <c r="X35" s="121">
        <f>'FIN-P&amp;L_CWS'!Y208</f>
        <v>-5843435</v>
      </c>
      <c r="Y35" s="121">
        <f>'FIN-P&amp;L_CWS'!Z208</f>
        <v>-5843435</v>
      </c>
      <c r="Z35" s="121">
        <f>'FIN-P&amp;L_CWS'!AA208</f>
        <v>-5843435</v>
      </c>
      <c r="AA35" s="121">
        <f>'FIN-P&amp;L_CWS'!AB208</f>
        <v>-10374350</v>
      </c>
      <c r="AB35" s="121">
        <f>'FIN-P&amp;L_CWS'!AC208</f>
        <v>-7582899.8999999985</v>
      </c>
      <c r="AC35" s="121">
        <f>'FIN-P&amp;L_CWS'!AD208</f>
        <v>2403490.3500000015</v>
      </c>
      <c r="AD35" s="121">
        <f>'FIN-P&amp;L_CWS'!AE208</f>
        <v>5737439.1499999985</v>
      </c>
      <c r="AE35" s="121">
        <f>'FIN-P&amp;L_CWS'!AF208</f>
        <v>5737439.1499999985</v>
      </c>
      <c r="AF35" s="121">
        <f>'FIN-P&amp;L_CWS'!AG208</f>
        <v>5737439.1499999985</v>
      </c>
      <c r="AG35" s="121">
        <f>'FIN-P&amp;L_CWS'!AH208</f>
        <v>5737439.1499999985</v>
      </c>
      <c r="AH35" s="121">
        <f>'FIN-P&amp;L_CWS'!AI208</f>
        <v>5737439.1499999985</v>
      </c>
      <c r="AI35" s="121">
        <f>'FIN-P&amp;L_CWS'!AJ208</f>
        <v>5737439.1499999985</v>
      </c>
      <c r="AJ35" s="121">
        <f>'FIN-P&amp;L_CWS'!AK208</f>
        <v>5737439.1499999985</v>
      </c>
      <c r="AK35" s="121">
        <f>'FIN-P&amp;L_CWS'!AL208</f>
        <v>5737439.1499999985</v>
      </c>
      <c r="AL35" s="121">
        <f>'FIN-P&amp;L_CWS'!AM208</f>
        <v>5737439.1499999985</v>
      </c>
      <c r="AM35" s="121">
        <f>'FIN-P&amp;L_CWS'!AN208</f>
        <v>-4258110.299999997</v>
      </c>
      <c r="AN35" s="121">
        <f>'FIN-P&amp;L_CWS'!AO208</f>
        <v>-301829.82349999622</v>
      </c>
      <c r="AO35" s="121">
        <f>'FIN-P&amp;L_CWS'!AP208</f>
        <v>14842042.977000006</v>
      </c>
      <c r="AP35" s="121">
        <f>'FIN-P&amp;L_CWS'!AQ208</f>
        <v>19888979.708000004</v>
      </c>
      <c r="AQ35" s="121">
        <f>'FIN-P&amp;L_CWS'!AR208</f>
        <v>19888979.708000004</v>
      </c>
      <c r="AR35" s="121">
        <f>'FIN-P&amp;L_CWS'!AS208</f>
        <v>19888979.708000004</v>
      </c>
      <c r="AS35" s="121">
        <f>'FIN-P&amp;L_CWS'!AT208</f>
        <v>19888979.708000004</v>
      </c>
      <c r="AT35" s="121">
        <f>'FIN-P&amp;L_CWS'!AU208</f>
        <v>19888979.708000004</v>
      </c>
      <c r="AU35" s="121">
        <f>'FIN-P&amp;L_CWS'!AV208</f>
        <v>19888979.708000004</v>
      </c>
      <c r="AV35" s="121">
        <f>'FIN-P&amp;L_CWS'!AW208</f>
        <v>19888979.708000004</v>
      </c>
      <c r="AW35" s="121">
        <f>'FIN-P&amp;L_CWS'!AX208</f>
        <v>19888979.708000004</v>
      </c>
      <c r="AX35" s="121">
        <f>'FIN-P&amp;L_CWS'!AY208</f>
        <v>19888979.708000004</v>
      </c>
      <c r="AY35" s="121">
        <f>'FIN-P&amp;L_CWS'!AZ208</f>
        <v>4745106.9075000063</v>
      </c>
      <c r="AZ35" s="121">
        <f>'FIN-P&amp;L_CWS'!BA208</f>
        <v>-2647972.0397000015</v>
      </c>
      <c r="BA35" s="121">
        <f>'FIN-P&amp;L_CWS'!BB208</f>
        <v>11939750.759344999</v>
      </c>
      <c r="BB35" s="121">
        <f>'FIN-P&amp;L_CWS'!BC208</f>
        <v>16787905.65897001</v>
      </c>
      <c r="BC35" s="121">
        <f>'FIN-P&amp;L_CWS'!BD208</f>
        <v>16787905.65897001</v>
      </c>
      <c r="BD35" s="121">
        <f>'FIN-P&amp;L_CWS'!BE208</f>
        <v>16787905.65897001</v>
      </c>
      <c r="BE35" s="121">
        <f>'FIN-P&amp;L_CWS'!BF208</f>
        <v>16787905.65897001</v>
      </c>
      <c r="BF35" s="121">
        <f>'FIN-P&amp;L_CWS'!BG208</f>
        <v>16787905.65897001</v>
      </c>
      <c r="BG35" s="121">
        <f>'FIN-P&amp;L_CWS'!BH208</f>
        <v>16787905.65897001</v>
      </c>
      <c r="BH35" s="121">
        <f>'FIN-P&amp;L_CWS'!BI208</f>
        <v>16787905.65897001</v>
      </c>
      <c r="BI35" s="121">
        <f>'FIN-P&amp;L_CWS'!BJ208</f>
        <v>16787905.65897001</v>
      </c>
      <c r="BJ35" s="121">
        <f>'FIN-P&amp;L_CWS'!BK208</f>
        <v>16787905.65897001</v>
      </c>
      <c r="BK35" s="121">
        <f>'FIN-P&amp;L_CWS'!BL208</f>
        <v>2223122.706020005</v>
      </c>
    </row>
    <row r="36" spans="2:63" x14ac:dyDescent="0.15">
      <c r="B36" s="136" t="s">
        <v>444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823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476</v>
      </c>
      <c r="C38" s="121">
        <f>'FIN-P&amp;L_CWS'!D204</f>
        <v>0</v>
      </c>
      <c r="D38" s="121">
        <f>'FIN-P&amp;L_CWS'!E204</f>
        <v>0</v>
      </c>
      <c r="E38" s="121">
        <f>'FIN-P&amp;L_CWS'!F204</f>
        <v>0</v>
      </c>
      <c r="F38" s="121">
        <f>'FIN-P&amp;L_CWS'!G204</f>
        <v>0</v>
      </c>
      <c r="G38" s="121">
        <f>'FIN-P&amp;L_CWS'!H204</f>
        <v>173250</v>
      </c>
      <c r="H38" s="121">
        <f>'FIN-P&amp;L_CWS'!I204</f>
        <v>175916.66666666666</v>
      </c>
      <c r="I38" s="121">
        <f>'FIN-P&amp;L_CWS'!J204</f>
        <v>175916.66666666666</v>
      </c>
      <c r="J38" s="121">
        <f>'FIN-P&amp;L_CWS'!K204</f>
        <v>177250</v>
      </c>
      <c r="K38" s="121">
        <f>'FIN-P&amp;L_CWS'!L204</f>
        <v>177250</v>
      </c>
      <c r="L38" s="121">
        <f>'FIN-P&amp;L_CWS'!M204</f>
        <v>177250</v>
      </c>
      <c r="M38" s="121">
        <f>'FIN-P&amp;L_CWS'!N204</f>
        <v>177250</v>
      </c>
      <c r="N38" s="121">
        <f>'FIN-P&amp;L_CWS'!O204</f>
        <v>177250</v>
      </c>
      <c r="O38" s="121">
        <f>'FIN-P&amp;L_CWS'!P204</f>
        <v>177250</v>
      </c>
      <c r="P38" s="121">
        <f>'FIN-P&amp;L_CWS'!Q204</f>
        <v>177250</v>
      </c>
      <c r="Q38" s="121">
        <f>'FIN-P&amp;L_CWS'!R204</f>
        <v>177250</v>
      </c>
      <c r="R38" s="121">
        <f>'FIN-P&amp;L_CWS'!S204</f>
        <v>177250</v>
      </c>
      <c r="S38" s="121">
        <f>'FIN-P&amp;L_CWS'!T204</f>
        <v>177250</v>
      </c>
      <c r="T38" s="121">
        <f>'FIN-P&amp;L_CWS'!U204</f>
        <v>177250</v>
      </c>
      <c r="U38" s="121">
        <f>'FIN-P&amp;L_CWS'!V204</f>
        <v>177250</v>
      </c>
      <c r="V38" s="121">
        <f>'FIN-P&amp;L_CWS'!W204</f>
        <v>177250</v>
      </c>
      <c r="W38" s="121">
        <f>'FIN-P&amp;L_CWS'!X204</f>
        <v>177250</v>
      </c>
      <c r="X38" s="121">
        <f>'FIN-P&amp;L_CWS'!Y204</f>
        <v>177250</v>
      </c>
      <c r="Y38" s="121">
        <f>'FIN-P&amp;L_CWS'!Z204</f>
        <v>177250</v>
      </c>
      <c r="Z38" s="121">
        <f>'FIN-P&amp;L_CWS'!AA204</f>
        <v>177250</v>
      </c>
      <c r="AA38" s="121">
        <f>'FIN-P&amp;L_CWS'!AB204</f>
        <v>177250</v>
      </c>
      <c r="AB38" s="121">
        <f>'FIN-P&amp;L_CWS'!AC204</f>
        <v>177250</v>
      </c>
      <c r="AC38" s="121">
        <f>'FIN-P&amp;L_CWS'!AD204</f>
        <v>177250</v>
      </c>
      <c r="AD38" s="121">
        <f>'FIN-P&amp;L_CWS'!AE204</f>
        <v>177250</v>
      </c>
      <c r="AE38" s="121">
        <f>'FIN-P&amp;L_CWS'!AF204</f>
        <v>177250</v>
      </c>
      <c r="AF38" s="121">
        <f>'FIN-P&amp;L_CWS'!AG204</f>
        <v>177250</v>
      </c>
      <c r="AG38" s="121">
        <f>'FIN-P&amp;L_CWS'!AH204</f>
        <v>177250</v>
      </c>
      <c r="AH38" s="121">
        <f>'FIN-P&amp;L_CWS'!AI204</f>
        <v>177250</v>
      </c>
      <c r="AI38" s="121">
        <f>'FIN-P&amp;L_CWS'!AJ204</f>
        <v>177250</v>
      </c>
      <c r="AJ38" s="121">
        <f>'FIN-P&amp;L_CWS'!AK204</f>
        <v>177250</v>
      </c>
      <c r="AK38" s="121">
        <f>'FIN-P&amp;L_CWS'!AL204</f>
        <v>177250</v>
      </c>
      <c r="AL38" s="121">
        <f>'FIN-P&amp;L_CWS'!AM204</f>
        <v>177250</v>
      </c>
      <c r="AM38" s="121">
        <f>'FIN-P&amp;L_CWS'!AN204</f>
        <v>177250</v>
      </c>
      <c r="AN38" s="121">
        <f>'FIN-P&amp;L_CWS'!AO204</f>
        <v>177250</v>
      </c>
      <c r="AO38" s="121">
        <f>'FIN-P&amp;L_CWS'!AP204</f>
        <v>177250</v>
      </c>
      <c r="AP38" s="121">
        <f>'FIN-P&amp;L_CWS'!AQ204</f>
        <v>177250</v>
      </c>
      <c r="AQ38" s="121">
        <f>'FIN-P&amp;L_CWS'!AR204</f>
        <v>177250</v>
      </c>
      <c r="AR38" s="121">
        <f>'FIN-P&amp;L_CWS'!AS204</f>
        <v>177250</v>
      </c>
      <c r="AS38" s="121">
        <f>'FIN-P&amp;L_CWS'!AT204</f>
        <v>177250</v>
      </c>
      <c r="AT38" s="121">
        <f>'FIN-P&amp;L_CWS'!AU204</f>
        <v>177250</v>
      </c>
      <c r="AU38" s="121">
        <f>'FIN-P&amp;L_CWS'!AV204</f>
        <v>177250</v>
      </c>
      <c r="AV38" s="121">
        <f>'FIN-P&amp;L_CWS'!AW204</f>
        <v>177250</v>
      </c>
      <c r="AW38" s="121">
        <f>'FIN-P&amp;L_CWS'!AX204</f>
        <v>177250</v>
      </c>
      <c r="AX38" s="121">
        <f>'FIN-P&amp;L_CWS'!AY204</f>
        <v>177250</v>
      </c>
      <c r="AY38" s="121">
        <f>'FIN-P&amp;L_CWS'!AZ204</f>
        <v>177250</v>
      </c>
      <c r="AZ38" s="121">
        <f>'FIN-P&amp;L_CWS'!BA204</f>
        <v>177250</v>
      </c>
      <c r="BA38" s="121">
        <f>'FIN-P&amp;L_CWS'!BB204</f>
        <v>177250</v>
      </c>
      <c r="BB38" s="121">
        <f>'FIN-P&amp;L_CWS'!BC204</f>
        <v>177250</v>
      </c>
      <c r="BC38" s="121">
        <f>'FIN-P&amp;L_CWS'!BD204</f>
        <v>177250</v>
      </c>
      <c r="BD38" s="121">
        <f>'FIN-P&amp;L_CWS'!BE204</f>
        <v>177250</v>
      </c>
      <c r="BE38" s="121">
        <f>'FIN-P&amp;L_CWS'!BF204</f>
        <v>177250</v>
      </c>
      <c r="BF38" s="121">
        <f>'FIN-P&amp;L_CWS'!BG204</f>
        <v>177250</v>
      </c>
      <c r="BG38" s="121">
        <f>'FIN-P&amp;L_CWS'!BH204</f>
        <v>177250</v>
      </c>
      <c r="BH38" s="121">
        <f>'FIN-P&amp;L_CWS'!BI204</f>
        <v>177250</v>
      </c>
      <c r="BI38" s="121">
        <f>'FIN-P&amp;L_CWS'!BJ204</f>
        <v>177250</v>
      </c>
      <c r="BJ38" s="121">
        <f>'FIN-P&amp;L_CWS'!BK204</f>
        <v>177250</v>
      </c>
      <c r="BK38" s="121">
        <f>'FIN-P&amp;L_CWS'!BL204</f>
        <v>177250</v>
      </c>
    </row>
    <row r="39" spans="2:63" x14ac:dyDescent="0.15">
      <c r="B39" s="127" t="s">
        <v>463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0</v>
      </c>
      <c r="H39" s="121">
        <f>'REV-AR_CWS'!H20*-1</f>
        <v>0</v>
      </c>
      <c r="I39" s="121">
        <f>'REV-AR_CWS'!I20*-1</f>
        <v>0</v>
      </c>
      <c r="J39" s="121">
        <f>'REV-AR_CWS'!J20*-1</f>
        <v>0</v>
      </c>
      <c r="K39" s="121">
        <f>'REV-AR_CWS'!K20*-1</f>
        <v>0</v>
      </c>
      <c r="L39" s="121">
        <f>'REV-AR_CWS'!L20*-1</f>
        <v>0</v>
      </c>
      <c r="M39" s="121">
        <f>'REV-AR_CWS'!M20*-1</f>
        <v>0</v>
      </c>
      <c r="N39" s="121">
        <f>'REV-AR_CWS'!N20*-1</f>
        <v>0</v>
      </c>
      <c r="O39" s="121">
        <f>'REV-AR_CWS'!O20*-1</f>
        <v>0</v>
      </c>
      <c r="P39" s="121">
        <f>'REV-AR_CWS'!P20*-1</f>
        <v>0</v>
      </c>
      <c r="Q39" s="121">
        <f>'REV-AR_CWS'!Q20*-1</f>
        <v>0</v>
      </c>
      <c r="R39" s="121">
        <f>'REV-AR_CWS'!R20*-1</f>
        <v>0</v>
      </c>
      <c r="S39" s="121">
        <f>'REV-AR_CWS'!S20*-1</f>
        <v>0</v>
      </c>
      <c r="T39" s="121">
        <f>'REV-AR_CWS'!T20*-1</f>
        <v>0</v>
      </c>
      <c r="U39" s="121">
        <f>'REV-AR_CWS'!U20*-1</f>
        <v>0</v>
      </c>
      <c r="V39" s="121">
        <f>'REV-AR_CWS'!V20*-1</f>
        <v>0</v>
      </c>
      <c r="W39" s="121">
        <f>'REV-AR_CWS'!W20*-1</f>
        <v>0</v>
      </c>
      <c r="X39" s="121">
        <f>'REV-AR_CWS'!X20*-1</f>
        <v>0</v>
      </c>
      <c r="Y39" s="121">
        <f>'REV-AR_CWS'!Y20*-1</f>
        <v>0</v>
      </c>
      <c r="Z39" s="121">
        <f>'REV-AR_CWS'!Z20*-1</f>
        <v>0</v>
      </c>
      <c r="AA39" s="121">
        <f>'REV-AR_CWS'!AA20*-1</f>
        <v>0</v>
      </c>
      <c r="AB39" s="121">
        <f>'REV-AR_CWS'!AB20*-1</f>
        <v>0</v>
      </c>
      <c r="AC39" s="121">
        <f>'REV-AR_CWS'!AC20*-1</f>
        <v>0</v>
      </c>
      <c r="AD39" s="121">
        <f>'REV-AR_CWS'!AD20*-1</f>
        <v>0</v>
      </c>
      <c r="AE39" s="121">
        <f>'REV-AR_CWS'!AE20*-1</f>
        <v>0</v>
      </c>
      <c r="AF39" s="121">
        <f>'REV-AR_CWS'!AF20*-1</f>
        <v>0</v>
      </c>
      <c r="AG39" s="121">
        <f>'REV-AR_CWS'!AG20*-1</f>
        <v>0</v>
      </c>
      <c r="AH39" s="121">
        <f>'REV-AR_CWS'!AH20*-1</f>
        <v>0</v>
      </c>
      <c r="AI39" s="121">
        <f>'REV-AR_CWS'!AI20*-1</f>
        <v>0</v>
      </c>
      <c r="AJ39" s="121">
        <f>'REV-AR_CWS'!AJ20*-1</f>
        <v>0</v>
      </c>
      <c r="AK39" s="121">
        <f>'REV-AR_CWS'!AK20*-1</f>
        <v>0</v>
      </c>
      <c r="AL39" s="121">
        <f>'REV-AR_CWS'!AL20*-1</f>
        <v>0</v>
      </c>
      <c r="AM39" s="121">
        <f>'REV-AR_CWS'!AM20*-1</f>
        <v>0</v>
      </c>
      <c r="AN39" s="121">
        <f>'REV-AR_CWS'!AN20*-1</f>
        <v>0</v>
      </c>
      <c r="AO39" s="121">
        <f>'REV-AR_CWS'!AO20*-1</f>
        <v>0</v>
      </c>
      <c r="AP39" s="121">
        <f>'REV-AR_CWS'!AP20*-1</f>
        <v>0</v>
      </c>
      <c r="AQ39" s="121">
        <f>'REV-AR_CWS'!AQ20*-1</f>
        <v>0</v>
      </c>
      <c r="AR39" s="121">
        <f>'REV-AR_CWS'!AR20*-1</f>
        <v>0</v>
      </c>
      <c r="AS39" s="121">
        <f>'REV-AR_CWS'!AS20*-1</f>
        <v>0</v>
      </c>
      <c r="AT39" s="121">
        <f>'REV-AR_CWS'!AT20*-1</f>
        <v>0</v>
      </c>
      <c r="AU39" s="121">
        <f>'REV-AR_CWS'!AU20*-1</f>
        <v>0</v>
      </c>
      <c r="AV39" s="121">
        <f>'REV-AR_CWS'!AV20*-1</f>
        <v>0</v>
      </c>
      <c r="AW39" s="121">
        <f>'REV-AR_CWS'!AW20*-1</f>
        <v>0</v>
      </c>
      <c r="AX39" s="121">
        <f>'REV-AR_CWS'!AX20*-1</f>
        <v>0</v>
      </c>
      <c r="AY39" s="121">
        <f>'REV-AR_CWS'!AY20*-1</f>
        <v>0</v>
      </c>
      <c r="AZ39" s="121">
        <f>'REV-AR_CWS'!AZ20*-1</f>
        <v>0</v>
      </c>
      <c r="BA39" s="121">
        <f>'REV-AR_CWS'!BA20*-1</f>
        <v>0</v>
      </c>
      <c r="BB39" s="121">
        <f>'REV-AR_CWS'!BB20*-1</f>
        <v>0</v>
      </c>
      <c r="BC39" s="121">
        <f>'REV-AR_CWS'!BC20*-1</f>
        <v>0</v>
      </c>
      <c r="BD39" s="121">
        <f>'REV-AR_CWS'!BD20*-1</f>
        <v>0</v>
      </c>
      <c r="BE39" s="121">
        <f>'REV-AR_CWS'!BE20*-1</f>
        <v>0</v>
      </c>
      <c r="BF39" s="121">
        <f>'REV-AR_CWS'!BF20*-1</f>
        <v>0</v>
      </c>
      <c r="BG39" s="121">
        <f>'REV-AR_CWS'!BG20*-1</f>
        <v>0</v>
      </c>
      <c r="BH39" s="121">
        <f>'REV-AR_CWS'!BH20*-1</f>
        <v>0</v>
      </c>
      <c r="BI39" s="121">
        <f>'REV-AR_CWS'!BI20*-1</f>
        <v>0</v>
      </c>
      <c r="BJ39" s="121">
        <f>'REV-AR_CWS'!BJ20*-1</f>
        <v>0</v>
      </c>
      <c r="BK39" s="121">
        <f>'REV-AR_CWS'!BK20*-1</f>
        <v>0</v>
      </c>
    </row>
    <row r="40" spans="2:63" x14ac:dyDescent="0.15">
      <c r="B40" s="127" t="s">
        <v>464</v>
      </c>
      <c r="C40" s="121">
        <f>'COGS-INVENTORY_CWS'!C43*-1</f>
        <v>0</v>
      </c>
      <c r="D40" s="121">
        <f>'COGS-INVENTORY_CWS'!D43*-1</f>
        <v>0</v>
      </c>
      <c r="E40" s="121">
        <f>'COGS-INVENTORY_CWS'!E43*-1</f>
        <v>0</v>
      </c>
      <c r="F40" s="121">
        <f>'COGS-INVENTORY_CWS'!F43*-1</f>
        <v>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0</v>
      </c>
      <c r="J40" s="121">
        <f>'COGS-INVENTORY_CWS'!J43*-1</f>
        <v>0</v>
      </c>
      <c r="K40" s="121">
        <f>'COGS-INVENTORY_CWS'!K43*-1</f>
        <v>0</v>
      </c>
      <c r="L40" s="121">
        <f>'COGS-INVENTORY_CWS'!L43*-1</f>
        <v>0</v>
      </c>
      <c r="M40" s="121">
        <f>'COGS-INVENTORY_CWS'!M43*-1</f>
        <v>0</v>
      </c>
      <c r="N40" s="121">
        <f>'COGS-INVENTORY_CWS'!N43*-1</f>
        <v>0</v>
      </c>
      <c r="O40" s="121">
        <f>'COGS-INVENTORY_CWS'!O43*-1</f>
        <v>0</v>
      </c>
      <c r="P40" s="121">
        <f>'COGS-INVENTORY_CWS'!P43*-1</f>
        <v>0</v>
      </c>
      <c r="Q40" s="121">
        <f>'COGS-INVENTORY_CWS'!Q43*-1</f>
        <v>0</v>
      </c>
      <c r="R40" s="121">
        <f>'COGS-INVENTORY_CWS'!R43*-1</f>
        <v>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0</v>
      </c>
      <c r="V40" s="121">
        <f>'COGS-INVENTORY_CWS'!V43*-1</f>
        <v>0</v>
      </c>
      <c r="W40" s="121">
        <f>'COGS-INVENTORY_CWS'!W43*-1</f>
        <v>0</v>
      </c>
      <c r="X40" s="121">
        <f>'COGS-INVENTORY_CWS'!X43*-1</f>
        <v>0</v>
      </c>
      <c r="Y40" s="121">
        <f>'COGS-INVENTORY_CWS'!Y43*-1</f>
        <v>0</v>
      </c>
      <c r="Z40" s="121">
        <f>'COGS-INVENTORY_CWS'!Z43*-1</f>
        <v>0</v>
      </c>
      <c r="AA40" s="121">
        <f>'COGS-INVENTORY_CWS'!AA43*-1</f>
        <v>0</v>
      </c>
      <c r="AB40" s="121">
        <f>'COGS-INVENTORY_CWS'!AB43*-1</f>
        <v>0</v>
      </c>
      <c r="AC40" s="121">
        <f>'COGS-INVENTORY_CWS'!AC43*-1</f>
        <v>0</v>
      </c>
      <c r="AD40" s="121">
        <f>'COGS-INVENTORY_CWS'!AD43*-1</f>
        <v>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0</v>
      </c>
      <c r="AH40" s="121">
        <f>'COGS-INVENTORY_CWS'!AH43*-1</f>
        <v>0</v>
      </c>
      <c r="AI40" s="121">
        <f>'COGS-INVENTORY_CWS'!AI43*-1</f>
        <v>0</v>
      </c>
      <c r="AJ40" s="121">
        <f>'COGS-INVENTORY_CWS'!AJ43*-1</f>
        <v>0</v>
      </c>
      <c r="AK40" s="121">
        <f>'COGS-INVENTORY_CWS'!AK43*-1</f>
        <v>0</v>
      </c>
      <c r="AL40" s="121">
        <f>'COGS-INVENTORY_CWS'!AL43*-1</f>
        <v>0</v>
      </c>
      <c r="AM40" s="121">
        <f>'COGS-INVENTORY_CWS'!AM43*-1</f>
        <v>0</v>
      </c>
      <c r="AN40" s="121">
        <f>'COGS-INVENTORY_CWS'!AN43*-1</f>
        <v>0</v>
      </c>
      <c r="AO40" s="121">
        <f>'COGS-INVENTORY_CWS'!AO43*-1</f>
        <v>0</v>
      </c>
      <c r="AP40" s="121">
        <f>'COGS-INVENTORY_CWS'!AP43*-1</f>
        <v>0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0</v>
      </c>
      <c r="AT40" s="121">
        <f>'COGS-INVENTORY_CWS'!AT43*-1</f>
        <v>0</v>
      </c>
      <c r="AU40" s="121">
        <f>'COGS-INVENTORY_CWS'!AU43*-1</f>
        <v>0</v>
      </c>
      <c r="AV40" s="121">
        <f>'COGS-INVENTORY_CWS'!AV43*-1</f>
        <v>0</v>
      </c>
      <c r="AW40" s="121">
        <f>'COGS-INVENTORY_CWS'!AW43*-1</f>
        <v>0</v>
      </c>
      <c r="AX40" s="121">
        <f>'COGS-INVENTORY_CWS'!AX43*-1</f>
        <v>0</v>
      </c>
      <c r="AY40" s="121">
        <f>'COGS-INVENTORY_CWS'!AY43*-1</f>
        <v>0</v>
      </c>
      <c r="AZ40" s="121">
        <f>'COGS-INVENTORY_CWS'!AZ43*-1</f>
        <v>0</v>
      </c>
      <c r="BA40" s="121">
        <f>'COGS-INVENTORY_CWS'!BA43*-1</f>
        <v>0</v>
      </c>
      <c r="BB40" s="121">
        <f>'COGS-INVENTORY_CWS'!BB43*-1</f>
        <v>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0</v>
      </c>
      <c r="BF40" s="121">
        <f>'COGS-INVENTORY_CWS'!BF43*-1</f>
        <v>0</v>
      </c>
      <c r="BG40" s="121">
        <f>'COGS-INVENTORY_CWS'!BG43*-1</f>
        <v>0</v>
      </c>
      <c r="BH40" s="121">
        <f>'COGS-INVENTORY_CWS'!BH43*-1</f>
        <v>0</v>
      </c>
      <c r="BI40" s="121">
        <f>'COGS-INVENTORY_CWS'!BI43*-1</f>
        <v>0</v>
      </c>
      <c r="BJ40" s="121">
        <f>'COGS-INVENTORY_CWS'!BJ43*-1</f>
        <v>0</v>
      </c>
      <c r="BK40" s="121">
        <f>'COGS-INVENTORY_CWS'!BK43*-1</f>
        <v>0</v>
      </c>
    </row>
    <row r="41" spans="2:63" x14ac:dyDescent="0.15">
      <c r="B41" s="127" t="s">
        <v>465</v>
      </c>
      <c r="C41" s="121">
        <f>'COGS-INVENTORY_CWS'!C70</f>
        <v>0</v>
      </c>
      <c r="D41" s="121">
        <f>'COGS-INVENTORY_CWS'!D70</f>
        <v>0</v>
      </c>
      <c r="E41" s="121">
        <f>'COGS-INVENTORY_CWS'!E70</f>
        <v>0</v>
      </c>
      <c r="F41" s="121">
        <f>'COGS-INVENTORY_CWS'!F70</f>
        <v>0</v>
      </c>
      <c r="G41" s="121">
        <f>'COGS-INVENTORY_CWS'!G70</f>
        <v>0</v>
      </c>
      <c r="H41" s="121">
        <f>'COGS-INVENTORY_CWS'!H70</f>
        <v>0</v>
      </c>
      <c r="I41" s="121">
        <f>'COGS-INVENTORY_CWS'!I70</f>
        <v>0</v>
      </c>
      <c r="J41" s="121">
        <f>'COGS-INVENTORY_CWS'!J70</f>
        <v>0</v>
      </c>
      <c r="K41" s="121">
        <f>'COGS-INVENTORY_CWS'!K70</f>
        <v>0</v>
      </c>
      <c r="L41" s="121">
        <f>'COGS-INVENTORY_CWS'!L70</f>
        <v>0</v>
      </c>
      <c r="M41" s="121">
        <f>'COGS-INVENTORY_CWS'!M70</f>
        <v>0</v>
      </c>
      <c r="N41" s="121">
        <f>'COGS-INVENTORY_CWS'!N70</f>
        <v>0</v>
      </c>
      <c r="O41" s="121">
        <f>'COGS-INVENTORY_CWS'!O70</f>
        <v>0</v>
      </c>
      <c r="P41" s="121">
        <f>'COGS-INVENTORY_CWS'!P70</f>
        <v>0</v>
      </c>
      <c r="Q41" s="121">
        <f>'COGS-INVENTORY_CWS'!Q70</f>
        <v>0</v>
      </c>
      <c r="R41" s="121">
        <f>'COGS-INVENTORY_CWS'!R70</f>
        <v>0</v>
      </c>
      <c r="S41" s="121">
        <f>'COGS-INVENTORY_CWS'!S70</f>
        <v>0</v>
      </c>
      <c r="T41" s="121">
        <f>'COGS-INVENTORY_CWS'!T70</f>
        <v>0</v>
      </c>
      <c r="U41" s="121">
        <f>'COGS-INVENTORY_CWS'!U70</f>
        <v>0</v>
      </c>
      <c r="V41" s="121">
        <f>'COGS-INVENTORY_CWS'!V70</f>
        <v>0</v>
      </c>
      <c r="W41" s="121">
        <f>'COGS-INVENTORY_CWS'!W70</f>
        <v>0</v>
      </c>
      <c r="X41" s="121">
        <f>'COGS-INVENTORY_CWS'!X70</f>
        <v>0</v>
      </c>
      <c r="Y41" s="121">
        <f>'COGS-INVENTORY_CWS'!Y70</f>
        <v>0</v>
      </c>
      <c r="Z41" s="121">
        <f>'COGS-INVENTORY_CWS'!Z70</f>
        <v>0</v>
      </c>
      <c r="AA41" s="121">
        <f>'COGS-INVENTORY_CWS'!AA70</f>
        <v>0</v>
      </c>
      <c r="AB41" s="121">
        <f>'COGS-INVENTORY_CWS'!AB70</f>
        <v>0</v>
      </c>
      <c r="AC41" s="121">
        <f>'COGS-INVENTORY_CWS'!AC70</f>
        <v>0</v>
      </c>
      <c r="AD41" s="121">
        <f>'COGS-INVENTORY_CWS'!AD70</f>
        <v>0</v>
      </c>
      <c r="AE41" s="121">
        <f>'COGS-INVENTORY_CWS'!AE70</f>
        <v>0</v>
      </c>
      <c r="AF41" s="121">
        <f>'COGS-INVENTORY_CWS'!AF70</f>
        <v>0</v>
      </c>
      <c r="AG41" s="121">
        <f>'COGS-INVENTORY_CWS'!AG70</f>
        <v>0</v>
      </c>
      <c r="AH41" s="121">
        <f>'COGS-INVENTORY_CWS'!AH70</f>
        <v>0</v>
      </c>
      <c r="AI41" s="121">
        <f>'COGS-INVENTORY_CWS'!AI70</f>
        <v>0</v>
      </c>
      <c r="AJ41" s="121">
        <f>'COGS-INVENTORY_CWS'!AJ70</f>
        <v>0</v>
      </c>
      <c r="AK41" s="121">
        <f>'COGS-INVENTORY_CWS'!AK70</f>
        <v>0</v>
      </c>
      <c r="AL41" s="121">
        <f>'COGS-INVENTORY_CWS'!AL70</f>
        <v>0</v>
      </c>
      <c r="AM41" s="121">
        <f>'COGS-INVENTORY_CWS'!AM70</f>
        <v>0</v>
      </c>
      <c r="AN41" s="121">
        <f>'COGS-INVENTORY_CWS'!AN70</f>
        <v>0</v>
      </c>
      <c r="AO41" s="121">
        <f>'COGS-INVENTORY_CWS'!AO70</f>
        <v>0</v>
      </c>
      <c r="AP41" s="121">
        <f>'COGS-INVENTORY_CWS'!AP70</f>
        <v>0</v>
      </c>
      <c r="AQ41" s="121">
        <f>'COGS-INVENTORY_CWS'!AQ70</f>
        <v>0</v>
      </c>
      <c r="AR41" s="121">
        <f>'COGS-INVENTORY_CWS'!AR70</f>
        <v>0</v>
      </c>
      <c r="AS41" s="121">
        <f>'COGS-INVENTORY_CWS'!AS70</f>
        <v>0</v>
      </c>
      <c r="AT41" s="121">
        <f>'COGS-INVENTORY_CWS'!AT70</f>
        <v>0</v>
      </c>
      <c r="AU41" s="121">
        <f>'COGS-INVENTORY_CWS'!AU70</f>
        <v>0</v>
      </c>
      <c r="AV41" s="121">
        <f>'COGS-INVENTORY_CWS'!AV70</f>
        <v>0</v>
      </c>
      <c r="AW41" s="121">
        <f>'COGS-INVENTORY_CWS'!AW70</f>
        <v>0</v>
      </c>
      <c r="AX41" s="121">
        <f>'COGS-INVENTORY_CWS'!AX70</f>
        <v>0</v>
      </c>
      <c r="AY41" s="121">
        <f>'COGS-INVENTORY_CWS'!AY70</f>
        <v>0</v>
      </c>
      <c r="AZ41" s="121">
        <f>'COGS-INVENTORY_CWS'!AZ70</f>
        <v>0</v>
      </c>
      <c r="BA41" s="121">
        <f>'COGS-INVENTORY_CWS'!BA70</f>
        <v>0</v>
      </c>
      <c r="BB41" s="121">
        <f>'COGS-INVENTORY_CWS'!BB70</f>
        <v>0</v>
      </c>
      <c r="BC41" s="121">
        <f>'COGS-INVENTORY_CWS'!BC70</f>
        <v>0</v>
      </c>
      <c r="BD41" s="121">
        <f>'COGS-INVENTORY_CWS'!BD70</f>
        <v>0</v>
      </c>
      <c r="BE41" s="121">
        <f>'COGS-INVENTORY_CWS'!BE70</f>
        <v>0</v>
      </c>
      <c r="BF41" s="121">
        <f>'COGS-INVENTORY_CWS'!BF70</f>
        <v>0</v>
      </c>
      <c r="BG41" s="121">
        <f>'COGS-INVENTORY_CWS'!BG70</f>
        <v>0</v>
      </c>
      <c r="BH41" s="121">
        <f>'COGS-INVENTORY_CWS'!BH70</f>
        <v>0</v>
      </c>
      <c r="BI41" s="121">
        <f>'COGS-INVENTORY_CWS'!BI70</f>
        <v>0</v>
      </c>
      <c r="BJ41" s="121">
        <f>'COGS-INVENTORY_CWS'!BJ70</f>
        <v>0</v>
      </c>
      <c r="BK41" s="121">
        <f>'COGS-INVENTORY_CWS'!BK70</f>
        <v>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806</v>
      </c>
      <c r="C43" s="121">
        <f>SUM(C38:C42)</f>
        <v>0</v>
      </c>
      <c r="D43" s="121">
        <f>SUM(D38:D42)</f>
        <v>0</v>
      </c>
      <c r="E43" s="121">
        <f>SUM(E38:E42)</f>
        <v>0</v>
      </c>
      <c r="F43" s="121">
        <f t="shared" ref="F43:BK43" si="6">SUM(F38:F42)</f>
        <v>0</v>
      </c>
      <c r="G43" s="121">
        <f t="shared" si="6"/>
        <v>173250</v>
      </c>
      <c r="H43" s="121">
        <f t="shared" si="6"/>
        <v>175916.66666666666</v>
      </c>
      <c r="I43" s="121">
        <f t="shared" si="6"/>
        <v>175916.66666666666</v>
      </c>
      <c r="J43" s="121">
        <f t="shared" si="6"/>
        <v>177250</v>
      </c>
      <c r="K43" s="121">
        <f t="shared" si="6"/>
        <v>177250</v>
      </c>
      <c r="L43" s="121">
        <f t="shared" si="6"/>
        <v>177250</v>
      </c>
      <c r="M43" s="121">
        <f t="shared" si="6"/>
        <v>177250</v>
      </c>
      <c r="N43" s="121">
        <f t="shared" si="6"/>
        <v>177250</v>
      </c>
      <c r="O43" s="121">
        <f t="shared" si="6"/>
        <v>177250</v>
      </c>
      <c r="P43" s="121">
        <f t="shared" si="6"/>
        <v>177250</v>
      </c>
      <c r="Q43" s="121">
        <f t="shared" si="6"/>
        <v>177250</v>
      </c>
      <c r="R43" s="121">
        <f t="shared" si="6"/>
        <v>177250</v>
      </c>
      <c r="S43" s="121">
        <f t="shared" si="6"/>
        <v>177250</v>
      </c>
      <c r="T43" s="121">
        <f t="shared" si="6"/>
        <v>177250</v>
      </c>
      <c r="U43" s="121">
        <f t="shared" si="6"/>
        <v>177250</v>
      </c>
      <c r="V43" s="121">
        <f t="shared" si="6"/>
        <v>177250</v>
      </c>
      <c r="W43" s="121">
        <f t="shared" si="6"/>
        <v>177250</v>
      </c>
      <c r="X43" s="121">
        <f t="shared" si="6"/>
        <v>177250</v>
      </c>
      <c r="Y43" s="121">
        <f t="shared" si="6"/>
        <v>177250</v>
      </c>
      <c r="Z43" s="121">
        <f t="shared" si="6"/>
        <v>177250</v>
      </c>
      <c r="AA43" s="121">
        <f t="shared" si="6"/>
        <v>177250</v>
      </c>
      <c r="AB43" s="121">
        <f t="shared" si="6"/>
        <v>177250</v>
      </c>
      <c r="AC43" s="121">
        <f t="shared" si="6"/>
        <v>177250</v>
      </c>
      <c r="AD43" s="121">
        <f t="shared" si="6"/>
        <v>177250</v>
      </c>
      <c r="AE43" s="121">
        <f t="shared" si="6"/>
        <v>177250</v>
      </c>
      <c r="AF43" s="121">
        <f t="shared" si="6"/>
        <v>177250</v>
      </c>
      <c r="AG43" s="121">
        <f t="shared" si="6"/>
        <v>177250</v>
      </c>
      <c r="AH43" s="121">
        <f t="shared" si="6"/>
        <v>177250</v>
      </c>
      <c r="AI43" s="121">
        <f t="shared" si="6"/>
        <v>177250</v>
      </c>
      <c r="AJ43" s="121">
        <f t="shared" si="6"/>
        <v>177250</v>
      </c>
      <c r="AK43" s="121">
        <f t="shared" si="6"/>
        <v>177250</v>
      </c>
      <c r="AL43" s="121">
        <f t="shared" si="6"/>
        <v>177250</v>
      </c>
      <c r="AM43" s="121">
        <f t="shared" si="6"/>
        <v>177250</v>
      </c>
      <c r="AN43" s="121">
        <f t="shared" si="6"/>
        <v>177250</v>
      </c>
      <c r="AO43" s="121">
        <f t="shared" si="6"/>
        <v>177250</v>
      </c>
      <c r="AP43" s="121">
        <f t="shared" si="6"/>
        <v>177250</v>
      </c>
      <c r="AQ43" s="121">
        <f t="shared" si="6"/>
        <v>177250</v>
      </c>
      <c r="AR43" s="121">
        <f t="shared" si="6"/>
        <v>177250</v>
      </c>
      <c r="AS43" s="121">
        <f t="shared" si="6"/>
        <v>177250</v>
      </c>
      <c r="AT43" s="121">
        <f t="shared" si="6"/>
        <v>177250</v>
      </c>
      <c r="AU43" s="121">
        <f t="shared" si="6"/>
        <v>177250</v>
      </c>
      <c r="AV43" s="121">
        <f t="shared" si="6"/>
        <v>177250</v>
      </c>
      <c r="AW43" s="121">
        <f t="shared" si="6"/>
        <v>177250</v>
      </c>
      <c r="AX43" s="121">
        <f t="shared" si="6"/>
        <v>177250</v>
      </c>
      <c r="AY43" s="121">
        <f t="shared" si="6"/>
        <v>177250</v>
      </c>
      <c r="AZ43" s="121">
        <f t="shared" si="6"/>
        <v>177250</v>
      </c>
      <c r="BA43" s="121">
        <f t="shared" si="6"/>
        <v>177250</v>
      </c>
      <c r="BB43" s="121">
        <f t="shared" si="6"/>
        <v>177250</v>
      </c>
      <c r="BC43" s="121">
        <f t="shared" si="6"/>
        <v>177250</v>
      </c>
      <c r="BD43" s="121">
        <f t="shared" si="6"/>
        <v>177250</v>
      </c>
      <c r="BE43" s="121">
        <f t="shared" si="6"/>
        <v>177250</v>
      </c>
      <c r="BF43" s="121">
        <f t="shared" si="6"/>
        <v>177250</v>
      </c>
      <c r="BG43" s="121">
        <f t="shared" si="6"/>
        <v>177250</v>
      </c>
      <c r="BH43" s="121">
        <f t="shared" si="6"/>
        <v>177250</v>
      </c>
      <c r="BI43" s="121">
        <f t="shared" si="6"/>
        <v>177250</v>
      </c>
      <c r="BJ43" s="121">
        <f t="shared" si="6"/>
        <v>177250</v>
      </c>
      <c r="BK43" s="121">
        <f t="shared" si="6"/>
        <v>177250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1018</v>
      </c>
      <c r="C45" s="121">
        <f t="shared" ref="C45:AH45" si="7">C35+C43</f>
        <v>0</v>
      </c>
      <c r="D45" s="121">
        <f t="shared" si="7"/>
        <v>0</v>
      </c>
      <c r="E45" s="121">
        <f t="shared" si="7"/>
        <v>0</v>
      </c>
      <c r="F45" s="121">
        <f t="shared" si="7"/>
        <v>0</v>
      </c>
      <c r="G45" s="121">
        <f t="shared" si="7"/>
        <v>-17708000</v>
      </c>
      <c r="H45" s="121">
        <f t="shared" si="7"/>
        <v>-9572000.0000000019</v>
      </c>
      <c r="I45" s="121">
        <f t="shared" si="7"/>
        <v>-11572000.000000002</v>
      </c>
      <c r="J45" s="121">
        <f t="shared" si="7"/>
        <v>-10602000</v>
      </c>
      <c r="K45" s="121">
        <f t="shared" si="7"/>
        <v>-10602000</v>
      </c>
      <c r="L45" s="121">
        <f t="shared" si="7"/>
        <v>-10602000</v>
      </c>
      <c r="M45" s="121">
        <f t="shared" si="7"/>
        <v>-10602000</v>
      </c>
      <c r="N45" s="121">
        <f t="shared" si="7"/>
        <v>-10602000</v>
      </c>
      <c r="O45" s="121">
        <f t="shared" si="7"/>
        <v>-10956500</v>
      </c>
      <c r="P45" s="121">
        <f t="shared" si="7"/>
        <v>-12705265</v>
      </c>
      <c r="Q45" s="121">
        <f t="shared" si="7"/>
        <v>-8174350</v>
      </c>
      <c r="R45" s="121">
        <f t="shared" si="7"/>
        <v>-6666185</v>
      </c>
      <c r="S45" s="121">
        <f t="shared" si="7"/>
        <v>-5666185</v>
      </c>
      <c r="T45" s="121">
        <f t="shared" si="7"/>
        <v>-5666185</v>
      </c>
      <c r="U45" s="121">
        <f t="shared" si="7"/>
        <v>-5666185</v>
      </c>
      <c r="V45" s="121">
        <f t="shared" si="7"/>
        <v>-5666185</v>
      </c>
      <c r="W45" s="121">
        <f t="shared" si="7"/>
        <v>-5666185</v>
      </c>
      <c r="X45" s="121">
        <f t="shared" si="7"/>
        <v>-5666185</v>
      </c>
      <c r="Y45" s="121">
        <f t="shared" si="7"/>
        <v>-5666185</v>
      </c>
      <c r="Z45" s="121">
        <f t="shared" si="7"/>
        <v>-5666185</v>
      </c>
      <c r="AA45" s="121">
        <f t="shared" si="7"/>
        <v>-10197100</v>
      </c>
      <c r="AB45" s="121">
        <f t="shared" si="7"/>
        <v>-7405649.8999999985</v>
      </c>
      <c r="AC45" s="121">
        <f t="shared" si="7"/>
        <v>2580740.3500000015</v>
      </c>
      <c r="AD45" s="121">
        <f t="shared" si="7"/>
        <v>5914689.1499999985</v>
      </c>
      <c r="AE45" s="121">
        <f t="shared" si="7"/>
        <v>5914689.1499999985</v>
      </c>
      <c r="AF45" s="121">
        <f t="shared" si="7"/>
        <v>5914689.1499999985</v>
      </c>
      <c r="AG45" s="121">
        <f t="shared" si="7"/>
        <v>5914689.1499999985</v>
      </c>
      <c r="AH45" s="121">
        <f t="shared" si="7"/>
        <v>5914689.1499999985</v>
      </c>
      <c r="AI45" s="121">
        <f t="shared" ref="AI45:BK45" si="8">AI35+AI43</f>
        <v>5914689.1499999985</v>
      </c>
      <c r="AJ45" s="121">
        <f t="shared" si="8"/>
        <v>5914689.1499999985</v>
      </c>
      <c r="AK45" s="121">
        <f t="shared" si="8"/>
        <v>5914689.1499999985</v>
      </c>
      <c r="AL45" s="121">
        <f t="shared" si="8"/>
        <v>5914689.1499999985</v>
      </c>
      <c r="AM45" s="121">
        <f t="shared" si="8"/>
        <v>-4080860.299999997</v>
      </c>
      <c r="AN45" s="121">
        <f t="shared" si="8"/>
        <v>-124579.82349999622</v>
      </c>
      <c r="AO45" s="121">
        <f t="shared" si="8"/>
        <v>15019292.977000006</v>
      </c>
      <c r="AP45" s="121">
        <f t="shared" si="8"/>
        <v>20066229.708000004</v>
      </c>
      <c r="AQ45" s="121">
        <f t="shared" si="8"/>
        <v>20066229.708000004</v>
      </c>
      <c r="AR45" s="121">
        <f t="shared" si="8"/>
        <v>20066229.708000004</v>
      </c>
      <c r="AS45" s="121">
        <f t="shared" si="8"/>
        <v>20066229.708000004</v>
      </c>
      <c r="AT45" s="121">
        <f t="shared" si="8"/>
        <v>20066229.708000004</v>
      </c>
      <c r="AU45" s="121">
        <f t="shared" si="8"/>
        <v>20066229.708000004</v>
      </c>
      <c r="AV45" s="121">
        <f t="shared" si="8"/>
        <v>20066229.708000004</v>
      </c>
      <c r="AW45" s="121">
        <f t="shared" si="8"/>
        <v>20066229.708000004</v>
      </c>
      <c r="AX45" s="121">
        <f t="shared" si="8"/>
        <v>20066229.708000004</v>
      </c>
      <c r="AY45" s="121">
        <f t="shared" si="8"/>
        <v>4922356.9075000063</v>
      </c>
      <c r="AZ45" s="121">
        <f t="shared" si="8"/>
        <v>-2470722.0397000015</v>
      </c>
      <c r="BA45" s="121">
        <f t="shared" si="8"/>
        <v>12117000.759344999</v>
      </c>
      <c r="BB45" s="121">
        <f t="shared" si="8"/>
        <v>16965155.65897001</v>
      </c>
      <c r="BC45" s="121">
        <f t="shared" si="8"/>
        <v>16965155.65897001</v>
      </c>
      <c r="BD45" s="121">
        <f t="shared" si="8"/>
        <v>16965155.65897001</v>
      </c>
      <c r="BE45" s="121">
        <f t="shared" si="8"/>
        <v>16965155.65897001</v>
      </c>
      <c r="BF45" s="121">
        <f t="shared" si="8"/>
        <v>16965155.65897001</v>
      </c>
      <c r="BG45" s="121">
        <f t="shared" si="8"/>
        <v>16965155.65897001</v>
      </c>
      <c r="BH45" s="121">
        <f t="shared" si="8"/>
        <v>16965155.65897001</v>
      </c>
      <c r="BI45" s="121">
        <f t="shared" si="8"/>
        <v>16965155.65897001</v>
      </c>
      <c r="BJ45" s="121">
        <f t="shared" si="8"/>
        <v>16965155.65897001</v>
      </c>
      <c r="BK45" s="121">
        <f t="shared" si="8"/>
        <v>2400372.706020005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825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466</v>
      </c>
      <c r="C48" s="121">
        <f>'CAPEX _CWS '!E50*-1</f>
        <v>0</v>
      </c>
      <c r="D48" s="121">
        <f>'CAPEX _CWS '!F50*-1</f>
        <v>0</v>
      </c>
      <c r="E48" s="121">
        <f>'CAPEX _CWS '!G50*-1</f>
        <v>0</v>
      </c>
      <c r="F48" s="121">
        <f>'CAPEX _CWS '!H50*-1</f>
        <v>0</v>
      </c>
      <c r="G48" s="121">
        <f>'CAPEX _CWS '!I50*-1</f>
        <v>-10395000</v>
      </c>
      <c r="H48" s="121">
        <f>'CAPEX _CWS '!J50*-1</f>
        <v>-160000</v>
      </c>
      <c r="I48" s="121">
        <f>'CAPEX _CWS '!K50*-1</f>
        <v>0</v>
      </c>
      <c r="J48" s="121">
        <f>'CAPEX _CWS '!L50*-1</f>
        <v>-80000</v>
      </c>
      <c r="K48" s="121">
        <f>'CAPEX _CWS '!M50*-1</f>
        <v>0</v>
      </c>
      <c r="L48" s="121">
        <f>'CAPEX _CWS '!N50*-1</f>
        <v>0</v>
      </c>
      <c r="M48" s="121">
        <f>'CAPEX _CWS '!O50*-1</f>
        <v>0</v>
      </c>
      <c r="N48" s="121">
        <f>'CAPEX _CWS '!P50*-1</f>
        <v>0</v>
      </c>
      <c r="O48" s="121">
        <f>'CAPEX _CWS '!Q50*-1</f>
        <v>0</v>
      </c>
      <c r="P48" s="121">
        <f>'CAPEX _CWS '!R50*-1</f>
        <v>0</v>
      </c>
      <c r="Q48" s="121">
        <f>'CAPEX _CWS '!S50*-1</f>
        <v>0</v>
      </c>
      <c r="R48" s="121">
        <f>'CAPEX _CWS '!T50*-1</f>
        <v>0</v>
      </c>
      <c r="S48" s="121">
        <f>'CAPEX _CWS '!U50*-1</f>
        <v>0</v>
      </c>
      <c r="T48" s="121">
        <f>'CAPEX _CWS '!V50*-1</f>
        <v>0</v>
      </c>
      <c r="U48" s="121">
        <f>'CAPEX _CWS '!W50*-1</f>
        <v>0</v>
      </c>
      <c r="V48" s="121">
        <f>'CAPEX _CWS '!X50*-1</f>
        <v>0</v>
      </c>
      <c r="W48" s="121">
        <f>'CAPEX _CWS '!Y50*-1</f>
        <v>0</v>
      </c>
      <c r="X48" s="121">
        <f>'CAPEX _CWS '!Z50*-1</f>
        <v>0</v>
      </c>
      <c r="Y48" s="121">
        <f>'CAPEX _CWS '!AA50*-1</f>
        <v>0</v>
      </c>
      <c r="Z48" s="121">
        <f>'CAPEX _CWS '!AB50*-1</f>
        <v>0</v>
      </c>
      <c r="AA48" s="121">
        <f>'CAPEX _CWS '!AC50*-1</f>
        <v>0</v>
      </c>
      <c r="AB48" s="121">
        <f>'CAPEX _CWS '!AD50*-1</f>
        <v>0</v>
      </c>
      <c r="AC48" s="121">
        <f>'CAPEX _CWS '!AE50*-1</f>
        <v>0</v>
      </c>
      <c r="AD48" s="121">
        <f>'CAPEX _CWS '!AF50*-1</f>
        <v>0</v>
      </c>
      <c r="AE48" s="121">
        <f>'CAPEX _CWS '!AG50*-1</f>
        <v>0</v>
      </c>
      <c r="AF48" s="121">
        <f>'CAPEX _CWS '!AH50*-1</f>
        <v>0</v>
      </c>
      <c r="AG48" s="121">
        <f>'CAPEX _CWS '!AI50*-1</f>
        <v>0</v>
      </c>
      <c r="AH48" s="121">
        <f>'CAPEX _CWS '!AJ50*-1</f>
        <v>0</v>
      </c>
      <c r="AI48" s="121">
        <f>'CAPEX _CWS '!AK50*-1</f>
        <v>0</v>
      </c>
      <c r="AJ48" s="121">
        <f>'CAPEX _CWS '!AL50*-1</f>
        <v>0</v>
      </c>
      <c r="AK48" s="121">
        <f>'CAPEX _CWS '!AM50*-1</f>
        <v>0</v>
      </c>
      <c r="AL48" s="121">
        <f>'CAPEX _CWS '!AN50*-1</f>
        <v>0</v>
      </c>
      <c r="AM48" s="121">
        <f>'CAPEX _CWS '!AO50*-1</f>
        <v>0</v>
      </c>
      <c r="AN48" s="121">
        <f>'CAPEX _CWS '!AP50*-1</f>
        <v>0</v>
      </c>
      <c r="AO48" s="121">
        <f>'CAPEX _CWS '!AQ50*-1</f>
        <v>0</v>
      </c>
      <c r="AP48" s="121">
        <f>'CAPEX _CWS '!AR50*-1</f>
        <v>0</v>
      </c>
      <c r="AQ48" s="121">
        <f>'CAPEX _CWS '!AS50*-1</f>
        <v>0</v>
      </c>
      <c r="AR48" s="121">
        <f>'CAPEX _CWS '!AT50*-1</f>
        <v>0</v>
      </c>
      <c r="AS48" s="121">
        <f>'CAPEX _CWS '!AU50*-1</f>
        <v>0</v>
      </c>
      <c r="AT48" s="121">
        <f>'CAPEX _CWS '!AV50*-1</f>
        <v>0</v>
      </c>
      <c r="AU48" s="121">
        <f>'CAPEX _CWS '!AW50*-1</f>
        <v>0</v>
      </c>
      <c r="AV48" s="121">
        <f>'CAPEX _CWS '!AX50*-1</f>
        <v>0</v>
      </c>
      <c r="AW48" s="121">
        <f>'CAPEX _CWS '!AY50*-1</f>
        <v>0</v>
      </c>
      <c r="AX48" s="121">
        <f>'CAPEX _CWS '!AZ50*-1</f>
        <v>0</v>
      </c>
      <c r="AY48" s="121">
        <f>'CAPEX _CWS '!BA50*-1</f>
        <v>0</v>
      </c>
      <c r="AZ48" s="121">
        <f>'CAPEX _CWS '!BB50*-1</f>
        <v>0</v>
      </c>
      <c r="BA48" s="121">
        <f>'CAPEX _CWS '!BC50*-1</f>
        <v>0</v>
      </c>
      <c r="BB48" s="121">
        <f>'CAPEX _CWS '!BD50*-1</f>
        <v>0</v>
      </c>
      <c r="BC48" s="121">
        <f>'CAPEX _CWS '!BE50*-1</f>
        <v>0</v>
      </c>
      <c r="BD48" s="121">
        <f>'CAPEX _CWS '!BF50*-1</f>
        <v>0</v>
      </c>
      <c r="BE48" s="121">
        <f>'CAPEX _CWS '!BG50*-1</f>
        <v>0</v>
      </c>
      <c r="BF48" s="121">
        <f>'CAPEX _CWS '!BH50*-1</f>
        <v>0</v>
      </c>
      <c r="BG48" s="121">
        <f>'CAPEX _CWS '!BI50*-1</f>
        <v>0</v>
      </c>
      <c r="BH48" s="121">
        <f>'CAPEX _CWS '!BJ50*-1</f>
        <v>0</v>
      </c>
      <c r="BI48" s="121">
        <f>'CAPEX _CWS '!BK50*-1</f>
        <v>0</v>
      </c>
      <c r="BJ48" s="121">
        <f>'CAPEX _CWS '!BL50*-1</f>
        <v>0</v>
      </c>
      <c r="BK48" s="121">
        <f>'CAPEX _CWS '!BM50*-1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1019</v>
      </c>
      <c r="C50" s="121">
        <f>SUM(C48:C49)</f>
        <v>0</v>
      </c>
      <c r="D50" s="121">
        <f>SUM(D48:D49)</f>
        <v>0</v>
      </c>
      <c r="E50" s="121">
        <f>SUM(E48:E49)</f>
        <v>0</v>
      </c>
      <c r="F50" s="121">
        <f t="shared" ref="F50:BK50" si="9">SUM(F48:F49)</f>
        <v>0</v>
      </c>
      <c r="G50" s="121">
        <f t="shared" si="9"/>
        <v>-10395000</v>
      </c>
      <c r="H50" s="121">
        <f t="shared" si="9"/>
        <v>-160000</v>
      </c>
      <c r="I50" s="121">
        <f t="shared" si="9"/>
        <v>0</v>
      </c>
      <c r="J50" s="121">
        <f t="shared" si="9"/>
        <v>-80000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827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1031</v>
      </c>
      <c r="C53" s="121">
        <f ca="1">'FIN-VALUE_CWS'!C15</f>
        <v>113453500</v>
      </c>
      <c r="D53" s="121">
        <f>'FIN-VALUE_CWS'!D15</f>
        <v>0</v>
      </c>
      <c r="E53" s="121">
        <f>'FIN-VALUE_CWS'!E15</f>
        <v>0</v>
      </c>
      <c r="F53" s="121">
        <f>'FIN-VALUE_CWS'!F15</f>
        <v>0</v>
      </c>
      <c r="G53" s="121">
        <f>'FIN-VALUE_CWS'!G15</f>
        <v>0</v>
      </c>
      <c r="H53" s="121">
        <f ca="1">'FIN-VALUE_CWS'!H15</f>
        <v>12705265</v>
      </c>
      <c r="I53" s="121">
        <f>'FIN-VALUE_CWS'!I15</f>
        <v>0</v>
      </c>
      <c r="J53" s="121">
        <f>'FIN-VALUE_CWS'!J15</f>
        <v>0</v>
      </c>
      <c r="K53" s="121">
        <f>'FIN-VALUE_CWS'!K15</f>
        <v>0</v>
      </c>
      <c r="L53" s="121">
        <f>'FIN-VALUE_CWS'!L15</f>
        <v>0</v>
      </c>
      <c r="M53" s="121">
        <f>'FIN-VALUE_CWS'!M15</f>
        <v>0</v>
      </c>
      <c r="N53" s="121">
        <f ca="1">'FIN-VALUE_CWS'!N15</f>
        <v>57447957.099999994</v>
      </c>
      <c r="O53" s="121">
        <f>'FIN-VALUE_CWS'!O15</f>
        <v>0</v>
      </c>
      <c r="P53" s="121">
        <f>'FIN-VALUE_CWS'!P15</f>
        <v>0</v>
      </c>
      <c r="Q53" s="121">
        <f>'FIN-VALUE_CWS'!Q15</f>
        <v>0</v>
      </c>
      <c r="R53" s="121">
        <f>'FIN-VALUE_CWS'!R15</f>
        <v>0</v>
      </c>
      <c r="S53" s="121">
        <f>'FIN-VALUE_CWS'!S15</f>
        <v>0</v>
      </c>
      <c r="T53" s="121">
        <f>'FIN-VALUE_CWS'!T15</f>
        <v>0</v>
      </c>
      <c r="U53" s="121">
        <f>'FIN-VALUE_CWS'!U15</f>
        <v>0</v>
      </c>
      <c r="V53" s="121">
        <f>'FIN-VALUE_CWS'!V15</f>
        <v>0</v>
      </c>
      <c r="W53" s="121">
        <f>'FIN-VALUE_CWS'!W15</f>
        <v>0</v>
      </c>
      <c r="X53" s="121">
        <f>'FIN-VALUE_CWS'!X15</f>
        <v>0</v>
      </c>
      <c r="Y53" s="121">
        <f>'FIN-VALUE_CWS'!Y15</f>
        <v>0</v>
      </c>
      <c r="Z53" s="121">
        <f>'FIN-VALUE_CWS'!Z15</f>
        <v>0</v>
      </c>
      <c r="AA53" s="121">
        <f>'FIN-VALUE_CWS'!AA15</f>
        <v>0</v>
      </c>
      <c r="AB53" s="121">
        <f>'FIN-VALUE_CWS'!AB15</f>
        <v>0</v>
      </c>
      <c r="AC53" s="121">
        <f>'FIN-VALUE_CWS'!AC15</f>
        <v>0</v>
      </c>
      <c r="AD53" s="121">
        <f>'FIN-VALUE_CWS'!AD15</f>
        <v>0</v>
      </c>
      <c r="AE53" s="121">
        <f>'FIN-VALUE_CWS'!AE15</f>
        <v>0</v>
      </c>
      <c r="AF53" s="121">
        <f>'FIN-VALUE_CWS'!AF15</f>
        <v>0</v>
      </c>
      <c r="AG53" s="121">
        <f>'FIN-VALUE_CWS'!AG15</f>
        <v>0</v>
      </c>
      <c r="AH53" s="121">
        <f>'FIN-VALUE_CWS'!AH15</f>
        <v>0</v>
      </c>
      <c r="AI53" s="121">
        <f>'FIN-VALUE_CWS'!AI15</f>
        <v>0</v>
      </c>
      <c r="AJ53" s="121">
        <f>'FIN-VALUE_CWS'!AJ15</f>
        <v>0</v>
      </c>
      <c r="AK53" s="121">
        <f>'FIN-VALUE_CWS'!AK15</f>
        <v>0</v>
      </c>
      <c r="AL53" s="121">
        <f>'FIN-VALUE_CWS'!AL15</f>
        <v>0</v>
      </c>
      <c r="AM53" s="121">
        <f>'FIN-VALUE_CWS'!AM15</f>
        <v>0</v>
      </c>
      <c r="AN53" s="121">
        <f>'FIN-VALUE_CWS'!AN15</f>
        <v>0</v>
      </c>
      <c r="AO53" s="121">
        <f>'FIN-VALUE_CWS'!AO15</f>
        <v>0</v>
      </c>
      <c r="AP53" s="121">
        <f>'FIN-VALUE_CWS'!AP15</f>
        <v>0</v>
      </c>
      <c r="AQ53" s="121">
        <f>'FIN-VALUE_CWS'!AQ15</f>
        <v>0</v>
      </c>
      <c r="AR53" s="121">
        <f>'FIN-VALUE_CWS'!AR15</f>
        <v>0</v>
      </c>
      <c r="AS53" s="121">
        <f>'FIN-VALUE_CWS'!AS15</f>
        <v>0</v>
      </c>
      <c r="AT53" s="121">
        <f>'FIN-VALUE_CWS'!AT15</f>
        <v>0</v>
      </c>
      <c r="AU53" s="121">
        <f>'FIN-VALUE_CWS'!AU15</f>
        <v>0</v>
      </c>
      <c r="AV53" s="121">
        <f>'FIN-VALUE_CWS'!AV15</f>
        <v>0</v>
      </c>
      <c r="AW53" s="121">
        <f>'FIN-VALUE_CWS'!AW15</f>
        <v>0</v>
      </c>
      <c r="AX53" s="121">
        <f>'FIN-VALUE_CWS'!AX15</f>
        <v>0</v>
      </c>
      <c r="AY53" s="121">
        <f>'FIN-VALUE_CWS'!AY15</f>
        <v>0</v>
      </c>
      <c r="AZ53" s="121">
        <f>'FIN-VALUE_CWS'!AZ15</f>
        <v>0</v>
      </c>
      <c r="BA53" s="121">
        <f>'FIN-VALUE_CWS'!BA15</f>
        <v>0</v>
      </c>
      <c r="BB53" s="121">
        <f>'FIN-VALUE_CWS'!BB15</f>
        <v>0</v>
      </c>
      <c r="BC53" s="121">
        <f>'FIN-VALUE_CWS'!BC15</f>
        <v>0</v>
      </c>
      <c r="BD53" s="121">
        <f>'FIN-VALUE_CWS'!BD15</f>
        <v>0</v>
      </c>
      <c r="BE53" s="121">
        <f>'FIN-VALUE_CWS'!BE15</f>
        <v>0</v>
      </c>
      <c r="BF53" s="121">
        <f>'FIN-VALUE_CWS'!BF15</f>
        <v>0</v>
      </c>
      <c r="BG53" s="121">
        <f>'FIN-VALUE_CWS'!BG15</f>
        <v>0</v>
      </c>
      <c r="BH53" s="121">
        <f>'FIN-VALUE_CWS'!BH15</f>
        <v>0</v>
      </c>
      <c r="BI53" s="121">
        <f>'FIN-VALUE_CWS'!BI15</f>
        <v>0</v>
      </c>
      <c r="BJ53" s="121">
        <f>'FIN-VALUE_CWS'!BJ15</f>
        <v>0</v>
      </c>
      <c r="BK53" s="121">
        <f>'FIN-VALUE_CWS'!BK15</f>
        <v>0</v>
      </c>
    </row>
    <row r="54" spans="2:64" x14ac:dyDescent="0.15">
      <c r="B54" s="136" t="s">
        <v>444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467</v>
      </c>
      <c r="C55" s="121">
        <f ca="1">+C45+C50+C53</f>
        <v>113453500</v>
      </c>
      <c r="D55" s="121">
        <f t="shared" ref="D55:BK55" si="10">+D45+D50+D53</f>
        <v>0</v>
      </c>
      <c r="E55" s="121">
        <f t="shared" si="10"/>
        <v>0</v>
      </c>
      <c r="F55" s="121">
        <f t="shared" si="10"/>
        <v>0</v>
      </c>
      <c r="G55" s="121">
        <f t="shared" si="10"/>
        <v>-28103000</v>
      </c>
      <c r="H55" s="121">
        <f t="shared" ca="1" si="10"/>
        <v>2973264.9999999981</v>
      </c>
      <c r="I55" s="121">
        <f t="shared" si="10"/>
        <v>-11572000.000000002</v>
      </c>
      <c r="J55" s="121">
        <f t="shared" si="10"/>
        <v>-10682000</v>
      </c>
      <c r="K55" s="121">
        <f t="shared" si="10"/>
        <v>-10602000</v>
      </c>
      <c r="L55" s="121">
        <f t="shared" si="10"/>
        <v>-10602000</v>
      </c>
      <c r="M55" s="121">
        <f t="shared" si="10"/>
        <v>-10602000</v>
      </c>
      <c r="N55" s="121">
        <f t="shared" ca="1" si="10"/>
        <v>46845957.099999994</v>
      </c>
      <c r="O55" s="121">
        <f t="shared" si="10"/>
        <v>-10956500</v>
      </c>
      <c r="P55" s="121">
        <f t="shared" si="10"/>
        <v>-12705265</v>
      </c>
      <c r="Q55" s="121">
        <f t="shared" si="10"/>
        <v>-8174350</v>
      </c>
      <c r="R55" s="121">
        <f t="shared" si="10"/>
        <v>-6666185</v>
      </c>
      <c r="S55" s="121">
        <f t="shared" si="10"/>
        <v>-5666185</v>
      </c>
      <c r="T55" s="121">
        <f t="shared" si="10"/>
        <v>-5666185</v>
      </c>
      <c r="U55" s="121">
        <f t="shared" si="10"/>
        <v>-5666185</v>
      </c>
      <c r="V55" s="121">
        <f t="shared" si="10"/>
        <v>-5666185</v>
      </c>
      <c r="W55" s="121">
        <f t="shared" si="10"/>
        <v>-5666185</v>
      </c>
      <c r="X55" s="121">
        <f t="shared" si="10"/>
        <v>-5666185</v>
      </c>
      <c r="Y55" s="121">
        <f t="shared" si="10"/>
        <v>-5666185</v>
      </c>
      <c r="Z55" s="121">
        <f t="shared" si="10"/>
        <v>-5666185</v>
      </c>
      <c r="AA55" s="121">
        <f t="shared" si="10"/>
        <v>-10197100</v>
      </c>
      <c r="AB55" s="121">
        <f t="shared" si="10"/>
        <v>-7405649.8999999985</v>
      </c>
      <c r="AC55" s="121">
        <f t="shared" si="10"/>
        <v>2580740.3500000015</v>
      </c>
      <c r="AD55" s="121">
        <f t="shared" si="10"/>
        <v>5914689.1499999985</v>
      </c>
      <c r="AE55" s="121">
        <f t="shared" si="10"/>
        <v>5914689.1499999985</v>
      </c>
      <c r="AF55" s="121">
        <f t="shared" si="10"/>
        <v>5914689.1499999985</v>
      </c>
      <c r="AG55" s="121">
        <f t="shared" si="10"/>
        <v>5914689.1499999985</v>
      </c>
      <c r="AH55" s="121">
        <f t="shared" si="10"/>
        <v>5914689.1499999985</v>
      </c>
      <c r="AI55" s="121">
        <f t="shared" si="10"/>
        <v>5914689.1499999985</v>
      </c>
      <c r="AJ55" s="121">
        <f t="shared" si="10"/>
        <v>5914689.1499999985</v>
      </c>
      <c r="AK55" s="121">
        <f t="shared" si="10"/>
        <v>5914689.1499999985</v>
      </c>
      <c r="AL55" s="121">
        <f t="shared" si="10"/>
        <v>5914689.1499999985</v>
      </c>
      <c r="AM55" s="121">
        <f t="shared" si="10"/>
        <v>-4080860.299999997</v>
      </c>
      <c r="AN55" s="121">
        <f t="shared" si="10"/>
        <v>-124579.82349999622</v>
      </c>
      <c r="AO55" s="121">
        <f t="shared" si="10"/>
        <v>15019292.977000006</v>
      </c>
      <c r="AP55" s="121">
        <f t="shared" si="10"/>
        <v>20066229.708000004</v>
      </c>
      <c r="AQ55" s="121">
        <f t="shared" si="10"/>
        <v>20066229.708000004</v>
      </c>
      <c r="AR55" s="121">
        <f t="shared" si="10"/>
        <v>20066229.708000004</v>
      </c>
      <c r="AS55" s="121">
        <f t="shared" si="10"/>
        <v>20066229.708000004</v>
      </c>
      <c r="AT55" s="121">
        <f t="shared" si="10"/>
        <v>20066229.708000004</v>
      </c>
      <c r="AU55" s="121">
        <f t="shared" si="10"/>
        <v>20066229.708000004</v>
      </c>
      <c r="AV55" s="121">
        <f t="shared" si="10"/>
        <v>20066229.708000004</v>
      </c>
      <c r="AW55" s="121">
        <f t="shared" si="10"/>
        <v>20066229.708000004</v>
      </c>
      <c r="AX55" s="121">
        <f t="shared" si="10"/>
        <v>20066229.708000004</v>
      </c>
      <c r="AY55" s="121">
        <f t="shared" si="10"/>
        <v>4922356.9075000063</v>
      </c>
      <c r="AZ55" s="121">
        <f t="shared" si="10"/>
        <v>-2470722.0397000015</v>
      </c>
      <c r="BA55" s="121">
        <f t="shared" si="10"/>
        <v>12117000.759344999</v>
      </c>
      <c r="BB55" s="121">
        <f t="shared" si="10"/>
        <v>16965155.65897001</v>
      </c>
      <c r="BC55" s="121">
        <f t="shared" si="10"/>
        <v>16965155.65897001</v>
      </c>
      <c r="BD55" s="121">
        <f t="shared" si="10"/>
        <v>16965155.65897001</v>
      </c>
      <c r="BE55" s="121">
        <f t="shared" si="10"/>
        <v>16965155.65897001</v>
      </c>
      <c r="BF55" s="121">
        <f t="shared" si="10"/>
        <v>16965155.65897001</v>
      </c>
      <c r="BG55" s="121">
        <f t="shared" si="10"/>
        <v>16965155.65897001</v>
      </c>
      <c r="BH55" s="121">
        <f t="shared" si="10"/>
        <v>16965155.65897001</v>
      </c>
      <c r="BI55" s="121">
        <f t="shared" si="10"/>
        <v>16965155.65897001</v>
      </c>
      <c r="BJ55" s="121">
        <f t="shared" si="10"/>
        <v>16965155.65897001</v>
      </c>
      <c r="BK55" s="121">
        <f t="shared" si="10"/>
        <v>2400372.706020005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469</v>
      </c>
      <c r="C57" s="121">
        <v>0</v>
      </c>
      <c r="D57" s="121">
        <f t="shared" ref="D57:AI57" ca="1" si="11">C58</f>
        <v>113453500</v>
      </c>
      <c r="E57" s="121">
        <f t="shared" ca="1" si="11"/>
        <v>113453500</v>
      </c>
      <c r="F57" s="121">
        <f t="shared" ca="1" si="11"/>
        <v>113453500</v>
      </c>
      <c r="G57" s="121">
        <f t="shared" ca="1" si="11"/>
        <v>113453500</v>
      </c>
      <c r="H57" s="121">
        <f t="shared" ca="1" si="11"/>
        <v>85350500</v>
      </c>
      <c r="I57" s="121">
        <f t="shared" ca="1" si="11"/>
        <v>88323765</v>
      </c>
      <c r="J57" s="121">
        <f t="shared" ca="1" si="11"/>
        <v>76751765</v>
      </c>
      <c r="K57" s="121">
        <f t="shared" ca="1" si="11"/>
        <v>66069765</v>
      </c>
      <c r="L57" s="121">
        <f t="shared" ca="1" si="11"/>
        <v>55467765</v>
      </c>
      <c r="M57" s="121">
        <f t="shared" ca="1" si="11"/>
        <v>44865765</v>
      </c>
      <c r="N57" s="121">
        <f t="shared" ca="1" si="11"/>
        <v>34263765</v>
      </c>
      <c r="O57" s="121">
        <f t="shared" ca="1" si="11"/>
        <v>81109722.099999994</v>
      </c>
      <c r="P57" s="121">
        <f t="shared" ca="1" si="11"/>
        <v>70153222.099999994</v>
      </c>
      <c r="Q57" s="121">
        <f t="shared" ca="1" si="11"/>
        <v>57447957.099999994</v>
      </c>
      <c r="R57" s="121">
        <f t="shared" ca="1" si="11"/>
        <v>49273607.099999994</v>
      </c>
      <c r="S57" s="121">
        <f t="shared" ca="1" si="11"/>
        <v>42607422.099999994</v>
      </c>
      <c r="T57" s="121">
        <f t="shared" ca="1" si="11"/>
        <v>36941237.099999994</v>
      </c>
      <c r="U57" s="121">
        <f t="shared" ca="1" si="11"/>
        <v>31275052.099999994</v>
      </c>
      <c r="V57" s="121">
        <f t="shared" ca="1" si="11"/>
        <v>25608867.099999994</v>
      </c>
      <c r="W57" s="121">
        <f t="shared" ca="1" si="11"/>
        <v>19942682.099999994</v>
      </c>
      <c r="X57" s="121">
        <f t="shared" ca="1" si="11"/>
        <v>14276497.099999994</v>
      </c>
      <c r="Y57" s="121">
        <f t="shared" ca="1" si="11"/>
        <v>8610312.099999994</v>
      </c>
      <c r="Z57" s="121">
        <f t="shared" ca="1" si="11"/>
        <v>2944127.099999994</v>
      </c>
      <c r="AA57" s="121">
        <f t="shared" ca="1" si="11"/>
        <v>-2722057.900000006</v>
      </c>
      <c r="AB57" s="121">
        <f t="shared" ca="1" si="11"/>
        <v>-12919157.900000006</v>
      </c>
      <c r="AC57" s="121">
        <f t="shared" ca="1" si="11"/>
        <v>-20324807.800000004</v>
      </c>
      <c r="AD57" s="121">
        <f t="shared" ca="1" si="11"/>
        <v>-17744067.450000003</v>
      </c>
      <c r="AE57" s="121">
        <f t="shared" ca="1" si="11"/>
        <v>-11829378.300000004</v>
      </c>
      <c r="AF57" s="121">
        <f t="shared" ca="1" si="11"/>
        <v>-5914689.150000006</v>
      </c>
      <c r="AG57" s="121">
        <f t="shared" ca="1" si="11"/>
        <v>-7.4505805969238281E-9</v>
      </c>
      <c r="AH57" s="121">
        <f t="shared" ca="1" si="11"/>
        <v>5914689.1499999911</v>
      </c>
      <c r="AI57" s="121">
        <f t="shared" ca="1" si="11"/>
        <v>11829378.29999999</v>
      </c>
      <c r="AJ57" s="121">
        <f t="shared" ref="AJ57:BK57" ca="1" si="12">AI58</f>
        <v>17744067.449999988</v>
      </c>
      <c r="AK57" s="121">
        <f t="shared" ca="1" si="12"/>
        <v>23658756.599999987</v>
      </c>
      <c r="AL57" s="121">
        <f t="shared" ca="1" si="12"/>
        <v>29573445.749999985</v>
      </c>
      <c r="AM57" s="121">
        <f t="shared" ca="1" si="12"/>
        <v>35488134.899999984</v>
      </c>
      <c r="AN57" s="121">
        <f t="shared" ca="1" si="12"/>
        <v>31407274.599999987</v>
      </c>
      <c r="AO57" s="121">
        <f t="shared" ca="1" si="12"/>
        <v>31282694.77649999</v>
      </c>
      <c r="AP57" s="121">
        <f t="shared" ca="1" si="12"/>
        <v>46301987.7535</v>
      </c>
      <c r="AQ57" s="121">
        <f t="shared" ca="1" si="12"/>
        <v>66368217.461500004</v>
      </c>
      <c r="AR57" s="121">
        <f t="shared" ca="1" si="12"/>
        <v>86434447.169500008</v>
      </c>
      <c r="AS57" s="121">
        <f t="shared" ca="1" si="12"/>
        <v>106500676.87750001</v>
      </c>
      <c r="AT57" s="121">
        <f t="shared" ca="1" si="12"/>
        <v>126566906.58550002</v>
      </c>
      <c r="AU57" s="121">
        <f t="shared" ca="1" si="12"/>
        <v>146633136.29350001</v>
      </c>
      <c r="AV57" s="121">
        <f t="shared" ca="1" si="12"/>
        <v>166699366.00150001</v>
      </c>
      <c r="AW57" s="121">
        <f t="shared" ca="1" si="12"/>
        <v>186765595.70950001</v>
      </c>
      <c r="AX57" s="121">
        <f t="shared" ca="1" si="12"/>
        <v>206831825.41750002</v>
      </c>
      <c r="AY57" s="121">
        <f t="shared" ca="1" si="12"/>
        <v>226898055.12550002</v>
      </c>
      <c r="AZ57" s="121">
        <f t="shared" ca="1" si="12"/>
        <v>231820412.03300002</v>
      </c>
      <c r="BA57" s="121">
        <f t="shared" ca="1" si="12"/>
        <v>229349689.99330002</v>
      </c>
      <c r="BB57" s="121">
        <f t="shared" ca="1" si="12"/>
        <v>241466690.75264502</v>
      </c>
      <c r="BC57" s="121">
        <f t="shared" ca="1" si="12"/>
        <v>258431846.41161501</v>
      </c>
      <c r="BD57" s="121">
        <f t="shared" ca="1" si="12"/>
        <v>275397002.07058501</v>
      </c>
      <c r="BE57" s="121">
        <f t="shared" ca="1" si="12"/>
        <v>292362157.72955501</v>
      </c>
      <c r="BF57" s="121">
        <f t="shared" ca="1" si="12"/>
        <v>309327313.38852501</v>
      </c>
      <c r="BG57" s="121">
        <f t="shared" ca="1" si="12"/>
        <v>326292469.04749501</v>
      </c>
      <c r="BH57" s="121">
        <f t="shared" ca="1" si="12"/>
        <v>343257624.70646501</v>
      </c>
      <c r="BI57" s="121">
        <f t="shared" ca="1" si="12"/>
        <v>360222780.365435</v>
      </c>
      <c r="BJ57" s="121">
        <f t="shared" ca="1" si="12"/>
        <v>377187936.024405</v>
      </c>
      <c r="BK57" s="121">
        <f t="shared" ca="1" si="12"/>
        <v>394153091.683375</v>
      </c>
      <c r="BL57" s="130"/>
    </row>
    <row r="58" spans="2:64" x14ac:dyDescent="0.15">
      <c r="B58" s="136" t="s">
        <v>468</v>
      </c>
      <c r="C58" s="121">
        <f ca="1">C55</f>
        <v>113453500</v>
      </c>
      <c r="D58" s="121">
        <f t="shared" ref="D58:AI58" ca="1" si="13">D57+D55</f>
        <v>113453500</v>
      </c>
      <c r="E58" s="121">
        <f t="shared" ca="1" si="13"/>
        <v>113453500</v>
      </c>
      <c r="F58" s="121">
        <f t="shared" ca="1" si="13"/>
        <v>113453500</v>
      </c>
      <c r="G58" s="121">
        <f t="shared" ca="1" si="13"/>
        <v>85350500</v>
      </c>
      <c r="H58" s="121">
        <f t="shared" ca="1" si="13"/>
        <v>88323765</v>
      </c>
      <c r="I58" s="121">
        <f t="shared" ca="1" si="13"/>
        <v>76751765</v>
      </c>
      <c r="J58" s="121">
        <f t="shared" ca="1" si="13"/>
        <v>66069765</v>
      </c>
      <c r="K58" s="121">
        <f t="shared" ca="1" si="13"/>
        <v>55467765</v>
      </c>
      <c r="L58" s="121">
        <f t="shared" ca="1" si="13"/>
        <v>44865765</v>
      </c>
      <c r="M58" s="121">
        <f t="shared" ca="1" si="13"/>
        <v>34263765</v>
      </c>
      <c r="N58" s="121">
        <f t="shared" ca="1" si="13"/>
        <v>81109722.099999994</v>
      </c>
      <c r="O58" s="121">
        <f t="shared" ca="1" si="13"/>
        <v>70153222.099999994</v>
      </c>
      <c r="P58" s="121">
        <f t="shared" ca="1" si="13"/>
        <v>57447957.099999994</v>
      </c>
      <c r="Q58" s="121">
        <f t="shared" ca="1" si="13"/>
        <v>49273607.099999994</v>
      </c>
      <c r="R58" s="121">
        <f t="shared" ca="1" si="13"/>
        <v>42607422.099999994</v>
      </c>
      <c r="S58" s="121">
        <f t="shared" ca="1" si="13"/>
        <v>36941237.099999994</v>
      </c>
      <c r="T58" s="121">
        <f t="shared" ca="1" si="13"/>
        <v>31275052.099999994</v>
      </c>
      <c r="U58" s="121">
        <f t="shared" ca="1" si="13"/>
        <v>25608867.099999994</v>
      </c>
      <c r="V58" s="121">
        <f t="shared" ca="1" si="13"/>
        <v>19942682.099999994</v>
      </c>
      <c r="W58" s="121">
        <f t="shared" ca="1" si="13"/>
        <v>14276497.099999994</v>
      </c>
      <c r="X58" s="121">
        <f t="shared" ca="1" si="13"/>
        <v>8610312.099999994</v>
      </c>
      <c r="Y58" s="121">
        <f t="shared" ca="1" si="13"/>
        <v>2944127.099999994</v>
      </c>
      <c r="Z58" s="121">
        <f t="shared" ca="1" si="13"/>
        <v>-2722057.900000006</v>
      </c>
      <c r="AA58" s="121">
        <f t="shared" ca="1" si="13"/>
        <v>-12919157.900000006</v>
      </c>
      <c r="AB58" s="121">
        <f t="shared" ca="1" si="13"/>
        <v>-20324807.800000004</v>
      </c>
      <c r="AC58" s="121">
        <f t="shared" ca="1" si="13"/>
        <v>-17744067.450000003</v>
      </c>
      <c r="AD58" s="121">
        <f t="shared" ca="1" si="13"/>
        <v>-11829378.300000004</v>
      </c>
      <c r="AE58" s="121">
        <f t="shared" ca="1" si="13"/>
        <v>-5914689.150000006</v>
      </c>
      <c r="AF58" s="121">
        <f t="shared" ca="1" si="13"/>
        <v>-7.4505805969238281E-9</v>
      </c>
      <c r="AG58" s="121">
        <f t="shared" ca="1" si="13"/>
        <v>5914689.1499999911</v>
      </c>
      <c r="AH58" s="121">
        <f t="shared" ca="1" si="13"/>
        <v>11829378.29999999</v>
      </c>
      <c r="AI58" s="121">
        <f t="shared" ca="1" si="13"/>
        <v>17744067.449999988</v>
      </c>
      <c r="AJ58" s="121">
        <f t="shared" ref="AJ58:BK58" ca="1" si="14">AJ57+AJ55</f>
        <v>23658756.599999987</v>
      </c>
      <c r="AK58" s="121">
        <f t="shared" ca="1" si="14"/>
        <v>29573445.749999985</v>
      </c>
      <c r="AL58" s="121">
        <f t="shared" ca="1" si="14"/>
        <v>35488134.899999984</v>
      </c>
      <c r="AM58" s="121">
        <f t="shared" ca="1" si="14"/>
        <v>31407274.599999987</v>
      </c>
      <c r="AN58" s="121">
        <f t="shared" ca="1" si="14"/>
        <v>31282694.77649999</v>
      </c>
      <c r="AO58" s="121">
        <f t="shared" ca="1" si="14"/>
        <v>46301987.7535</v>
      </c>
      <c r="AP58" s="121">
        <f t="shared" ca="1" si="14"/>
        <v>66368217.461500004</v>
      </c>
      <c r="AQ58" s="121">
        <f t="shared" ca="1" si="14"/>
        <v>86434447.169500008</v>
      </c>
      <c r="AR58" s="121">
        <f t="shared" ca="1" si="14"/>
        <v>106500676.87750001</v>
      </c>
      <c r="AS58" s="121">
        <f t="shared" ca="1" si="14"/>
        <v>126566906.58550002</v>
      </c>
      <c r="AT58" s="121">
        <f t="shared" ca="1" si="14"/>
        <v>146633136.29350001</v>
      </c>
      <c r="AU58" s="121">
        <f t="shared" ca="1" si="14"/>
        <v>166699366.00150001</v>
      </c>
      <c r="AV58" s="121">
        <f t="shared" ca="1" si="14"/>
        <v>186765595.70950001</v>
      </c>
      <c r="AW58" s="121">
        <f t="shared" ca="1" si="14"/>
        <v>206831825.41750002</v>
      </c>
      <c r="AX58" s="121">
        <f t="shared" ca="1" si="14"/>
        <v>226898055.12550002</v>
      </c>
      <c r="AY58" s="121">
        <f t="shared" ca="1" si="14"/>
        <v>231820412.03300002</v>
      </c>
      <c r="AZ58" s="121">
        <f t="shared" ca="1" si="14"/>
        <v>229349689.99330002</v>
      </c>
      <c r="BA58" s="121">
        <f t="shared" ca="1" si="14"/>
        <v>241466690.75264502</v>
      </c>
      <c r="BB58" s="121">
        <f t="shared" ca="1" si="14"/>
        <v>258431846.41161501</v>
      </c>
      <c r="BC58" s="121">
        <f t="shared" ca="1" si="14"/>
        <v>275397002.07058501</v>
      </c>
      <c r="BD58" s="121">
        <f t="shared" ca="1" si="14"/>
        <v>292362157.72955501</v>
      </c>
      <c r="BE58" s="121">
        <f t="shared" ca="1" si="14"/>
        <v>309327313.38852501</v>
      </c>
      <c r="BF58" s="121">
        <f t="shared" ca="1" si="14"/>
        <v>326292469.04749501</v>
      </c>
      <c r="BG58" s="121">
        <f t="shared" ca="1" si="14"/>
        <v>343257624.70646501</v>
      </c>
      <c r="BH58" s="121">
        <f t="shared" ca="1" si="14"/>
        <v>360222780.365435</v>
      </c>
      <c r="BI58" s="121">
        <f t="shared" ca="1" si="14"/>
        <v>377187936.024405</v>
      </c>
      <c r="BJ58" s="121">
        <f t="shared" ca="1" si="14"/>
        <v>394153091.683375</v>
      </c>
      <c r="BK58" s="121">
        <f t="shared" ca="1" si="14"/>
        <v>396553464.389395</v>
      </c>
      <c r="BL58" s="130"/>
    </row>
    <row r="60" spans="2:64" x14ac:dyDescent="0.15">
      <c r="B60" s="138" t="s">
        <v>1045</v>
      </c>
      <c r="C60" s="130">
        <f ca="1">C53</f>
        <v>113453500</v>
      </c>
      <c r="D60" s="130">
        <f t="shared" ref="D60:AI60" ca="1" si="15">D53+C60</f>
        <v>113453500</v>
      </c>
      <c r="E60" s="130">
        <f t="shared" ca="1" si="15"/>
        <v>113453500</v>
      </c>
      <c r="F60" s="130">
        <f t="shared" ca="1" si="15"/>
        <v>113453500</v>
      </c>
      <c r="G60" s="130">
        <f t="shared" ca="1" si="15"/>
        <v>113453500</v>
      </c>
      <c r="H60" s="130">
        <f t="shared" ca="1" si="15"/>
        <v>126158765</v>
      </c>
      <c r="I60" s="130">
        <f t="shared" ca="1" si="15"/>
        <v>126158765</v>
      </c>
      <c r="J60" s="130">
        <f t="shared" ca="1" si="15"/>
        <v>126158765</v>
      </c>
      <c r="K60" s="130">
        <f t="shared" ca="1" si="15"/>
        <v>126158765</v>
      </c>
      <c r="L60" s="130">
        <f t="shared" ca="1" si="15"/>
        <v>126158765</v>
      </c>
      <c r="M60" s="130">
        <f t="shared" ca="1" si="15"/>
        <v>126158765</v>
      </c>
      <c r="N60" s="130">
        <f t="shared" ca="1" si="15"/>
        <v>183606722.09999999</v>
      </c>
      <c r="O60" s="130">
        <f t="shared" ca="1" si="15"/>
        <v>183606722.09999999</v>
      </c>
      <c r="P60" s="130">
        <f t="shared" ca="1" si="15"/>
        <v>183606722.09999999</v>
      </c>
      <c r="Q60" s="130">
        <f t="shared" ca="1" si="15"/>
        <v>183606722.09999999</v>
      </c>
      <c r="R60" s="130">
        <f t="shared" ca="1" si="15"/>
        <v>183606722.09999999</v>
      </c>
      <c r="S60" s="130">
        <f t="shared" ca="1" si="15"/>
        <v>183606722.09999999</v>
      </c>
      <c r="T60" s="130">
        <f t="shared" ca="1" si="15"/>
        <v>183606722.09999999</v>
      </c>
      <c r="U60" s="130">
        <f t="shared" ca="1" si="15"/>
        <v>183606722.09999999</v>
      </c>
      <c r="V60" s="130">
        <f t="shared" ca="1" si="15"/>
        <v>183606722.09999999</v>
      </c>
      <c r="W60" s="130">
        <f t="shared" ca="1" si="15"/>
        <v>183606722.09999999</v>
      </c>
      <c r="X60" s="130">
        <f t="shared" ca="1" si="15"/>
        <v>183606722.09999999</v>
      </c>
      <c r="Y60" s="130">
        <f t="shared" ca="1" si="15"/>
        <v>183606722.09999999</v>
      </c>
      <c r="Z60" s="130">
        <f t="shared" ca="1" si="15"/>
        <v>183606722.09999999</v>
      </c>
      <c r="AA60" s="130">
        <f t="shared" ca="1" si="15"/>
        <v>183606722.09999999</v>
      </c>
      <c r="AB60" s="130">
        <f t="shared" ca="1" si="15"/>
        <v>183606722.09999999</v>
      </c>
      <c r="AC60" s="130">
        <f t="shared" ca="1" si="15"/>
        <v>183606722.09999999</v>
      </c>
      <c r="AD60" s="130">
        <f t="shared" ca="1" si="15"/>
        <v>183606722.09999999</v>
      </c>
      <c r="AE60" s="130">
        <f t="shared" ca="1" si="15"/>
        <v>183606722.09999999</v>
      </c>
      <c r="AF60" s="130">
        <f t="shared" ca="1" si="15"/>
        <v>183606722.09999999</v>
      </c>
      <c r="AG60" s="130">
        <f t="shared" ca="1" si="15"/>
        <v>183606722.09999999</v>
      </c>
      <c r="AH60" s="130">
        <f t="shared" ca="1" si="15"/>
        <v>183606722.09999999</v>
      </c>
      <c r="AI60" s="130">
        <f t="shared" ca="1" si="15"/>
        <v>183606722.09999999</v>
      </c>
      <c r="AJ60" s="130">
        <f t="shared" ref="AJ60:BK60" ca="1" si="16">AJ53+AI60</f>
        <v>183606722.09999999</v>
      </c>
      <c r="AK60" s="130">
        <f t="shared" ca="1" si="16"/>
        <v>183606722.09999999</v>
      </c>
      <c r="AL60" s="130">
        <f t="shared" ca="1" si="16"/>
        <v>183606722.09999999</v>
      </c>
      <c r="AM60" s="130">
        <f t="shared" ca="1" si="16"/>
        <v>183606722.09999999</v>
      </c>
      <c r="AN60" s="130">
        <f t="shared" ca="1" si="16"/>
        <v>183606722.09999999</v>
      </c>
      <c r="AO60" s="130">
        <f t="shared" ca="1" si="16"/>
        <v>183606722.09999999</v>
      </c>
      <c r="AP60" s="130">
        <f t="shared" ca="1" si="16"/>
        <v>183606722.09999999</v>
      </c>
      <c r="AQ60" s="130">
        <f t="shared" ca="1" si="16"/>
        <v>183606722.09999999</v>
      </c>
      <c r="AR60" s="130">
        <f t="shared" ca="1" si="16"/>
        <v>183606722.09999999</v>
      </c>
      <c r="AS60" s="130">
        <f t="shared" ca="1" si="16"/>
        <v>183606722.09999999</v>
      </c>
      <c r="AT60" s="130">
        <f t="shared" ca="1" si="16"/>
        <v>183606722.09999999</v>
      </c>
      <c r="AU60" s="130">
        <f t="shared" ca="1" si="16"/>
        <v>183606722.09999999</v>
      </c>
      <c r="AV60" s="130">
        <f t="shared" ca="1" si="16"/>
        <v>183606722.09999999</v>
      </c>
      <c r="AW60" s="130">
        <f t="shared" ca="1" si="16"/>
        <v>183606722.09999999</v>
      </c>
      <c r="AX60" s="130">
        <f t="shared" ca="1" si="16"/>
        <v>183606722.09999999</v>
      </c>
      <c r="AY60" s="130">
        <f t="shared" ca="1" si="16"/>
        <v>183606722.09999999</v>
      </c>
      <c r="AZ60" s="130">
        <f t="shared" ca="1" si="16"/>
        <v>183606722.09999999</v>
      </c>
      <c r="BA60" s="130">
        <f t="shared" ca="1" si="16"/>
        <v>183606722.09999999</v>
      </c>
      <c r="BB60" s="130">
        <f t="shared" ca="1" si="16"/>
        <v>183606722.09999999</v>
      </c>
      <c r="BC60" s="130">
        <f t="shared" ca="1" si="16"/>
        <v>183606722.09999999</v>
      </c>
      <c r="BD60" s="130">
        <f t="shared" ca="1" si="16"/>
        <v>183606722.09999999</v>
      </c>
      <c r="BE60" s="130">
        <f t="shared" ca="1" si="16"/>
        <v>183606722.09999999</v>
      </c>
      <c r="BF60" s="130">
        <f t="shared" ca="1" si="16"/>
        <v>183606722.09999999</v>
      </c>
      <c r="BG60" s="130">
        <f t="shared" ca="1" si="16"/>
        <v>183606722.09999999</v>
      </c>
      <c r="BH60" s="130">
        <f t="shared" ca="1" si="16"/>
        <v>183606722.09999999</v>
      </c>
      <c r="BI60" s="130">
        <f t="shared" ca="1" si="16"/>
        <v>183606722.09999999</v>
      </c>
      <c r="BJ60" s="130">
        <f t="shared" ca="1" si="16"/>
        <v>183606722.09999999</v>
      </c>
      <c r="BK60" s="130">
        <f t="shared" ca="1" si="16"/>
        <v>183606722.09999999</v>
      </c>
    </row>
    <row r="62" spans="2:64" x14ac:dyDescent="0.15">
      <c r="B62" s="260" t="s">
        <v>987</v>
      </c>
    </row>
    <row r="63" spans="2:64" outlineLevel="1" x14ac:dyDescent="0.15">
      <c r="B63" s="260"/>
    </row>
    <row r="64" spans="2:64" outlineLevel="1" x14ac:dyDescent="0.15">
      <c r="B64" s="135" t="s">
        <v>827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outlineLevel="1" x14ac:dyDescent="0.15">
      <c r="B65" s="136" t="s">
        <v>1031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outlineLevel="1" x14ac:dyDescent="0.15">
      <c r="B66" s="136" t="s">
        <v>444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outlineLevel="1" x14ac:dyDescent="0.15">
      <c r="B67" s="135" t="s">
        <v>467</v>
      </c>
      <c r="C67" s="121">
        <f>C45+C50+C65</f>
        <v>0</v>
      </c>
      <c r="D67" s="121">
        <f t="shared" ref="D67:BK67" si="17">D45+D50+D65</f>
        <v>0</v>
      </c>
      <c r="E67" s="121">
        <f t="shared" si="17"/>
        <v>0</v>
      </c>
      <c r="F67" s="121">
        <f t="shared" si="17"/>
        <v>0</v>
      </c>
      <c r="G67" s="121">
        <f t="shared" si="17"/>
        <v>-28103000</v>
      </c>
      <c r="H67" s="121">
        <f t="shared" si="17"/>
        <v>-9732000.0000000019</v>
      </c>
      <c r="I67" s="121">
        <f t="shared" si="17"/>
        <v>-11572000.000000002</v>
      </c>
      <c r="J67" s="121">
        <f t="shared" si="17"/>
        <v>-10682000</v>
      </c>
      <c r="K67" s="121">
        <f t="shared" si="17"/>
        <v>-10602000</v>
      </c>
      <c r="L67" s="121">
        <f t="shared" si="17"/>
        <v>-10602000</v>
      </c>
      <c r="M67" s="121">
        <f t="shared" si="17"/>
        <v>-10602000</v>
      </c>
      <c r="N67" s="121">
        <f t="shared" si="17"/>
        <v>-10602000</v>
      </c>
      <c r="O67" s="121">
        <f t="shared" si="17"/>
        <v>-10956500</v>
      </c>
      <c r="P67" s="121">
        <f t="shared" si="17"/>
        <v>-12705265</v>
      </c>
      <c r="Q67" s="121">
        <f t="shared" si="17"/>
        <v>-8174350</v>
      </c>
      <c r="R67" s="121">
        <f t="shared" si="17"/>
        <v>-6666185</v>
      </c>
      <c r="S67" s="121">
        <f t="shared" si="17"/>
        <v>-5666185</v>
      </c>
      <c r="T67" s="121">
        <f t="shared" si="17"/>
        <v>-5666185</v>
      </c>
      <c r="U67" s="121">
        <f t="shared" si="17"/>
        <v>-5666185</v>
      </c>
      <c r="V67" s="121">
        <f t="shared" si="17"/>
        <v>-5666185</v>
      </c>
      <c r="W67" s="121">
        <f t="shared" si="17"/>
        <v>-5666185</v>
      </c>
      <c r="X67" s="121">
        <f t="shared" si="17"/>
        <v>-5666185</v>
      </c>
      <c r="Y67" s="121">
        <f t="shared" si="17"/>
        <v>-5666185</v>
      </c>
      <c r="Z67" s="121">
        <f t="shared" si="17"/>
        <v>-5666185</v>
      </c>
      <c r="AA67" s="121">
        <f t="shared" si="17"/>
        <v>-10197100</v>
      </c>
      <c r="AB67" s="121">
        <f t="shared" si="17"/>
        <v>-7405649.8999999985</v>
      </c>
      <c r="AC67" s="121">
        <f t="shared" si="17"/>
        <v>2580740.3500000015</v>
      </c>
      <c r="AD67" s="121">
        <f t="shared" si="17"/>
        <v>5914689.1499999985</v>
      </c>
      <c r="AE67" s="121">
        <f t="shared" si="17"/>
        <v>5914689.1499999985</v>
      </c>
      <c r="AF67" s="121">
        <f t="shared" si="17"/>
        <v>5914689.1499999985</v>
      </c>
      <c r="AG67" s="121">
        <f t="shared" si="17"/>
        <v>5914689.1499999985</v>
      </c>
      <c r="AH67" s="121">
        <f t="shared" si="17"/>
        <v>5914689.1499999985</v>
      </c>
      <c r="AI67" s="121">
        <f t="shared" si="17"/>
        <v>5914689.1499999985</v>
      </c>
      <c r="AJ67" s="121">
        <f t="shared" si="17"/>
        <v>5914689.1499999985</v>
      </c>
      <c r="AK67" s="121">
        <f t="shared" si="17"/>
        <v>5914689.1499999985</v>
      </c>
      <c r="AL67" s="121">
        <f t="shared" si="17"/>
        <v>5914689.1499999985</v>
      </c>
      <c r="AM67" s="121">
        <f t="shared" si="17"/>
        <v>-4080860.299999997</v>
      </c>
      <c r="AN67" s="121">
        <f t="shared" si="17"/>
        <v>-124579.82349999622</v>
      </c>
      <c r="AO67" s="121">
        <f t="shared" si="17"/>
        <v>15019292.977000006</v>
      </c>
      <c r="AP67" s="121">
        <f t="shared" si="17"/>
        <v>20066229.708000004</v>
      </c>
      <c r="AQ67" s="121">
        <f t="shared" si="17"/>
        <v>20066229.708000004</v>
      </c>
      <c r="AR67" s="121">
        <f t="shared" si="17"/>
        <v>20066229.708000004</v>
      </c>
      <c r="AS67" s="121">
        <f t="shared" si="17"/>
        <v>20066229.708000004</v>
      </c>
      <c r="AT67" s="121">
        <f t="shared" si="17"/>
        <v>20066229.708000004</v>
      </c>
      <c r="AU67" s="121">
        <f t="shared" si="17"/>
        <v>20066229.708000004</v>
      </c>
      <c r="AV67" s="121">
        <f t="shared" si="17"/>
        <v>20066229.708000004</v>
      </c>
      <c r="AW67" s="121">
        <f t="shared" si="17"/>
        <v>20066229.708000004</v>
      </c>
      <c r="AX67" s="121">
        <f t="shared" si="17"/>
        <v>20066229.708000004</v>
      </c>
      <c r="AY67" s="121">
        <f t="shared" si="17"/>
        <v>4922356.9075000063</v>
      </c>
      <c r="AZ67" s="121">
        <f t="shared" si="17"/>
        <v>-2470722.0397000015</v>
      </c>
      <c r="BA67" s="121">
        <f t="shared" si="17"/>
        <v>12117000.759344999</v>
      </c>
      <c r="BB67" s="121">
        <f t="shared" si="17"/>
        <v>16965155.65897001</v>
      </c>
      <c r="BC67" s="121">
        <f t="shared" si="17"/>
        <v>16965155.65897001</v>
      </c>
      <c r="BD67" s="121">
        <f t="shared" si="17"/>
        <v>16965155.65897001</v>
      </c>
      <c r="BE67" s="121">
        <f t="shared" si="17"/>
        <v>16965155.65897001</v>
      </c>
      <c r="BF67" s="121">
        <f t="shared" si="17"/>
        <v>16965155.65897001</v>
      </c>
      <c r="BG67" s="121">
        <f t="shared" si="17"/>
        <v>16965155.65897001</v>
      </c>
      <c r="BH67" s="121">
        <f t="shared" si="17"/>
        <v>16965155.65897001</v>
      </c>
      <c r="BI67" s="121">
        <f t="shared" si="17"/>
        <v>16965155.65897001</v>
      </c>
      <c r="BJ67" s="121">
        <f t="shared" si="17"/>
        <v>16965155.65897001</v>
      </c>
      <c r="BK67" s="121">
        <f t="shared" si="17"/>
        <v>2400372.706020005</v>
      </c>
      <c r="BL67" s="48">
        <f>SUM(C67:BK67)</f>
        <v>212946742.28939515</v>
      </c>
    </row>
    <row r="68" spans="2:64" s="33" customFormat="1" outlineLevel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outlineLevel="1" x14ac:dyDescent="0.15">
      <c r="B69" s="136" t="s">
        <v>469</v>
      </c>
      <c r="C69" s="121">
        <f>C65</f>
        <v>0</v>
      </c>
      <c r="D69" s="121">
        <f t="shared" ref="D69:AI69" si="18">C70</f>
        <v>0</v>
      </c>
      <c r="E69" s="121">
        <f t="shared" si="18"/>
        <v>0</v>
      </c>
      <c r="F69" s="121">
        <f t="shared" si="18"/>
        <v>0</v>
      </c>
      <c r="G69" s="121">
        <f t="shared" si="18"/>
        <v>0</v>
      </c>
      <c r="H69" s="121">
        <f t="shared" si="18"/>
        <v>-28103000</v>
      </c>
      <c r="I69" s="121">
        <f t="shared" si="18"/>
        <v>-37835000</v>
      </c>
      <c r="J69" s="121">
        <f t="shared" si="18"/>
        <v>-49407000</v>
      </c>
      <c r="K69" s="121">
        <f t="shared" si="18"/>
        <v>-60089000</v>
      </c>
      <c r="L69" s="121">
        <f t="shared" si="18"/>
        <v>-70691000</v>
      </c>
      <c r="M69" s="121">
        <f t="shared" si="18"/>
        <v>-81293000</v>
      </c>
      <c r="N69" s="121">
        <f t="shared" si="18"/>
        <v>-91895000</v>
      </c>
      <c r="O69" s="121">
        <f t="shared" si="18"/>
        <v>-102497000</v>
      </c>
      <c r="P69" s="121">
        <f t="shared" si="18"/>
        <v>-113453500</v>
      </c>
      <c r="Q69" s="121">
        <f t="shared" si="18"/>
        <v>-126158765</v>
      </c>
      <c r="R69" s="121">
        <f t="shared" si="18"/>
        <v>-134333115</v>
      </c>
      <c r="S69" s="121">
        <f t="shared" si="18"/>
        <v>-140999300</v>
      </c>
      <c r="T69" s="121">
        <f t="shared" si="18"/>
        <v>-146665485</v>
      </c>
      <c r="U69" s="121">
        <f t="shared" si="18"/>
        <v>-152331670</v>
      </c>
      <c r="V69" s="121">
        <f t="shared" si="18"/>
        <v>-157997855</v>
      </c>
      <c r="W69" s="121">
        <f t="shared" si="18"/>
        <v>-163664040</v>
      </c>
      <c r="X69" s="121">
        <f t="shared" si="18"/>
        <v>-169330225</v>
      </c>
      <c r="Y69" s="121">
        <f t="shared" si="18"/>
        <v>-174996410</v>
      </c>
      <c r="Z69" s="121">
        <f t="shared" si="18"/>
        <v>-180662595</v>
      </c>
      <c r="AA69" s="121">
        <f t="shared" si="18"/>
        <v>-186328780</v>
      </c>
      <c r="AB69" s="121">
        <f t="shared" si="18"/>
        <v>-196525880</v>
      </c>
      <c r="AC69" s="121">
        <f t="shared" si="18"/>
        <v>-203931529.90000001</v>
      </c>
      <c r="AD69" s="121">
        <f t="shared" si="18"/>
        <v>-201350789.55000001</v>
      </c>
      <c r="AE69" s="121">
        <f t="shared" si="18"/>
        <v>-195436100.40000001</v>
      </c>
      <c r="AF69" s="121">
        <f t="shared" si="18"/>
        <v>-189521411.25</v>
      </c>
      <c r="AG69" s="121">
        <f t="shared" si="18"/>
        <v>-183606722.09999999</v>
      </c>
      <c r="AH69" s="121">
        <f t="shared" si="18"/>
        <v>-177692032.94999999</v>
      </c>
      <c r="AI69" s="121">
        <f t="shared" si="18"/>
        <v>-171777343.79999998</v>
      </c>
      <c r="AJ69" s="121">
        <f t="shared" ref="AJ69:BK69" si="19">AI70</f>
        <v>-165862654.64999998</v>
      </c>
      <c r="AK69" s="121">
        <f t="shared" si="19"/>
        <v>-159947965.49999997</v>
      </c>
      <c r="AL69" s="121">
        <f t="shared" si="19"/>
        <v>-154033276.34999996</v>
      </c>
      <c r="AM69" s="121">
        <f t="shared" si="19"/>
        <v>-148118587.19999996</v>
      </c>
      <c r="AN69" s="121">
        <f t="shared" si="19"/>
        <v>-152199447.49999994</v>
      </c>
      <c r="AO69" s="121">
        <f t="shared" si="19"/>
        <v>-152324027.32349995</v>
      </c>
      <c r="AP69" s="121">
        <f t="shared" si="19"/>
        <v>-137304734.34649995</v>
      </c>
      <c r="AQ69" s="121">
        <f t="shared" si="19"/>
        <v>-117238504.63849995</v>
      </c>
      <c r="AR69" s="121">
        <f t="shared" si="19"/>
        <v>-97172274.930499941</v>
      </c>
      <c r="AS69" s="121">
        <f t="shared" si="19"/>
        <v>-77106045.222499937</v>
      </c>
      <c r="AT69" s="121">
        <f t="shared" si="19"/>
        <v>-57039815.514499933</v>
      </c>
      <c r="AU69" s="121">
        <f t="shared" si="19"/>
        <v>-36973585.806499928</v>
      </c>
      <c r="AV69" s="121">
        <f t="shared" si="19"/>
        <v>-16907356.098499924</v>
      </c>
      <c r="AW69" s="121">
        <f t="shared" si="19"/>
        <v>3158873.6095000803</v>
      </c>
      <c r="AX69" s="121">
        <f t="shared" si="19"/>
        <v>23225103.317500085</v>
      </c>
      <c r="AY69" s="121">
        <f t="shared" si="19"/>
        <v>43291333.025500089</v>
      </c>
      <c r="AZ69" s="121">
        <f t="shared" si="19"/>
        <v>48213689.933000095</v>
      </c>
      <c r="BA69" s="121">
        <f t="shared" si="19"/>
        <v>45742967.893300094</v>
      </c>
      <c r="BB69" s="121">
        <f t="shared" si="19"/>
        <v>57859968.652645096</v>
      </c>
      <c r="BC69" s="121">
        <f t="shared" si="19"/>
        <v>74825124.311615109</v>
      </c>
      <c r="BD69" s="121">
        <f t="shared" si="19"/>
        <v>91790279.970585123</v>
      </c>
      <c r="BE69" s="121">
        <f t="shared" si="19"/>
        <v>108755435.62955514</v>
      </c>
      <c r="BF69" s="121">
        <f t="shared" si="19"/>
        <v>125720591.28852515</v>
      </c>
      <c r="BG69" s="121">
        <f t="shared" si="19"/>
        <v>142685746.94749516</v>
      </c>
      <c r="BH69" s="121">
        <f t="shared" si="19"/>
        <v>159650902.60646516</v>
      </c>
      <c r="BI69" s="121">
        <f t="shared" si="19"/>
        <v>176616058.26543516</v>
      </c>
      <c r="BJ69" s="121">
        <f t="shared" si="19"/>
        <v>193581213.92440516</v>
      </c>
      <c r="BK69" s="121">
        <f t="shared" si="19"/>
        <v>210546369.58337516</v>
      </c>
    </row>
    <row r="70" spans="2:64" outlineLevel="1" x14ac:dyDescent="0.15">
      <c r="B70" s="136" t="s">
        <v>468</v>
      </c>
      <c r="C70" s="121">
        <f>C67</f>
        <v>0</v>
      </c>
      <c r="D70" s="121">
        <f t="shared" ref="D70:AI70" si="20">D69+D67</f>
        <v>0</v>
      </c>
      <c r="E70" s="121">
        <f t="shared" si="20"/>
        <v>0</v>
      </c>
      <c r="F70" s="121">
        <f t="shared" si="20"/>
        <v>0</v>
      </c>
      <c r="G70" s="121">
        <f t="shared" si="20"/>
        <v>-28103000</v>
      </c>
      <c r="H70" s="121">
        <f t="shared" si="20"/>
        <v>-37835000</v>
      </c>
      <c r="I70" s="121">
        <f t="shared" si="20"/>
        <v>-49407000</v>
      </c>
      <c r="J70" s="121">
        <f t="shared" si="20"/>
        <v>-60089000</v>
      </c>
      <c r="K70" s="121">
        <f t="shared" si="20"/>
        <v>-70691000</v>
      </c>
      <c r="L70" s="121">
        <f t="shared" si="20"/>
        <v>-81293000</v>
      </c>
      <c r="M70" s="121">
        <f t="shared" si="20"/>
        <v>-91895000</v>
      </c>
      <c r="N70" s="121">
        <f t="shared" si="20"/>
        <v>-102497000</v>
      </c>
      <c r="O70" s="121">
        <f t="shared" si="20"/>
        <v>-113453500</v>
      </c>
      <c r="P70" s="121">
        <f t="shared" si="20"/>
        <v>-126158765</v>
      </c>
      <c r="Q70" s="121">
        <f t="shared" si="20"/>
        <v>-134333115</v>
      </c>
      <c r="R70" s="121">
        <f t="shared" si="20"/>
        <v>-140999300</v>
      </c>
      <c r="S70" s="121">
        <f t="shared" si="20"/>
        <v>-146665485</v>
      </c>
      <c r="T70" s="121">
        <f t="shared" si="20"/>
        <v>-152331670</v>
      </c>
      <c r="U70" s="121">
        <f t="shared" si="20"/>
        <v>-157997855</v>
      </c>
      <c r="V70" s="121">
        <f t="shared" si="20"/>
        <v>-163664040</v>
      </c>
      <c r="W70" s="121">
        <f t="shared" si="20"/>
        <v>-169330225</v>
      </c>
      <c r="X70" s="121">
        <f t="shared" si="20"/>
        <v>-174996410</v>
      </c>
      <c r="Y70" s="121">
        <f t="shared" si="20"/>
        <v>-180662595</v>
      </c>
      <c r="Z70" s="121">
        <f t="shared" si="20"/>
        <v>-186328780</v>
      </c>
      <c r="AA70" s="121">
        <f t="shared" si="20"/>
        <v>-196525880</v>
      </c>
      <c r="AB70" s="121">
        <f t="shared" si="20"/>
        <v>-203931529.90000001</v>
      </c>
      <c r="AC70" s="121">
        <f t="shared" si="20"/>
        <v>-201350789.55000001</v>
      </c>
      <c r="AD70" s="121">
        <f t="shared" si="20"/>
        <v>-195436100.40000001</v>
      </c>
      <c r="AE70" s="121">
        <f t="shared" si="20"/>
        <v>-189521411.25</v>
      </c>
      <c r="AF70" s="121">
        <f t="shared" si="20"/>
        <v>-183606722.09999999</v>
      </c>
      <c r="AG70" s="121">
        <f t="shared" si="20"/>
        <v>-177692032.94999999</v>
      </c>
      <c r="AH70" s="121">
        <f t="shared" si="20"/>
        <v>-171777343.79999998</v>
      </c>
      <c r="AI70" s="121">
        <f t="shared" si="20"/>
        <v>-165862654.64999998</v>
      </c>
      <c r="AJ70" s="121">
        <f t="shared" ref="AJ70:BK70" si="21">AJ69+AJ67</f>
        <v>-159947965.49999997</v>
      </c>
      <c r="AK70" s="121">
        <f t="shared" si="21"/>
        <v>-154033276.34999996</v>
      </c>
      <c r="AL70" s="121">
        <f t="shared" si="21"/>
        <v>-148118587.19999996</v>
      </c>
      <c r="AM70" s="121">
        <f t="shared" si="21"/>
        <v>-152199447.49999994</v>
      </c>
      <c r="AN70" s="121">
        <f t="shared" si="21"/>
        <v>-152324027.32349995</v>
      </c>
      <c r="AO70" s="121">
        <f t="shared" si="21"/>
        <v>-137304734.34649995</v>
      </c>
      <c r="AP70" s="121">
        <f t="shared" si="21"/>
        <v>-117238504.63849995</v>
      </c>
      <c r="AQ70" s="121">
        <f t="shared" si="21"/>
        <v>-97172274.930499941</v>
      </c>
      <c r="AR70" s="121">
        <f t="shared" si="21"/>
        <v>-77106045.222499937</v>
      </c>
      <c r="AS70" s="121">
        <f t="shared" si="21"/>
        <v>-57039815.514499933</v>
      </c>
      <c r="AT70" s="121">
        <f t="shared" si="21"/>
        <v>-36973585.806499928</v>
      </c>
      <c r="AU70" s="121">
        <f t="shared" si="21"/>
        <v>-16907356.098499924</v>
      </c>
      <c r="AV70" s="121">
        <f t="shared" si="21"/>
        <v>3158873.6095000803</v>
      </c>
      <c r="AW70" s="121">
        <f t="shared" si="21"/>
        <v>23225103.317500085</v>
      </c>
      <c r="AX70" s="121">
        <f t="shared" si="21"/>
        <v>43291333.025500089</v>
      </c>
      <c r="AY70" s="121">
        <f t="shared" si="21"/>
        <v>48213689.933000095</v>
      </c>
      <c r="AZ70" s="121">
        <f t="shared" si="21"/>
        <v>45742967.893300094</v>
      </c>
      <c r="BA70" s="121">
        <f t="shared" si="21"/>
        <v>57859968.652645096</v>
      </c>
      <c r="BB70" s="121">
        <f t="shared" si="21"/>
        <v>74825124.311615109</v>
      </c>
      <c r="BC70" s="121">
        <f t="shared" si="21"/>
        <v>91790279.970585123</v>
      </c>
      <c r="BD70" s="121">
        <f t="shared" si="21"/>
        <v>108755435.62955514</v>
      </c>
      <c r="BE70" s="121">
        <f t="shared" si="21"/>
        <v>125720591.28852515</v>
      </c>
      <c r="BF70" s="121">
        <f t="shared" si="21"/>
        <v>142685746.94749516</v>
      </c>
      <c r="BG70" s="121">
        <f t="shared" si="21"/>
        <v>159650902.60646516</v>
      </c>
      <c r="BH70" s="121">
        <f t="shared" si="21"/>
        <v>176616058.26543516</v>
      </c>
      <c r="BI70" s="121">
        <f t="shared" si="21"/>
        <v>193581213.92440516</v>
      </c>
      <c r="BJ70" s="121">
        <f t="shared" si="21"/>
        <v>210546369.58337516</v>
      </c>
      <c r="BK70" s="121">
        <f t="shared" si="21"/>
        <v>212946742.28939515</v>
      </c>
      <c r="BL70" s="130">
        <f ca="1">+BK58-BK70</f>
        <v>183606722.09999985</v>
      </c>
    </row>
  </sheetData>
  <mergeCells count="10">
    <mergeCell ref="D32:O32"/>
    <mergeCell ref="P32:AA32"/>
    <mergeCell ref="AB32:AM32"/>
    <mergeCell ref="AN32:AY32"/>
    <mergeCell ref="AZ32:BK32"/>
    <mergeCell ref="D30:O30"/>
    <mergeCell ref="P30:AA30"/>
    <mergeCell ref="AB30:AM30"/>
    <mergeCell ref="AN30:AY30"/>
    <mergeCell ref="AZ30:BK30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4" width="12.6640625" style="48" customWidth="1"/>
    <col min="5" max="6" width="13.6640625" style="48" bestFit="1" customWidth="1"/>
    <col min="7" max="7" width="13.1640625" style="48" bestFit="1" customWidth="1"/>
    <col min="8" max="9" width="14.6640625" style="48" bestFit="1" customWidth="1"/>
    <col min="10" max="64" width="12.6640625" style="48" customWidth="1"/>
    <col min="65" max="16384" width="9.1640625" style="48"/>
  </cols>
  <sheetData>
    <row r="1" spans="2:64" customFormat="1" ht="14" x14ac:dyDescent="0.15">
      <c r="B1" s="306" t="s">
        <v>1085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 ca="1">D50</f>
        <v>113453500</v>
      </c>
      <c r="E7" s="121">
        <f ca="1">P50</f>
        <v>70153222.099999994</v>
      </c>
      <c r="F7" s="121">
        <f ca="1">AB50</f>
        <v>-12919157.900000006</v>
      </c>
      <c r="G7" s="121">
        <f ca="1">AN50</f>
        <v>31407274.599999987</v>
      </c>
      <c r="H7" s="121">
        <f ca="1">AZ50</f>
        <v>231820412.03300002</v>
      </c>
      <c r="I7" s="121">
        <f ca="1">BL50</f>
        <v>396553464.389395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0</v>
      </c>
      <c r="F8" s="121">
        <f>AB51</f>
        <v>0</v>
      </c>
      <c r="G8" s="121">
        <f>AN51</f>
        <v>0</v>
      </c>
      <c r="H8" s="121">
        <f>AZ51</f>
        <v>0</v>
      </c>
      <c r="I8" s="121">
        <f>BL51</f>
        <v>0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0</v>
      </c>
      <c r="F9" s="121">
        <f>AB52</f>
        <v>0</v>
      </c>
      <c r="G9" s="121">
        <f>AN52</f>
        <v>0</v>
      </c>
      <c r="H9" s="121">
        <f>AZ52</f>
        <v>0</v>
      </c>
      <c r="I9" s="121">
        <f>BL52</f>
        <v>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 ca="1">D53</f>
        <v>113453500</v>
      </c>
      <c r="E10" s="121">
        <f ca="1">P53</f>
        <v>70153222.099999994</v>
      </c>
      <c r="F10" s="121">
        <f ca="1">AB53</f>
        <v>-12919157.900000006</v>
      </c>
      <c r="G10" s="121">
        <f ca="1">SUM(G7:G9)</f>
        <v>31407274.599999987</v>
      </c>
      <c r="H10" s="121">
        <f ca="1">SUM(H7:H9)</f>
        <v>231820412.03300002</v>
      </c>
      <c r="I10" s="121">
        <f ca="1">SUM(I7:I9)</f>
        <v>396553464.389395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444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10635000</v>
      </c>
      <c r="F13" s="121">
        <f>AB56</f>
        <v>10635000</v>
      </c>
      <c r="G13" s="121">
        <f>AN56</f>
        <v>10635000</v>
      </c>
      <c r="H13" s="121">
        <f>AZ56</f>
        <v>10635000</v>
      </c>
      <c r="I13" s="121">
        <f>BL56</f>
        <v>10635000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-1588583.3333333333</v>
      </c>
      <c r="F14" s="121">
        <f>AB57</f>
        <v>-3715583.333333333</v>
      </c>
      <c r="G14" s="121">
        <f>AN57</f>
        <v>-5842583.333333333</v>
      </c>
      <c r="H14" s="121">
        <f>AZ57</f>
        <v>-7969583.333333333</v>
      </c>
      <c r="I14" s="121">
        <f>BL57</f>
        <v>-10096583.333333332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9046416.666666666</v>
      </c>
      <c r="F15" s="121">
        <f>AB58</f>
        <v>6919416.666666667</v>
      </c>
      <c r="G15" s="121">
        <f>AN58</f>
        <v>4792416.666666667</v>
      </c>
      <c r="H15" s="121">
        <f>AZ58</f>
        <v>2665416.666666667</v>
      </c>
      <c r="I15" s="121">
        <f>BL58</f>
        <v>538416.66666666791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444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 ca="1">D60</f>
        <v>113453500</v>
      </c>
      <c r="E17" s="121">
        <f ca="1">E15+E10</f>
        <v>79199638.766666666</v>
      </c>
      <c r="F17" s="121">
        <f ca="1">F15+F10</f>
        <v>-5999741.233333339</v>
      </c>
      <c r="G17" s="121">
        <f ca="1">G15+G10</f>
        <v>36199691.266666651</v>
      </c>
      <c r="H17" s="121">
        <f ca="1">H15+H10</f>
        <v>234485828.69966668</v>
      </c>
      <c r="I17" s="121">
        <f ca="1">I15+I10</f>
        <v>397091881.05606169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0</v>
      </c>
      <c r="F23" s="121">
        <f>AB66</f>
        <v>0</v>
      </c>
      <c r="G23" s="121">
        <f>AN66</f>
        <v>0</v>
      </c>
      <c r="H23" s="121">
        <f>AZ66</f>
        <v>0</v>
      </c>
      <c r="I23" s="121">
        <f>BL66</f>
        <v>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0</v>
      </c>
      <c r="F25" s="121">
        <f>SUM(F23:F24)</f>
        <v>0</v>
      </c>
      <c r="G25" s="121">
        <f>SUM(G23:G24)</f>
        <v>0</v>
      </c>
      <c r="H25" s="121">
        <f>SUM(H23:H24)</f>
        <v>0</v>
      </c>
      <c r="I25" s="121">
        <f>SUM(I23:I24)</f>
        <v>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444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0</v>
      </c>
      <c r="F31" s="121">
        <f>F29+F25</f>
        <v>0</v>
      </c>
      <c r="G31" s="121">
        <f>G29+G25</f>
        <v>0</v>
      </c>
      <c r="H31" s="121">
        <f>H29+H25</f>
        <v>0</v>
      </c>
      <c r="I31" s="121">
        <f>I29+I25</f>
        <v>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444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 ca="1">D77</f>
        <v>113453500</v>
      </c>
      <c r="E34" s="121">
        <f ca="1">P77</f>
        <v>183606722.09999999</v>
      </c>
      <c r="F34" s="121">
        <f ca="1">AB77</f>
        <v>183606722.09999999</v>
      </c>
      <c r="G34" s="121">
        <f ca="1">AN77</f>
        <v>183606722.09999999</v>
      </c>
      <c r="H34" s="121">
        <f ca="1">AZ77</f>
        <v>183606722.09999999</v>
      </c>
      <c r="I34" s="121">
        <f ca="1">BL77</f>
        <v>183606722.09999999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-93273333.333333343</v>
      </c>
      <c r="F35" s="121">
        <f>AB78</f>
        <v>-179232113.33333334</v>
      </c>
      <c r="G35" s="121">
        <f>AN78</f>
        <v>-143148920.5333333</v>
      </c>
      <c r="H35" s="121">
        <f>AZ78</f>
        <v>46133999.692166716</v>
      </c>
      <c r="I35" s="121">
        <f>BL78</f>
        <v>211262036.25004178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0</v>
      </c>
      <c r="E36" s="121">
        <f>P79</f>
        <v>-11133750</v>
      </c>
      <c r="F36" s="121">
        <f>AB79</f>
        <v>-10374350</v>
      </c>
      <c r="G36" s="121">
        <f>AN79</f>
        <v>-4258110.299999997</v>
      </c>
      <c r="H36" s="121">
        <f>AZ79</f>
        <v>4745106.9075000063</v>
      </c>
      <c r="I36" s="121">
        <f>BL79</f>
        <v>2223122.706020005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 ca="1">D80</f>
        <v>113453500</v>
      </c>
      <c r="E37" s="121">
        <f ca="1">P80</f>
        <v>79199638.766666651</v>
      </c>
      <c r="F37" s="121">
        <f ca="1">AB80</f>
        <v>-5999741.2333333492</v>
      </c>
      <c r="G37" s="121">
        <f ca="1">AN80</f>
        <v>36199691.266666695</v>
      </c>
      <c r="H37" s="121">
        <f ca="1">AZ80</f>
        <v>234485828.69966671</v>
      </c>
      <c r="I37" s="121">
        <f ca="1">BL80</f>
        <v>397091881.05606174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 ca="1">D82</f>
        <v>113453500</v>
      </c>
      <c r="E39" s="121">
        <f ca="1">E37+E31</f>
        <v>79199638.766666651</v>
      </c>
      <c r="F39" s="121">
        <f ca="1">F37+F31</f>
        <v>-5999741.2333333492</v>
      </c>
      <c r="G39" s="121">
        <f ca="1">G37+G31</f>
        <v>36199691.266666695</v>
      </c>
      <c r="H39" s="121">
        <f ca="1">H37+H31</f>
        <v>234485828.69966671</v>
      </c>
      <c r="I39" s="121">
        <f ca="1">I37+I31</f>
        <v>397091881.05606174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949</v>
      </c>
      <c r="C42" s="321"/>
      <c r="D42" s="275" t="s">
        <v>64</v>
      </c>
      <c r="E42" s="387" t="s">
        <v>35</v>
      </c>
      <c r="F42" s="387"/>
      <c r="G42" s="387"/>
      <c r="H42" s="387"/>
      <c r="I42" s="387"/>
      <c r="J42" s="387"/>
      <c r="K42" s="387"/>
      <c r="L42" s="387"/>
      <c r="M42" s="387"/>
      <c r="N42" s="387"/>
      <c r="O42" s="387"/>
      <c r="P42" s="387"/>
      <c r="Q42" s="387" t="s">
        <v>36</v>
      </c>
      <c r="R42" s="387"/>
      <c r="S42" s="387"/>
      <c r="T42" s="387"/>
      <c r="U42" s="387"/>
      <c r="V42" s="387"/>
      <c r="W42" s="387"/>
      <c r="X42" s="387"/>
      <c r="Y42" s="387"/>
      <c r="Z42" s="387"/>
      <c r="AA42" s="387"/>
      <c r="AB42" s="387"/>
      <c r="AC42" s="387" t="s">
        <v>37</v>
      </c>
      <c r="AD42" s="387"/>
      <c r="AE42" s="387"/>
      <c r="AF42" s="387"/>
      <c r="AG42" s="387"/>
      <c r="AH42" s="387"/>
      <c r="AI42" s="387"/>
      <c r="AJ42" s="387"/>
      <c r="AK42" s="387"/>
      <c r="AL42" s="387"/>
      <c r="AM42" s="387"/>
      <c r="AN42" s="387"/>
      <c r="AO42" s="387" t="s">
        <v>38</v>
      </c>
      <c r="AP42" s="387"/>
      <c r="AQ42" s="387"/>
      <c r="AR42" s="387"/>
      <c r="AS42" s="387"/>
      <c r="AT42" s="387"/>
      <c r="AU42" s="387"/>
      <c r="AV42" s="387"/>
      <c r="AW42" s="387"/>
      <c r="AX42" s="387"/>
      <c r="AY42" s="387"/>
      <c r="AZ42" s="387"/>
      <c r="BA42" s="387" t="s">
        <v>39</v>
      </c>
      <c r="BB42" s="387"/>
      <c r="BC42" s="387"/>
      <c r="BD42" s="387"/>
      <c r="BE42" s="387"/>
      <c r="BF42" s="387"/>
      <c r="BG42" s="387"/>
      <c r="BH42" s="387"/>
      <c r="BI42" s="387"/>
      <c r="BJ42" s="387"/>
      <c r="BK42" s="387"/>
      <c r="BL42" s="387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445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446</v>
      </c>
      <c r="C47" s="135"/>
    </row>
    <row r="48" spans="2:64" x14ac:dyDescent="0.15">
      <c r="B48" s="305"/>
      <c r="C48" s="135"/>
    </row>
    <row r="49" spans="2:64" x14ac:dyDescent="0.15">
      <c r="B49" s="305" t="s">
        <v>447</v>
      </c>
      <c r="C49" s="135"/>
    </row>
    <row r="50" spans="2:64" x14ac:dyDescent="0.15">
      <c r="B50" s="308" t="s">
        <v>443</v>
      </c>
      <c r="C50" s="136"/>
      <c r="D50" s="121">
        <f ca="1">IF($D42="Y",'FIN-CASHFLOW_CWS'!C58,'FIN-CASHFLOW_CWS'!C70)</f>
        <v>113453500</v>
      </c>
      <c r="E50" s="121">
        <f ca="1">IF($D42="Y",'FIN-CASHFLOW_CWS'!D58,'FIN-CASHFLOW_CWS'!D70)</f>
        <v>113453500</v>
      </c>
      <c r="F50" s="121">
        <f ca="1">IF($D42="Y",'FIN-CASHFLOW_CWS'!E58,'FIN-CASHFLOW_CWS'!E70)</f>
        <v>113453500</v>
      </c>
      <c r="G50" s="121">
        <f ca="1">IF($D42="Y",'FIN-CASHFLOW_CWS'!F58,'FIN-CASHFLOW_CWS'!F70)</f>
        <v>113453500</v>
      </c>
      <c r="H50" s="121">
        <f ca="1">IF($D42="Y",'FIN-CASHFLOW_CWS'!G58,'FIN-CASHFLOW_CWS'!G70)</f>
        <v>85350500</v>
      </c>
      <c r="I50" s="121">
        <f ca="1">IF($D42="Y",'FIN-CASHFLOW_CWS'!H58,'FIN-CASHFLOW_CWS'!H70)</f>
        <v>88323765</v>
      </c>
      <c r="J50" s="121">
        <f ca="1">IF($D42="Y",'FIN-CASHFLOW_CWS'!I58,'FIN-CASHFLOW_CWS'!I70)</f>
        <v>76751765</v>
      </c>
      <c r="K50" s="121">
        <f ca="1">IF($D42="Y",'FIN-CASHFLOW_CWS'!J58,'FIN-CASHFLOW_CWS'!J70)</f>
        <v>66069765</v>
      </c>
      <c r="L50" s="121">
        <f ca="1">IF($D42="Y",'FIN-CASHFLOW_CWS'!K58,'FIN-CASHFLOW_CWS'!K70)</f>
        <v>55467765</v>
      </c>
      <c r="M50" s="121">
        <f ca="1">IF($D42="Y",'FIN-CASHFLOW_CWS'!L58,'FIN-CASHFLOW_CWS'!L70)</f>
        <v>44865765</v>
      </c>
      <c r="N50" s="121">
        <f ca="1">IF($D42="Y",'FIN-CASHFLOW_CWS'!M58,'FIN-CASHFLOW_CWS'!M70)</f>
        <v>34263765</v>
      </c>
      <c r="O50" s="121">
        <f ca="1">IF($D42="Y",'FIN-CASHFLOW_CWS'!N58,'FIN-CASHFLOW_CWS'!N70)</f>
        <v>81109722.099999994</v>
      </c>
      <c r="P50" s="121">
        <f ca="1">IF($D42="Y",'FIN-CASHFLOW_CWS'!O58,'FIN-CASHFLOW_CWS'!O70)</f>
        <v>70153222.099999994</v>
      </c>
      <c r="Q50" s="121">
        <f ca="1">IF($D42="Y",'FIN-CASHFLOW_CWS'!P58,'FIN-CASHFLOW_CWS'!P70)</f>
        <v>57447957.099999994</v>
      </c>
      <c r="R50" s="121">
        <f ca="1">IF($D42="Y",'FIN-CASHFLOW_CWS'!Q58,'FIN-CASHFLOW_CWS'!Q70)</f>
        <v>49273607.099999994</v>
      </c>
      <c r="S50" s="121">
        <f ca="1">IF($D42="Y",'FIN-CASHFLOW_CWS'!R58,'FIN-CASHFLOW_CWS'!R70)</f>
        <v>42607422.099999994</v>
      </c>
      <c r="T50" s="121">
        <f ca="1">IF($D42="Y",'FIN-CASHFLOW_CWS'!S58,'FIN-CASHFLOW_CWS'!S70)</f>
        <v>36941237.099999994</v>
      </c>
      <c r="U50" s="121">
        <f ca="1">IF($D42="Y",'FIN-CASHFLOW_CWS'!T58,'FIN-CASHFLOW_CWS'!T70)</f>
        <v>31275052.099999994</v>
      </c>
      <c r="V50" s="121">
        <f ca="1">IF($D42="Y",'FIN-CASHFLOW_CWS'!U58,'FIN-CASHFLOW_CWS'!U70)</f>
        <v>25608867.099999994</v>
      </c>
      <c r="W50" s="121">
        <f ca="1">IF($D42="Y",'FIN-CASHFLOW_CWS'!V58,'FIN-CASHFLOW_CWS'!V70)</f>
        <v>19942682.099999994</v>
      </c>
      <c r="X50" s="121">
        <f ca="1">IF($D42="Y",'FIN-CASHFLOW_CWS'!W58,'FIN-CASHFLOW_CWS'!W70)</f>
        <v>14276497.099999994</v>
      </c>
      <c r="Y50" s="121">
        <f ca="1">IF($D42="Y",'FIN-CASHFLOW_CWS'!X58,'FIN-CASHFLOW_CWS'!X70)</f>
        <v>8610312.099999994</v>
      </c>
      <c r="Z50" s="121">
        <f ca="1">IF($D42="Y",'FIN-CASHFLOW_CWS'!Y58,'FIN-CASHFLOW_CWS'!Y70)</f>
        <v>2944127.099999994</v>
      </c>
      <c r="AA50" s="121">
        <f ca="1">IF($D42="Y",'FIN-CASHFLOW_CWS'!Z58,'FIN-CASHFLOW_CWS'!Z70)</f>
        <v>-2722057.900000006</v>
      </c>
      <c r="AB50" s="121">
        <f ca="1">IF($D42="Y",'FIN-CASHFLOW_CWS'!AA58,'FIN-CASHFLOW_CWS'!AA70)</f>
        <v>-12919157.900000006</v>
      </c>
      <c r="AC50" s="121">
        <f ca="1">IF($D42="Y",'FIN-CASHFLOW_CWS'!AB58,'FIN-CASHFLOW_CWS'!AB70)</f>
        <v>-20324807.800000004</v>
      </c>
      <c r="AD50" s="121">
        <f ca="1">IF($D42="Y",'FIN-CASHFLOW_CWS'!AC58,'FIN-CASHFLOW_CWS'!AC70)</f>
        <v>-17744067.450000003</v>
      </c>
      <c r="AE50" s="121">
        <f ca="1">IF($D42="Y",'FIN-CASHFLOW_CWS'!AD58,'FIN-CASHFLOW_CWS'!AD70)</f>
        <v>-11829378.300000004</v>
      </c>
      <c r="AF50" s="121">
        <f ca="1">IF($D42="Y",'FIN-CASHFLOW_CWS'!AE58,'FIN-CASHFLOW_CWS'!AE70)</f>
        <v>-5914689.150000006</v>
      </c>
      <c r="AG50" s="121">
        <f ca="1">IF($D42="Y",'FIN-CASHFLOW_CWS'!AF58,'FIN-CASHFLOW_CWS'!AF70)</f>
        <v>-7.4505805969238281E-9</v>
      </c>
      <c r="AH50" s="121">
        <f ca="1">IF($D42="Y",'FIN-CASHFLOW_CWS'!AG58,'FIN-CASHFLOW_CWS'!AG70)</f>
        <v>5914689.1499999911</v>
      </c>
      <c r="AI50" s="121">
        <f ca="1">IF($D42="Y",'FIN-CASHFLOW_CWS'!AH58,'FIN-CASHFLOW_CWS'!AH70)</f>
        <v>11829378.29999999</v>
      </c>
      <c r="AJ50" s="121">
        <f ca="1">IF($D42="Y",'FIN-CASHFLOW_CWS'!AI58,'FIN-CASHFLOW_CWS'!AI70)</f>
        <v>17744067.449999988</v>
      </c>
      <c r="AK50" s="121">
        <f ca="1">IF($D42="Y",'FIN-CASHFLOW_CWS'!AJ58,'FIN-CASHFLOW_CWS'!AJ70)</f>
        <v>23658756.599999987</v>
      </c>
      <c r="AL50" s="121">
        <f ca="1">IF($D42="Y",'FIN-CASHFLOW_CWS'!AK58,'FIN-CASHFLOW_CWS'!AK70)</f>
        <v>29573445.749999985</v>
      </c>
      <c r="AM50" s="121">
        <f ca="1">IF($D42="Y",'FIN-CASHFLOW_CWS'!AL58,'FIN-CASHFLOW_CWS'!AL70)</f>
        <v>35488134.899999984</v>
      </c>
      <c r="AN50" s="121">
        <f ca="1">IF($D42="Y",'FIN-CASHFLOW_CWS'!AM58,'FIN-CASHFLOW_CWS'!AM70)</f>
        <v>31407274.599999987</v>
      </c>
      <c r="AO50" s="121">
        <f ca="1">IF($D42="Y",'FIN-CASHFLOW_CWS'!AN58,'FIN-CASHFLOW_CWS'!AN70)</f>
        <v>31282694.77649999</v>
      </c>
      <c r="AP50" s="121">
        <f ca="1">IF($D42="Y",'FIN-CASHFLOW_CWS'!AO58,'FIN-CASHFLOW_CWS'!AO70)</f>
        <v>46301987.7535</v>
      </c>
      <c r="AQ50" s="121">
        <f ca="1">IF($D42="Y",'FIN-CASHFLOW_CWS'!AP58,'FIN-CASHFLOW_CWS'!AP70)</f>
        <v>66368217.461500004</v>
      </c>
      <c r="AR50" s="121">
        <f ca="1">IF($D42="Y",'FIN-CASHFLOW_CWS'!AQ58,'FIN-CASHFLOW_CWS'!AQ70)</f>
        <v>86434447.169500008</v>
      </c>
      <c r="AS50" s="121">
        <f ca="1">IF($D42="Y",'FIN-CASHFLOW_CWS'!AR58,'FIN-CASHFLOW_CWS'!AR70)</f>
        <v>106500676.87750001</v>
      </c>
      <c r="AT50" s="121">
        <f ca="1">IF($D42="Y",'FIN-CASHFLOW_CWS'!AS58,'FIN-CASHFLOW_CWS'!AS70)</f>
        <v>126566906.58550002</v>
      </c>
      <c r="AU50" s="121">
        <f ca="1">IF($D42="Y",'FIN-CASHFLOW_CWS'!AT58,'FIN-CASHFLOW_CWS'!AT70)</f>
        <v>146633136.29350001</v>
      </c>
      <c r="AV50" s="121">
        <f ca="1">IF($D42="Y",'FIN-CASHFLOW_CWS'!AU58,'FIN-CASHFLOW_CWS'!AU70)</f>
        <v>166699366.00150001</v>
      </c>
      <c r="AW50" s="121">
        <f ca="1">IF($D42="Y",'FIN-CASHFLOW_CWS'!AV58,'FIN-CASHFLOW_CWS'!AV70)</f>
        <v>186765595.70950001</v>
      </c>
      <c r="AX50" s="121">
        <f ca="1">IF($D42="Y",'FIN-CASHFLOW_CWS'!AW58,'FIN-CASHFLOW_CWS'!AW70)</f>
        <v>206831825.41750002</v>
      </c>
      <c r="AY50" s="121">
        <f ca="1">IF($D42="Y",'FIN-CASHFLOW_CWS'!AX58,'FIN-CASHFLOW_CWS'!AX70)</f>
        <v>226898055.12550002</v>
      </c>
      <c r="AZ50" s="121">
        <f ca="1">IF($D42="Y",'FIN-CASHFLOW_CWS'!AY58,'FIN-CASHFLOW_CWS'!AY70)</f>
        <v>231820412.03300002</v>
      </c>
      <c r="BA50" s="121">
        <f ca="1">IF($D42="Y",'FIN-CASHFLOW_CWS'!AZ58,'FIN-CASHFLOW_CWS'!AZ70)</f>
        <v>229349689.99330002</v>
      </c>
      <c r="BB50" s="121">
        <f ca="1">IF($D42="Y",'FIN-CASHFLOW_CWS'!BA58,'FIN-CASHFLOW_CWS'!BA70)</f>
        <v>241466690.75264502</v>
      </c>
      <c r="BC50" s="121">
        <f ca="1">IF($D42="Y",'FIN-CASHFLOW_CWS'!BB58,'FIN-CASHFLOW_CWS'!BB70)</f>
        <v>258431846.41161501</v>
      </c>
      <c r="BD50" s="121">
        <f ca="1">IF($D42="Y",'FIN-CASHFLOW_CWS'!BC58,'FIN-CASHFLOW_CWS'!BC70)</f>
        <v>275397002.07058501</v>
      </c>
      <c r="BE50" s="121">
        <f ca="1">IF($D42="Y",'FIN-CASHFLOW_CWS'!BD58,'FIN-CASHFLOW_CWS'!BD70)</f>
        <v>292362157.72955501</v>
      </c>
      <c r="BF50" s="121">
        <f ca="1">IF($D42="Y",'FIN-CASHFLOW_CWS'!BE58,'FIN-CASHFLOW_CWS'!BE70)</f>
        <v>309327313.38852501</v>
      </c>
      <c r="BG50" s="121">
        <f ca="1">IF($D42="Y",'FIN-CASHFLOW_CWS'!BF58,'FIN-CASHFLOW_CWS'!BF70)</f>
        <v>326292469.04749501</v>
      </c>
      <c r="BH50" s="121">
        <f ca="1">IF($D42="Y",'FIN-CASHFLOW_CWS'!BG58,'FIN-CASHFLOW_CWS'!BG70)</f>
        <v>343257624.70646501</v>
      </c>
      <c r="BI50" s="121">
        <f ca="1">IF($D42="Y",'FIN-CASHFLOW_CWS'!BH58,'FIN-CASHFLOW_CWS'!BH70)</f>
        <v>360222780.365435</v>
      </c>
      <c r="BJ50" s="121">
        <f ca="1">IF($D42="Y",'FIN-CASHFLOW_CWS'!BI58,'FIN-CASHFLOW_CWS'!BI70)</f>
        <v>377187936.024405</v>
      </c>
      <c r="BK50" s="121">
        <f ca="1">IF($D42="Y",'FIN-CASHFLOW_CWS'!BJ58,'FIN-CASHFLOW_CWS'!BJ70)</f>
        <v>394153091.683375</v>
      </c>
      <c r="BL50" s="121">
        <f ca="1">IF($D42="Y",'FIN-CASHFLOW_CWS'!BK58,'FIN-CASHFLOW_CWS'!BK70)</f>
        <v>396553464.389395</v>
      </c>
    </row>
    <row r="51" spans="2:64" x14ac:dyDescent="0.15">
      <c r="B51" s="308" t="s">
        <v>448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0</v>
      </c>
      <c r="I51" s="121">
        <f>'REV-AR_CWS'!H19</f>
        <v>0</v>
      </c>
      <c r="J51" s="121">
        <f>'REV-AR_CWS'!I19</f>
        <v>0</v>
      </c>
      <c r="K51" s="121">
        <f>'REV-AR_CWS'!J19</f>
        <v>0</v>
      </c>
      <c r="L51" s="121">
        <f>'REV-AR_CWS'!K19</f>
        <v>0</v>
      </c>
      <c r="M51" s="121">
        <f>'REV-AR_CWS'!L19</f>
        <v>0</v>
      </c>
      <c r="N51" s="121">
        <f>'REV-AR_CWS'!M19</f>
        <v>0</v>
      </c>
      <c r="O51" s="121">
        <f>'REV-AR_CWS'!N19</f>
        <v>0</v>
      </c>
      <c r="P51" s="121">
        <f>'REV-AR_CWS'!O19</f>
        <v>0</v>
      </c>
      <c r="Q51" s="121">
        <f>'REV-AR_CWS'!P19</f>
        <v>0</v>
      </c>
      <c r="R51" s="121">
        <f>'REV-AR_CWS'!Q19</f>
        <v>0</v>
      </c>
      <c r="S51" s="121">
        <f>'REV-AR_CWS'!R19</f>
        <v>0</v>
      </c>
      <c r="T51" s="121">
        <f>'REV-AR_CWS'!S19</f>
        <v>0</v>
      </c>
      <c r="U51" s="121">
        <f>'REV-AR_CWS'!T19</f>
        <v>0</v>
      </c>
      <c r="V51" s="121">
        <f>'REV-AR_CWS'!U19</f>
        <v>0</v>
      </c>
      <c r="W51" s="121">
        <f>'REV-AR_CWS'!V19</f>
        <v>0</v>
      </c>
      <c r="X51" s="121">
        <f>'REV-AR_CWS'!W19</f>
        <v>0</v>
      </c>
      <c r="Y51" s="121">
        <f>'REV-AR_CWS'!X19</f>
        <v>0</v>
      </c>
      <c r="Z51" s="121">
        <f>'REV-AR_CWS'!Y19</f>
        <v>0</v>
      </c>
      <c r="AA51" s="121">
        <f>'REV-AR_CWS'!Z19</f>
        <v>0</v>
      </c>
      <c r="AB51" s="121">
        <f>'REV-AR_CWS'!AA19</f>
        <v>0</v>
      </c>
      <c r="AC51" s="121">
        <f>'REV-AR_CWS'!AB19</f>
        <v>0</v>
      </c>
      <c r="AD51" s="121">
        <f>'REV-AR_CWS'!AC19</f>
        <v>0</v>
      </c>
      <c r="AE51" s="121">
        <f>'REV-AR_CWS'!AD19</f>
        <v>0</v>
      </c>
      <c r="AF51" s="121">
        <f>'REV-AR_CWS'!AE19</f>
        <v>0</v>
      </c>
      <c r="AG51" s="121">
        <f>'REV-AR_CWS'!AF19</f>
        <v>0</v>
      </c>
      <c r="AH51" s="121">
        <f>'REV-AR_CWS'!AG19</f>
        <v>0</v>
      </c>
      <c r="AI51" s="121">
        <f>'REV-AR_CWS'!AH19</f>
        <v>0</v>
      </c>
      <c r="AJ51" s="121">
        <f>'REV-AR_CWS'!AI19</f>
        <v>0</v>
      </c>
      <c r="AK51" s="121">
        <f>'REV-AR_CWS'!AJ19</f>
        <v>0</v>
      </c>
      <c r="AL51" s="121">
        <f>'REV-AR_CWS'!AK19</f>
        <v>0</v>
      </c>
      <c r="AM51" s="121">
        <f>'REV-AR_CWS'!AL19</f>
        <v>0</v>
      </c>
      <c r="AN51" s="121">
        <f>'REV-AR_CWS'!AM19</f>
        <v>0</v>
      </c>
      <c r="AO51" s="121">
        <f>'REV-AR_CWS'!AN19</f>
        <v>0</v>
      </c>
      <c r="AP51" s="121">
        <f>'REV-AR_CWS'!AO19</f>
        <v>0</v>
      </c>
      <c r="AQ51" s="121">
        <f>'REV-AR_CWS'!AP19</f>
        <v>0</v>
      </c>
      <c r="AR51" s="121">
        <f>'REV-AR_CWS'!AQ19</f>
        <v>0</v>
      </c>
      <c r="AS51" s="121">
        <f>'REV-AR_CWS'!AR19</f>
        <v>0</v>
      </c>
      <c r="AT51" s="121">
        <f>'REV-AR_CWS'!AS19</f>
        <v>0</v>
      </c>
      <c r="AU51" s="121">
        <f>'REV-AR_CWS'!AT19</f>
        <v>0</v>
      </c>
      <c r="AV51" s="121">
        <f>'REV-AR_CWS'!AU19</f>
        <v>0</v>
      </c>
      <c r="AW51" s="121">
        <f>'REV-AR_CWS'!AV19</f>
        <v>0</v>
      </c>
      <c r="AX51" s="121">
        <f>'REV-AR_CWS'!AW19</f>
        <v>0</v>
      </c>
      <c r="AY51" s="121">
        <f>'REV-AR_CWS'!AX19</f>
        <v>0</v>
      </c>
      <c r="AZ51" s="121">
        <f>'REV-AR_CWS'!AY19</f>
        <v>0</v>
      </c>
      <c r="BA51" s="121">
        <f>'REV-AR_CWS'!AZ19</f>
        <v>0</v>
      </c>
      <c r="BB51" s="121">
        <f>'REV-AR_CWS'!BA19</f>
        <v>0</v>
      </c>
      <c r="BC51" s="121">
        <f>'REV-AR_CWS'!BB19</f>
        <v>0</v>
      </c>
      <c r="BD51" s="121">
        <f>'REV-AR_CWS'!BC19</f>
        <v>0</v>
      </c>
      <c r="BE51" s="121">
        <f>'REV-AR_CWS'!BD19</f>
        <v>0</v>
      </c>
      <c r="BF51" s="121">
        <f>'REV-AR_CWS'!BE19</f>
        <v>0</v>
      </c>
      <c r="BG51" s="121">
        <f>'REV-AR_CWS'!BF19</f>
        <v>0</v>
      </c>
      <c r="BH51" s="121">
        <f>'REV-AR_CWS'!BG19</f>
        <v>0</v>
      </c>
      <c r="BI51" s="121">
        <f>'REV-AR_CWS'!BH19</f>
        <v>0</v>
      </c>
      <c r="BJ51" s="121">
        <f>'REV-AR_CWS'!BI19</f>
        <v>0</v>
      </c>
      <c r="BK51" s="121">
        <f>'REV-AR_CWS'!BJ19</f>
        <v>0</v>
      </c>
      <c r="BL51" s="121">
        <f>'REV-AR_CWS'!BK19</f>
        <v>0</v>
      </c>
    </row>
    <row r="52" spans="2:64" x14ac:dyDescent="0.15">
      <c r="B52" s="308" t="s">
        <v>449</v>
      </c>
      <c r="C52" s="136"/>
      <c r="D52" s="121">
        <f>'COGS-INVENTORY_CWS'!C48</f>
        <v>0</v>
      </c>
      <c r="E52" s="121">
        <f>'COGS-INVENTORY_CWS'!D48</f>
        <v>0</v>
      </c>
      <c r="F52" s="121">
        <f>'COGS-INVENTORY_CWS'!E48</f>
        <v>0</v>
      </c>
      <c r="G52" s="121">
        <f>'COGS-INVENTORY_CWS'!F48</f>
        <v>0</v>
      </c>
      <c r="H52" s="121">
        <f>'COGS-INVENTORY_CWS'!G48</f>
        <v>0</v>
      </c>
      <c r="I52" s="121">
        <f>'COGS-INVENTORY_CWS'!H48</f>
        <v>0</v>
      </c>
      <c r="J52" s="121">
        <f>'COGS-INVENTORY_CWS'!I48</f>
        <v>0</v>
      </c>
      <c r="K52" s="121">
        <f>'COGS-INVENTORY_CWS'!J48</f>
        <v>0</v>
      </c>
      <c r="L52" s="121">
        <f>'COGS-INVENTORY_CWS'!K48</f>
        <v>0</v>
      </c>
      <c r="M52" s="121">
        <f>'COGS-INVENTORY_CWS'!L48</f>
        <v>0</v>
      </c>
      <c r="N52" s="121">
        <f>'COGS-INVENTORY_CWS'!M48</f>
        <v>0</v>
      </c>
      <c r="O52" s="121">
        <f>'COGS-INVENTORY_CWS'!N48</f>
        <v>0</v>
      </c>
      <c r="P52" s="121">
        <f>'COGS-INVENTORY_CWS'!O48</f>
        <v>0</v>
      </c>
      <c r="Q52" s="121">
        <f>'COGS-INVENTORY_CWS'!P48</f>
        <v>0</v>
      </c>
      <c r="R52" s="121">
        <f>'COGS-INVENTORY_CWS'!Q48</f>
        <v>0</v>
      </c>
      <c r="S52" s="121">
        <f>'COGS-INVENTORY_CWS'!R48</f>
        <v>0</v>
      </c>
      <c r="T52" s="121">
        <f>'COGS-INVENTORY_CWS'!S48</f>
        <v>0</v>
      </c>
      <c r="U52" s="121">
        <f>'COGS-INVENTORY_CWS'!T48</f>
        <v>0</v>
      </c>
      <c r="V52" s="121">
        <f>'COGS-INVENTORY_CWS'!U48</f>
        <v>0</v>
      </c>
      <c r="W52" s="121">
        <f>'COGS-INVENTORY_CWS'!V48</f>
        <v>0</v>
      </c>
      <c r="X52" s="121">
        <f>'COGS-INVENTORY_CWS'!W48</f>
        <v>0</v>
      </c>
      <c r="Y52" s="121">
        <f>'COGS-INVENTORY_CWS'!X48</f>
        <v>0</v>
      </c>
      <c r="Z52" s="121">
        <f>'COGS-INVENTORY_CWS'!Y48</f>
        <v>0</v>
      </c>
      <c r="AA52" s="121">
        <f>'COGS-INVENTORY_CWS'!Z48</f>
        <v>0</v>
      </c>
      <c r="AB52" s="121">
        <f>'COGS-INVENTORY_CWS'!AA48</f>
        <v>0</v>
      </c>
      <c r="AC52" s="121">
        <f>'COGS-INVENTORY_CWS'!AB48</f>
        <v>0</v>
      </c>
      <c r="AD52" s="121">
        <f>'COGS-INVENTORY_CWS'!AC48</f>
        <v>0</v>
      </c>
      <c r="AE52" s="121">
        <f>'COGS-INVENTORY_CWS'!AD48</f>
        <v>0</v>
      </c>
      <c r="AF52" s="121">
        <f>'COGS-INVENTORY_CWS'!AE48</f>
        <v>0</v>
      </c>
      <c r="AG52" s="121">
        <f>'COGS-INVENTORY_CWS'!AF48</f>
        <v>0</v>
      </c>
      <c r="AH52" s="121">
        <f>'COGS-INVENTORY_CWS'!AG48</f>
        <v>0</v>
      </c>
      <c r="AI52" s="121">
        <f>'COGS-INVENTORY_CWS'!AH48</f>
        <v>0</v>
      </c>
      <c r="AJ52" s="121">
        <f>'COGS-INVENTORY_CWS'!AI48</f>
        <v>0</v>
      </c>
      <c r="AK52" s="121">
        <f>'COGS-INVENTORY_CWS'!AJ48</f>
        <v>0</v>
      </c>
      <c r="AL52" s="121">
        <f>'COGS-INVENTORY_CWS'!AK48</f>
        <v>0</v>
      </c>
      <c r="AM52" s="121">
        <f>'COGS-INVENTORY_CWS'!AL48</f>
        <v>0</v>
      </c>
      <c r="AN52" s="121">
        <f>'COGS-INVENTORY_CWS'!AM48</f>
        <v>0</v>
      </c>
      <c r="AO52" s="121">
        <f>'COGS-INVENTORY_CWS'!AN48</f>
        <v>0</v>
      </c>
      <c r="AP52" s="121">
        <f>'COGS-INVENTORY_CWS'!AO48</f>
        <v>0</v>
      </c>
      <c r="AQ52" s="121">
        <f>'COGS-INVENTORY_CWS'!AP48</f>
        <v>0</v>
      </c>
      <c r="AR52" s="121">
        <f>'COGS-INVENTORY_CWS'!AQ48</f>
        <v>0</v>
      </c>
      <c r="AS52" s="121">
        <f>'COGS-INVENTORY_CWS'!AR48</f>
        <v>0</v>
      </c>
      <c r="AT52" s="121">
        <f>'COGS-INVENTORY_CWS'!AS48</f>
        <v>0</v>
      </c>
      <c r="AU52" s="121">
        <f>'COGS-INVENTORY_CWS'!AT48</f>
        <v>0</v>
      </c>
      <c r="AV52" s="121">
        <f>'COGS-INVENTORY_CWS'!AU48</f>
        <v>0</v>
      </c>
      <c r="AW52" s="121">
        <f>'COGS-INVENTORY_CWS'!AV48</f>
        <v>0</v>
      </c>
      <c r="AX52" s="121">
        <f>'COGS-INVENTORY_CWS'!AW48</f>
        <v>0</v>
      </c>
      <c r="AY52" s="121">
        <f>'COGS-INVENTORY_CWS'!AX48</f>
        <v>0</v>
      </c>
      <c r="AZ52" s="121">
        <f>'COGS-INVENTORY_CWS'!AY48</f>
        <v>0</v>
      </c>
      <c r="BA52" s="121">
        <f>'COGS-INVENTORY_CWS'!AZ48</f>
        <v>0</v>
      </c>
      <c r="BB52" s="121">
        <f>'COGS-INVENTORY_CWS'!BA48</f>
        <v>0</v>
      </c>
      <c r="BC52" s="121">
        <f>'COGS-INVENTORY_CWS'!BB48</f>
        <v>0</v>
      </c>
      <c r="BD52" s="121">
        <f>'COGS-INVENTORY_CWS'!BC48</f>
        <v>0</v>
      </c>
      <c r="BE52" s="121">
        <f>'COGS-INVENTORY_CWS'!BD48</f>
        <v>0</v>
      </c>
      <c r="BF52" s="121">
        <f>'COGS-INVENTORY_CWS'!BE48</f>
        <v>0</v>
      </c>
      <c r="BG52" s="121">
        <f>'COGS-INVENTORY_CWS'!BF48</f>
        <v>0</v>
      </c>
      <c r="BH52" s="121">
        <f>'COGS-INVENTORY_CWS'!BG48</f>
        <v>0</v>
      </c>
      <c r="BI52" s="121">
        <f>'COGS-INVENTORY_CWS'!BH48</f>
        <v>0</v>
      </c>
      <c r="BJ52" s="121">
        <f>'COGS-INVENTORY_CWS'!BI48</f>
        <v>0</v>
      </c>
      <c r="BK52" s="121">
        <f>'COGS-INVENTORY_CWS'!BJ48</f>
        <v>0</v>
      </c>
      <c r="BL52" s="121">
        <f>'COGS-INVENTORY_CWS'!BK48</f>
        <v>0</v>
      </c>
    </row>
    <row r="53" spans="2:64" x14ac:dyDescent="0.15">
      <c r="B53" s="305" t="s">
        <v>450</v>
      </c>
      <c r="C53" s="135"/>
      <c r="D53" s="121">
        <f ca="1">SUM(D50:D52)</f>
        <v>113453500</v>
      </c>
      <c r="E53" s="121">
        <f ca="1">SUM(E50:E52)</f>
        <v>113453500</v>
      </c>
      <c r="F53" s="121">
        <f t="shared" ref="F53:BL53" ca="1" si="3">SUM(F50:F52)</f>
        <v>113453500</v>
      </c>
      <c r="G53" s="121">
        <f t="shared" ca="1" si="3"/>
        <v>113453500</v>
      </c>
      <c r="H53" s="121">
        <f t="shared" ca="1" si="3"/>
        <v>85350500</v>
      </c>
      <c r="I53" s="121">
        <f t="shared" ca="1" si="3"/>
        <v>88323765</v>
      </c>
      <c r="J53" s="121">
        <f t="shared" ca="1" si="3"/>
        <v>76751765</v>
      </c>
      <c r="K53" s="121">
        <f t="shared" ca="1" si="3"/>
        <v>66069765</v>
      </c>
      <c r="L53" s="121">
        <f t="shared" ca="1" si="3"/>
        <v>55467765</v>
      </c>
      <c r="M53" s="121">
        <f t="shared" ca="1" si="3"/>
        <v>44865765</v>
      </c>
      <c r="N53" s="121">
        <f t="shared" ca="1" si="3"/>
        <v>34263765</v>
      </c>
      <c r="O53" s="121">
        <f t="shared" ca="1" si="3"/>
        <v>81109722.099999994</v>
      </c>
      <c r="P53" s="121">
        <f t="shared" ca="1" si="3"/>
        <v>70153222.099999994</v>
      </c>
      <c r="Q53" s="121">
        <f t="shared" ca="1" si="3"/>
        <v>57447957.099999994</v>
      </c>
      <c r="R53" s="121">
        <f t="shared" ca="1" si="3"/>
        <v>49273607.099999994</v>
      </c>
      <c r="S53" s="121">
        <f t="shared" ca="1" si="3"/>
        <v>42607422.099999994</v>
      </c>
      <c r="T53" s="121">
        <f t="shared" ca="1" si="3"/>
        <v>36941237.099999994</v>
      </c>
      <c r="U53" s="121">
        <f t="shared" ca="1" si="3"/>
        <v>31275052.099999994</v>
      </c>
      <c r="V53" s="121">
        <f t="shared" ca="1" si="3"/>
        <v>25608867.099999994</v>
      </c>
      <c r="W53" s="121">
        <f t="shared" ca="1" si="3"/>
        <v>19942682.099999994</v>
      </c>
      <c r="X53" s="121">
        <f t="shared" ca="1" si="3"/>
        <v>14276497.099999994</v>
      </c>
      <c r="Y53" s="121">
        <f t="shared" ca="1" si="3"/>
        <v>8610312.099999994</v>
      </c>
      <c r="Z53" s="121">
        <f t="shared" ca="1" si="3"/>
        <v>2944127.099999994</v>
      </c>
      <c r="AA53" s="121">
        <f t="shared" ca="1" si="3"/>
        <v>-2722057.900000006</v>
      </c>
      <c r="AB53" s="121">
        <f t="shared" ca="1" si="3"/>
        <v>-12919157.900000006</v>
      </c>
      <c r="AC53" s="121">
        <f t="shared" ca="1" si="3"/>
        <v>-20324807.800000004</v>
      </c>
      <c r="AD53" s="121">
        <f t="shared" ca="1" si="3"/>
        <v>-17744067.450000003</v>
      </c>
      <c r="AE53" s="121">
        <f t="shared" ca="1" si="3"/>
        <v>-11829378.300000004</v>
      </c>
      <c r="AF53" s="121">
        <f t="shared" ca="1" si="3"/>
        <v>-5914689.150000006</v>
      </c>
      <c r="AG53" s="121">
        <f t="shared" ca="1" si="3"/>
        <v>-7.4505805969238281E-9</v>
      </c>
      <c r="AH53" s="121">
        <f t="shared" ca="1" si="3"/>
        <v>5914689.1499999911</v>
      </c>
      <c r="AI53" s="121">
        <f t="shared" ca="1" si="3"/>
        <v>11829378.29999999</v>
      </c>
      <c r="AJ53" s="121">
        <f t="shared" ca="1" si="3"/>
        <v>17744067.449999988</v>
      </c>
      <c r="AK53" s="121">
        <f t="shared" ca="1" si="3"/>
        <v>23658756.599999987</v>
      </c>
      <c r="AL53" s="121">
        <f t="shared" ca="1" si="3"/>
        <v>29573445.749999985</v>
      </c>
      <c r="AM53" s="121">
        <f t="shared" ca="1" si="3"/>
        <v>35488134.899999984</v>
      </c>
      <c r="AN53" s="121">
        <f t="shared" ca="1" si="3"/>
        <v>31407274.599999987</v>
      </c>
      <c r="AO53" s="121">
        <f t="shared" ca="1" si="3"/>
        <v>31282694.77649999</v>
      </c>
      <c r="AP53" s="121">
        <f t="shared" ca="1" si="3"/>
        <v>46301987.7535</v>
      </c>
      <c r="AQ53" s="121">
        <f t="shared" ca="1" si="3"/>
        <v>66368217.461500004</v>
      </c>
      <c r="AR53" s="121">
        <f t="shared" ca="1" si="3"/>
        <v>86434447.169500008</v>
      </c>
      <c r="AS53" s="121">
        <f t="shared" ca="1" si="3"/>
        <v>106500676.87750001</v>
      </c>
      <c r="AT53" s="121">
        <f t="shared" ca="1" si="3"/>
        <v>126566906.58550002</v>
      </c>
      <c r="AU53" s="121">
        <f t="shared" ca="1" si="3"/>
        <v>146633136.29350001</v>
      </c>
      <c r="AV53" s="121">
        <f t="shared" ca="1" si="3"/>
        <v>166699366.00150001</v>
      </c>
      <c r="AW53" s="121">
        <f t="shared" ca="1" si="3"/>
        <v>186765595.70950001</v>
      </c>
      <c r="AX53" s="121">
        <f t="shared" ca="1" si="3"/>
        <v>206831825.41750002</v>
      </c>
      <c r="AY53" s="121">
        <f t="shared" ca="1" si="3"/>
        <v>226898055.12550002</v>
      </c>
      <c r="AZ53" s="121">
        <f t="shared" ca="1" si="3"/>
        <v>231820412.03300002</v>
      </c>
      <c r="BA53" s="121">
        <f t="shared" ca="1" si="3"/>
        <v>229349689.99330002</v>
      </c>
      <c r="BB53" s="121">
        <f t="shared" ca="1" si="3"/>
        <v>241466690.75264502</v>
      </c>
      <c r="BC53" s="121">
        <f t="shared" ca="1" si="3"/>
        <v>258431846.41161501</v>
      </c>
      <c r="BD53" s="121">
        <f t="shared" ca="1" si="3"/>
        <v>275397002.07058501</v>
      </c>
      <c r="BE53" s="121">
        <f t="shared" ca="1" si="3"/>
        <v>292362157.72955501</v>
      </c>
      <c r="BF53" s="121">
        <f t="shared" ca="1" si="3"/>
        <v>309327313.38852501</v>
      </c>
      <c r="BG53" s="121">
        <f t="shared" ca="1" si="3"/>
        <v>326292469.04749501</v>
      </c>
      <c r="BH53" s="121">
        <f t="shared" ca="1" si="3"/>
        <v>343257624.70646501</v>
      </c>
      <c r="BI53" s="121">
        <f t="shared" ca="1" si="3"/>
        <v>360222780.365435</v>
      </c>
      <c r="BJ53" s="121">
        <f t="shared" ca="1" si="3"/>
        <v>377187936.024405</v>
      </c>
      <c r="BK53" s="121">
        <f t="shared" ca="1" si="3"/>
        <v>394153091.683375</v>
      </c>
      <c r="BL53" s="121">
        <f t="shared" ca="1" si="3"/>
        <v>396553464.389395</v>
      </c>
    </row>
    <row r="54" spans="2:64" x14ac:dyDescent="0.15">
      <c r="B54" s="308" t="s">
        <v>444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451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271</v>
      </c>
      <c r="C56" s="136"/>
      <c r="D56" s="121">
        <f>'CAPEX-FA_CWS '!C19</f>
        <v>0</v>
      </c>
      <c r="E56" s="121">
        <f>'CAPEX-FA_CWS '!D19</f>
        <v>0</v>
      </c>
      <c r="F56" s="121">
        <f>'CAPEX-FA_CWS '!E19</f>
        <v>0</v>
      </c>
      <c r="G56" s="121">
        <f>'CAPEX-FA_CWS '!F19</f>
        <v>0</v>
      </c>
      <c r="H56" s="121">
        <f>'CAPEX-FA_CWS '!G19</f>
        <v>10395000</v>
      </c>
      <c r="I56" s="121">
        <f>'CAPEX-FA_CWS '!H19</f>
        <v>10555000</v>
      </c>
      <c r="J56" s="121">
        <f>'CAPEX-FA_CWS '!I19</f>
        <v>10555000</v>
      </c>
      <c r="K56" s="121">
        <f>'CAPEX-FA_CWS '!J19</f>
        <v>10635000</v>
      </c>
      <c r="L56" s="121">
        <f>'CAPEX-FA_CWS '!K19</f>
        <v>10635000</v>
      </c>
      <c r="M56" s="121">
        <f>'CAPEX-FA_CWS '!L19</f>
        <v>10635000</v>
      </c>
      <c r="N56" s="121">
        <f>'CAPEX-FA_CWS '!M19</f>
        <v>10635000</v>
      </c>
      <c r="O56" s="121">
        <f>'CAPEX-FA_CWS '!N19</f>
        <v>10635000</v>
      </c>
      <c r="P56" s="121">
        <f>'CAPEX-FA_CWS '!O19</f>
        <v>10635000</v>
      </c>
      <c r="Q56" s="121">
        <f>'CAPEX-FA_CWS '!P19</f>
        <v>10635000</v>
      </c>
      <c r="R56" s="121">
        <f>'CAPEX-FA_CWS '!Q19</f>
        <v>10635000</v>
      </c>
      <c r="S56" s="121">
        <f>'CAPEX-FA_CWS '!R19</f>
        <v>10635000</v>
      </c>
      <c r="T56" s="121">
        <f>'CAPEX-FA_CWS '!S19</f>
        <v>10635000</v>
      </c>
      <c r="U56" s="121">
        <f>'CAPEX-FA_CWS '!T19</f>
        <v>10635000</v>
      </c>
      <c r="V56" s="121">
        <f>'CAPEX-FA_CWS '!U19</f>
        <v>10635000</v>
      </c>
      <c r="W56" s="121">
        <f>'CAPEX-FA_CWS '!V19</f>
        <v>10635000</v>
      </c>
      <c r="X56" s="121">
        <f>'CAPEX-FA_CWS '!W19</f>
        <v>10635000</v>
      </c>
      <c r="Y56" s="121">
        <f>'CAPEX-FA_CWS '!X19</f>
        <v>10635000</v>
      </c>
      <c r="Z56" s="121">
        <f>'CAPEX-FA_CWS '!Y19</f>
        <v>10635000</v>
      </c>
      <c r="AA56" s="121">
        <f>'CAPEX-FA_CWS '!Z19</f>
        <v>10635000</v>
      </c>
      <c r="AB56" s="121">
        <f>'CAPEX-FA_CWS '!AA19</f>
        <v>10635000</v>
      </c>
      <c r="AC56" s="121">
        <f>'CAPEX-FA_CWS '!AB19</f>
        <v>10635000</v>
      </c>
      <c r="AD56" s="121">
        <f>'CAPEX-FA_CWS '!AC19</f>
        <v>10635000</v>
      </c>
      <c r="AE56" s="121">
        <f>'CAPEX-FA_CWS '!AD19</f>
        <v>10635000</v>
      </c>
      <c r="AF56" s="121">
        <f>'CAPEX-FA_CWS '!AE19</f>
        <v>10635000</v>
      </c>
      <c r="AG56" s="121">
        <f>'CAPEX-FA_CWS '!AF19</f>
        <v>10635000</v>
      </c>
      <c r="AH56" s="121">
        <f>'CAPEX-FA_CWS '!AG19</f>
        <v>10635000</v>
      </c>
      <c r="AI56" s="121">
        <f>'CAPEX-FA_CWS '!AH19</f>
        <v>10635000</v>
      </c>
      <c r="AJ56" s="121">
        <f>'CAPEX-FA_CWS '!AI19</f>
        <v>10635000</v>
      </c>
      <c r="AK56" s="121">
        <f>'CAPEX-FA_CWS '!AJ19</f>
        <v>10635000</v>
      </c>
      <c r="AL56" s="121">
        <f>'CAPEX-FA_CWS '!AK19</f>
        <v>10635000</v>
      </c>
      <c r="AM56" s="121">
        <f>'CAPEX-FA_CWS '!AL19</f>
        <v>10635000</v>
      </c>
      <c r="AN56" s="121">
        <f>'CAPEX-FA_CWS '!AM19</f>
        <v>10635000</v>
      </c>
      <c r="AO56" s="121">
        <f>'CAPEX-FA_CWS '!AN19</f>
        <v>10635000</v>
      </c>
      <c r="AP56" s="121">
        <f>'CAPEX-FA_CWS '!AO19</f>
        <v>10635000</v>
      </c>
      <c r="AQ56" s="121">
        <f>'CAPEX-FA_CWS '!AP19</f>
        <v>10635000</v>
      </c>
      <c r="AR56" s="121">
        <f>'CAPEX-FA_CWS '!AQ19</f>
        <v>10635000</v>
      </c>
      <c r="AS56" s="121">
        <f>'CAPEX-FA_CWS '!AR19</f>
        <v>10635000</v>
      </c>
      <c r="AT56" s="121">
        <f>'CAPEX-FA_CWS '!AS19</f>
        <v>10635000</v>
      </c>
      <c r="AU56" s="121">
        <f>'CAPEX-FA_CWS '!AT19</f>
        <v>10635000</v>
      </c>
      <c r="AV56" s="121">
        <f>'CAPEX-FA_CWS '!AU19</f>
        <v>10635000</v>
      </c>
      <c r="AW56" s="121">
        <f>'CAPEX-FA_CWS '!AV19</f>
        <v>10635000</v>
      </c>
      <c r="AX56" s="121">
        <f>'CAPEX-FA_CWS '!AW19</f>
        <v>10635000</v>
      </c>
      <c r="AY56" s="121">
        <f>'CAPEX-FA_CWS '!AX19</f>
        <v>10635000</v>
      </c>
      <c r="AZ56" s="121">
        <f>'CAPEX-FA_CWS '!AY19</f>
        <v>10635000</v>
      </c>
      <c r="BA56" s="121">
        <f>'CAPEX-FA_CWS '!AZ19</f>
        <v>10635000</v>
      </c>
      <c r="BB56" s="121">
        <f>'CAPEX-FA_CWS '!BA19</f>
        <v>10635000</v>
      </c>
      <c r="BC56" s="121">
        <f>'CAPEX-FA_CWS '!BB19</f>
        <v>10635000</v>
      </c>
      <c r="BD56" s="121">
        <f>'CAPEX-FA_CWS '!BC19</f>
        <v>10635000</v>
      </c>
      <c r="BE56" s="121">
        <f>'CAPEX-FA_CWS '!BD19</f>
        <v>10635000</v>
      </c>
      <c r="BF56" s="121">
        <f>'CAPEX-FA_CWS '!BE19</f>
        <v>10635000</v>
      </c>
      <c r="BG56" s="121">
        <f>'CAPEX-FA_CWS '!BF19</f>
        <v>10635000</v>
      </c>
      <c r="BH56" s="121">
        <f>'CAPEX-FA_CWS '!BG19</f>
        <v>10635000</v>
      </c>
      <c r="BI56" s="121">
        <f>'CAPEX-FA_CWS '!BH19</f>
        <v>10635000</v>
      </c>
      <c r="BJ56" s="121">
        <f>'CAPEX-FA_CWS '!BI19</f>
        <v>10635000</v>
      </c>
      <c r="BK56" s="121">
        <f>'CAPEX-FA_CWS '!BJ19</f>
        <v>10635000</v>
      </c>
      <c r="BL56" s="121">
        <f>'CAPEX-FA_CWS '!BK19</f>
        <v>10635000</v>
      </c>
    </row>
    <row r="57" spans="2:64" x14ac:dyDescent="0.15">
      <c r="B57" s="308" t="s">
        <v>275</v>
      </c>
      <c r="C57" s="136"/>
      <c r="D57" s="121">
        <f>'CAPEX-FA_CWS '!C22</f>
        <v>0</v>
      </c>
      <c r="E57" s="121">
        <f>'CAPEX-FA_CWS '!D22</f>
        <v>0</v>
      </c>
      <c r="F57" s="121">
        <f>'CAPEX-FA_CWS '!E22</f>
        <v>0</v>
      </c>
      <c r="G57" s="121">
        <f>'CAPEX-FA_CWS '!F22</f>
        <v>0</v>
      </c>
      <c r="H57" s="121">
        <f>'CAPEX-FA_CWS '!G22</f>
        <v>-173250</v>
      </c>
      <c r="I57" s="121">
        <f>'CAPEX-FA_CWS '!H22</f>
        <v>-349166.66666666663</v>
      </c>
      <c r="J57" s="121">
        <f>'CAPEX-FA_CWS '!I22</f>
        <v>-525083.33333333326</v>
      </c>
      <c r="K57" s="121">
        <f>'CAPEX-FA_CWS '!J22</f>
        <v>-702333.33333333326</v>
      </c>
      <c r="L57" s="121">
        <f>'CAPEX-FA_CWS '!K22</f>
        <v>-879583.33333333326</v>
      </c>
      <c r="M57" s="121">
        <f>'CAPEX-FA_CWS '!L22</f>
        <v>-1056833.3333333333</v>
      </c>
      <c r="N57" s="121">
        <f>'CAPEX-FA_CWS '!M22</f>
        <v>-1234083.3333333333</v>
      </c>
      <c r="O57" s="121">
        <f>'CAPEX-FA_CWS '!N22</f>
        <v>-1411333.3333333333</v>
      </c>
      <c r="P57" s="121">
        <f>'CAPEX-FA_CWS '!O22</f>
        <v>-1588583.3333333333</v>
      </c>
      <c r="Q57" s="121">
        <f>'CAPEX-FA_CWS '!P22</f>
        <v>-1765833.3333333333</v>
      </c>
      <c r="R57" s="121">
        <f>'CAPEX-FA_CWS '!Q22</f>
        <v>-1943083.3333333333</v>
      </c>
      <c r="S57" s="121">
        <f>'CAPEX-FA_CWS '!R22</f>
        <v>-2120333.333333333</v>
      </c>
      <c r="T57" s="121">
        <f>'CAPEX-FA_CWS '!S22</f>
        <v>-2297583.333333333</v>
      </c>
      <c r="U57" s="121">
        <f>'CAPEX-FA_CWS '!T22</f>
        <v>-2474833.333333333</v>
      </c>
      <c r="V57" s="121">
        <f>'CAPEX-FA_CWS '!U22</f>
        <v>-2652083.333333333</v>
      </c>
      <c r="W57" s="121">
        <f>'CAPEX-FA_CWS '!V22</f>
        <v>-2829333.333333333</v>
      </c>
      <c r="X57" s="121">
        <f>'CAPEX-FA_CWS '!W22</f>
        <v>-3006583.333333333</v>
      </c>
      <c r="Y57" s="121">
        <f>'CAPEX-FA_CWS '!X22</f>
        <v>-3183833.333333333</v>
      </c>
      <c r="Z57" s="121">
        <f>'CAPEX-FA_CWS '!Y22</f>
        <v>-3361083.333333333</v>
      </c>
      <c r="AA57" s="121">
        <f>'CAPEX-FA_CWS '!Z22</f>
        <v>-3538333.333333333</v>
      </c>
      <c r="AB57" s="121">
        <f>'CAPEX-FA_CWS '!AA22</f>
        <v>-3715583.333333333</v>
      </c>
      <c r="AC57" s="121">
        <f>'CAPEX-FA_CWS '!AB22</f>
        <v>-3892833.333333333</v>
      </c>
      <c r="AD57" s="121">
        <f>'CAPEX-FA_CWS '!AC22</f>
        <v>-4070083.333333333</v>
      </c>
      <c r="AE57" s="121">
        <f>'CAPEX-FA_CWS '!AD22</f>
        <v>-4247333.333333333</v>
      </c>
      <c r="AF57" s="121">
        <f>'CAPEX-FA_CWS '!AE22</f>
        <v>-4424583.333333333</v>
      </c>
      <c r="AG57" s="121">
        <f>'CAPEX-FA_CWS '!AF22</f>
        <v>-4601833.333333333</v>
      </c>
      <c r="AH57" s="121">
        <f>'CAPEX-FA_CWS '!AG22</f>
        <v>-4779083.333333333</v>
      </c>
      <c r="AI57" s="121">
        <f>'CAPEX-FA_CWS '!AH22</f>
        <v>-4956333.333333333</v>
      </c>
      <c r="AJ57" s="121">
        <f>'CAPEX-FA_CWS '!AI22</f>
        <v>-5133583.333333333</v>
      </c>
      <c r="AK57" s="121">
        <f>'CAPEX-FA_CWS '!AJ22</f>
        <v>-5310833.333333333</v>
      </c>
      <c r="AL57" s="121">
        <f>'CAPEX-FA_CWS '!AK22</f>
        <v>-5488083.333333333</v>
      </c>
      <c r="AM57" s="121">
        <f>'CAPEX-FA_CWS '!AL22</f>
        <v>-5665333.333333333</v>
      </c>
      <c r="AN57" s="121">
        <f>'CAPEX-FA_CWS '!AM22</f>
        <v>-5842583.333333333</v>
      </c>
      <c r="AO57" s="121">
        <f>'CAPEX-FA_CWS '!AN22</f>
        <v>-6019833.333333333</v>
      </c>
      <c r="AP57" s="121">
        <f>'CAPEX-FA_CWS '!AO22</f>
        <v>-6197083.333333333</v>
      </c>
      <c r="AQ57" s="121">
        <f>'CAPEX-FA_CWS '!AP22</f>
        <v>-6374333.333333333</v>
      </c>
      <c r="AR57" s="121">
        <f>'CAPEX-FA_CWS '!AQ22</f>
        <v>-6551583.333333333</v>
      </c>
      <c r="AS57" s="121">
        <f>'CAPEX-FA_CWS '!AR22</f>
        <v>-6728833.333333333</v>
      </c>
      <c r="AT57" s="121">
        <f>'CAPEX-FA_CWS '!AS22</f>
        <v>-6906083.333333333</v>
      </c>
      <c r="AU57" s="121">
        <f>'CAPEX-FA_CWS '!AT22</f>
        <v>-7083333.333333333</v>
      </c>
      <c r="AV57" s="121">
        <f>'CAPEX-FA_CWS '!AU22</f>
        <v>-7260583.333333333</v>
      </c>
      <c r="AW57" s="121">
        <f>'CAPEX-FA_CWS '!AV22</f>
        <v>-7437833.333333333</v>
      </c>
      <c r="AX57" s="121">
        <f>'CAPEX-FA_CWS '!AW22</f>
        <v>-7615083.333333333</v>
      </c>
      <c r="AY57" s="121">
        <f>'CAPEX-FA_CWS '!AX22</f>
        <v>-7792333.333333333</v>
      </c>
      <c r="AZ57" s="121">
        <f>'CAPEX-FA_CWS '!AY22</f>
        <v>-7969583.333333333</v>
      </c>
      <c r="BA57" s="121">
        <f>'CAPEX-FA_CWS '!AZ22</f>
        <v>-8146833.333333333</v>
      </c>
      <c r="BB57" s="121">
        <f>'CAPEX-FA_CWS '!BA22</f>
        <v>-8324083.333333333</v>
      </c>
      <c r="BC57" s="121">
        <f>'CAPEX-FA_CWS '!BB22</f>
        <v>-8501333.3333333321</v>
      </c>
      <c r="BD57" s="121">
        <f>'CAPEX-FA_CWS '!BC22</f>
        <v>-8678583.3333333321</v>
      </c>
      <c r="BE57" s="121">
        <f>'CAPEX-FA_CWS '!BD22</f>
        <v>-8855833.3333333321</v>
      </c>
      <c r="BF57" s="121">
        <f>'CAPEX-FA_CWS '!BE22</f>
        <v>-9033083.3333333321</v>
      </c>
      <c r="BG57" s="121">
        <f>'CAPEX-FA_CWS '!BF22</f>
        <v>-9210333.3333333321</v>
      </c>
      <c r="BH57" s="121">
        <f>'CAPEX-FA_CWS '!BG22</f>
        <v>-9387583.3333333321</v>
      </c>
      <c r="BI57" s="121">
        <f>'CAPEX-FA_CWS '!BH22</f>
        <v>-9564833.3333333321</v>
      </c>
      <c r="BJ57" s="121">
        <f>'CAPEX-FA_CWS '!BI22</f>
        <v>-9742083.3333333321</v>
      </c>
      <c r="BK57" s="121">
        <f>'CAPEX-FA_CWS '!BJ22</f>
        <v>-9919333.3333333321</v>
      </c>
      <c r="BL57" s="121">
        <f>'CAPEX-FA_CWS '!BK22</f>
        <v>-10096583.333333332</v>
      </c>
    </row>
    <row r="58" spans="2:64" x14ac:dyDescent="0.15">
      <c r="B58" s="305" t="s">
        <v>452</v>
      </c>
      <c r="C58" s="135"/>
      <c r="D58" s="121">
        <f>SUM(D56:D57)</f>
        <v>0</v>
      </c>
      <c r="E58" s="121">
        <f>SUM(E56:E57)</f>
        <v>0</v>
      </c>
      <c r="F58" s="121">
        <f t="shared" ref="F58:BL58" si="4">SUM(F56:F57)</f>
        <v>0</v>
      </c>
      <c r="G58" s="121">
        <f t="shared" si="4"/>
        <v>0</v>
      </c>
      <c r="H58" s="121">
        <f t="shared" si="4"/>
        <v>10221750</v>
      </c>
      <c r="I58" s="121">
        <f t="shared" si="4"/>
        <v>10205833.333333334</v>
      </c>
      <c r="J58" s="121">
        <f t="shared" si="4"/>
        <v>10029916.666666666</v>
      </c>
      <c r="K58" s="121">
        <f t="shared" si="4"/>
        <v>9932666.666666666</v>
      </c>
      <c r="L58" s="121">
        <f t="shared" si="4"/>
        <v>9755416.666666666</v>
      </c>
      <c r="M58" s="121">
        <f t="shared" si="4"/>
        <v>9578166.666666666</v>
      </c>
      <c r="N58" s="121">
        <f t="shared" si="4"/>
        <v>9400916.666666666</v>
      </c>
      <c r="O58" s="121">
        <f t="shared" si="4"/>
        <v>9223666.666666666</v>
      </c>
      <c r="P58" s="121">
        <f t="shared" si="4"/>
        <v>9046416.666666666</v>
      </c>
      <c r="Q58" s="121">
        <f t="shared" si="4"/>
        <v>8869166.666666666</v>
      </c>
      <c r="R58" s="121">
        <f t="shared" si="4"/>
        <v>8691916.666666666</v>
      </c>
      <c r="S58" s="121">
        <f t="shared" si="4"/>
        <v>8514666.6666666679</v>
      </c>
      <c r="T58" s="121">
        <f t="shared" si="4"/>
        <v>8337416.666666667</v>
      </c>
      <c r="U58" s="121">
        <f t="shared" si="4"/>
        <v>8160166.666666667</v>
      </c>
      <c r="V58" s="121">
        <f t="shared" si="4"/>
        <v>7982916.666666667</v>
      </c>
      <c r="W58" s="121">
        <f t="shared" si="4"/>
        <v>7805666.666666667</v>
      </c>
      <c r="X58" s="121">
        <f t="shared" si="4"/>
        <v>7628416.666666667</v>
      </c>
      <c r="Y58" s="121">
        <f t="shared" si="4"/>
        <v>7451166.666666667</v>
      </c>
      <c r="Z58" s="121">
        <f t="shared" si="4"/>
        <v>7273916.666666667</v>
      </c>
      <c r="AA58" s="121">
        <f t="shared" si="4"/>
        <v>7096666.666666667</v>
      </c>
      <c r="AB58" s="121">
        <f t="shared" si="4"/>
        <v>6919416.666666667</v>
      </c>
      <c r="AC58" s="121">
        <f t="shared" si="4"/>
        <v>6742166.666666667</v>
      </c>
      <c r="AD58" s="121">
        <f t="shared" si="4"/>
        <v>6564916.666666667</v>
      </c>
      <c r="AE58" s="121">
        <f t="shared" si="4"/>
        <v>6387666.666666667</v>
      </c>
      <c r="AF58" s="121">
        <f t="shared" si="4"/>
        <v>6210416.666666667</v>
      </c>
      <c r="AG58" s="121">
        <f t="shared" si="4"/>
        <v>6033166.666666667</v>
      </c>
      <c r="AH58" s="121">
        <f t="shared" si="4"/>
        <v>5855916.666666667</v>
      </c>
      <c r="AI58" s="121">
        <f t="shared" si="4"/>
        <v>5678666.666666667</v>
      </c>
      <c r="AJ58" s="121">
        <f t="shared" si="4"/>
        <v>5501416.666666667</v>
      </c>
      <c r="AK58" s="121">
        <f t="shared" si="4"/>
        <v>5324166.666666667</v>
      </c>
      <c r="AL58" s="121">
        <f t="shared" si="4"/>
        <v>5146916.666666667</v>
      </c>
      <c r="AM58" s="121">
        <f t="shared" si="4"/>
        <v>4969666.666666667</v>
      </c>
      <c r="AN58" s="121">
        <f t="shared" si="4"/>
        <v>4792416.666666667</v>
      </c>
      <c r="AO58" s="121">
        <f t="shared" si="4"/>
        <v>4615166.666666667</v>
      </c>
      <c r="AP58" s="121">
        <f t="shared" si="4"/>
        <v>4437916.666666667</v>
      </c>
      <c r="AQ58" s="121">
        <f t="shared" si="4"/>
        <v>4260666.666666667</v>
      </c>
      <c r="AR58" s="121">
        <f t="shared" si="4"/>
        <v>4083416.666666667</v>
      </c>
      <c r="AS58" s="121">
        <f t="shared" si="4"/>
        <v>3906166.666666667</v>
      </c>
      <c r="AT58" s="121">
        <f t="shared" si="4"/>
        <v>3728916.666666667</v>
      </c>
      <c r="AU58" s="121">
        <f t="shared" si="4"/>
        <v>3551666.666666667</v>
      </c>
      <c r="AV58" s="121">
        <f t="shared" si="4"/>
        <v>3374416.666666667</v>
      </c>
      <c r="AW58" s="121">
        <f t="shared" si="4"/>
        <v>3197166.666666667</v>
      </c>
      <c r="AX58" s="121">
        <f t="shared" si="4"/>
        <v>3019916.666666667</v>
      </c>
      <c r="AY58" s="121">
        <f t="shared" si="4"/>
        <v>2842666.666666667</v>
      </c>
      <c r="AZ58" s="121">
        <f t="shared" si="4"/>
        <v>2665416.666666667</v>
      </c>
      <c r="BA58" s="121">
        <f t="shared" si="4"/>
        <v>2488166.666666667</v>
      </c>
      <c r="BB58" s="121">
        <f t="shared" si="4"/>
        <v>2310916.666666667</v>
      </c>
      <c r="BC58" s="121">
        <f t="shared" si="4"/>
        <v>2133666.6666666679</v>
      </c>
      <c r="BD58" s="121">
        <f t="shared" si="4"/>
        <v>1956416.6666666679</v>
      </c>
      <c r="BE58" s="121">
        <f t="shared" si="4"/>
        <v>1779166.6666666679</v>
      </c>
      <c r="BF58" s="121">
        <f t="shared" si="4"/>
        <v>1601916.6666666679</v>
      </c>
      <c r="BG58" s="121">
        <f t="shared" si="4"/>
        <v>1424666.6666666679</v>
      </c>
      <c r="BH58" s="121">
        <f t="shared" si="4"/>
        <v>1247416.6666666679</v>
      </c>
      <c r="BI58" s="121">
        <f t="shared" si="4"/>
        <v>1070166.6666666679</v>
      </c>
      <c r="BJ58" s="121">
        <f t="shared" si="4"/>
        <v>892916.66666666791</v>
      </c>
      <c r="BK58" s="121">
        <f t="shared" si="4"/>
        <v>715666.66666666791</v>
      </c>
      <c r="BL58" s="121">
        <f t="shared" si="4"/>
        <v>538416.66666666791</v>
      </c>
    </row>
    <row r="59" spans="2:64" x14ac:dyDescent="0.15">
      <c r="B59" s="308" t="s">
        <v>444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453</v>
      </c>
      <c r="C60" s="135"/>
      <c r="D60" s="121">
        <f t="shared" ref="D60:AI60" ca="1" si="5">D58+D53</f>
        <v>113453500</v>
      </c>
      <c r="E60" s="121">
        <f t="shared" ca="1" si="5"/>
        <v>113453500</v>
      </c>
      <c r="F60" s="121">
        <f t="shared" ca="1" si="5"/>
        <v>113453500</v>
      </c>
      <c r="G60" s="121">
        <f t="shared" ca="1" si="5"/>
        <v>113453500</v>
      </c>
      <c r="H60" s="121">
        <f t="shared" ca="1" si="5"/>
        <v>95572250</v>
      </c>
      <c r="I60" s="121">
        <f t="shared" ca="1" si="5"/>
        <v>98529598.333333328</v>
      </c>
      <c r="J60" s="121">
        <f t="shared" ca="1" si="5"/>
        <v>86781681.666666672</v>
      </c>
      <c r="K60" s="121">
        <f t="shared" ca="1" si="5"/>
        <v>76002431.666666672</v>
      </c>
      <c r="L60" s="121">
        <f t="shared" ca="1" si="5"/>
        <v>65223181.666666664</v>
      </c>
      <c r="M60" s="121">
        <f t="shared" ca="1" si="5"/>
        <v>54443931.666666664</v>
      </c>
      <c r="N60" s="121">
        <f t="shared" ca="1" si="5"/>
        <v>43664681.666666664</v>
      </c>
      <c r="O60" s="121">
        <f t="shared" ca="1" si="5"/>
        <v>90333388.766666666</v>
      </c>
      <c r="P60" s="121">
        <f t="shared" ca="1" si="5"/>
        <v>79199638.766666666</v>
      </c>
      <c r="Q60" s="121">
        <f t="shared" ca="1" si="5"/>
        <v>66317123.766666658</v>
      </c>
      <c r="R60" s="121">
        <f t="shared" ca="1" si="5"/>
        <v>57965523.766666658</v>
      </c>
      <c r="S60" s="121">
        <f t="shared" ca="1" si="5"/>
        <v>51122088.766666666</v>
      </c>
      <c r="T60" s="121">
        <f t="shared" ca="1" si="5"/>
        <v>45278653.766666658</v>
      </c>
      <c r="U60" s="121">
        <f t="shared" ca="1" si="5"/>
        <v>39435218.766666658</v>
      </c>
      <c r="V60" s="121">
        <f t="shared" ca="1" si="5"/>
        <v>33591783.766666658</v>
      </c>
      <c r="W60" s="121">
        <f t="shared" ca="1" si="5"/>
        <v>27748348.766666662</v>
      </c>
      <c r="X60" s="121">
        <f t="shared" ca="1" si="5"/>
        <v>21904913.766666662</v>
      </c>
      <c r="Y60" s="121">
        <f t="shared" ca="1" si="5"/>
        <v>16061478.766666662</v>
      </c>
      <c r="Z60" s="121">
        <f t="shared" ca="1" si="5"/>
        <v>10218043.766666662</v>
      </c>
      <c r="AA60" s="121">
        <f t="shared" ca="1" si="5"/>
        <v>4374608.766666661</v>
      </c>
      <c r="AB60" s="121">
        <f t="shared" ca="1" si="5"/>
        <v>-5999741.233333339</v>
      </c>
      <c r="AC60" s="121">
        <f t="shared" ca="1" si="5"/>
        <v>-13582641.133333337</v>
      </c>
      <c r="AD60" s="121">
        <f t="shared" ca="1" si="5"/>
        <v>-11179150.783333335</v>
      </c>
      <c r="AE60" s="121">
        <f t="shared" ca="1" si="5"/>
        <v>-5441711.6333333375</v>
      </c>
      <c r="AF60" s="121">
        <f t="shared" ca="1" si="5"/>
        <v>295727.51666666102</v>
      </c>
      <c r="AG60" s="121">
        <f t="shared" ca="1" si="5"/>
        <v>6033166.6666666595</v>
      </c>
      <c r="AH60" s="121">
        <f t="shared" ca="1" si="5"/>
        <v>11770605.816666659</v>
      </c>
      <c r="AI60" s="121">
        <f t="shared" ca="1" si="5"/>
        <v>17508044.966666657</v>
      </c>
      <c r="AJ60" s="121">
        <f t="shared" ref="AJ60:BL60" ca="1" si="6">AJ58+AJ53</f>
        <v>23245484.116666656</v>
      </c>
      <c r="AK60" s="121">
        <f t="shared" ca="1" si="6"/>
        <v>28982923.266666654</v>
      </c>
      <c r="AL60" s="121">
        <f t="shared" ca="1" si="6"/>
        <v>34720362.416666649</v>
      </c>
      <c r="AM60" s="121">
        <f t="shared" ca="1" si="6"/>
        <v>40457801.566666648</v>
      </c>
      <c r="AN60" s="121">
        <f t="shared" ca="1" si="6"/>
        <v>36199691.266666651</v>
      </c>
      <c r="AO60" s="121">
        <f t="shared" ca="1" si="6"/>
        <v>35897861.443166658</v>
      </c>
      <c r="AP60" s="121">
        <f t="shared" ca="1" si="6"/>
        <v>50739904.420166664</v>
      </c>
      <c r="AQ60" s="121">
        <f t="shared" ca="1" si="6"/>
        <v>70628884.128166676</v>
      </c>
      <c r="AR60" s="121">
        <f t="shared" ca="1" si="6"/>
        <v>90517863.83616668</v>
      </c>
      <c r="AS60" s="121">
        <f t="shared" ca="1" si="6"/>
        <v>110406843.54416668</v>
      </c>
      <c r="AT60" s="121">
        <f t="shared" ca="1" si="6"/>
        <v>130295823.25216669</v>
      </c>
      <c r="AU60" s="121">
        <f t="shared" ca="1" si="6"/>
        <v>150184802.96016666</v>
      </c>
      <c r="AV60" s="121">
        <f t="shared" ca="1" si="6"/>
        <v>170073782.66816667</v>
      </c>
      <c r="AW60" s="121">
        <f t="shared" ca="1" si="6"/>
        <v>189962762.37616667</v>
      </c>
      <c r="AX60" s="121">
        <f t="shared" ca="1" si="6"/>
        <v>209851742.08416668</v>
      </c>
      <c r="AY60" s="121">
        <f t="shared" ca="1" si="6"/>
        <v>229740721.79216668</v>
      </c>
      <c r="AZ60" s="121">
        <f t="shared" ca="1" si="6"/>
        <v>234485828.69966668</v>
      </c>
      <c r="BA60" s="121">
        <f t="shared" ca="1" si="6"/>
        <v>231837856.65996668</v>
      </c>
      <c r="BB60" s="121">
        <f t="shared" ca="1" si="6"/>
        <v>243777607.41931167</v>
      </c>
      <c r="BC60" s="121">
        <f t="shared" ca="1" si="6"/>
        <v>260565513.07828167</v>
      </c>
      <c r="BD60" s="121">
        <f t="shared" ca="1" si="6"/>
        <v>277353418.7372517</v>
      </c>
      <c r="BE60" s="121">
        <f t="shared" ca="1" si="6"/>
        <v>294141324.3962217</v>
      </c>
      <c r="BF60" s="121">
        <f t="shared" ca="1" si="6"/>
        <v>310929230.0551917</v>
      </c>
      <c r="BG60" s="121">
        <f t="shared" ca="1" si="6"/>
        <v>327717135.71416169</v>
      </c>
      <c r="BH60" s="121">
        <f t="shared" ca="1" si="6"/>
        <v>344505041.37313169</v>
      </c>
      <c r="BI60" s="121">
        <f t="shared" ca="1" si="6"/>
        <v>361292947.03210169</v>
      </c>
      <c r="BJ60" s="121">
        <f t="shared" ca="1" si="6"/>
        <v>378080852.69107169</v>
      </c>
      <c r="BK60" s="121">
        <f t="shared" ca="1" si="6"/>
        <v>394868758.35004169</v>
      </c>
      <c r="BL60" s="121">
        <f t="shared" ca="1" si="6"/>
        <v>397091881.05606169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1029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454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361</v>
      </c>
      <c r="C66" s="136"/>
      <c r="D66" s="121">
        <f>'COGS-INVENTORY_CWS'!C69</f>
        <v>0</v>
      </c>
      <c r="E66" s="121">
        <f>'COGS-INVENTORY_CWS'!D69</f>
        <v>0</v>
      </c>
      <c r="F66" s="121">
        <f>'COGS-INVENTORY_CWS'!E69</f>
        <v>0</v>
      </c>
      <c r="G66" s="121">
        <f>'COGS-INVENTORY_CWS'!F69</f>
        <v>0</v>
      </c>
      <c r="H66" s="121">
        <f>'COGS-INVENTORY_CWS'!G69</f>
        <v>0</v>
      </c>
      <c r="I66" s="121">
        <f>'COGS-INVENTORY_CWS'!H69</f>
        <v>0</v>
      </c>
      <c r="J66" s="121">
        <f>'COGS-INVENTORY_CWS'!I69</f>
        <v>0</v>
      </c>
      <c r="K66" s="121">
        <f>'COGS-INVENTORY_CWS'!J69</f>
        <v>0</v>
      </c>
      <c r="L66" s="121">
        <f>'COGS-INVENTORY_CWS'!K69</f>
        <v>0</v>
      </c>
      <c r="M66" s="121">
        <f>'COGS-INVENTORY_CWS'!L69</f>
        <v>0</v>
      </c>
      <c r="N66" s="121">
        <f>'COGS-INVENTORY_CWS'!M69</f>
        <v>0</v>
      </c>
      <c r="O66" s="121">
        <f>'COGS-INVENTORY_CWS'!N69</f>
        <v>0</v>
      </c>
      <c r="P66" s="121">
        <f>'COGS-INVENTORY_CWS'!O69</f>
        <v>0</v>
      </c>
      <c r="Q66" s="121">
        <f>'COGS-INVENTORY_CWS'!P69</f>
        <v>0</v>
      </c>
      <c r="R66" s="121">
        <f>'COGS-INVENTORY_CWS'!Q69</f>
        <v>0</v>
      </c>
      <c r="S66" s="121">
        <f>'COGS-INVENTORY_CWS'!R69</f>
        <v>0</v>
      </c>
      <c r="T66" s="121">
        <f>'COGS-INVENTORY_CWS'!S69</f>
        <v>0</v>
      </c>
      <c r="U66" s="121">
        <f>'COGS-INVENTORY_CWS'!T69</f>
        <v>0</v>
      </c>
      <c r="V66" s="121">
        <f>'COGS-INVENTORY_CWS'!U69</f>
        <v>0</v>
      </c>
      <c r="W66" s="121">
        <f>'COGS-INVENTORY_CWS'!V69</f>
        <v>0</v>
      </c>
      <c r="X66" s="121">
        <f>'COGS-INVENTORY_CWS'!W69</f>
        <v>0</v>
      </c>
      <c r="Y66" s="121">
        <f>'COGS-INVENTORY_CWS'!X69</f>
        <v>0</v>
      </c>
      <c r="Z66" s="121">
        <f>'COGS-INVENTORY_CWS'!Y69</f>
        <v>0</v>
      </c>
      <c r="AA66" s="121">
        <f>'COGS-INVENTORY_CWS'!Z69</f>
        <v>0</v>
      </c>
      <c r="AB66" s="121">
        <f>'COGS-INVENTORY_CWS'!AA69</f>
        <v>0</v>
      </c>
      <c r="AC66" s="121">
        <f>'COGS-INVENTORY_CWS'!AB69</f>
        <v>0</v>
      </c>
      <c r="AD66" s="121">
        <f>'COGS-INVENTORY_CWS'!AC69</f>
        <v>0</v>
      </c>
      <c r="AE66" s="121">
        <f>'COGS-INVENTORY_CWS'!AD69</f>
        <v>0</v>
      </c>
      <c r="AF66" s="121">
        <f>'COGS-INVENTORY_CWS'!AE69</f>
        <v>0</v>
      </c>
      <c r="AG66" s="121">
        <f>'COGS-INVENTORY_CWS'!AF69</f>
        <v>0</v>
      </c>
      <c r="AH66" s="121">
        <f>'COGS-INVENTORY_CWS'!AG69</f>
        <v>0</v>
      </c>
      <c r="AI66" s="121">
        <f>'COGS-INVENTORY_CWS'!AH69</f>
        <v>0</v>
      </c>
      <c r="AJ66" s="121">
        <f>'COGS-INVENTORY_CWS'!AI69</f>
        <v>0</v>
      </c>
      <c r="AK66" s="121">
        <f>'COGS-INVENTORY_CWS'!AJ69</f>
        <v>0</v>
      </c>
      <c r="AL66" s="121">
        <f>'COGS-INVENTORY_CWS'!AK69</f>
        <v>0</v>
      </c>
      <c r="AM66" s="121">
        <f>'COGS-INVENTORY_CWS'!AL69</f>
        <v>0</v>
      </c>
      <c r="AN66" s="121">
        <f>'COGS-INVENTORY_CWS'!AM69</f>
        <v>0</v>
      </c>
      <c r="AO66" s="121">
        <f>'COGS-INVENTORY_CWS'!AN69</f>
        <v>0</v>
      </c>
      <c r="AP66" s="121">
        <f>'COGS-INVENTORY_CWS'!AO69</f>
        <v>0</v>
      </c>
      <c r="AQ66" s="121">
        <f>'COGS-INVENTORY_CWS'!AP69</f>
        <v>0</v>
      </c>
      <c r="AR66" s="121">
        <f>'COGS-INVENTORY_CWS'!AQ69</f>
        <v>0</v>
      </c>
      <c r="AS66" s="121">
        <f>'COGS-INVENTORY_CWS'!AR69</f>
        <v>0</v>
      </c>
      <c r="AT66" s="121">
        <f>'COGS-INVENTORY_CWS'!AS69</f>
        <v>0</v>
      </c>
      <c r="AU66" s="121">
        <f>'COGS-INVENTORY_CWS'!AT69</f>
        <v>0</v>
      </c>
      <c r="AV66" s="121">
        <f>'COGS-INVENTORY_CWS'!AU69</f>
        <v>0</v>
      </c>
      <c r="AW66" s="121">
        <f>'COGS-INVENTORY_CWS'!AV69</f>
        <v>0</v>
      </c>
      <c r="AX66" s="121">
        <f>'COGS-INVENTORY_CWS'!AW69</f>
        <v>0</v>
      </c>
      <c r="AY66" s="121">
        <f>'COGS-INVENTORY_CWS'!AX69</f>
        <v>0</v>
      </c>
      <c r="AZ66" s="121">
        <f>'COGS-INVENTORY_CWS'!AY69</f>
        <v>0</v>
      </c>
      <c r="BA66" s="121">
        <f>'COGS-INVENTORY_CWS'!AZ69</f>
        <v>0</v>
      </c>
      <c r="BB66" s="121">
        <f>'COGS-INVENTORY_CWS'!BA69</f>
        <v>0</v>
      </c>
      <c r="BC66" s="121">
        <f>'COGS-INVENTORY_CWS'!BB69</f>
        <v>0</v>
      </c>
      <c r="BD66" s="121">
        <f>'COGS-INVENTORY_CWS'!BC69</f>
        <v>0</v>
      </c>
      <c r="BE66" s="121">
        <f>'COGS-INVENTORY_CWS'!BD69</f>
        <v>0</v>
      </c>
      <c r="BF66" s="121">
        <f>'COGS-INVENTORY_CWS'!BE69</f>
        <v>0</v>
      </c>
      <c r="BG66" s="121">
        <f>'COGS-INVENTORY_CWS'!BF69</f>
        <v>0</v>
      </c>
      <c r="BH66" s="121">
        <f>'COGS-INVENTORY_CWS'!BG69</f>
        <v>0</v>
      </c>
      <c r="BI66" s="121">
        <f>'COGS-INVENTORY_CWS'!BH69</f>
        <v>0</v>
      </c>
      <c r="BJ66" s="121">
        <f>'COGS-INVENTORY_CWS'!BI69</f>
        <v>0</v>
      </c>
      <c r="BK66" s="121">
        <f>'COGS-INVENTORY_CWS'!BJ69</f>
        <v>0</v>
      </c>
      <c r="BL66" s="121">
        <f>'COGS-INVENTORY_CWS'!BK69</f>
        <v>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455</v>
      </c>
      <c r="C68" s="135"/>
      <c r="D68" s="121">
        <f>SUM(D66:D67)</f>
        <v>0</v>
      </c>
      <c r="E68" s="121">
        <f>SUM(E66:E67)</f>
        <v>0</v>
      </c>
      <c r="F68" s="121">
        <f t="shared" ref="F68:BL68" si="7">SUM(F66:F67)</f>
        <v>0</v>
      </c>
      <c r="G68" s="121">
        <f t="shared" si="7"/>
        <v>0</v>
      </c>
      <c r="H68" s="121">
        <f t="shared" si="7"/>
        <v>0</v>
      </c>
      <c r="I68" s="121">
        <f t="shared" si="7"/>
        <v>0</v>
      </c>
      <c r="J68" s="121">
        <f t="shared" si="7"/>
        <v>0</v>
      </c>
      <c r="K68" s="121">
        <f t="shared" si="7"/>
        <v>0</v>
      </c>
      <c r="L68" s="121">
        <f t="shared" si="7"/>
        <v>0</v>
      </c>
      <c r="M68" s="121">
        <f t="shared" si="7"/>
        <v>0</v>
      </c>
      <c r="N68" s="121">
        <f t="shared" si="7"/>
        <v>0</v>
      </c>
      <c r="O68" s="121">
        <f t="shared" si="7"/>
        <v>0</v>
      </c>
      <c r="P68" s="121">
        <f t="shared" si="7"/>
        <v>0</v>
      </c>
      <c r="Q68" s="121">
        <f t="shared" si="7"/>
        <v>0</v>
      </c>
      <c r="R68" s="121">
        <f t="shared" si="7"/>
        <v>0</v>
      </c>
      <c r="S68" s="121">
        <f t="shared" si="7"/>
        <v>0</v>
      </c>
      <c r="T68" s="121">
        <f t="shared" si="7"/>
        <v>0</v>
      </c>
      <c r="U68" s="121">
        <f t="shared" si="7"/>
        <v>0</v>
      </c>
      <c r="V68" s="121">
        <f t="shared" si="7"/>
        <v>0</v>
      </c>
      <c r="W68" s="121">
        <f t="shared" si="7"/>
        <v>0</v>
      </c>
      <c r="X68" s="121">
        <f t="shared" si="7"/>
        <v>0</v>
      </c>
      <c r="Y68" s="121">
        <f t="shared" si="7"/>
        <v>0</v>
      </c>
      <c r="Z68" s="121">
        <f t="shared" si="7"/>
        <v>0</v>
      </c>
      <c r="AA68" s="121">
        <f t="shared" si="7"/>
        <v>0</v>
      </c>
      <c r="AB68" s="121">
        <f t="shared" si="7"/>
        <v>0</v>
      </c>
      <c r="AC68" s="121">
        <f t="shared" si="7"/>
        <v>0</v>
      </c>
      <c r="AD68" s="121">
        <f t="shared" si="7"/>
        <v>0</v>
      </c>
      <c r="AE68" s="121">
        <f t="shared" si="7"/>
        <v>0</v>
      </c>
      <c r="AF68" s="121">
        <f t="shared" si="7"/>
        <v>0</v>
      </c>
      <c r="AG68" s="121">
        <f t="shared" si="7"/>
        <v>0</v>
      </c>
      <c r="AH68" s="121">
        <f t="shared" si="7"/>
        <v>0</v>
      </c>
      <c r="AI68" s="121">
        <f t="shared" si="7"/>
        <v>0</v>
      </c>
      <c r="AJ68" s="121">
        <f t="shared" si="7"/>
        <v>0</v>
      </c>
      <c r="AK68" s="121">
        <f t="shared" si="7"/>
        <v>0</v>
      </c>
      <c r="AL68" s="121">
        <f t="shared" si="7"/>
        <v>0</v>
      </c>
      <c r="AM68" s="121">
        <f t="shared" si="7"/>
        <v>0</v>
      </c>
      <c r="AN68" s="121">
        <f t="shared" si="7"/>
        <v>0</v>
      </c>
      <c r="AO68" s="121">
        <f t="shared" si="7"/>
        <v>0</v>
      </c>
      <c r="AP68" s="121">
        <f t="shared" si="7"/>
        <v>0</v>
      </c>
      <c r="AQ68" s="121">
        <f t="shared" si="7"/>
        <v>0</v>
      </c>
      <c r="AR68" s="121">
        <f t="shared" si="7"/>
        <v>0</v>
      </c>
      <c r="AS68" s="121">
        <f t="shared" si="7"/>
        <v>0</v>
      </c>
      <c r="AT68" s="121">
        <f t="shared" si="7"/>
        <v>0</v>
      </c>
      <c r="AU68" s="121">
        <f t="shared" si="7"/>
        <v>0</v>
      </c>
      <c r="AV68" s="121">
        <f t="shared" si="7"/>
        <v>0</v>
      </c>
      <c r="AW68" s="121">
        <f t="shared" si="7"/>
        <v>0</v>
      </c>
      <c r="AX68" s="121">
        <f t="shared" si="7"/>
        <v>0</v>
      </c>
      <c r="AY68" s="121">
        <f t="shared" si="7"/>
        <v>0</v>
      </c>
      <c r="AZ68" s="121">
        <f t="shared" si="7"/>
        <v>0</v>
      </c>
      <c r="BA68" s="121">
        <f t="shared" si="7"/>
        <v>0</v>
      </c>
      <c r="BB68" s="121">
        <f t="shared" si="7"/>
        <v>0</v>
      </c>
      <c r="BC68" s="121">
        <f t="shared" si="7"/>
        <v>0</v>
      </c>
      <c r="BD68" s="121">
        <f t="shared" si="7"/>
        <v>0</v>
      </c>
      <c r="BE68" s="121">
        <f t="shared" si="7"/>
        <v>0</v>
      </c>
      <c r="BF68" s="121">
        <f t="shared" si="7"/>
        <v>0</v>
      </c>
      <c r="BG68" s="121">
        <f t="shared" si="7"/>
        <v>0</v>
      </c>
      <c r="BH68" s="121">
        <f t="shared" si="7"/>
        <v>0</v>
      </c>
      <c r="BI68" s="121">
        <f t="shared" si="7"/>
        <v>0</v>
      </c>
      <c r="BJ68" s="121">
        <f t="shared" si="7"/>
        <v>0</v>
      </c>
      <c r="BK68" s="121">
        <f t="shared" si="7"/>
        <v>0</v>
      </c>
      <c r="BL68" s="121">
        <f t="shared" si="7"/>
        <v>0</v>
      </c>
    </row>
    <row r="69" spans="2:64" x14ac:dyDescent="0.15">
      <c r="B69" s="308" t="s">
        <v>444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456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457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458</v>
      </c>
      <c r="C74" s="135"/>
      <c r="D74" s="121">
        <f t="shared" ref="D74:AI74" si="8">D72+D68</f>
        <v>0</v>
      </c>
      <c r="E74" s="121">
        <f t="shared" si="8"/>
        <v>0</v>
      </c>
      <c r="F74" s="121">
        <f t="shared" si="8"/>
        <v>0</v>
      </c>
      <c r="G74" s="121">
        <f t="shared" si="8"/>
        <v>0</v>
      </c>
      <c r="H74" s="121">
        <f t="shared" si="8"/>
        <v>0</v>
      </c>
      <c r="I74" s="121">
        <f t="shared" si="8"/>
        <v>0</v>
      </c>
      <c r="J74" s="121">
        <f t="shared" si="8"/>
        <v>0</v>
      </c>
      <c r="K74" s="121">
        <f t="shared" si="8"/>
        <v>0</v>
      </c>
      <c r="L74" s="121">
        <f t="shared" si="8"/>
        <v>0</v>
      </c>
      <c r="M74" s="121">
        <f t="shared" si="8"/>
        <v>0</v>
      </c>
      <c r="N74" s="121">
        <f t="shared" si="8"/>
        <v>0</v>
      </c>
      <c r="O74" s="121">
        <f t="shared" si="8"/>
        <v>0</v>
      </c>
      <c r="P74" s="121">
        <f t="shared" si="8"/>
        <v>0</v>
      </c>
      <c r="Q74" s="121">
        <f t="shared" si="8"/>
        <v>0</v>
      </c>
      <c r="R74" s="121">
        <f t="shared" si="8"/>
        <v>0</v>
      </c>
      <c r="S74" s="121">
        <f t="shared" si="8"/>
        <v>0</v>
      </c>
      <c r="T74" s="121">
        <f t="shared" si="8"/>
        <v>0</v>
      </c>
      <c r="U74" s="121">
        <f t="shared" si="8"/>
        <v>0</v>
      </c>
      <c r="V74" s="121">
        <f t="shared" si="8"/>
        <v>0</v>
      </c>
      <c r="W74" s="121">
        <f t="shared" si="8"/>
        <v>0</v>
      </c>
      <c r="X74" s="121">
        <f t="shared" si="8"/>
        <v>0</v>
      </c>
      <c r="Y74" s="121">
        <f t="shared" si="8"/>
        <v>0</v>
      </c>
      <c r="Z74" s="121">
        <f t="shared" si="8"/>
        <v>0</v>
      </c>
      <c r="AA74" s="121">
        <f t="shared" si="8"/>
        <v>0</v>
      </c>
      <c r="AB74" s="121">
        <f t="shared" si="8"/>
        <v>0</v>
      </c>
      <c r="AC74" s="121">
        <f t="shared" si="8"/>
        <v>0</v>
      </c>
      <c r="AD74" s="121">
        <f t="shared" si="8"/>
        <v>0</v>
      </c>
      <c r="AE74" s="121">
        <f t="shared" si="8"/>
        <v>0</v>
      </c>
      <c r="AF74" s="121">
        <f t="shared" si="8"/>
        <v>0</v>
      </c>
      <c r="AG74" s="121">
        <f t="shared" si="8"/>
        <v>0</v>
      </c>
      <c r="AH74" s="121">
        <f t="shared" si="8"/>
        <v>0</v>
      </c>
      <c r="AI74" s="121">
        <f t="shared" si="8"/>
        <v>0</v>
      </c>
      <c r="AJ74" s="121">
        <f t="shared" ref="AJ74:BL74" si="9">AJ72+AJ68</f>
        <v>0</v>
      </c>
      <c r="AK74" s="121">
        <f t="shared" si="9"/>
        <v>0</v>
      </c>
      <c r="AL74" s="121">
        <f t="shared" si="9"/>
        <v>0</v>
      </c>
      <c r="AM74" s="121">
        <f t="shared" si="9"/>
        <v>0</v>
      </c>
      <c r="AN74" s="121">
        <f t="shared" si="9"/>
        <v>0</v>
      </c>
      <c r="AO74" s="121">
        <f t="shared" si="9"/>
        <v>0</v>
      </c>
      <c r="AP74" s="121">
        <f t="shared" si="9"/>
        <v>0</v>
      </c>
      <c r="AQ74" s="121">
        <f t="shared" si="9"/>
        <v>0</v>
      </c>
      <c r="AR74" s="121">
        <f t="shared" si="9"/>
        <v>0</v>
      </c>
      <c r="AS74" s="121">
        <f t="shared" si="9"/>
        <v>0</v>
      </c>
      <c r="AT74" s="121">
        <f t="shared" si="9"/>
        <v>0</v>
      </c>
      <c r="AU74" s="121">
        <f t="shared" si="9"/>
        <v>0</v>
      </c>
      <c r="AV74" s="121">
        <f t="shared" si="9"/>
        <v>0</v>
      </c>
      <c r="AW74" s="121">
        <f t="shared" si="9"/>
        <v>0</v>
      </c>
      <c r="AX74" s="121">
        <f t="shared" si="9"/>
        <v>0</v>
      </c>
      <c r="AY74" s="121">
        <f t="shared" si="9"/>
        <v>0</v>
      </c>
      <c r="AZ74" s="121">
        <f t="shared" si="9"/>
        <v>0</v>
      </c>
      <c r="BA74" s="121">
        <f t="shared" si="9"/>
        <v>0</v>
      </c>
      <c r="BB74" s="121">
        <f t="shared" si="9"/>
        <v>0</v>
      </c>
      <c r="BC74" s="121">
        <f t="shared" si="9"/>
        <v>0</v>
      </c>
      <c r="BD74" s="121">
        <f t="shared" si="9"/>
        <v>0</v>
      </c>
      <c r="BE74" s="121">
        <f t="shared" si="9"/>
        <v>0</v>
      </c>
      <c r="BF74" s="121">
        <f t="shared" si="9"/>
        <v>0</v>
      </c>
      <c r="BG74" s="121">
        <f t="shared" si="9"/>
        <v>0</v>
      </c>
      <c r="BH74" s="121">
        <f t="shared" si="9"/>
        <v>0</v>
      </c>
      <c r="BI74" s="121">
        <f t="shared" si="9"/>
        <v>0</v>
      </c>
      <c r="BJ74" s="121">
        <f t="shared" si="9"/>
        <v>0</v>
      </c>
      <c r="BK74" s="121">
        <f t="shared" si="9"/>
        <v>0</v>
      </c>
      <c r="BL74" s="121">
        <f t="shared" si="9"/>
        <v>0</v>
      </c>
    </row>
    <row r="75" spans="2:64" x14ac:dyDescent="0.15">
      <c r="B75" s="308" t="s">
        <v>444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1030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1031</v>
      </c>
      <c r="C77" s="136"/>
      <c r="D77" s="121">
        <f ca="1">IF($D42="Y",'FIN-CASHFLOW_CWS'!C60,'FIN-CASHFLOW_CWS'!C65)</f>
        <v>113453500</v>
      </c>
      <c r="E77" s="121">
        <f ca="1">IF($D42="Y",'FIN-CASHFLOW_CWS'!D60,'FIN-CASHFLOW_CWS'!D65)</f>
        <v>113453500</v>
      </c>
      <c r="F77" s="121">
        <f ca="1">IF($D42="Y",'FIN-CASHFLOW_CWS'!E60,'FIN-CASHFLOW_CWS'!E65)</f>
        <v>113453500</v>
      </c>
      <c r="G77" s="121">
        <f ca="1">IF($D42="Y",'FIN-CASHFLOW_CWS'!F60,'FIN-CASHFLOW_CWS'!F65)</f>
        <v>113453500</v>
      </c>
      <c r="H77" s="121">
        <f ca="1">IF($D42="Y",'FIN-CASHFLOW_CWS'!G60,'FIN-CASHFLOW_CWS'!G65)</f>
        <v>113453500</v>
      </c>
      <c r="I77" s="121">
        <f ca="1">IF($D42="Y",'FIN-CASHFLOW_CWS'!H60,'FIN-CASHFLOW_CWS'!H65)</f>
        <v>126158765</v>
      </c>
      <c r="J77" s="121">
        <f ca="1">IF($D42="Y",'FIN-CASHFLOW_CWS'!I60,'FIN-CASHFLOW_CWS'!I65)</f>
        <v>126158765</v>
      </c>
      <c r="K77" s="121">
        <f ca="1">IF($D42="Y",'FIN-CASHFLOW_CWS'!J60,'FIN-CASHFLOW_CWS'!J65)</f>
        <v>126158765</v>
      </c>
      <c r="L77" s="121">
        <f ca="1">IF($D42="Y",'FIN-CASHFLOW_CWS'!K60,'FIN-CASHFLOW_CWS'!K65)</f>
        <v>126158765</v>
      </c>
      <c r="M77" s="121">
        <f ca="1">IF($D42="Y",'FIN-CASHFLOW_CWS'!L60,'FIN-CASHFLOW_CWS'!L65)</f>
        <v>126158765</v>
      </c>
      <c r="N77" s="121">
        <f ca="1">IF($D42="Y",'FIN-CASHFLOW_CWS'!M60,'FIN-CASHFLOW_CWS'!M65)</f>
        <v>126158765</v>
      </c>
      <c r="O77" s="121">
        <f ca="1">IF($D42="Y",'FIN-CASHFLOW_CWS'!N60,'FIN-CASHFLOW_CWS'!N65)</f>
        <v>183606722.09999999</v>
      </c>
      <c r="P77" s="121">
        <f ca="1">IF($D42="Y",'FIN-CASHFLOW_CWS'!O60,'FIN-CASHFLOW_CWS'!O65)</f>
        <v>183606722.09999999</v>
      </c>
      <c r="Q77" s="121">
        <f ca="1">IF($D42="Y",'FIN-CASHFLOW_CWS'!P60,'FIN-CASHFLOW_CWS'!P65)</f>
        <v>183606722.09999999</v>
      </c>
      <c r="R77" s="121">
        <f ca="1">IF($D42="Y",'FIN-CASHFLOW_CWS'!Q60,'FIN-CASHFLOW_CWS'!Q65)</f>
        <v>183606722.09999999</v>
      </c>
      <c r="S77" s="121">
        <f ca="1">IF($D42="Y",'FIN-CASHFLOW_CWS'!R60,'FIN-CASHFLOW_CWS'!R65)</f>
        <v>183606722.09999999</v>
      </c>
      <c r="T77" s="121">
        <f ca="1">IF($D42="Y",'FIN-CASHFLOW_CWS'!S60,'FIN-CASHFLOW_CWS'!S65)</f>
        <v>183606722.09999999</v>
      </c>
      <c r="U77" s="121">
        <f ca="1">IF($D42="Y",'FIN-CASHFLOW_CWS'!T60,'FIN-CASHFLOW_CWS'!T65)</f>
        <v>183606722.09999999</v>
      </c>
      <c r="V77" s="121">
        <f ca="1">IF($D42="Y",'FIN-CASHFLOW_CWS'!U60,'FIN-CASHFLOW_CWS'!U65)</f>
        <v>183606722.09999999</v>
      </c>
      <c r="W77" s="121">
        <f ca="1">IF($D42="Y",'FIN-CASHFLOW_CWS'!V60,'FIN-CASHFLOW_CWS'!V65)</f>
        <v>183606722.09999999</v>
      </c>
      <c r="X77" s="121">
        <f ca="1">IF($D42="Y",'FIN-CASHFLOW_CWS'!W60,'FIN-CASHFLOW_CWS'!W65)</f>
        <v>183606722.09999999</v>
      </c>
      <c r="Y77" s="121">
        <f ca="1">IF($D42="Y",'FIN-CASHFLOW_CWS'!X60,'FIN-CASHFLOW_CWS'!X65)</f>
        <v>183606722.09999999</v>
      </c>
      <c r="Z77" s="121">
        <f ca="1">IF($D42="Y",'FIN-CASHFLOW_CWS'!Y60,'FIN-CASHFLOW_CWS'!Y65)</f>
        <v>183606722.09999999</v>
      </c>
      <c r="AA77" s="121">
        <f ca="1">IF($D42="Y",'FIN-CASHFLOW_CWS'!Z60,'FIN-CASHFLOW_CWS'!Z65)</f>
        <v>183606722.09999999</v>
      </c>
      <c r="AB77" s="121">
        <f ca="1">IF($D42="Y",'FIN-CASHFLOW_CWS'!AA60,'FIN-CASHFLOW_CWS'!AA65)</f>
        <v>183606722.09999999</v>
      </c>
      <c r="AC77" s="121">
        <f ca="1">IF($D42="Y",'FIN-CASHFLOW_CWS'!AB60,'FIN-CASHFLOW_CWS'!AB65)</f>
        <v>183606722.09999999</v>
      </c>
      <c r="AD77" s="121">
        <f ca="1">IF($D42="Y",'FIN-CASHFLOW_CWS'!AC60,'FIN-CASHFLOW_CWS'!AC65)</f>
        <v>183606722.09999999</v>
      </c>
      <c r="AE77" s="121">
        <f ca="1">IF($D42="Y",'FIN-CASHFLOW_CWS'!AD60,'FIN-CASHFLOW_CWS'!AD65)</f>
        <v>183606722.09999999</v>
      </c>
      <c r="AF77" s="121">
        <f ca="1">IF($D42="Y",'FIN-CASHFLOW_CWS'!AE60,'FIN-CASHFLOW_CWS'!AE65)</f>
        <v>183606722.09999999</v>
      </c>
      <c r="AG77" s="121">
        <f ca="1">IF($D42="Y",'FIN-CASHFLOW_CWS'!AF60,'FIN-CASHFLOW_CWS'!AF65)</f>
        <v>183606722.09999999</v>
      </c>
      <c r="AH77" s="121">
        <f ca="1">IF($D42="Y",'FIN-CASHFLOW_CWS'!AG60,'FIN-CASHFLOW_CWS'!AG65)</f>
        <v>183606722.09999999</v>
      </c>
      <c r="AI77" s="121">
        <f ca="1">IF($D42="Y",'FIN-CASHFLOW_CWS'!AH60,'FIN-CASHFLOW_CWS'!AH65)</f>
        <v>183606722.09999999</v>
      </c>
      <c r="AJ77" s="121">
        <f ca="1">IF($D42="Y",'FIN-CASHFLOW_CWS'!AI60,'FIN-CASHFLOW_CWS'!AI65)</f>
        <v>183606722.09999999</v>
      </c>
      <c r="AK77" s="121">
        <f ca="1">IF($D42="Y",'FIN-CASHFLOW_CWS'!AJ60,'FIN-CASHFLOW_CWS'!AJ65)</f>
        <v>183606722.09999999</v>
      </c>
      <c r="AL77" s="121">
        <f ca="1">IF($D42="Y",'FIN-CASHFLOW_CWS'!AK60,'FIN-CASHFLOW_CWS'!AK65)</f>
        <v>183606722.09999999</v>
      </c>
      <c r="AM77" s="121">
        <f ca="1">IF($D42="Y",'FIN-CASHFLOW_CWS'!AL60,'FIN-CASHFLOW_CWS'!AL65)</f>
        <v>183606722.09999999</v>
      </c>
      <c r="AN77" s="121">
        <f ca="1">IF($D42="Y",'FIN-CASHFLOW_CWS'!AM60,'FIN-CASHFLOW_CWS'!AM65)</f>
        <v>183606722.09999999</v>
      </c>
      <c r="AO77" s="121">
        <f ca="1">IF($D42="Y",'FIN-CASHFLOW_CWS'!AN60,'FIN-CASHFLOW_CWS'!AN65)</f>
        <v>183606722.09999999</v>
      </c>
      <c r="AP77" s="121">
        <f ca="1">IF($D42="Y",'FIN-CASHFLOW_CWS'!AO60,'FIN-CASHFLOW_CWS'!AO65)</f>
        <v>183606722.09999999</v>
      </c>
      <c r="AQ77" s="121">
        <f ca="1">IF($D42="Y",'FIN-CASHFLOW_CWS'!AP60,'FIN-CASHFLOW_CWS'!AP65)</f>
        <v>183606722.09999999</v>
      </c>
      <c r="AR77" s="121">
        <f ca="1">IF($D42="Y",'FIN-CASHFLOW_CWS'!AQ60,'FIN-CASHFLOW_CWS'!AQ65)</f>
        <v>183606722.09999999</v>
      </c>
      <c r="AS77" s="121">
        <f ca="1">IF($D42="Y",'FIN-CASHFLOW_CWS'!AR60,'FIN-CASHFLOW_CWS'!AR65)</f>
        <v>183606722.09999999</v>
      </c>
      <c r="AT77" s="121">
        <f ca="1">IF($D42="Y",'FIN-CASHFLOW_CWS'!AS60,'FIN-CASHFLOW_CWS'!AS65)</f>
        <v>183606722.09999999</v>
      </c>
      <c r="AU77" s="121">
        <f ca="1">IF($D42="Y",'FIN-CASHFLOW_CWS'!AT60,'FIN-CASHFLOW_CWS'!AT65)</f>
        <v>183606722.09999999</v>
      </c>
      <c r="AV77" s="121">
        <f ca="1">IF($D42="Y",'FIN-CASHFLOW_CWS'!AU60,'FIN-CASHFLOW_CWS'!AU65)</f>
        <v>183606722.09999999</v>
      </c>
      <c r="AW77" s="121">
        <f ca="1">IF($D42="Y",'FIN-CASHFLOW_CWS'!AV60,'FIN-CASHFLOW_CWS'!AV65)</f>
        <v>183606722.09999999</v>
      </c>
      <c r="AX77" s="121">
        <f ca="1">IF($D42="Y",'FIN-CASHFLOW_CWS'!AW60,'FIN-CASHFLOW_CWS'!AW65)</f>
        <v>183606722.09999999</v>
      </c>
      <c r="AY77" s="121">
        <f ca="1">IF($D42="Y",'FIN-CASHFLOW_CWS'!AX60,'FIN-CASHFLOW_CWS'!AX65)</f>
        <v>183606722.09999999</v>
      </c>
      <c r="AZ77" s="121">
        <f ca="1">IF($D42="Y",'FIN-CASHFLOW_CWS'!AY60,'FIN-CASHFLOW_CWS'!AY65)</f>
        <v>183606722.09999999</v>
      </c>
      <c r="BA77" s="121">
        <f ca="1">IF($D42="Y",'FIN-CASHFLOW_CWS'!AZ60,'FIN-CASHFLOW_CWS'!AZ65)</f>
        <v>183606722.09999999</v>
      </c>
      <c r="BB77" s="121">
        <f ca="1">IF($D42="Y",'FIN-CASHFLOW_CWS'!BA60,'FIN-CASHFLOW_CWS'!BA65)</f>
        <v>183606722.09999999</v>
      </c>
      <c r="BC77" s="121">
        <f ca="1">IF($D42="Y",'FIN-CASHFLOW_CWS'!BB60,'FIN-CASHFLOW_CWS'!BB65)</f>
        <v>183606722.09999999</v>
      </c>
      <c r="BD77" s="121">
        <f ca="1">IF($D42="Y",'FIN-CASHFLOW_CWS'!BC60,'FIN-CASHFLOW_CWS'!BC65)</f>
        <v>183606722.09999999</v>
      </c>
      <c r="BE77" s="121">
        <f ca="1">IF($D42="Y",'FIN-CASHFLOW_CWS'!BD60,'FIN-CASHFLOW_CWS'!BD65)</f>
        <v>183606722.09999999</v>
      </c>
      <c r="BF77" s="121">
        <f ca="1">IF($D42="Y",'FIN-CASHFLOW_CWS'!BE60,'FIN-CASHFLOW_CWS'!BE65)</f>
        <v>183606722.09999999</v>
      </c>
      <c r="BG77" s="121">
        <f ca="1">IF($D42="Y",'FIN-CASHFLOW_CWS'!BF60,'FIN-CASHFLOW_CWS'!BF65)</f>
        <v>183606722.09999999</v>
      </c>
      <c r="BH77" s="121">
        <f ca="1">IF($D42="Y",'FIN-CASHFLOW_CWS'!BG60,'FIN-CASHFLOW_CWS'!BG65)</f>
        <v>183606722.09999999</v>
      </c>
      <c r="BI77" s="121">
        <f ca="1">IF($D42="Y",'FIN-CASHFLOW_CWS'!BH60,'FIN-CASHFLOW_CWS'!BH65)</f>
        <v>183606722.09999999</v>
      </c>
      <c r="BJ77" s="121">
        <f ca="1">IF($D42="Y",'FIN-CASHFLOW_CWS'!BI60,'FIN-CASHFLOW_CWS'!BI65)</f>
        <v>183606722.09999999</v>
      </c>
      <c r="BK77" s="121">
        <f ca="1">IF($D42="Y",'FIN-CASHFLOW_CWS'!BJ60,'FIN-CASHFLOW_CWS'!BJ65)</f>
        <v>183606722.09999999</v>
      </c>
      <c r="BL77" s="121">
        <f ca="1">IF($D42="Y",'FIN-CASHFLOW_CWS'!BK60,'FIN-CASHFLOW_CWS'!BK65)</f>
        <v>183606722.09999999</v>
      </c>
    </row>
    <row r="78" spans="2:64" x14ac:dyDescent="0.15">
      <c r="B78" s="308" t="s">
        <v>950</v>
      </c>
      <c r="C78" s="136"/>
      <c r="D78" s="121">
        <v>0</v>
      </c>
      <c r="E78" s="121">
        <f>D78+D79</f>
        <v>0</v>
      </c>
      <c r="F78" s="121">
        <f t="shared" ref="F78:BL78" si="10">E78+E79</f>
        <v>0</v>
      </c>
      <c r="G78" s="121">
        <f t="shared" si="10"/>
        <v>0</v>
      </c>
      <c r="H78" s="121">
        <f t="shared" si="10"/>
        <v>0</v>
      </c>
      <c r="I78" s="121">
        <f t="shared" si="10"/>
        <v>-17881250</v>
      </c>
      <c r="J78" s="121">
        <f t="shared" si="10"/>
        <v>-27629166.666666668</v>
      </c>
      <c r="K78" s="121">
        <f t="shared" si="10"/>
        <v>-39377083.333333336</v>
      </c>
      <c r="L78" s="121">
        <f t="shared" si="10"/>
        <v>-50156333.333333336</v>
      </c>
      <c r="M78" s="121">
        <f t="shared" si="10"/>
        <v>-60935583.333333336</v>
      </c>
      <c r="N78" s="121">
        <f t="shared" si="10"/>
        <v>-71714833.333333343</v>
      </c>
      <c r="O78" s="121">
        <f t="shared" si="10"/>
        <v>-82494083.333333343</v>
      </c>
      <c r="P78" s="121">
        <f t="shared" si="10"/>
        <v>-93273333.333333343</v>
      </c>
      <c r="Q78" s="121">
        <f t="shared" si="10"/>
        <v>-104407083.33333334</v>
      </c>
      <c r="R78" s="121">
        <f t="shared" si="10"/>
        <v>-117289598.33333334</v>
      </c>
      <c r="S78" s="121">
        <f t="shared" si="10"/>
        <v>-125641198.33333334</v>
      </c>
      <c r="T78" s="121">
        <f t="shared" si="10"/>
        <v>-132484633.33333334</v>
      </c>
      <c r="U78" s="121">
        <f t="shared" si="10"/>
        <v>-138328068.33333334</v>
      </c>
      <c r="V78" s="121">
        <f t="shared" si="10"/>
        <v>-144171503.33333334</v>
      </c>
      <c r="W78" s="121">
        <f t="shared" si="10"/>
        <v>-150014938.33333334</v>
      </c>
      <c r="X78" s="121">
        <f t="shared" si="10"/>
        <v>-155858373.33333334</v>
      </c>
      <c r="Y78" s="121">
        <f t="shared" si="10"/>
        <v>-161701808.33333334</v>
      </c>
      <c r="Z78" s="121">
        <f t="shared" si="10"/>
        <v>-167545243.33333334</v>
      </c>
      <c r="AA78" s="121">
        <f t="shared" si="10"/>
        <v>-173388678.33333334</v>
      </c>
      <c r="AB78" s="121">
        <f t="shared" si="10"/>
        <v>-179232113.33333334</v>
      </c>
      <c r="AC78" s="121">
        <f t="shared" si="10"/>
        <v>-189606463.33333334</v>
      </c>
      <c r="AD78" s="121">
        <f t="shared" si="10"/>
        <v>-197189363.23333335</v>
      </c>
      <c r="AE78" s="121">
        <f t="shared" si="10"/>
        <v>-194785872.88333336</v>
      </c>
      <c r="AF78" s="121">
        <f t="shared" si="10"/>
        <v>-189048433.73333335</v>
      </c>
      <c r="AG78" s="121">
        <f t="shared" si="10"/>
        <v>-183310994.58333334</v>
      </c>
      <c r="AH78" s="121">
        <f t="shared" si="10"/>
        <v>-177573555.43333334</v>
      </c>
      <c r="AI78" s="121">
        <f t="shared" si="10"/>
        <v>-171836116.28333333</v>
      </c>
      <c r="AJ78" s="121">
        <f t="shared" si="10"/>
        <v>-166098677.13333333</v>
      </c>
      <c r="AK78" s="121">
        <f t="shared" si="10"/>
        <v>-160361237.98333332</v>
      </c>
      <c r="AL78" s="121">
        <f t="shared" si="10"/>
        <v>-154623798.83333331</v>
      </c>
      <c r="AM78" s="121">
        <f t="shared" si="10"/>
        <v>-148886359.68333331</v>
      </c>
      <c r="AN78" s="121">
        <f t="shared" si="10"/>
        <v>-143148920.5333333</v>
      </c>
      <c r="AO78" s="121">
        <f t="shared" si="10"/>
        <v>-147407030.83333331</v>
      </c>
      <c r="AP78" s="121">
        <f t="shared" si="10"/>
        <v>-147708860.65683332</v>
      </c>
      <c r="AQ78" s="121">
        <f t="shared" si="10"/>
        <v>-132866817.67983332</v>
      </c>
      <c r="AR78" s="121">
        <f t="shared" si="10"/>
        <v>-112977837.97183332</v>
      </c>
      <c r="AS78" s="121">
        <f t="shared" si="10"/>
        <v>-93088858.263833314</v>
      </c>
      <c r="AT78" s="121">
        <f t="shared" si="10"/>
        <v>-73199878.55583331</v>
      </c>
      <c r="AU78" s="121">
        <f t="shared" si="10"/>
        <v>-53310898.847833306</v>
      </c>
      <c r="AV78" s="121">
        <f t="shared" si="10"/>
        <v>-33421919.139833301</v>
      </c>
      <c r="AW78" s="121">
        <f t="shared" si="10"/>
        <v>-13532939.431833297</v>
      </c>
      <c r="AX78" s="121">
        <f t="shared" si="10"/>
        <v>6356040.2761667073</v>
      </c>
      <c r="AY78" s="121">
        <f t="shared" si="10"/>
        <v>26245019.984166712</v>
      </c>
      <c r="AZ78" s="121">
        <f t="shared" si="10"/>
        <v>46133999.692166716</v>
      </c>
      <c r="BA78" s="121">
        <f t="shared" si="10"/>
        <v>50879106.599666722</v>
      </c>
      <c r="BB78" s="121">
        <f t="shared" si="10"/>
        <v>48231134.559966721</v>
      </c>
      <c r="BC78" s="121">
        <f t="shared" si="10"/>
        <v>60170885.319311723</v>
      </c>
      <c r="BD78" s="121">
        <f t="shared" si="10"/>
        <v>76958790.978281736</v>
      </c>
      <c r="BE78" s="121">
        <f t="shared" si="10"/>
        <v>93746696.63725175</v>
      </c>
      <c r="BF78" s="121">
        <f t="shared" si="10"/>
        <v>110534602.29622176</v>
      </c>
      <c r="BG78" s="121">
        <f t="shared" si="10"/>
        <v>127322507.95519178</v>
      </c>
      <c r="BH78" s="121">
        <f t="shared" si="10"/>
        <v>144110413.61416179</v>
      </c>
      <c r="BI78" s="121">
        <f t="shared" si="10"/>
        <v>160898319.27313179</v>
      </c>
      <c r="BJ78" s="121">
        <f t="shared" si="10"/>
        <v>177686224.93210179</v>
      </c>
      <c r="BK78" s="121">
        <f t="shared" si="10"/>
        <v>194474130.59107178</v>
      </c>
      <c r="BL78" s="121">
        <f t="shared" si="10"/>
        <v>211262036.25004178</v>
      </c>
    </row>
    <row r="79" spans="2:64" s="33" customFormat="1" x14ac:dyDescent="0.15">
      <c r="B79" s="309" t="s">
        <v>461</v>
      </c>
      <c r="C79" s="137"/>
      <c r="D79" s="70">
        <f>'FIN-CASHFLOW_CWS'!C35</f>
        <v>0</v>
      </c>
      <c r="E79" s="70">
        <f>'FIN-CASHFLOW_CWS'!D35</f>
        <v>0</v>
      </c>
      <c r="F79" s="70">
        <f>'FIN-CASHFLOW_CWS'!E35</f>
        <v>0</v>
      </c>
      <c r="G79" s="70">
        <f>'FIN-CASHFLOW_CWS'!F35</f>
        <v>0</v>
      </c>
      <c r="H79" s="70">
        <f>'FIN-CASHFLOW_CWS'!G35</f>
        <v>-17881250</v>
      </c>
      <c r="I79" s="70">
        <f>'FIN-CASHFLOW_CWS'!H35</f>
        <v>-9747916.6666666679</v>
      </c>
      <c r="J79" s="70">
        <f>'FIN-CASHFLOW_CWS'!I35</f>
        <v>-11747916.666666668</v>
      </c>
      <c r="K79" s="70">
        <f>'FIN-CASHFLOW_CWS'!J35</f>
        <v>-10779250</v>
      </c>
      <c r="L79" s="70">
        <f>'FIN-CASHFLOW_CWS'!K35</f>
        <v>-10779250</v>
      </c>
      <c r="M79" s="70">
        <f>'FIN-CASHFLOW_CWS'!L35</f>
        <v>-10779250</v>
      </c>
      <c r="N79" s="70">
        <f>'FIN-CASHFLOW_CWS'!M35</f>
        <v>-10779250</v>
      </c>
      <c r="O79" s="70">
        <f>'FIN-CASHFLOW_CWS'!N35</f>
        <v>-10779250</v>
      </c>
      <c r="P79" s="70">
        <f>'FIN-CASHFLOW_CWS'!O35</f>
        <v>-11133750</v>
      </c>
      <c r="Q79" s="70">
        <f>'FIN-CASHFLOW_CWS'!P35</f>
        <v>-12882515</v>
      </c>
      <c r="R79" s="70">
        <f>'FIN-CASHFLOW_CWS'!Q35</f>
        <v>-8351600</v>
      </c>
      <c r="S79" s="70">
        <f>'FIN-CASHFLOW_CWS'!R35</f>
        <v>-6843435</v>
      </c>
      <c r="T79" s="70">
        <f>'FIN-CASHFLOW_CWS'!S35</f>
        <v>-5843435</v>
      </c>
      <c r="U79" s="70">
        <f>'FIN-CASHFLOW_CWS'!T35</f>
        <v>-5843435</v>
      </c>
      <c r="V79" s="70">
        <f>'FIN-CASHFLOW_CWS'!U35</f>
        <v>-5843435</v>
      </c>
      <c r="W79" s="70">
        <f>'FIN-CASHFLOW_CWS'!V35</f>
        <v>-5843435</v>
      </c>
      <c r="X79" s="70">
        <f>'FIN-CASHFLOW_CWS'!W35</f>
        <v>-5843435</v>
      </c>
      <c r="Y79" s="70">
        <f>'FIN-CASHFLOW_CWS'!X35</f>
        <v>-5843435</v>
      </c>
      <c r="Z79" s="70">
        <f>'FIN-CASHFLOW_CWS'!Y35</f>
        <v>-5843435</v>
      </c>
      <c r="AA79" s="70">
        <f>'FIN-CASHFLOW_CWS'!Z35</f>
        <v>-5843435</v>
      </c>
      <c r="AB79" s="70">
        <f>'FIN-CASHFLOW_CWS'!AA35</f>
        <v>-10374350</v>
      </c>
      <c r="AC79" s="70">
        <f>'FIN-CASHFLOW_CWS'!AB35</f>
        <v>-7582899.8999999985</v>
      </c>
      <c r="AD79" s="70">
        <f>'FIN-CASHFLOW_CWS'!AC35</f>
        <v>2403490.3500000015</v>
      </c>
      <c r="AE79" s="70">
        <f>'FIN-CASHFLOW_CWS'!AD35</f>
        <v>5737439.1499999985</v>
      </c>
      <c r="AF79" s="70">
        <f>'FIN-CASHFLOW_CWS'!AE35</f>
        <v>5737439.1499999985</v>
      </c>
      <c r="AG79" s="70">
        <f>'FIN-CASHFLOW_CWS'!AF35</f>
        <v>5737439.1499999985</v>
      </c>
      <c r="AH79" s="70">
        <f>'FIN-CASHFLOW_CWS'!AG35</f>
        <v>5737439.1499999985</v>
      </c>
      <c r="AI79" s="70">
        <f>'FIN-CASHFLOW_CWS'!AH35</f>
        <v>5737439.1499999985</v>
      </c>
      <c r="AJ79" s="70">
        <f>'FIN-CASHFLOW_CWS'!AI35</f>
        <v>5737439.1499999985</v>
      </c>
      <c r="AK79" s="70">
        <f>'FIN-CASHFLOW_CWS'!AJ35</f>
        <v>5737439.1499999985</v>
      </c>
      <c r="AL79" s="70">
        <f>'FIN-CASHFLOW_CWS'!AK35</f>
        <v>5737439.1499999985</v>
      </c>
      <c r="AM79" s="70">
        <f>'FIN-CASHFLOW_CWS'!AL35</f>
        <v>5737439.1499999985</v>
      </c>
      <c r="AN79" s="70">
        <f>'FIN-CASHFLOW_CWS'!AM35</f>
        <v>-4258110.299999997</v>
      </c>
      <c r="AO79" s="70">
        <f>'FIN-CASHFLOW_CWS'!AN35</f>
        <v>-301829.82349999622</v>
      </c>
      <c r="AP79" s="70">
        <f>'FIN-CASHFLOW_CWS'!AO35</f>
        <v>14842042.977000006</v>
      </c>
      <c r="AQ79" s="70">
        <f>'FIN-CASHFLOW_CWS'!AP35</f>
        <v>19888979.708000004</v>
      </c>
      <c r="AR79" s="70">
        <f>'FIN-CASHFLOW_CWS'!AQ35</f>
        <v>19888979.708000004</v>
      </c>
      <c r="AS79" s="70">
        <f>'FIN-CASHFLOW_CWS'!AR35</f>
        <v>19888979.708000004</v>
      </c>
      <c r="AT79" s="70">
        <f>'FIN-CASHFLOW_CWS'!AS35</f>
        <v>19888979.708000004</v>
      </c>
      <c r="AU79" s="70">
        <f>'FIN-CASHFLOW_CWS'!AT35</f>
        <v>19888979.708000004</v>
      </c>
      <c r="AV79" s="70">
        <f>'FIN-CASHFLOW_CWS'!AU35</f>
        <v>19888979.708000004</v>
      </c>
      <c r="AW79" s="70">
        <f>'FIN-CASHFLOW_CWS'!AV35</f>
        <v>19888979.708000004</v>
      </c>
      <c r="AX79" s="70">
        <f>'FIN-CASHFLOW_CWS'!AW35</f>
        <v>19888979.708000004</v>
      </c>
      <c r="AY79" s="70">
        <f>'FIN-CASHFLOW_CWS'!AX35</f>
        <v>19888979.708000004</v>
      </c>
      <c r="AZ79" s="70">
        <f>'FIN-CASHFLOW_CWS'!AY35</f>
        <v>4745106.9075000063</v>
      </c>
      <c r="BA79" s="70">
        <f>'FIN-CASHFLOW_CWS'!AZ35</f>
        <v>-2647972.0397000015</v>
      </c>
      <c r="BB79" s="70">
        <f>'FIN-CASHFLOW_CWS'!BA35</f>
        <v>11939750.759344999</v>
      </c>
      <c r="BC79" s="70">
        <f>'FIN-CASHFLOW_CWS'!BB35</f>
        <v>16787905.65897001</v>
      </c>
      <c r="BD79" s="70">
        <f>'FIN-CASHFLOW_CWS'!BC35</f>
        <v>16787905.65897001</v>
      </c>
      <c r="BE79" s="70">
        <f>'FIN-CASHFLOW_CWS'!BD35</f>
        <v>16787905.65897001</v>
      </c>
      <c r="BF79" s="70">
        <f>'FIN-CASHFLOW_CWS'!BE35</f>
        <v>16787905.65897001</v>
      </c>
      <c r="BG79" s="70">
        <f>'FIN-CASHFLOW_CWS'!BF35</f>
        <v>16787905.65897001</v>
      </c>
      <c r="BH79" s="70">
        <f>'FIN-CASHFLOW_CWS'!BG35</f>
        <v>16787905.65897001</v>
      </c>
      <c r="BI79" s="70">
        <f>'FIN-CASHFLOW_CWS'!BH35</f>
        <v>16787905.65897001</v>
      </c>
      <c r="BJ79" s="70">
        <f>'FIN-CASHFLOW_CWS'!BI35</f>
        <v>16787905.65897001</v>
      </c>
      <c r="BK79" s="70">
        <f>'FIN-CASHFLOW_CWS'!BJ35</f>
        <v>16787905.65897001</v>
      </c>
      <c r="BL79" s="70">
        <f>'FIN-CASHFLOW_CWS'!BK35</f>
        <v>2223122.706020005</v>
      </c>
    </row>
    <row r="80" spans="2:64" x14ac:dyDescent="0.15">
      <c r="B80" s="305" t="s">
        <v>1032</v>
      </c>
      <c r="C80" s="135"/>
      <c r="D80" s="121">
        <f ca="1">SUM(D77:D79)</f>
        <v>113453500</v>
      </c>
      <c r="E80" s="121">
        <f ca="1">SUM(E77:E79)</f>
        <v>113453500</v>
      </c>
      <c r="F80" s="121">
        <f t="shared" ref="F80:BL80" ca="1" si="11">SUM(F77:F79)</f>
        <v>113453500</v>
      </c>
      <c r="G80" s="121">
        <f t="shared" ca="1" si="11"/>
        <v>113453500</v>
      </c>
      <c r="H80" s="121">
        <f t="shared" ca="1" si="11"/>
        <v>95572250</v>
      </c>
      <c r="I80" s="121">
        <f t="shared" ca="1" si="11"/>
        <v>98529598.333333328</v>
      </c>
      <c r="J80" s="121">
        <f t="shared" ca="1" si="11"/>
        <v>86781681.666666657</v>
      </c>
      <c r="K80" s="121">
        <f t="shared" ca="1" si="11"/>
        <v>76002431.666666657</v>
      </c>
      <c r="L80" s="121">
        <f t="shared" ca="1" si="11"/>
        <v>65223181.666666657</v>
      </c>
      <c r="M80" s="121">
        <f t="shared" ca="1" si="11"/>
        <v>54443931.666666664</v>
      </c>
      <c r="N80" s="121">
        <f t="shared" ca="1" si="11"/>
        <v>43664681.666666657</v>
      </c>
      <c r="O80" s="121">
        <f t="shared" ca="1" si="11"/>
        <v>90333388.766666651</v>
      </c>
      <c r="P80" s="121">
        <f t="shared" ca="1" si="11"/>
        <v>79199638.766666651</v>
      </c>
      <c r="Q80" s="121">
        <f t="shared" ca="1" si="11"/>
        <v>66317123.766666651</v>
      </c>
      <c r="R80" s="121">
        <f t="shared" ca="1" si="11"/>
        <v>57965523.766666651</v>
      </c>
      <c r="S80" s="121">
        <f t="shared" ca="1" si="11"/>
        <v>51122088.766666651</v>
      </c>
      <c r="T80" s="121">
        <f t="shared" ca="1" si="11"/>
        <v>45278653.766666651</v>
      </c>
      <c r="U80" s="121">
        <f t="shared" ca="1" si="11"/>
        <v>39435218.766666651</v>
      </c>
      <c r="V80" s="121">
        <f t="shared" ca="1" si="11"/>
        <v>33591783.766666651</v>
      </c>
      <c r="W80" s="121">
        <f t="shared" ca="1" si="11"/>
        <v>27748348.766666651</v>
      </c>
      <c r="X80" s="121">
        <f t="shared" ca="1" si="11"/>
        <v>21904913.766666651</v>
      </c>
      <c r="Y80" s="121">
        <f t="shared" ca="1" si="11"/>
        <v>16061478.766666651</v>
      </c>
      <c r="Z80" s="121">
        <f t="shared" ca="1" si="11"/>
        <v>10218043.766666651</v>
      </c>
      <c r="AA80" s="121">
        <f t="shared" ca="1" si="11"/>
        <v>4374608.7666666508</v>
      </c>
      <c r="AB80" s="121">
        <f t="shared" ca="1" si="11"/>
        <v>-5999741.2333333492</v>
      </c>
      <c r="AC80" s="121">
        <f t="shared" ca="1" si="11"/>
        <v>-13582641.133333348</v>
      </c>
      <c r="AD80" s="121">
        <f t="shared" ca="1" si="11"/>
        <v>-11179150.783333354</v>
      </c>
      <c r="AE80" s="121">
        <f t="shared" ca="1" si="11"/>
        <v>-5441711.6333333626</v>
      </c>
      <c r="AF80" s="121">
        <f t="shared" ca="1" si="11"/>
        <v>295727.51666664332</v>
      </c>
      <c r="AG80" s="121">
        <f t="shared" ca="1" si="11"/>
        <v>6033166.6666666493</v>
      </c>
      <c r="AH80" s="121">
        <f t="shared" ca="1" si="11"/>
        <v>11770605.816666655</v>
      </c>
      <c r="AI80" s="121">
        <f t="shared" ca="1" si="11"/>
        <v>17508044.966666661</v>
      </c>
      <c r="AJ80" s="121">
        <f t="shared" ca="1" si="11"/>
        <v>23245484.116666667</v>
      </c>
      <c r="AK80" s="121">
        <f t="shared" ca="1" si="11"/>
        <v>28982923.266666673</v>
      </c>
      <c r="AL80" s="121">
        <f t="shared" ca="1" si="11"/>
        <v>34720362.416666679</v>
      </c>
      <c r="AM80" s="121">
        <f t="shared" ca="1" si="11"/>
        <v>40457801.566666685</v>
      </c>
      <c r="AN80" s="121">
        <f t="shared" ca="1" si="11"/>
        <v>36199691.266666695</v>
      </c>
      <c r="AO80" s="121">
        <f t="shared" ca="1" si="11"/>
        <v>35897861.443166688</v>
      </c>
      <c r="AP80" s="121">
        <f t="shared" ca="1" si="11"/>
        <v>50739904.420166679</v>
      </c>
      <c r="AQ80" s="121">
        <f t="shared" ca="1" si="11"/>
        <v>70628884.128166676</v>
      </c>
      <c r="AR80" s="121">
        <f t="shared" ca="1" si="11"/>
        <v>90517863.83616668</v>
      </c>
      <c r="AS80" s="121">
        <f t="shared" ca="1" si="11"/>
        <v>110406843.54416668</v>
      </c>
      <c r="AT80" s="121">
        <f t="shared" ca="1" si="11"/>
        <v>130295823.25216669</v>
      </c>
      <c r="AU80" s="121">
        <f t="shared" ca="1" si="11"/>
        <v>150184802.96016669</v>
      </c>
      <c r="AV80" s="121">
        <f t="shared" ca="1" si="11"/>
        <v>170073782.6681667</v>
      </c>
      <c r="AW80" s="121">
        <f t="shared" ca="1" si="11"/>
        <v>189962762.3761667</v>
      </c>
      <c r="AX80" s="121">
        <f t="shared" ca="1" si="11"/>
        <v>209851742.08416671</v>
      </c>
      <c r="AY80" s="121">
        <f t="shared" ca="1" si="11"/>
        <v>229740721.79216671</v>
      </c>
      <c r="AZ80" s="121">
        <f t="shared" ca="1" si="11"/>
        <v>234485828.69966671</v>
      </c>
      <c r="BA80" s="121">
        <f t="shared" ca="1" si="11"/>
        <v>231837856.65996671</v>
      </c>
      <c r="BB80" s="121">
        <f t="shared" ca="1" si="11"/>
        <v>243777607.4193117</v>
      </c>
      <c r="BC80" s="121">
        <f t="shared" ca="1" si="11"/>
        <v>260565513.0782817</v>
      </c>
      <c r="BD80" s="121">
        <f t="shared" ca="1" si="11"/>
        <v>277353418.73725176</v>
      </c>
      <c r="BE80" s="121">
        <f t="shared" ca="1" si="11"/>
        <v>294141324.39622176</v>
      </c>
      <c r="BF80" s="121">
        <f t="shared" ca="1" si="11"/>
        <v>310929230.05519176</v>
      </c>
      <c r="BG80" s="121">
        <f t="shared" ca="1" si="11"/>
        <v>327717135.71416175</v>
      </c>
      <c r="BH80" s="121">
        <f t="shared" ca="1" si="11"/>
        <v>344505041.37313175</v>
      </c>
      <c r="BI80" s="121">
        <f t="shared" ca="1" si="11"/>
        <v>361292947.03210175</v>
      </c>
      <c r="BJ80" s="121">
        <f t="shared" ca="1" si="11"/>
        <v>378080852.69107175</v>
      </c>
      <c r="BK80" s="121">
        <f t="shared" ca="1" si="11"/>
        <v>394868758.35004175</v>
      </c>
      <c r="BL80" s="121">
        <f t="shared" ca="1" si="11"/>
        <v>397091881.05606174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1033</v>
      </c>
      <c r="C82" s="135"/>
      <c r="D82" s="121">
        <f t="shared" ref="D82:AI82" ca="1" si="12">D80+D74</f>
        <v>113453500</v>
      </c>
      <c r="E82" s="121">
        <f t="shared" ca="1" si="12"/>
        <v>113453500</v>
      </c>
      <c r="F82" s="121">
        <f t="shared" ca="1" si="12"/>
        <v>113453500</v>
      </c>
      <c r="G82" s="121">
        <f t="shared" ca="1" si="12"/>
        <v>113453500</v>
      </c>
      <c r="H82" s="121">
        <f t="shared" ca="1" si="12"/>
        <v>95572250</v>
      </c>
      <c r="I82" s="121">
        <f t="shared" ca="1" si="12"/>
        <v>98529598.333333328</v>
      </c>
      <c r="J82" s="121">
        <f t="shared" ca="1" si="12"/>
        <v>86781681.666666657</v>
      </c>
      <c r="K82" s="121">
        <f t="shared" ca="1" si="12"/>
        <v>76002431.666666657</v>
      </c>
      <c r="L82" s="121">
        <f t="shared" ca="1" si="12"/>
        <v>65223181.666666657</v>
      </c>
      <c r="M82" s="121">
        <f t="shared" ca="1" si="12"/>
        <v>54443931.666666664</v>
      </c>
      <c r="N82" s="121">
        <f t="shared" ca="1" si="12"/>
        <v>43664681.666666657</v>
      </c>
      <c r="O82" s="121">
        <f t="shared" ca="1" si="12"/>
        <v>90333388.766666651</v>
      </c>
      <c r="P82" s="121">
        <f t="shared" ca="1" si="12"/>
        <v>79199638.766666651</v>
      </c>
      <c r="Q82" s="121">
        <f t="shared" ca="1" si="12"/>
        <v>66317123.766666651</v>
      </c>
      <c r="R82" s="121">
        <f t="shared" ca="1" si="12"/>
        <v>57965523.766666651</v>
      </c>
      <c r="S82" s="121">
        <f t="shared" ca="1" si="12"/>
        <v>51122088.766666651</v>
      </c>
      <c r="T82" s="121">
        <f t="shared" ca="1" si="12"/>
        <v>45278653.766666651</v>
      </c>
      <c r="U82" s="121">
        <f t="shared" ca="1" si="12"/>
        <v>39435218.766666651</v>
      </c>
      <c r="V82" s="121">
        <f t="shared" ca="1" si="12"/>
        <v>33591783.766666651</v>
      </c>
      <c r="W82" s="121">
        <f t="shared" ca="1" si="12"/>
        <v>27748348.766666651</v>
      </c>
      <c r="X82" s="121">
        <f t="shared" ca="1" si="12"/>
        <v>21904913.766666651</v>
      </c>
      <c r="Y82" s="121">
        <f t="shared" ca="1" si="12"/>
        <v>16061478.766666651</v>
      </c>
      <c r="Z82" s="121">
        <f t="shared" ca="1" si="12"/>
        <v>10218043.766666651</v>
      </c>
      <c r="AA82" s="121">
        <f t="shared" ca="1" si="12"/>
        <v>4374608.7666666508</v>
      </c>
      <c r="AB82" s="121">
        <f t="shared" ca="1" si="12"/>
        <v>-5999741.2333333492</v>
      </c>
      <c r="AC82" s="121">
        <f t="shared" ca="1" si="12"/>
        <v>-13582641.133333348</v>
      </c>
      <c r="AD82" s="121">
        <f t="shared" ca="1" si="12"/>
        <v>-11179150.783333354</v>
      </c>
      <c r="AE82" s="121">
        <f t="shared" ca="1" si="12"/>
        <v>-5441711.6333333626</v>
      </c>
      <c r="AF82" s="121">
        <f t="shared" ca="1" si="12"/>
        <v>295727.51666664332</v>
      </c>
      <c r="AG82" s="121">
        <f t="shared" ca="1" si="12"/>
        <v>6033166.6666666493</v>
      </c>
      <c r="AH82" s="121">
        <f t="shared" ca="1" si="12"/>
        <v>11770605.816666655</v>
      </c>
      <c r="AI82" s="121">
        <f t="shared" ca="1" si="12"/>
        <v>17508044.966666661</v>
      </c>
      <c r="AJ82" s="121">
        <f t="shared" ref="AJ82:BL82" ca="1" si="13">AJ80+AJ74</f>
        <v>23245484.116666667</v>
      </c>
      <c r="AK82" s="121">
        <f t="shared" ca="1" si="13"/>
        <v>28982923.266666673</v>
      </c>
      <c r="AL82" s="121">
        <f t="shared" ca="1" si="13"/>
        <v>34720362.416666679</v>
      </c>
      <c r="AM82" s="121">
        <f t="shared" ca="1" si="13"/>
        <v>40457801.566666685</v>
      </c>
      <c r="AN82" s="121">
        <f t="shared" ca="1" si="13"/>
        <v>36199691.266666695</v>
      </c>
      <c r="AO82" s="121">
        <f t="shared" ca="1" si="13"/>
        <v>35897861.443166688</v>
      </c>
      <c r="AP82" s="121">
        <f t="shared" ca="1" si="13"/>
        <v>50739904.420166679</v>
      </c>
      <c r="AQ82" s="121">
        <f t="shared" ca="1" si="13"/>
        <v>70628884.128166676</v>
      </c>
      <c r="AR82" s="121">
        <f t="shared" ca="1" si="13"/>
        <v>90517863.83616668</v>
      </c>
      <c r="AS82" s="121">
        <f t="shared" ca="1" si="13"/>
        <v>110406843.54416668</v>
      </c>
      <c r="AT82" s="121">
        <f t="shared" ca="1" si="13"/>
        <v>130295823.25216669</v>
      </c>
      <c r="AU82" s="121">
        <f t="shared" ca="1" si="13"/>
        <v>150184802.96016669</v>
      </c>
      <c r="AV82" s="121">
        <f t="shared" ca="1" si="13"/>
        <v>170073782.6681667</v>
      </c>
      <c r="AW82" s="121">
        <f t="shared" ca="1" si="13"/>
        <v>189962762.3761667</v>
      </c>
      <c r="AX82" s="121">
        <f t="shared" ca="1" si="13"/>
        <v>209851742.08416671</v>
      </c>
      <c r="AY82" s="121">
        <f t="shared" ca="1" si="13"/>
        <v>229740721.79216671</v>
      </c>
      <c r="AZ82" s="121">
        <f t="shared" ca="1" si="13"/>
        <v>234485828.69966671</v>
      </c>
      <c r="BA82" s="121">
        <f t="shared" ca="1" si="13"/>
        <v>231837856.65996671</v>
      </c>
      <c r="BB82" s="121">
        <f t="shared" ca="1" si="13"/>
        <v>243777607.4193117</v>
      </c>
      <c r="BC82" s="121">
        <f t="shared" ca="1" si="13"/>
        <v>260565513.0782817</v>
      </c>
      <c r="BD82" s="121">
        <f t="shared" ca="1" si="13"/>
        <v>277353418.73725176</v>
      </c>
      <c r="BE82" s="121">
        <f t="shared" ca="1" si="13"/>
        <v>294141324.39622176</v>
      </c>
      <c r="BF82" s="121">
        <f t="shared" ca="1" si="13"/>
        <v>310929230.05519176</v>
      </c>
      <c r="BG82" s="121">
        <f t="shared" ca="1" si="13"/>
        <v>327717135.71416175</v>
      </c>
      <c r="BH82" s="121">
        <f t="shared" ca="1" si="13"/>
        <v>344505041.37313175</v>
      </c>
      <c r="BI82" s="121">
        <f t="shared" ca="1" si="13"/>
        <v>361292947.03210175</v>
      </c>
      <c r="BJ82" s="121">
        <f t="shared" ca="1" si="13"/>
        <v>378080852.69107175</v>
      </c>
      <c r="BK82" s="121">
        <f t="shared" ca="1" si="13"/>
        <v>394868758.35004175</v>
      </c>
      <c r="BL82" s="121">
        <f t="shared" ca="1" si="13"/>
        <v>397091881.05606174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918</v>
      </c>
      <c r="D2" s="74" t="s">
        <v>828</v>
      </c>
      <c r="E2" s="74" t="s">
        <v>829</v>
      </c>
      <c r="F2" s="10"/>
      <c r="G2" s="260" t="s">
        <v>893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 ca="1">'FIN-VALUE_CWS'!B36</f>
        <v>First Round - NPV from EneYR2</v>
      </c>
      <c r="C4" s="221">
        <f>'FIN-VALUE_CWS'!C36</f>
        <v>0.6302500000000002</v>
      </c>
      <c r="D4" s="121">
        <f ca="1">'FIN-VALUE_CWS'!D36</f>
        <v>15383658.758711135</v>
      </c>
      <c r="E4" s="121">
        <f ca="1">'FIN-VALUE_CWS'!E36</f>
        <v>12705265</v>
      </c>
      <c r="G4" s="244">
        <f ca="1">'FIN-VALUE_CWS'!F36</f>
        <v>0.82589357962750765</v>
      </c>
    </row>
    <row r="5" spans="2:15" x14ac:dyDescent="0.15">
      <c r="B5" s="138" t="str">
        <f ca="1">'FIN-VALUE_CWS'!B37</f>
        <v>Second Round - NPV from FebYR2</v>
      </c>
      <c r="C5" s="221">
        <f>'FIN-VALUE_CWS'!C37</f>
        <v>0.45524999999999999</v>
      </c>
      <c r="D5" s="121">
        <f ca="1">'FIN-VALUE_CWS'!D37</f>
        <v>67443220.854496375</v>
      </c>
      <c r="E5" s="121">
        <f ca="1">'FIN-VALUE_CWS'!E37</f>
        <v>57447957.099999994</v>
      </c>
      <c r="G5" s="244">
        <f ca="1">'FIN-VALUE_CWS'!F37</f>
        <v>0.85179735445819826</v>
      </c>
    </row>
    <row r="6" spans="2:15" x14ac:dyDescent="0.15">
      <c r="B6" s="138" t="str">
        <f>'FIN-VALUE_CWS'!B38</f>
        <v>Exit Valuation - NPV from JunYR3</v>
      </c>
      <c r="C6" s="221">
        <f>'FIN-VALUE_CWS'!C38</f>
        <v>0.25525000000000003</v>
      </c>
      <c r="D6" s="121">
        <f ca="1">'FIN-VALUE_CWS'!D38</f>
        <v>275674573.93307614</v>
      </c>
      <c r="E6" s="121">
        <f>'FIN-VALUE_CWS'!E38</f>
        <v>0</v>
      </c>
      <c r="G6" s="244">
        <f ca="1">'FIN-VALUE_CWS'!F38</f>
        <v>0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842</v>
      </c>
      <c r="C10" s="14" t="s">
        <v>839</v>
      </c>
      <c r="D10" s="14" t="s">
        <v>840</v>
      </c>
      <c r="E10" s="14" t="s">
        <v>892</v>
      </c>
      <c r="F10" s="10"/>
      <c r="G10" s="10" t="s">
        <v>875</v>
      </c>
    </row>
    <row r="11" spans="2:15" s="6" customFormat="1" x14ac:dyDescent="0.15">
      <c r="B11" s="138"/>
      <c r="C11" s="174"/>
    </row>
    <row r="12" spans="2:15" x14ac:dyDescent="0.15">
      <c r="B12" s="17" t="s">
        <v>843</v>
      </c>
      <c r="C12" s="381">
        <v>0.06</v>
      </c>
      <c r="D12" s="381">
        <v>0.06</v>
      </c>
      <c r="E12" s="381">
        <v>0.06</v>
      </c>
      <c r="F12" s="228"/>
      <c r="G12" s="33" t="s">
        <v>876</v>
      </c>
    </row>
    <row r="13" spans="2:15" x14ac:dyDescent="0.15">
      <c r="B13" s="124" t="s">
        <v>844</v>
      </c>
      <c r="C13" s="381">
        <v>0.1</v>
      </c>
      <c r="D13" s="381">
        <v>0.08</v>
      </c>
      <c r="E13" s="381">
        <v>0.02</v>
      </c>
      <c r="F13" s="228"/>
      <c r="G13" s="33" t="s">
        <v>891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1083</v>
      </c>
      <c r="C15" s="228"/>
      <c r="D15" s="228"/>
      <c r="E15" s="228"/>
      <c r="F15" s="228"/>
    </row>
    <row r="16" spans="2:15" x14ac:dyDescent="0.15">
      <c r="B16" s="124" t="s">
        <v>863</v>
      </c>
      <c r="C16" s="381">
        <v>0.02</v>
      </c>
      <c r="D16" s="381">
        <v>0.02</v>
      </c>
      <c r="E16" s="381">
        <v>0</v>
      </c>
      <c r="F16" s="228"/>
      <c r="G16" s="33" t="s">
        <v>868</v>
      </c>
    </row>
    <row r="17" spans="2:14" x14ac:dyDescent="0.15">
      <c r="B17" s="124" t="s">
        <v>864</v>
      </c>
      <c r="C17" s="381">
        <v>0.05</v>
      </c>
      <c r="D17" s="381">
        <v>2.5000000000000001E-2</v>
      </c>
      <c r="E17" s="381">
        <v>0</v>
      </c>
      <c r="F17" s="228"/>
      <c r="G17" s="33" t="s">
        <v>869</v>
      </c>
    </row>
    <row r="18" spans="2:14" x14ac:dyDescent="0.15">
      <c r="B18" s="124" t="s">
        <v>845</v>
      </c>
      <c r="C18" s="228"/>
      <c r="D18" s="228"/>
      <c r="E18" s="228"/>
      <c r="F18" s="228"/>
    </row>
    <row r="19" spans="2:14" x14ac:dyDescent="0.15">
      <c r="B19" s="227" t="s">
        <v>846</v>
      </c>
      <c r="C19" s="381">
        <v>0.05</v>
      </c>
      <c r="D19" s="381">
        <v>0.01</v>
      </c>
      <c r="E19" s="381">
        <v>0</v>
      </c>
      <c r="F19" s="228"/>
      <c r="G19" s="33" t="s">
        <v>870</v>
      </c>
    </row>
    <row r="20" spans="2:14" x14ac:dyDescent="0.15">
      <c r="B20" s="227" t="s">
        <v>865</v>
      </c>
      <c r="C20" s="381">
        <v>2.5000000000000001E-2</v>
      </c>
      <c r="D20" s="381">
        <v>0</v>
      </c>
      <c r="E20" s="381">
        <v>0</v>
      </c>
      <c r="F20" s="228"/>
      <c r="G20" s="33" t="s">
        <v>871</v>
      </c>
    </row>
    <row r="21" spans="2:14" x14ac:dyDescent="0.15">
      <c r="B21" s="227" t="s">
        <v>866</v>
      </c>
      <c r="C21" s="381">
        <v>1.4999999999999999E-2</v>
      </c>
      <c r="D21" s="381">
        <v>0</v>
      </c>
      <c r="E21" s="381">
        <v>0</v>
      </c>
      <c r="F21" s="228"/>
      <c r="G21" s="33" t="s">
        <v>872</v>
      </c>
    </row>
    <row r="22" spans="2:14" x14ac:dyDescent="0.15">
      <c r="B22" s="227" t="s">
        <v>847</v>
      </c>
      <c r="C22" s="381">
        <v>2.5000000000000001E-2</v>
      </c>
      <c r="D22" s="381">
        <v>0</v>
      </c>
      <c r="E22" s="381">
        <v>0</v>
      </c>
      <c r="F22" s="228"/>
      <c r="G22" s="33" t="s">
        <v>873</v>
      </c>
      <c r="K22" s="25"/>
      <c r="M22" s="25"/>
      <c r="N22" s="25"/>
    </row>
    <row r="23" spans="2:14" x14ac:dyDescent="0.15">
      <c r="B23" s="227" t="s">
        <v>848</v>
      </c>
      <c r="C23" s="381">
        <v>0.01</v>
      </c>
      <c r="D23" s="381">
        <v>0.01</v>
      </c>
      <c r="E23" s="381">
        <v>0</v>
      </c>
      <c r="F23" s="228"/>
      <c r="G23" s="33" t="s">
        <v>874</v>
      </c>
      <c r="K23" s="33"/>
    </row>
    <row r="24" spans="2:14" x14ac:dyDescent="0.15">
      <c r="B24" s="227" t="s">
        <v>867</v>
      </c>
      <c r="C24" s="381">
        <v>2.5000000000000001E-2</v>
      </c>
      <c r="D24" s="381">
        <v>2.5000000000000001E-2</v>
      </c>
      <c r="E24" s="381">
        <v>0.02</v>
      </c>
      <c r="F24" s="228"/>
      <c r="G24" s="33" t="s">
        <v>894</v>
      </c>
      <c r="K24" s="33"/>
    </row>
    <row r="25" spans="2:14" x14ac:dyDescent="0.15">
      <c r="B25" s="124" t="s">
        <v>849</v>
      </c>
      <c r="C25" s="228"/>
      <c r="D25" s="228"/>
      <c r="E25" s="228"/>
      <c r="F25" s="228"/>
    </row>
    <row r="26" spans="2:14" x14ac:dyDescent="0.15">
      <c r="B26" s="227" t="s">
        <v>850</v>
      </c>
      <c r="C26" s="381">
        <v>2.5000000000000001E-2</v>
      </c>
      <c r="D26" s="381">
        <v>2.5000000000000001E-2</v>
      </c>
      <c r="E26" s="381">
        <v>0</v>
      </c>
      <c r="F26" s="228"/>
      <c r="G26" s="33" t="s">
        <v>877</v>
      </c>
    </row>
    <row r="27" spans="2:14" x14ac:dyDescent="0.15">
      <c r="B27" s="227" t="s">
        <v>512</v>
      </c>
      <c r="C27" s="381">
        <v>1.025E-2</v>
      </c>
      <c r="D27" s="381">
        <f>C27</f>
        <v>1.025E-2</v>
      </c>
      <c r="E27" s="381">
        <f>D27</f>
        <v>1.025E-2</v>
      </c>
      <c r="F27" s="228"/>
      <c r="G27" s="33" t="s">
        <v>878</v>
      </c>
    </row>
    <row r="28" spans="2:14" x14ac:dyDescent="0.15">
      <c r="B28" s="227" t="s">
        <v>851</v>
      </c>
      <c r="C28" s="381">
        <v>1.2500000000000001E-2</v>
      </c>
      <c r="D28" s="381">
        <f>C28</f>
        <v>1.2500000000000001E-2</v>
      </c>
      <c r="E28" s="381">
        <f>D28</f>
        <v>1.2500000000000001E-2</v>
      </c>
      <c r="F28" s="228"/>
      <c r="G28" s="33" t="s">
        <v>879</v>
      </c>
    </row>
    <row r="29" spans="2:14" x14ac:dyDescent="0.15">
      <c r="B29" s="227" t="s">
        <v>852</v>
      </c>
      <c r="C29" s="381">
        <v>5.0000000000000001E-3</v>
      </c>
      <c r="D29" s="381">
        <f>C29</f>
        <v>5.0000000000000001E-3</v>
      </c>
      <c r="E29" s="381">
        <v>0.01</v>
      </c>
      <c r="F29" s="228"/>
      <c r="G29" s="33" t="s">
        <v>880</v>
      </c>
    </row>
    <row r="30" spans="2:14" x14ac:dyDescent="0.15">
      <c r="B30" s="48" t="s">
        <v>853</v>
      </c>
      <c r="C30" s="228"/>
      <c r="D30" s="228"/>
      <c r="E30" s="228"/>
      <c r="F30" s="228"/>
    </row>
    <row r="31" spans="2:14" x14ac:dyDescent="0.15">
      <c r="B31" s="227" t="s">
        <v>854</v>
      </c>
      <c r="C31" s="381">
        <v>0.01</v>
      </c>
      <c r="D31" s="381">
        <v>0.01</v>
      </c>
      <c r="E31" s="381">
        <v>4.4999999999999998E-2</v>
      </c>
      <c r="F31" s="228"/>
      <c r="G31" s="33" t="s">
        <v>881</v>
      </c>
    </row>
    <row r="32" spans="2:14" x14ac:dyDescent="0.15">
      <c r="B32" s="106" t="s">
        <v>860</v>
      </c>
      <c r="C32" s="381">
        <v>0.01</v>
      </c>
      <c r="D32" s="381">
        <v>0.01</v>
      </c>
      <c r="E32" s="381">
        <v>2.5000000000000001E-2</v>
      </c>
      <c r="F32" s="228"/>
      <c r="G32" s="33" t="s">
        <v>882</v>
      </c>
    </row>
    <row r="33" spans="2:15" x14ac:dyDescent="0.15">
      <c r="B33" s="106" t="s">
        <v>861</v>
      </c>
      <c r="C33" s="381">
        <v>0.02</v>
      </c>
      <c r="D33" s="381">
        <v>0.02</v>
      </c>
      <c r="E33" s="381">
        <v>0.01</v>
      </c>
      <c r="F33" s="228"/>
      <c r="G33" s="33" t="s">
        <v>886</v>
      </c>
    </row>
    <row r="34" spans="2:15" x14ac:dyDescent="0.15">
      <c r="B34" s="106" t="s">
        <v>862</v>
      </c>
      <c r="C34" s="381">
        <v>0.05</v>
      </c>
      <c r="D34" s="381">
        <v>0.05</v>
      </c>
      <c r="E34" s="381">
        <v>0.01</v>
      </c>
      <c r="F34" s="228"/>
      <c r="G34" s="33" t="s">
        <v>887</v>
      </c>
    </row>
    <row r="35" spans="2:15" x14ac:dyDescent="0.15">
      <c r="B35" s="106" t="s">
        <v>855</v>
      </c>
      <c r="C35" s="381">
        <v>7.4999999999999997E-2</v>
      </c>
      <c r="D35" s="381">
        <v>0.05</v>
      </c>
      <c r="E35" s="381">
        <v>2.5000000000000001E-2</v>
      </c>
      <c r="F35" s="228"/>
      <c r="G35" s="33" t="s">
        <v>888</v>
      </c>
    </row>
    <row r="36" spans="2:15" x14ac:dyDescent="0.15">
      <c r="B36" s="106" t="s">
        <v>856</v>
      </c>
      <c r="C36" s="381">
        <v>2.5000000000000001E-2</v>
      </c>
      <c r="D36" s="381">
        <v>2.5000000000000001E-2</v>
      </c>
      <c r="E36" s="381">
        <v>2.5000000000000001E-2</v>
      </c>
      <c r="F36" s="228"/>
      <c r="G36" s="33" t="s">
        <v>883</v>
      </c>
    </row>
    <row r="37" spans="2:15" x14ac:dyDescent="0.15">
      <c r="B37" s="106" t="s">
        <v>857</v>
      </c>
      <c r="C37" s="381">
        <v>0.05</v>
      </c>
      <c r="D37" s="381">
        <v>0.05</v>
      </c>
      <c r="E37" s="381">
        <v>2.5000000000000001E-2</v>
      </c>
      <c r="F37" s="228"/>
      <c r="G37" s="33" t="s">
        <v>884</v>
      </c>
    </row>
    <row r="38" spans="2:15" x14ac:dyDescent="0.15">
      <c r="B38" s="106" t="s">
        <v>858</v>
      </c>
      <c r="C38" s="381">
        <v>-2.5000000000000001E-2</v>
      </c>
      <c r="D38" s="381">
        <f>C38</f>
        <v>-2.5000000000000001E-2</v>
      </c>
      <c r="E38" s="381">
        <f>D38</f>
        <v>-2.5000000000000001E-2</v>
      </c>
      <c r="F38" s="229"/>
      <c r="G38" s="33" t="s">
        <v>885</v>
      </c>
    </row>
    <row r="39" spans="2:15" x14ac:dyDescent="0.15">
      <c r="B39" s="106" t="s">
        <v>859</v>
      </c>
      <c r="C39" s="381">
        <v>-1.7500000000000002E-2</v>
      </c>
      <c r="D39" s="381">
        <f>C39</f>
        <v>-1.7500000000000002E-2</v>
      </c>
      <c r="E39" s="381">
        <f>D39</f>
        <v>-1.7500000000000002E-2</v>
      </c>
      <c r="F39" s="228"/>
      <c r="G39" s="33" t="s">
        <v>889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919</v>
      </c>
      <c r="C41" s="303">
        <f>SUM(C12:C40)</f>
        <v>0.6302500000000002</v>
      </c>
      <c r="D41" s="303">
        <f>SUM(D12:D40)</f>
        <v>0.45524999999999999</v>
      </c>
      <c r="E41" s="303">
        <f>SUM(E12:E40)</f>
        <v>0.25525000000000003</v>
      </c>
      <c r="F41" s="303"/>
      <c r="G41" s="14" t="s">
        <v>890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7"/>
  <sheetViews>
    <sheetView topLeftCell="B1" workbookViewId="0">
      <selection activeCell="B38" sqref="B38"/>
    </sheetView>
    <sheetView topLeftCell="B1" workbookViewId="1"/>
    <sheetView tabSelected="1" topLeftCell="P1" workbookViewId="2">
      <selection activeCell="P1" sqref="P1:AA1"/>
    </sheetView>
  </sheetViews>
  <sheetFormatPr baseColWidth="10" defaultColWidth="9.1640625" defaultRowHeight="13" x14ac:dyDescent="0.15"/>
  <cols>
    <col min="1" max="1" width="3.33203125" style="48" hidden="1" customWidth="1"/>
    <col min="2" max="2" width="32.33203125" style="138" bestFit="1" customWidth="1"/>
    <col min="3" max="3" width="17.1640625" style="48" bestFit="1" customWidth="1"/>
    <col min="4" max="5" width="14.6640625" style="48" bestFit="1" customWidth="1"/>
    <col min="6" max="6" width="15.1640625" style="75" bestFit="1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48" width="13.5" style="48" customWidth="1"/>
    <col min="49" max="63" width="14.6640625" style="48" bestFit="1" customWidth="1"/>
    <col min="64" max="64" width="11.33203125" style="48" bestFit="1" customWidth="1"/>
    <col min="65" max="16384" width="9.1640625" style="48"/>
  </cols>
  <sheetData>
    <row r="1" spans="2:63" x14ac:dyDescent="0.15">
      <c r="B1" s="138" t="s">
        <v>771</v>
      </c>
      <c r="D1" s="388" t="s">
        <v>1256</v>
      </c>
      <c r="E1" s="388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 t="s">
        <v>1257</v>
      </c>
      <c r="Q1" s="388"/>
      <c r="R1" s="388"/>
      <c r="S1" s="388"/>
      <c r="T1" s="388"/>
      <c r="U1" s="388"/>
      <c r="V1" s="388"/>
      <c r="W1" s="388"/>
      <c r="X1" s="388"/>
      <c r="Y1" s="388"/>
      <c r="Z1" s="388"/>
      <c r="AA1" s="388"/>
      <c r="AB1" s="388" t="s">
        <v>1258</v>
      </c>
      <c r="AC1" s="388"/>
      <c r="AD1" s="388"/>
      <c r="AE1" s="388"/>
      <c r="AF1" s="388"/>
      <c r="AG1" s="388"/>
      <c r="AH1" s="388"/>
      <c r="AI1" s="388"/>
      <c r="AJ1" s="388"/>
      <c r="AK1" s="388"/>
      <c r="AL1" s="388"/>
      <c r="AM1" s="388"/>
      <c r="AN1" s="388" t="s">
        <v>1259</v>
      </c>
      <c r="AO1" s="388"/>
      <c r="AP1" s="388"/>
      <c r="AQ1" s="388"/>
      <c r="AR1" s="388"/>
      <c r="AS1" s="388"/>
      <c r="AT1" s="388"/>
      <c r="AU1" s="388"/>
      <c r="AV1" s="388"/>
      <c r="AW1" s="388"/>
      <c r="AX1" s="388"/>
      <c r="AY1" s="388"/>
      <c r="AZ1" s="388" t="s">
        <v>1260</v>
      </c>
      <c r="BA1" s="388"/>
      <c r="BB1" s="388"/>
      <c r="BC1" s="388"/>
      <c r="BD1" s="388"/>
      <c r="BE1" s="388"/>
      <c r="BF1" s="388"/>
      <c r="BG1" s="388"/>
      <c r="BH1" s="388"/>
      <c r="BI1" s="388"/>
      <c r="BJ1" s="388"/>
      <c r="BK1" s="388"/>
    </row>
    <row r="2" spans="2:63" x14ac:dyDescent="0.15">
      <c r="B2" s="135" t="s">
        <v>913</v>
      </c>
      <c r="C2" s="74" t="s">
        <v>1255</v>
      </c>
      <c r="D2" s="27" t="s">
        <v>1261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1261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1261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1261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1261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1031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444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hidden="1" x14ac:dyDescent="0.15">
      <c r="B6" s="127" t="s">
        <v>226</v>
      </c>
      <c r="C6" s="121"/>
      <c r="D6" s="121" t="str">
        <f>_xlfn.CONCAT(D2,$D$1)</f>
        <v>EneYR1</v>
      </c>
      <c r="E6" s="121" t="str">
        <f t="shared" ref="E6:O6" si="0">_xlfn.CONCAT(E2,$D$1)</f>
        <v>FebYR1</v>
      </c>
      <c r="F6" s="121" t="str">
        <f t="shared" si="0"/>
        <v>MarYR1</v>
      </c>
      <c r="G6" s="121" t="str">
        <f t="shared" si="0"/>
        <v>AprYR1</v>
      </c>
      <c r="H6" s="121" t="str">
        <f t="shared" si="0"/>
        <v>MayYR1</v>
      </c>
      <c r="I6" s="121" t="str">
        <f t="shared" si="0"/>
        <v>JunYR1</v>
      </c>
      <c r="J6" s="121" t="str">
        <f t="shared" si="0"/>
        <v>JulYR1</v>
      </c>
      <c r="K6" s="121" t="str">
        <f t="shared" si="0"/>
        <v>AugYR1</v>
      </c>
      <c r="L6" s="121" t="str">
        <f t="shared" si="0"/>
        <v>SepYR1</v>
      </c>
      <c r="M6" s="121" t="str">
        <f t="shared" si="0"/>
        <v>OctYR1</v>
      </c>
      <c r="N6" s="121" t="str">
        <f t="shared" si="0"/>
        <v>NovYR1</v>
      </c>
      <c r="O6" s="121" t="str">
        <f t="shared" si="0"/>
        <v>DecYR1</v>
      </c>
      <c r="P6" s="121" t="str">
        <f>_xlfn.CONCAT(P2,$P$1)</f>
        <v>EneYR2</v>
      </c>
      <c r="Q6" s="121" t="str">
        <f t="shared" ref="Q6:AA6" si="1">_xlfn.CONCAT(Q2,$P$1)</f>
        <v>FebYR2</v>
      </c>
      <c r="R6" s="121" t="str">
        <f t="shared" si="1"/>
        <v>MarYR2</v>
      </c>
      <c r="S6" s="121" t="str">
        <f t="shared" si="1"/>
        <v>AprYR2</v>
      </c>
      <c r="T6" s="121" t="str">
        <f t="shared" si="1"/>
        <v>MayYR2</v>
      </c>
      <c r="U6" s="121" t="str">
        <f t="shared" si="1"/>
        <v>JunYR2</v>
      </c>
      <c r="V6" s="121" t="str">
        <f t="shared" si="1"/>
        <v>JulYR2</v>
      </c>
      <c r="W6" s="121" t="str">
        <f t="shared" si="1"/>
        <v>AugYR2</v>
      </c>
      <c r="X6" s="121" t="str">
        <f t="shared" si="1"/>
        <v>SepYR2</v>
      </c>
      <c r="Y6" s="121" t="str">
        <f t="shared" si="1"/>
        <v>OctYR2</v>
      </c>
      <c r="Z6" s="121" t="str">
        <f t="shared" si="1"/>
        <v>NovYR2</v>
      </c>
      <c r="AA6" s="121" t="str">
        <f t="shared" si="1"/>
        <v>DecYR2</v>
      </c>
      <c r="AB6" s="121" t="str">
        <f>_xlfn.CONCAT(AB2,$AB$1)</f>
        <v>EneYR3</v>
      </c>
      <c r="AC6" s="121" t="str">
        <f t="shared" ref="AC6:AM6" si="2">_xlfn.CONCAT(AC2,$AB$1)</f>
        <v>FebYR3</v>
      </c>
      <c r="AD6" s="121" t="str">
        <f t="shared" si="2"/>
        <v>MarYR3</v>
      </c>
      <c r="AE6" s="121" t="str">
        <f t="shared" si="2"/>
        <v>AprYR3</v>
      </c>
      <c r="AF6" s="121" t="str">
        <f t="shared" si="2"/>
        <v>MayYR3</v>
      </c>
      <c r="AG6" s="121" t="str">
        <f t="shared" si="2"/>
        <v>JunYR3</v>
      </c>
      <c r="AH6" s="121" t="str">
        <f t="shared" si="2"/>
        <v>JulYR3</v>
      </c>
      <c r="AI6" s="121" t="str">
        <f t="shared" si="2"/>
        <v>AugYR3</v>
      </c>
      <c r="AJ6" s="121" t="str">
        <f t="shared" si="2"/>
        <v>SepYR3</v>
      </c>
      <c r="AK6" s="121" t="str">
        <f t="shared" si="2"/>
        <v>OctYR3</v>
      </c>
      <c r="AL6" s="121" t="str">
        <f t="shared" si="2"/>
        <v>NovYR3</v>
      </c>
      <c r="AM6" s="121" t="str">
        <f t="shared" si="2"/>
        <v>DecYR3</v>
      </c>
      <c r="AN6" s="121" t="str">
        <f>_xlfn.CONCAT(AN2,$AN$1)</f>
        <v>EneYR4</v>
      </c>
      <c r="AO6" s="121" t="str">
        <f t="shared" ref="AO6:AY6" si="3">_xlfn.CONCAT(AO2,$AN$1)</f>
        <v>FebYR4</v>
      </c>
      <c r="AP6" s="121" t="str">
        <f t="shared" si="3"/>
        <v>MarYR4</v>
      </c>
      <c r="AQ6" s="121" t="str">
        <f t="shared" si="3"/>
        <v>AprYR4</v>
      </c>
      <c r="AR6" s="121" t="str">
        <f t="shared" si="3"/>
        <v>MayYR4</v>
      </c>
      <c r="AS6" s="121" t="str">
        <f t="shared" si="3"/>
        <v>JunYR4</v>
      </c>
      <c r="AT6" s="121" t="str">
        <f t="shared" si="3"/>
        <v>JulYR4</v>
      </c>
      <c r="AU6" s="121" t="str">
        <f t="shared" si="3"/>
        <v>AugYR4</v>
      </c>
      <c r="AV6" s="121" t="str">
        <f t="shared" si="3"/>
        <v>SepYR4</v>
      </c>
      <c r="AW6" s="121" t="str">
        <f t="shared" si="3"/>
        <v>OctYR4</v>
      </c>
      <c r="AX6" s="121" t="str">
        <f t="shared" si="3"/>
        <v>NovYR4</v>
      </c>
      <c r="AY6" s="121" t="str">
        <f t="shared" si="3"/>
        <v>DecYR4</v>
      </c>
      <c r="AZ6" s="121" t="str">
        <f>_xlfn.CONCAT(AZ2,$AZ$1)</f>
        <v>EneYR5</v>
      </c>
      <c r="BA6" s="121" t="str">
        <f t="shared" ref="BA6:BK6" si="4">_xlfn.CONCAT(BA2,$AZ$1)</f>
        <v>FebYR5</v>
      </c>
      <c r="BB6" s="121" t="str">
        <f t="shared" si="4"/>
        <v>MarYR5</v>
      </c>
      <c r="BC6" s="121" t="str">
        <f t="shared" si="4"/>
        <v>AprYR5</v>
      </c>
      <c r="BD6" s="121" t="str">
        <f t="shared" si="4"/>
        <v>MayYR5</v>
      </c>
      <c r="BE6" s="121" t="str">
        <f t="shared" si="4"/>
        <v>JunYR5</v>
      </c>
      <c r="BF6" s="121" t="str">
        <f t="shared" si="4"/>
        <v>JulYR5</v>
      </c>
      <c r="BG6" s="121" t="str">
        <f t="shared" si="4"/>
        <v>AugYR5</v>
      </c>
      <c r="BH6" s="121" t="str">
        <f t="shared" si="4"/>
        <v>SepYR5</v>
      </c>
      <c r="BI6" s="121" t="str">
        <f t="shared" si="4"/>
        <v>OctYR5</v>
      </c>
      <c r="BJ6" s="121" t="str">
        <f t="shared" si="4"/>
        <v>NovYR5</v>
      </c>
      <c r="BK6" s="121" t="str">
        <f t="shared" si="4"/>
        <v>DecYR5</v>
      </c>
    </row>
    <row r="7" spans="2:63" x14ac:dyDescent="0.15">
      <c r="B7" s="226" t="s">
        <v>467</v>
      </c>
      <c r="C7" s="121">
        <f>'FIN-CASHFLOW_CWS'!C67</f>
        <v>0</v>
      </c>
      <c r="D7" s="121">
        <f>'FIN-CASHFLOW_CWS'!D67</f>
        <v>0</v>
      </c>
      <c r="E7" s="121">
        <f>'FIN-CASHFLOW_CWS'!E67</f>
        <v>0</v>
      </c>
      <c r="F7" s="121">
        <f>'FIN-CASHFLOW_CWS'!F67</f>
        <v>0</v>
      </c>
      <c r="G7" s="121">
        <f>'FIN-CASHFLOW_CWS'!G67</f>
        <v>-28103000</v>
      </c>
      <c r="H7" s="121">
        <f>'FIN-CASHFLOW_CWS'!H67</f>
        <v>-9732000.0000000019</v>
      </c>
      <c r="I7" s="121">
        <f>'FIN-CASHFLOW_CWS'!I67</f>
        <v>-11572000.000000002</v>
      </c>
      <c r="J7" s="121">
        <f>'FIN-CASHFLOW_CWS'!J67</f>
        <v>-10682000</v>
      </c>
      <c r="K7" s="121">
        <f>'FIN-CASHFLOW_CWS'!K67</f>
        <v>-10602000</v>
      </c>
      <c r="L7" s="121">
        <f>'FIN-CASHFLOW_CWS'!L67</f>
        <v>-10602000</v>
      </c>
      <c r="M7" s="121">
        <f>'FIN-CASHFLOW_CWS'!M67</f>
        <v>-10602000</v>
      </c>
      <c r="N7" s="121">
        <f>'FIN-CASHFLOW_CWS'!N67</f>
        <v>-10602000</v>
      </c>
      <c r="O7" s="121">
        <f>'FIN-CASHFLOW_CWS'!O67</f>
        <v>-10956500</v>
      </c>
      <c r="P7" s="121">
        <f>'FIN-CASHFLOW_CWS'!P67</f>
        <v>-12705265</v>
      </c>
      <c r="Q7" s="70">
        <f>'FIN-CASHFLOW_CWS'!Q67</f>
        <v>-8174350</v>
      </c>
      <c r="R7" s="121">
        <f>'FIN-CASHFLOW_CWS'!R67</f>
        <v>-6666185</v>
      </c>
      <c r="S7" s="121">
        <f>'FIN-CASHFLOW_CWS'!S67</f>
        <v>-5666185</v>
      </c>
      <c r="T7" s="121">
        <f>'FIN-CASHFLOW_CWS'!T67</f>
        <v>-5666185</v>
      </c>
      <c r="U7" s="121">
        <f>'FIN-CASHFLOW_CWS'!U67</f>
        <v>-5666185</v>
      </c>
      <c r="V7" s="70">
        <f>'FIN-CASHFLOW_CWS'!V67</f>
        <v>-5666185</v>
      </c>
      <c r="W7" s="121">
        <f>'FIN-CASHFLOW_CWS'!W67</f>
        <v>-5666185</v>
      </c>
      <c r="X7" s="121">
        <f>'FIN-CASHFLOW_CWS'!X67</f>
        <v>-5666185</v>
      </c>
      <c r="Y7" s="121">
        <f>'FIN-CASHFLOW_CWS'!Y67</f>
        <v>-5666185</v>
      </c>
      <c r="Z7" s="121">
        <f>'FIN-CASHFLOW_CWS'!Z67</f>
        <v>-5666185</v>
      </c>
      <c r="AA7" s="121">
        <f>'FIN-CASHFLOW_CWS'!AA67</f>
        <v>-10197100</v>
      </c>
      <c r="AB7" s="121">
        <f>'FIN-CASHFLOW_CWS'!AB67</f>
        <v>-7405649.8999999985</v>
      </c>
      <c r="AC7" s="121">
        <f>'FIN-CASHFLOW_CWS'!AC67</f>
        <v>2580740.3500000015</v>
      </c>
      <c r="AD7" s="121">
        <f>'FIN-CASHFLOW_CWS'!AD67</f>
        <v>5914689.1499999985</v>
      </c>
      <c r="AE7" s="121">
        <f>'FIN-CASHFLOW_CWS'!AE67</f>
        <v>5914689.1499999985</v>
      </c>
      <c r="AF7" s="121">
        <f>'FIN-CASHFLOW_CWS'!AF67</f>
        <v>5914689.1499999985</v>
      </c>
      <c r="AG7" s="121">
        <f>'FIN-CASHFLOW_CWS'!AG67</f>
        <v>5914689.1499999985</v>
      </c>
      <c r="AH7" s="121">
        <f>'FIN-CASHFLOW_CWS'!AH67</f>
        <v>5914689.1499999985</v>
      </c>
      <c r="AI7" s="121">
        <f>'FIN-CASHFLOW_CWS'!AI67</f>
        <v>5914689.1499999985</v>
      </c>
      <c r="AJ7" s="121">
        <f>'FIN-CASHFLOW_CWS'!AJ67</f>
        <v>5914689.1499999985</v>
      </c>
      <c r="AK7" s="121">
        <f>'FIN-CASHFLOW_CWS'!AK67</f>
        <v>5914689.1499999985</v>
      </c>
      <c r="AL7" s="121">
        <f>'FIN-CASHFLOW_CWS'!AL67</f>
        <v>5914689.1499999985</v>
      </c>
      <c r="AM7" s="121">
        <f>'FIN-CASHFLOW_CWS'!AM67</f>
        <v>-4080860.299999997</v>
      </c>
      <c r="AN7" s="121">
        <f>'FIN-CASHFLOW_CWS'!AN67</f>
        <v>-124579.82349999622</v>
      </c>
      <c r="AO7" s="121">
        <f>'FIN-CASHFLOW_CWS'!AO67</f>
        <v>15019292.977000006</v>
      </c>
      <c r="AP7" s="121">
        <f>'FIN-CASHFLOW_CWS'!AP67</f>
        <v>20066229.708000004</v>
      </c>
      <c r="AQ7" s="121">
        <f>'FIN-CASHFLOW_CWS'!AQ67</f>
        <v>20066229.708000004</v>
      </c>
      <c r="AR7" s="121">
        <f>'FIN-CASHFLOW_CWS'!AR67</f>
        <v>20066229.708000004</v>
      </c>
      <c r="AS7" s="121">
        <f>'FIN-CASHFLOW_CWS'!AS67</f>
        <v>20066229.708000004</v>
      </c>
      <c r="AT7" s="121">
        <f>'FIN-CASHFLOW_CWS'!AT67</f>
        <v>20066229.708000004</v>
      </c>
      <c r="AU7" s="121">
        <f>'FIN-CASHFLOW_CWS'!AU67</f>
        <v>20066229.708000004</v>
      </c>
      <c r="AV7" s="121">
        <f>'FIN-CASHFLOW_CWS'!AV67</f>
        <v>20066229.708000004</v>
      </c>
      <c r="AW7" s="121">
        <f>'FIN-CASHFLOW_CWS'!AW67</f>
        <v>20066229.708000004</v>
      </c>
      <c r="AX7" s="121">
        <f>'FIN-CASHFLOW_CWS'!AX67</f>
        <v>20066229.708000004</v>
      </c>
      <c r="AY7" s="121">
        <f>'FIN-CASHFLOW_CWS'!AY67</f>
        <v>4922356.9075000063</v>
      </c>
      <c r="AZ7" s="121">
        <f>'FIN-CASHFLOW_CWS'!AZ67</f>
        <v>-2470722.0397000015</v>
      </c>
      <c r="BA7" s="121">
        <f>'FIN-CASHFLOW_CWS'!BA67</f>
        <v>12117000.759344999</v>
      </c>
      <c r="BB7" s="121">
        <f>'FIN-CASHFLOW_CWS'!BB67</f>
        <v>16965155.65897001</v>
      </c>
      <c r="BC7" s="121">
        <f>'FIN-CASHFLOW_CWS'!BC67</f>
        <v>16965155.65897001</v>
      </c>
      <c r="BD7" s="121">
        <f>'FIN-CASHFLOW_CWS'!BD67</f>
        <v>16965155.65897001</v>
      </c>
      <c r="BE7" s="121">
        <f>'FIN-CASHFLOW_CWS'!BE67</f>
        <v>16965155.65897001</v>
      </c>
      <c r="BF7" s="121">
        <f>'FIN-CASHFLOW_CWS'!BF67</f>
        <v>16965155.65897001</v>
      </c>
      <c r="BG7" s="121">
        <f>'FIN-CASHFLOW_CWS'!BG67</f>
        <v>16965155.65897001</v>
      </c>
      <c r="BH7" s="121">
        <f>'FIN-CASHFLOW_CWS'!BH67</f>
        <v>16965155.65897001</v>
      </c>
      <c r="BI7" s="121">
        <f>'FIN-CASHFLOW_CWS'!BI67</f>
        <v>16965155.65897001</v>
      </c>
      <c r="BJ7" s="121">
        <f>'FIN-CASHFLOW_CWS'!BJ67</f>
        <v>16965155.65897001</v>
      </c>
      <c r="BK7" s="121">
        <f>'FIN-CASHFLOW_CWS'!BK67</f>
        <v>2400372.706020005</v>
      </c>
    </row>
    <row r="8" spans="2:63" s="33" customFormat="1" x14ac:dyDescent="0.15">
      <c r="B8" s="162"/>
      <c r="C8" s="70"/>
      <c r="D8" s="70"/>
      <c r="E8" s="70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</row>
    <row r="9" spans="2:63" x14ac:dyDescent="0.15">
      <c r="B9" s="127" t="s">
        <v>469</v>
      </c>
      <c r="C9" s="121">
        <f>'FIN-CASHFLOW_CWS'!C69</f>
        <v>0</v>
      </c>
      <c r="D9" s="121">
        <f>'FIN-CASHFLOW_CWS'!D69</f>
        <v>0</v>
      </c>
      <c r="E9" s="121">
        <f>'FIN-CASHFLOW_CWS'!E69</f>
        <v>0</v>
      </c>
      <c r="F9" s="121">
        <f>'FIN-CASHFLOW_CWS'!F69</f>
        <v>0</v>
      </c>
      <c r="G9" s="121">
        <f>'FIN-CASHFLOW_CWS'!G69</f>
        <v>0</v>
      </c>
      <c r="H9" s="121">
        <f>'FIN-CASHFLOW_CWS'!H69</f>
        <v>-28103000</v>
      </c>
      <c r="I9" s="121">
        <f>'FIN-CASHFLOW_CWS'!I69</f>
        <v>-37835000</v>
      </c>
      <c r="J9" s="121">
        <f>'FIN-CASHFLOW_CWS'!J69</f>
        <v>-49407000</v>
      </c>
      <c r="K9" s="121">
        <f>'FIN-CASHFLOW_CWS'!K69</f>
        <v>-60089000</v>
      </c>
      <c r="L9" s="121">
        <f>'FIN-CASHFLOW_CWS'!L69</f>
        <v>-70691000</v>
      </c>
      <c r="M9" s="121">
        <f>'FIN-CASHFLOW_CWS'!M69</f>
        <v>-81293000</v>
      </c>
      <c r="N9" s="121">
        <f>'FIN-CASHFLOW_CWS'!N69</f>
        <v>-91895000</v>
      </c>
      <c r="O9" s="121">
        <f>'FIN-CASHFLOW_CWS'!O69</f>
        <v>-102497000</v>
      </c>
      <c r="P9" s="121">
        <f>'FIN-CASHFLOW_CWS'!P69</f>
        <v>-113453500</v>
      </c>
      <c r="Q9" s="121">
        <f>'FIN-CASHFLOW_CWS'!Q69</f>
        <v>-126158765</v>
      </c>
      <c r="R9" s="121">
        <f>'FIN-CASHFLOW_CWS'!R69</f>
        <v>-134333115</v>
      </c>
      <c r="S9" s="121">
        <f>'FIN-CASHFLOW_CWS'!S69</f>
        <v>-140999300</v>
      </c>
      <c r="T9" s="121">
        <f>'FIN-CASHFLOW_CWS'!T69</f>
        <v>-146665485</v>
      </c>
      <c r="U9" s="121">
        <f>'FIN-CASHFLOW_CWS'!U69</f>
        <v>-152331670</v>
      </c>
      <c r="V9" s="121">
        <f>'FIN-CASHFLOW_CWS'!V69</f>
        <v>-157997855</v>
      </c>
      <c r="W9" s="121">
        <f>'FIN-CASHFLOW_CWS'!W69</f>
        <v>-163664040</v>
      </c>
      <c r="X9" s="121">
        <f>'FIN-CASHFLOW_CWS'!X69</f>
        <v>-169330225</v>
      </c>
      <c r="Y9" s="121">
        <f>'FIN-CASHFLOW_CWS'!Y69</f>
        <v>-174996410</v>
      </c>
      <c r="Z9" s="121">
        <f>'FIN-CASHFLOW_CWS'!Z69</f>
        <v>-180662595</v>
      </c>
      <c r="AA9" s="121">
        <f>'FIN-CASHFLOW_CWS'!AA69</f>
        <v>-186328780</v>
      </c>
      <c r="AB9" s="121">
        <f>'FIN-CASHFLOW_CWS'!AB69</f>
        <v>-196525880</v>
      </c>
      <c r="AC9" s="121">
        <f>'FIN-CASHFLOW_CWS'!AC69</f>
        <v>-203931529.90000001</v>
      </c>
      <c r="AD9" s="121">
        <f>'FIN-CASHFLOW_CWS'!AD69</f>
        <v>-201350789.55000001</v>
      </c>
      <c r="AE9" s="121">
        <f>'FIN-CASHFLOW_CWS'!AE69</f>
        <v>-195436100.40000001</v>
      </c>
      <c r="AF9" s="121">
        <f>'FIN-CASHFLOW_CWS'!AF69</f>
        <v>-189521411.25</v>
      </c>
      <c r="AG9" s="121">
        <f>'FIN-CASHFLOW_CWS'!AG69</f>
        <v>-183606722.09999999</v>
      </c>
      <c r="AH9" s="121">
        <f>'FIN-CASHFLOW_CWS'!AH69</f>
        <v>-177692032.94999999</v>
      </c>
      <c r="AI9" s="121">
        <f>'FIN-CASHFLOW_CWS'!AI69</f>
        <v>-171777343.79999998</v>
      </c>
      <c r="AJ9" s="121">
        <f>'FIN-CASHFLOW_CWS'!AJ69</f>
        <v>-165862654.64999998</v>
      </c>
      <c r="AK9" s="121">
        <f>'FIN-CASHFLOW_CWS'!AK69</f>
        <v>-159947965.49999997</v>
      </c>
      <c r="AL9" s="121">
        <f>'FIN-CASHFLOW_CWS'!AL69</f>
        <v>-154033276.34999996</v>
      </c>
      <c r="AM9" s="121">
        <f>'FIN-CASHFLOW_CWS'!AM69</f>
        <v>-148118587.19999996</v>
      </c>
      <c r="AN9" s="121">
        <f>'FIN-CASHFLOW_CWS'!AN69</f>
        <v>-152199447.49999994</v>
      </c>
      <c r="AO9" s="121">
        <f>'FIN-CASHFLOW_CWS'!AO69</f>
        <v>-152324027.32349995</v>
      </c>
      <c r="AP9" s="121">
        <f>'FIN-CASHFLOW_CWS'!AP69</f>
        <v>-137304734.34649995</v>
      </c>
      <c r="AQ9" s="121">
        <f>'FIN-CASHFLOW_CWS'!AQ69</f>
        <v>-117238504.63849995</v>
      </c>
      <c r="AR9" s="121">
        <f>'FIN-CASHFLOW_CWS'!AR69</f>
        <v>-97172274.930499941</v>
      </c>
      <c r="AS9" s="121">
        <f>'FIN-CASHFLOW_CWS'!AS69</f>
        <v>-77106045.222499937</v>
      </c>
      <c r="AT9" s="121">
        <f>'FIN-CASHFLOW_CWS'!AT69</f>
        <v>-57039815.514499933</v>
      </c>
      <c r="AU9" s="121">
        <f>'FIN-CASHFLOW_CWS'!AU69</f>
        <v>-36973585.806499928</v>
      </c>
      <c r="AV9" s="121">
        <f>'FIN-CASHFLOW_CWS'!AV69</f>
        <v>-16907356.098499924</v>
      </c>
      <c r="AW9" s="121">
        <f>'FIN-CASHFLOW_CWS'!AW69</f>
        <v>3158873.6095000803</v>
      </c>
      <c r="AX9" s="121">
        <f>'FIN-CASHFLOW_CWS'!AX69</f>
        <v>23225103.317500085</v>
      </c>
      <c r="AY9" s="121">
        <f>'FIN-CASHFLOW_CWS'!AY69</f>
        <v>43291333.025500089</v>
      </c>
      <c r="AZ9" s="121">
        <f>'FIN-CASHFLOW_CWS'!AZ69</f>
        <v>48213689.933000095</v>
      </c>
      <c r="BA9" s="121">
        <f>'FIN-CASHFLOW_CWS'!BA69</f>
        <v>45742967.893300094</v>
      </c>
      <c r="BB9" s="121">
        <f>'FIN-CASHFLOW_CWS'!BB69</f>
        <v>57859968.652645096</v>
      </c>
      <c r="BC9" s="121">
        <f>'FIN-CASHFLOW_CWS'!BC69</f>
        <v>74825124.311615109</v>
      </c>
      <c r="BD9" s="121">
        <f>'FIN-CASHFLOW_CWS'!BD69</f>
        <v>91790279.970585123</v>
      </c>
      <c r="BE9" s="121">
        <f>'FIN-CASHFLOW_CWS'!BE69</f>
        <v>108755435.62955514</v>
      </c>
      <c r="BF9" s="121">
        <f>'FIN-CASHFLOW_CWS'!BF69</f>
        <v>125720591.28852515</v>
      </c>
      <c r="BG9" s="121">
        <f>'FIN-CASHFLOW_CWS'!BG69</f>
        <v>142685746.94749516</v>
      </c>
      <c r="BH9" s="121">
        <f>'FIN-CASHFLOW_CWS'!BH69</f>
        <v>159650902.60646516</v>
      </c>
      <c r="BI9" s="121">
        <f>'FIN-CASHFLOW_CWS'!BI69</f>
        <v>176616058.26543516</v>
      </c>
      <c r="BJ9" s="121">
        <f>'FIN-CASHFLOW_CWS'!BJ69</f>
        <v>193581213.92440516</v>
      </c>
      <c r="BK9" s="121">
        <f>'FIN-CASHFLOW_CWS'!BK69</f>
        <v>210546369.58337516</v>
      </c>
    </row>
    <row r="10" spans="2:63" hidden="1" x14ac:dyDescent="0.15">
      <c r="B10" s="127" t="s">
        <v>226</v>
      </c>
      <c r="C10" s="121"/>
      <c r="D10" s="121" t="str">
        <f>D6 &amp; "Acum"</f>
        <v>EneYR1Acum</v>
      </c>
      <c r="E10" s="121" t="str">
        <f t="shared" ref="E10:BK10" si="5">E6 &amp; "Acum"</f>
        <v>FebYR1Acum</v>
      </c>
      <c r="F10" s="121" t="str">
        <f t="shared" si="5"/>
        <v>MarYR1Acum</v>
      </c>
      <c r="G10" s="121" t="str">
        <f t="shared" si="5"/>
        <v>AprYR1Acum</v>
      </c>
      <c r="H10" s="121" t="str">
        <f t="shared" si="5"/>
        <v>MayYR1Acum</v>
      </c>
      <c r="I10" s="121" t="str">
        <f t="shared" si="5"/>
        <v>JunYR1Acum</v>
      </c>
      <c r="J10" s="121" t="str">
        <f t="shared" si="5"/>
        <v>JulYR1Acum</v>
      </c>
      <c r="K10" s="121" t="str">
        <f t="shared" si="5"/>
        <v>AugYR1Acum</v>
      </c>
      <c r="L10" s="121" t="str">
        <f t="shared" si="5"/>
        <v>SepYR1Acum</v>
      </c>
      <c r="M10" s="121" t="str">
        <f t="shared" si="5"/>
        <v>OctYR1Acum</v>
      </c>
      <c r="N10" s="121" t="str">
        <f t="shared" si="5"/>
        <v>NovYR1Acum</v>
      </c>
      <c r="O10" s="121" t="str">
        <f t="shared" si="5"/>
        <v>DecYR1Acum</v>
      </c>
      <c r="P10" s="121" t="str">
        <f t="shared" si="5"/>
        <v>EneYR2Acum</v>
      </c>
      <c r="Q10" s="121" t="str">
        <f t="shared" si="5"/>
        <v>FebYR2Acum</v>
      </c>
      <c r="R10" s="121" t="str">
        <f t="shared" si="5"/>
        <v>MarYR2Acum</v>
      </c>
      <c r="S10" s="121" t="str">
        <f t="shared" si="5"/>
        <v>AprYR2Acum</v>
      </c>
      <c r="T10" s="121" t="str">
        <f t="shared" si="5"/>
        <v>MayYR2Acum</v>
      </c>
      <c r="U10" s="121" t="str">
        <f t="shared" si="5"/>
        <v>JunYR2Acum</v>
      </c>
      <c r="V10" s="121" t="str">
        <f t="shared" si="5"/>
        <v>JulYR2Acum</v>
      </c>
      <c r="W10" s="121" t="str">
        <f t="shared" si="5"/>
        <v>AugYR2Acum</v>
      </c>
      <c r="X10" s="121" t="str">
        <f t="shared" si="5"/>
        <v>SepYR2Acum</v>
      </c>
      <c r="Y10" s="121" t="str">
        <f t="shared" si="5"/>
        <v>OctYR2Acum</v>
      </c>
      <c r="Z10" s="121" t="str">
        <f t="shared" si="5"/>
        <v>NovYR2Acum</v>
      </c>
      <c r="AA10" s="121" t="str">
        <f t="shared" si="5"/>
        <v>DecYR2Acum</v>
      </c>
      <c r="AB10" s="121" t="str">
        <f t="shared" si="5"/>
        <v>EneYR3Acum</v>
      </c>
      <c r="AC10" s="121" t="str">
        <f t="shared" si="5"/>
        <v>FebYR3Acum</v>
      </c>
      <c r="AD10" s="121" t="str">
        <f t="shared" si="5"/>
        <v>MarYR3Acum</v>
      </c>
      <c r="AE10" s="121" t="str">
        <f t="shared" si="5"/>
        <v>AprYR3Acum</v>
      </c>
      <c r="AF10" s="121" t="str">
        <f t="shared" si="5"/>
        <v>MayYR3Acum</v>
      </c>
      <c r="AG10" s="121" t="str">
        <f t="shared" si="5"/>
        <v>JunYR3Acum</v>
      </c>
      <c r="AH10" s="121" t="str">
        <f t="shared" si="5"/>
        <v>JulYR3Acum</v>
      </c>
      <c r="AI10" s="121" t="str">
        <f t="shared" si="5"/>
        <v>AugYR3Acum</v>
      </c>
      <c r="AJ10" s="121" t="str">
        <f t="shared" si="5"/>
        <v>SepYR3Acum</v>
      </c>
      <c r="AK10" s="121" t="str">
        <f t="shared" si="5"/>
        <v>OctYR3Acum</v>
      </c>
      <c r="AL10" s="121" t="str">
        <f t="shared" si="5"/>
        <v>NovYR3Acum</v>
      </c>
      <c r="AM10" s="121" t="str">
        <f t="shared" si="5"/>
        <v>DecYR3Acum</v>
      </c>
      <c r="AN10" s="121" t="str">
        <f t="shared" si="5"/>
        <v>EneYR4Acum</v>
      </c>
      <c r="AO10" s="121" t="str">
        <f t="shared" si="5"/>
        <v>FebYR4Acum</v>
      </c>
      <c r="AP10" s="121" t="str">
        <f t="shared" si="5"/>
        <v>MarYR4Acum</v>
      </c>
      <c r="AQ10" s="121" t="str">
        <f t="shared" si="5"/>
        <v>AprYR4Acum</v>
      </c>
      <c r="AR10" s="121" t="str">
        <f t="shared" si="5"/>
        <v>MayYR4Acum</v>
      </c>
      <c r="AS10" s="121" t="str">
        <f t="shared" si="5"/>
        <v>JunYR4Acum</v>
      </c>
      <c r="AT10" s="121" t="str">
        <f t="shared" si="5"/>
        <v>JulYR4Acum</v>
      </c>
      <c r="AU10" s="121" t="str">
        <f t="shared" si="5"/>
        <v>AugYR4Acum</v>
      </c>
      <c r="AV10" s="121" t="str">
        <f t="shared" si="5"/>
        <v>SepYR4Acum</v>
      </c>
      <c r="AW10" s="121" t="str">
        <f t="shared" si="5"/>
        <v>OctYR4Acum</v>
      </c>
      <c r="AX10" s="121" t="str">
        <f t="shared" si="5"/>
        <v>NovYR4Acum</v>
      </c>
      <c r="AY10" s="121" t="str">
        <f t="shared" si="5"/>
        <v>DecYR4Acum</v>
      </c>
      <c r="AZ10" s="121" t="str">
        <f t="shared" si="5"/>
        <v>EneYR5Acum</v>
      </c>
      <c r="BA10" s="121" t="str">
        <f t="shared" si="5"/>
        <v>FebYR5Acum</v>
      </c>
      <c r="BB10" s="121" t="str">
        <f t="shared" si="5"/>
        <v>MarYR5Acum</v>
      </c>
      <c r="BC10" s="121" t="str">
        <f t="shared" si="5"/>
        <v>AprYR5Acum</v>
      </c>
      <c r="BD10" s="121" t="str">
        <f t="shared" si="5"/>
        <v>MayYR5Acum</v>
      </c>
      <c r="BE10" s="121" t="str">
        <f t="shared" si="5"/>
        <v>JunYR5Acum</v>
      </c>
      <c r="BF10" s="121" t="str">
        <f t="shared" si="5"/>
        <v>JulYR5Acum</v>
      </c>
      <c r="BG10" s="121" t="str">
        <f t="shared" si="5"/>
        <v>AugYR5Acum</v>
      </c>
      <c r="BH10" s="121" t="str">
        <f t="shared" si="5"/>
        <v>SepYR5Acum</v>
      </c>
      <c r="BI10" s="121" t="str">
        <f t="shared" si="5"/>
        <v>OctYR5Acum</v>
      </c>
      <c r="BJ10" s="121" t="str">
        <f t="shared" si="5"/>
        <v>NovYR5Acum</v>
      </c>
      <c r="BK10" s="121" t="str">
        <f t="shared" si="5"/>
        <v>DecYR5Acum</v>
      </c>
    </row>
    <row r="11" spans="2:63" x14ac:dyDescent="0.15">
      <c r="B11" s="127" t="s">
        <v>468</v>
      </c>
      <c r="C11" s="121">
        <f>'FIN-CASHFLOW_CWS'!C70</f>
        <v>0</v>
      </c>
      <c r="D11" s="121">
        <f>'FIN-CASHFLOW_CWS'!D70</f>
        <v>0</v>
      </c>
      <c r="E11" s="121">
        <f>'FIN-CASHFLOW_CWS'!E70</f>
        <v>0</v>
      </c>
      <c r="F11" s="121">
        <f>'FIN-CASHFLOW_CWS'!F70</f>
        <v>0</v>
      </c>
      <c r="G11" s="70">
        <f>'FIN-CASHFLOW_CWS'!G70</f>
        <v>-28103000</v>
      </c>
      <c r="H11" s="70">
        <f>'FIN-CASHFLOW_CWS'!H70</f>
        <v>-37835000</v>
      </c>
      <c r="I11" s="70">
        <f>'FIN-CASHFLOW_CWS'!I70</f>
        <v>-49407000</v>
      </c>
      <c r="J11" s="121">
        <f>'FIN-CASHFLOW_CWS'!J70</f>
        <v>-60089000</v>
      </c>
      <c r="K11" s="121">
        <f>'FIN-CASHFLOW_CWS'!K70</f>
        <v>-70691000</v>
      </c>
      <c r="L11" s="121">
        <f>'FIN-CASHFLOW_CWS'!L70</f>
        <v>-81293000</v>
      </c>
      <c r="M11" s="121">
        <f>'FIN-CASHFLOW_CWS'!M70</f>
        <v>-91895000</v>
      </c>
      <c r="N11" s="70">
        <f>'FIN-CASHFLOW_CWS'!N70</f>
        <v>-102497000</v>
      </c>
      <c r="O11" s="121">
        <f>'FIN-CASHFLOW_CWS'!O70</f>
        <v>-113453500</v>
      </c>
      <c r="P11" s="121">
        <f>'FIN-CASHFLOW_CWS'!P70</f>
        <v>-126158765</v>
      </c>
      <c r="Q11" s="70">
        <f>'FIN-CASHFLOW_CWS'!Q70</f>
        <v>-134333115</v>
      </c>
      <c r="R11" s="121">
        <f>'FIN-CASHFLOW_CWS'!R70</f>
        <v>-140999300</v>
      </c>
      <c r="S11" s="121">
        <f>'FIN-CASHFLOW_CWS'!S70</f>
        <v>-146665485</v>
      </c>
      <c r="T11" s="121">
        <f>'FIN-CASHFLOW_CWS'!T70</f>
        <v>-152331670</v>
      </c>
      <c r="U11" s="121">
        <f>'FIN-CASHFLOW_CWS'!U70</f>
        <v>-157997855</v>
      </c>
      <c r="V11" s="121">
        <f>'FIN-CASHFLOW_CWS'!V70</f>
        <v>-163664040</v>
      </c>
      <c r="W11" s="121">
        <f>'FIN-CASHFLOW_CWS'!W70</f>
        <v>-169330225</v>
      </c>
      <c r="X11" s="121">
        <f>'FIN-CASHFLOW_CWS'!X70</f>
        <v>-174996410</v>
      </c>
      <c r="Y11" s="121">
        <f>'FIN-CASHFLOW_CWS'!Y70</f>
        <v>-180662595</v>
      </c>
      <c r="Z11" s="121">
        <f>'FIN-CASHFLOW_CWS'!Z70</f>
        <v>-186328780</v>
      </c>
      <c r="AA11" s="121">
        <f>'FIN-CASHFLOW_CWS'!AA70</f>
        <v>-196525880</v>
      </c>
      <c r="AB11" s="121">
        <f>'FIN-CASHFLOW_CWS'!AB70</f>
        <v>-203931529.90000001</v>
      </c>
      <c r="AC11" s="121">
        <f>'FIN-CASHFLOW_CWS'!AC70</f>
        <v>-201350789.55000001</v>
      </c>
      <c r="AD11" s="121">
        <f>'FIN-CASHFLOW_CWS'!AD70</f>
        <v>-195436100.40000001</v>
      </c>
      <c r="AE11" s="121">
        <f>'FIN-CASHFLOW_CWS'!AE70</f>
        <v>-189521411.25</v>
      </c>
      <c r="AF11" s="70">
        <f>'FIN-CASHFLOW_CWS'!AF70</f>
        <v>-183606722.09999999</v>
      </c>
      <c r="AG11" s="121">
        <f>'FIN-CASHFLOW_CWS'!AG70</f>
        <v>-177692032.94999999</v>
      </c>
      <c r="AH11" s="121">
        <f>'FIN-CASHFLOW_CWS'!AH70</f>
        <v>-171777343.79999998</v>
      </c>
      <c r="AI11" s="121">
        <f>'FIN-CASHFLOW_CWS'!AI70</f>
        <v>-165862654.64999998</v>
      </c>
      <c r="AJ11" s="121">
        <f>'FIN-CASHFLOW_CWS'!AJ70</f>
        <v>-159947965.49999997</v>
      </c>
      <c r="AK11" s="121">
        <f>'FIN-CASHFLOW_CWS'!AK70</f>
        <v>-154033276.34999996</v>
      </c>
      <c r="AL11" s="121">
        <f>'FIN-CASHFLOW_CWS'!AL70</f>
        <v>-148118587.19999996</v>
      </c>
      <c r="AM11" s="121">
        <f>'FIN-CASHFLOW_CWS'!AM70</f>
        <v>-152199447.49999994</v>
      </c>
      <c r="AN11" s="121">
        <f>'FIN-CASHFLOW_CWS'!AN70</f>
        <v>-152324027.32349995</v>
      </c>
      <c r="AO11" s="121">
        <f>'FIN-CASHFLOW_CWS'!AO70</f>
        <v>-137304734.34649995</v>
      </c>
      <c r="AP11" s="121">
        <f>'FIN-CASHFLOW_CWS'!AP70</f>
        <v>-117238504.63849995</v>
      </c>
      <c r="AQ11" s="121">
        <f>'FIN-CASHFLOW_CWS'!AQ70</f>
        <v>-97172274.930499941</v>
      </c>
      <c r="AR11" s="121">
        <f>'FIN-CASHFLOW_CWS'!AR70</f>
        <v>-77106045.222499937</v>
      </c>
      <c r="AS11" s="121">
        <f>'FIN-CASHFLOW_CWS'!AS70</f>
        <v>-57039815.514499933</v>
      </c>
      <c r="AT11" s="121">
        <f>'FIN-CASHFLOW_CWS'!AT70</f>
        <v>-36973585.806499928</v>
      </c>
      <c r="AU11" s="121">
        <f>'FIN-CASHFLOW_CWS'!AU70</f>
        <v>-16907356.098499924</v>
      </c>
      <c r="AV11" s="121">
        <f>'FIN-CASHFLOW_CWS'!AV70</f>
        <v>3158873.6095000803</v>
      </c>
      <c r="AW11" s="121">
        <f>'FIN-CASHFLOW_CWS'!AW70</f>
        <v>23225103.317500085</v>
      </c>
      <c r="AX11" s="121">
        <f>'FIN-CASHFLOW_CWS'!AX70</f>
        <v>43291333.025500089</v>
      </c>
      <c r="AY11" s="121">
        <f>'FIN-CASHFLOW_CWS'!AY70</f>
        <v>48213689.933000095</v>
      </c>
      <c r="AZ11" s="121">
        <f>'FIN-CASHFLOW_CWS'!AZ70</f>
        <v>45742967.893300094</v>
      </c>
      <c r="BA11" s="121">
        <f>'FIN-CASHFLOW_CWS'!BA70</f>
        <v>57859968.652645096</v>
      </c>
      <c r="BB11" s="121">
        <f>'FIN-CASHFLOW_CWS'!BB70</f>
        <v>74825124.311615109</v>
      </c>
      <c r="BC11" s="121">
        <f>'FIN-CASHFLOW_CWS'!BC70</f>
        <v>91790279.970585123</v>
      </c>
      <c r="BD11" s="121">
        <f>'FIN-CASHFLOW_CWS'!BD70</f>
        <v>108755435.62955514</v>
      </c>
      <c r="BE11" s="121">
        <f>'FIN-CASHFLOW_CWS'!BE70</f>
        <v>125720591.28852515</v>
      </c>
      <c r="BF11" s="121">
        <f>'FIN-CASHFLOW_CWS'!BF70</f>
        <v>142685746.94749516</v>
      </c>
      <c r="BG11" s="121">
        <f>'FIN-CASHFLOW_CWS'!BG70</f>
        <v>159650902.60646516</v>
      </c>
      <c r="BH11" s="121">
        <f>'FIN-CASHFLOW_CWS'!BH70</f>
        <v>176616058.26543516</v>
      </c>
      <c r="BI11" s="121">
        <f>'FIN-CASHFLOW_CWS'!BI70</f>
        <v>193581213.92440516</v>
      </c>
      <c r="BJ11" s="121">
        <f>'FIN-CASHFLOW_CWS'!BJ70</f>
        <v>210546369.58337516</v>
      </c>
      <c r="BK11" s="121">
        <f>'FIN-CASHFLOW_CWS'!BK70</f>
        <v>212946742.28939515</v>
      </c>
    </row>
    <row r="12" spans="2:63" x14ac:dyDescent="0.15">
      <c r="B12" s="136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35" t="s">
        <v>914</v>
      </c>
      <c r="C13" s="121"/>
      <c r="D13" s="121"/>
      <c r="E13" s="121"/>
      <c r="F13" s="145"/>
      <c r="G13" s="145"/>
      <c r="H13" s="145"/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</row>
    <row r="14" spans="2:63" x14ac:dyDescent="0.15">
      <c r="B14" s="135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</row>
    <row r="15" spans="2:63" x14ac:dyDescent="0.15">
      <c r="B15" s="127" t="s">
        <v>1031</v>
      </c>
      <c r="C15" s="121">
        <f ca="1">C30*-1</f>
        <v>113453500</v>
      </c>
      <c r="D15" s="121">
        <v>0</v>
      </c>
      <c r="E15" s="121">
        <v>0</v>
      </c>
      <c r="F15" s="121">
        <v>0</v>
      </c>
      <c r="G15" s="121">
        <v>0</v>
      </c>
      <c r="H15" s="121">
        <f ca="1">D30*-1</f>
        <v>12705265</v>
      </c>
      <c r="I15" s="121">
        <v>0</v>
      </c>
      <c r="J15" s="121">
        <v>0</v>
      </c>
      <c r="K15" s="121">
        <v>0</v>
      </c>
      <c r="L15" s="121">
        <v>0</v>
      </c>
      <c r="M15" s="121">
        <v>0</v>
      </c>
      <c r="N15" s="121">
        <f ca="1">E30*-1</f>
        <v>57447957.099999994</v>
      </c>
      <c r="O15" s="121">
        <v>0</v>
      </c>
      <c r="P15" s="121">
        <v>0</v>
      </c>
      <c r="Q15" s="121">
        <v>0</v>
      </c>
      <c r="R15" s="121">
        <v>0</v>
      </c>
      <c r="S15" s="121">
        <v>0</v>
      </c>
      <c r="T15" s="121">
        <v>0</v>
      </c>
      <c r="U15" s="121">
        <v>0</v>
      </c>
      <c r="V15" s="121">
        <v>0</v>
      </c>
      <c r="W15" s="121">
        <v>0</v>
      </c>
      <c r="X15" s="121">
        <v>0</v>
      </c>
      <c r="Y15" s="121">
        <v>0</v>
      </c>
      <c r="Z15" s="121">
        <v>0</v>
      </c>
      <c r="AA15" s="121">
        <v>0</v>
      </c>
      <c r="AB15" s="121">
        <v>0</v>
      </c>
      <c r="AC15" s="121">
        <v>0</v>
      </c>
      <c r="AD15" s="121">
        <v>0</v>
      </c>
      <c r="AE15" s="121">
        <v>0</v>
      </c>
      <c r="AF15" s="121">
        <v>0</v>
      </c>
      <c r="AG15" s="121">
        <v>0</v>
      </c>
      <c r="AH15" s="121">
        <v>0</v>
      </c>
      <c r="AI15" s="121">
        <v>0</v>
      </c>
      <c r="AJ15" s="121">
        <v>0</v>
      </c>
      <c r="AK15" s="121">
        <v>0</v>
      </c>
      <c r="AL15" s="121">
        <v>0</v>
      </c>
      <c r="AM15" s="121">
        <v>0</v>
      </c>
      <c r="AN15" s="121">
        <v>0</v>
      </c>
      <c r="AO15" s="121">
        <v>0</v>
      </c>
      <c r="AP15" s="121">
        <v>0</v>
      </c>
      <c r="AQ15" s="121">
        <v>0</v>
      </c>
      <c r="AR15" s="121">
        <v>0</v>
      </c>
      <c r="AS15" s="121">
        <v>0</v>
      </c>
      <c r="AT15" s="121">
        <v>0</v>
      </c>
      <c r="AU15" s="121">
        <v>0</v>
      </c>
      <c r="AV15" s="121">
        <v>0</v>
      </c>
      <c r="AW15" s="121">
        <v>0</v>
      </c>
      <c r="AX15" s="121">
        <v>0</v>
      </c>
      <c r="AY15" s="121">
        <v>0</v>
      </c>
      <c r="AZ15" s="121">
        <v>0</v>
      </c>
      <c r="BA15" s="121">
        <v>0</v>
      </c>
      <c r="BB15" s="121">
        <v>0</v>
      </c>
      <c r="BC15" s="121">
        <v>0</v>
      </c>
      <c r="BD15" s="121">
        <v>0</v>
      </c>
      <c r="BE15" s="121">
        <v>0</v>
      </c>
      <c r="BF15" s="121">
        <v>0</v>
      </c>
      <c r="BG15" s="121">
        <v>0</v>
      </c>
      <c r="BH15" s="121">
        <v>0</v>
      </c>
      <c r="BI15" s="121">
        <v>0</v>
      </c>
      <c r="BJ15" s="121">
        <v>0</v>
      </c>
      <c r="BK15" s="121">
        <v>0</v>
      </c>
    </row>
    <row r="16" spans="2:63" x14ac:dyDescent="0.15">
      <c r="B16" s="48"/>
      <c r="C16" s="121"/>
      <c r="D16" s="121"/>
      <c r="E16" s="121"/>
      <c r="F16" s="145"/>
      <c r="G16" s="145"/>
      <c r="H16" s="145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226" t="s">
        <v>467</v>
      </c>
      <c r="C17" s="121">
        <f>C7</f>
        <v>0</v>
      </c>
      <c r="D17" s="121">
        <f t="shared" ref="D17:AI17" si="6">D7+D15</f>
        <v>0</v>
      </c>
      <c r="E17" s="121">
        <f t="shared" si="6"/>
        <v>0</v>
      </c>
      <c r="F17" s="121">
        <f t="shared" si="6"/>
        <v>0</v>
      </c>
      <c r="G17" s="121">
        <f t="shared" si="6"/>
        <v>-28103000</v>
      </c>
      <c r="H17" s="121">
        <f t="shared" ca="1" si="6"/>
        <v>2973264.9999999981</v>
      </c>
      <c r="I17" s="121">
        <f t="shared" si="6"/>
        <v>-11572000.000000002</v>
      </c>
      <c r="J17" s="121">
        <f t="shared" si="6"/>
        <v>-10682000</v>
      </c>
      <c r="K17" s="121">
        <f t="shared" si="6"/>
        <v>-10602000</v>
      </c>
      <c r="L17" s="121">
        <f t="shared" si="6"/>
        <v>-10602000</v>
      </c>
      <c r="M17" s="121">
        <f t="shared" si="6"/>
        <v>-10602000</v>
      </c>
      <c r="N17" s="121">
        <f t="shared" ca="1" si="6"/>
        <v>46845957.099999994</v>
      </c>
      <c r="O17" s="121">
        <f t="shared" si="6"/>
        <v>-10956500</v>
      </c>
      <c r="P17" s="121">
        <f t="shared" si="6"/>
        <v>-12705265</v>
      </c>
      <c r="Q17" s="121">
        <f t="shared" si="6"/>
        <v>-8174350</v>
      </c>
      <c r="R17" s="121">
        <f t="shared" si="6"/>
        <v>-6666185</v>
      </c>
      <c r="S17" s="121">
        <f t="shared" si="6"/>
        <v>-5666185</v>
      </c>
      <c r="T17" s="121">
        <f t="shared" si="6"/>
        <v>-5666185</v>
      </c>
      <c r="U17" s="121">
        <f t="shared" si="6"/>
        <v>-5666185</v>
      </c>
      <c r="V17" s="121">
        <f t="shared" si="6"/>
        <v>-5666185</v>
      </c>
      <c r="W17" s="121">
        <f t="shared" si="6"/>
        <v>-5666185</v>
      </c>
      <c r="X17" s="121">
        <f t="shared" si="6"/>
        <v>-5666185</v>
      </c>
      <c r="Y17" s="121">
        <f t="shared" si="6"/>
        <v>-5666185</v>
      </c>
      <c r="Z17" s="121">
        <f t="shared" si="6"/>
        <v>-5666185</v>
      </c>
      <c r="AA17" s="121">
        <f t="shared" si="6"/>
        <v>-10197100</v>
      </c>
      <c r="AB17" s="121">
        <f t="shared" si="6"/>
        <v>-7405649.8999999985</v>
      </c>
      <c r="AC17" s="121">
        <f t="shared" si="6"/>
        <v>2580740.3500000015</v>
      </c>
      <c r="AD17" s="121">
        <f t="shared" si="6"/>
        <v>5914689.1499999985</v>
      </c>
      <c r="AE17" s="121">
        <f t="shared" si="6"/>
        <v>5914689.1499999985</v>
      </c>
      <c r="AF17" s="121">
        <f t="shared" si="6"/>
        <v>5914689.1499999985</v>
      </c>
      <c r="AG17" s="121">
        <f t="shared" si="6"/>
        <v>5914689.1499999985</v>
      </c>
      <c r="AH17" s="121">
        <f t="shared" si="6"/>
        <v>5914689.1499999985</v>
      </c>
      <c r="AI17" s="121">
        <f t="shared" si="6"/>
        <v>5914689.1499999985</v>
      </c>
      <c r="AJ17" s="121">
        <f t="shared" ref="AJ17:BK17" si="7">AJ7+AJ15</f>
        <v>5914689.1499999985</v>
      </c>
      <c r="AK17" s="121">
        <f t="shared" si="7"/>
        <v>5914689.1499999985</v>
      </c>
      <c r="AL17" s="121">
        <f t="shared" si="7"/>
        <v>5914689.1499999985</v>
      </c>
      <c r="AM17" s="121">
        <f t="shared" si="7"/>
        <v>-4080860.299999997</v>
      </c>
      <c r="AN17" s="121">
        <f t="shared" si="7"/>
        <v>-124579.82349999622</v>
      </c>
      <c r="AO17" s="121">
        <f t="shared" si="7"/>
        <v>15019292.977000006</v>
      </c>
      <c r="AP17" s="121">
        <f t="shared" si="7"/>
        <v>20066229.708000004</v>
      </c>
      <c r="AQ17" s="121">
        <f t="shared" si="7"/>
        <v>20066229.708000004</v>
      </c>
      <c r="AR17" s="121">
        <f t="shared" si="7"/>
        <v>20066229.708000004</v>
      </c>
      <c r="AS17" s="121">
        <f t="shared" si="7"/>
        <v>20066229.708000004</v>
      </c>
      <c r="AT17" s="121">
        <f t="shared" si="7"/>
        <v>20066229.708000004</v>
      </c>
      <c r="AU17" s="121">
        <f t="shared" si="7"/>
        <v>20066229.708000004</v>
      </c>
      <c r="AV17" s="121">
        <f t="shared" si="7"/>
        <v>20066229.708000004</v>
      </c>
      <c r="AW17" s="121">
        <f t="shared" si="7"/>
        <v>20066229.708000004</v>
      </c>
      <c r="AX17" s="121">
        <f t="shared" si="7"/>
        <v>20066229.708000004</v>
      </c>
      <c r="AY17" s="121">
        <f t="shared" si="7"/>
        <v>4922356.9075000063</v>
      </c>
      <c r="AZ17" s="121">
        <f t="shared" si="7"/>
        <v>-2470722.0397000015</v>
      </c>
      <c r="BA17" s="121">
        <f t="shared" si="7"/>
        <v>12117000.759344999</v>
      </c>
      <c r="BB17" s="121">
        <f t="shared" si="7"/>
        <v>16965155.65897001</v>
      </c>
      <c r="BC17" s="121">
        <f t="shared" si="7"/>
        <v>16965155.65897001</v>
      </c>
      <c r="BD17" s="121">
        <f t="shared" si="7"/>
        <v>16965155.65897001</v>
      </c>
      <c r="BE17" s="121">
        <f t="shared" si="7"/>
        <v>16965155.65897001</v>
      </c>
      <c r="BF17" s="121">
        <f t="shared" si="7"/>
        <v>16965155.65897001</v>
      </c>
      <c r="BG17" s="121">
        <f t="shared" si="7"/>
        <v>16965155.65897001</v>
      </c>
      <c r="BH17" s="121">
        <f t="shared" si="7"/>
        <v>16965155.65897001</v>
      </c>
      <c r="BI17" s="121">
        <f t="shared" si="7"/>
        <v>16965155.65897001</v>
      </c>
      <c r="BJ17" s="121">
        <f t="shared" si="7"/>
        <v>16965155.65897001</v>
      </c>
      <c r="BK17" s="121">
        <f t="shared" si="7"/>
        <v>2400372.706020005</v>
      </c>
    </row>
    <row r="18" spans="2:64" x14ac:dyDescent="0.15">
      <c r="B18" s="226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4" x14ac:dyDescent="0.15">
      <c r="B19" s="127" t="s">
        <v>469</v>
      </c>
      <c r="C19" s="121">
        <f ca="1">C15</f>
        <v>113453500</v>
      </c>
      <c r="D19" s="121">
        <f t="shared" ref="D19:AI19" ca="1" si="8">C20</f>
        <v>113453500</v>
      </c>
      <c r="E19" s="121">
        <f t="shared" ca="1" si="8"/>
        <v>113453500</v>
      </c>
      <c r="F19" s="121">
        <f t="shared" ca="1" si="8"/>
        <v>113453500</v>
      </c>
      <c r="G19" s="121">
        <f t="shared" ca="1" si="8"/>
        <v>113453500</v>
      </c>
      <c r="H19" s="121">
        <f t="shared" ca="1" si="8"/>
        <v>85350500</v>
      </c>
      <c r="I19" s="121">
        <f t="shared" ca="1" si="8"/>
        <v>88323765</v>
      </c>
      <c r="J19" s="121">
        <f t="shared" ca="1" si="8"/>
        <v>76751765</v>
      </c>
      <c r="K19" s="121">
        <f t="shared" ca="1" si="8"/>
        <v>66069765</v>
      </c>
      <c r="L19" s="121">
        <f t="shared" ca="1" si="8"/>
        <v>55467765</v>
      </c>
      <c r="M19" s="121">
        <f t="shared" ca="1" si="8"/>
        <v>44865765</v>
      </c>
      <c r="N19" s="121">
        <f t="shared" ca="1" si="8"/>
        <v>34263765</v>
      </c>
      <c r="O19" s="121">
        <f t="shared" ca="1" si="8"/>
        <v>81109722.099999994</v>
      </c>
      <c r="P19" s="121">
        <f t="shared" ca="1" si="8"/>
        <v>70153222.099999994</v>
      </c>
      <c r="Q19" s="121">
        <f t="shared" ca="1" si="8"/>
        <v>57447957.099999994</v>
      </c>
      <c r="R19" s="121">
        <f t="shared" ca="1" si="8"/>
        <v>49273607.099999994</v>
      </c>
      <c r="S19" s="121">
        <f t="shared" ca="1" si="8"/>
        <v>42607422.099999994</v>
      </c>
      <c r="T19" s="121">
        <f t="shared" ca="1" si="8"/>
        <v>36941237.099999994</v>
      </c>
      <c r="U19" s="121">
        <f t="shared" ca="1" si="8"/>
        <v>31275052.099999994</v>
      </c>
      <c r="V19" s="121">
        <f t="shared" ca="1" si="8"/>
        <v>25608867.099999994</v>
      </c>
      <c r="W19" s="121">
        <f t="shared" ca="1" si="8"/>
        <v>19942682.099999994</v>
      </c>
      <c r="X19" s="121">
        <f t="shared" ca="1" si="8"/>
        <v>14276497.099999994</v>
      </c>
      <c r="Y19" s="121">
        <f t="shared" ca="1" si="8"/>
        <v>8610312.099999994</v>
      </c>
      <c r="Z19" s="121">
        <f t="shared" ca="1" si="8"/>
        <v>2944127.099999994</v>
      </c>
      <c r="AA19" s="121">
        <f t="shared" ca="1" si="8"/>
        <v>-2722057.900000006</v>
      </c>
      <c r="AB19" s="121">
        <f t="shared" ca="1" si="8"/>
        <v>-12919157.900000006</v>
      </c>
      <c r="AC19" s="121">
        <f t="shared" ca="1" si="8"/>
        <v>-20324807.800000004</v>
      </c>
      <c r="AD19" s="121">
        <f t="shared" ca="1" si="8"/>
        <v>-17744067.450000003</v>
      </c>
      <c r="AE19" s="121">
        <f t="shared" ca="1" si="8"/>
        <v>-11829378.300000004</v>
      </c>
      <c r="AF19" s="121">
        <f t="shared" ca="1" si="8"/>
        <v>-5914689.150000006</v>
      </c>
      <c r="AG19" s="121">
        <f t="shared" ca="1" si="8"/>
        <v>-7.4505805969238281E-9</v>
      </c>
      <c r="AH19" s="121">
        <f t="shared" ca="1" si="8"/>
        <v>5914689.1499999911</v>
      </c>
      <c r="AI19" s="121">
        <f t="shared" ca="1" si="8"/>
        <v>11829378.29999999</v>
      </c>
      <c r="AJ19" s="121">
        <f t="shared" ref="AJ19:BK19" ca="1" si="9">AI20</f>
        <v>17744067.449999988</v>
      </c>
      <c r="AK19" s="121">
        <f t="shared" ca="1" si="9"/>
        <v>23658756.599999987</v>
      </c>
      <c r="AL19" s="121">
        <f t="shared" ca="1" si="9"/>
        <v>29573445.749999985</v>
      </c>
      <c r="AM19" s="121">
        <f t="shared" ca="1" si="9"/>
        <v>35488134.899999984</v>
      </c>
      <c r="AN19" s="121">
        <f t="shared" ca="1" si="9"/>
        <v>31407274.599999987</v>
      </c>
      <c r="AO19" s="121">
        <f t="shared" ca="1" si="9"/>
        <v>31282694.77649999</v>
      </c>
      <c r="AP19" s="121">
        <f t="shared" ca="1" si="9"/>
        <v>46301987.7535</v>
      </c>
      <c r="AQ19" s="121">
        <f t="shared" ca="1" si="9"/>
        <v>66368217.461500004</v>
      </c>
      <c r="AR19" s="121">
        <f t="shared" ca="1" si="9"/>
        <v>86434447.169500008</v>
      </c>
      <c r="AS19" s="121">
        <f t="shared" ca="1" si="9"/>
        <v>106500676.87750001</v>
      </c>
      <c r="AT19" s="121">
        <f t="shared" ca="1" si="9"/>
        <v>126566906.58550002</v>
      </c>
      <c r="AU19" s="121">
        <f t="shared" ca="1" si="9"/>
        <v>146633136.29350001</v>
      </c>
      <c r="AV19" s="121">
        <f t="shared" ca="1" si="9"/>
        <v>166699366.00150001</v>
      </c>
      <c r="AW19" s="121">
        <f t="shared" ca="1" si="9"/>
        <v>186765595.70950001</v>
      </c>
      <c r="AX19" s="121">
        <f t="shared" ca="1" si="9"/>
        <v>206831825.41750002</v>
      </c>
      <c r="AY19" s="121">
        <f t="shared" ca="1" si="9"/>
        <v>226898055.12550002</v>
      </c>
      <c r="AZ19" s="121">
        <f t="shared" ca="1" si="9"/>
        <v>231820412.03300002</v>
      </c>
      <c r="BA19" s="121">
        <f t="shared" ca="1" si="9"/>
        <v>229349689.99330002</v>
      </c>
      <c r="BB19" s="121">
        <f t="shared" ca="1" si="9"/>
        <v>241466690.75264502</v>
      </c>
      <c r="BC19" s="121">
        <f t="shared" ca="1" si="9"/>
        <v>258431846.41161501</v>
      </c>
      <c r="BD19" s="121">
        <f t="shared" ca="1" si="9"/>
        <v>275397002.07058501</v>
      </c>
      <c r="BE19" s="121">
        <f t="shared" ca="1" si="9"/>
        <v>292362157.72955501</v>
      </c>
      <c r="BF19" s="121">
        <f t="shared" ca="1" si="9"/>
        <v>309327313.38852501</v>
      </c>
      <c r="BG19" s="121">
        <f t="shared" ca="1" si="9"/>
        <v>326292469.04749501</v>
      </c>
      <c r="BH19" s="121">
        <f t="shared" ca="1" si="9"/>
        <v>343257624.70646501</v>
      </c>
      <c r="BI19" s="121">
        <f t="shared" ca="1" si="9"/>
        <v>360222780.365435</v>
      </c>
      <c r="BJ19" s="121">
        <f t="shared" ca="1" si="9"/>
        <v>377187936.024405</v>
      </c>
      <c r="BK19" s="121">
        <f t="shared" ca="1" si="9"/>
        <v>394153091.683375</v>
      </c>
    </row>
    <row r="20" spans="2:64" x14ac:dyDescent="0.15">
      <c r="B20" s="127" t="s">
        <v>468</v>
      </c>
      <c r="C20" s="121">
        <f ca="1">C15+C17</f>
        <v>113453500</v>
      </c>
      <c r="D20" s="121">
        <f t="shared" ref="D20:AI20" ca="1" si="10">D17+D19</f>
        <v>113453500</v>
      </c>
      <c r="E20" s="121">
        <f t="shared" ca="1" si="10"/>
        <v>113453500</v>
      </c>
      <c r="F20" s="121">
        <f t="shared" ca="1" si="10"/>
        <v>113453500</v>
      </c>
      <c r="G20" s="121">
        <f t="shared" ca="1" si="10"/>
        <v>85350500</v>
      </c>
      <c r="H20" s="121">
        <f t="shared" ca="1" si="10"/>
        <v>88323765</v>
      </c>
      <c r="I20" s="121">
        <f t="shared" ca="1" si="10"/>
        <v>76751765</v>
      </c>
      <c r="J20" s="121">
        <f t="shared" ca="1" si="10"/>
        <v>66069765</v>
      </c>
      <c r="K20" s="121">
        <f t="shared" ca="1" si="10"/>
        <v>55467765</v>
      </c>
      <c r="L20" s="121">
        <f t="shared" ca="1" si="10"/>
        <v>44865765</v>
      </c>
      <c r="M20" s="121">
        <f t="shared" ca="1" si="10"/>
        <v>34263765</v>
      </c>
      <c r="N20" s="121">
        <f t="shared" ca="1" si="10"/>
        <v>81109722.099999994</v>
      </c>
      <c r="O20" s="121">
        <f t="shared" ca="1" si="10"/>
        <v>70153222.099999994</v>
      </c>
      <c r="P20" s="121">
        <f t="shared" ca="1" si="10"/>
        <v>57447957.099999994</v>
      </c>
      <c r="Q20" s="121">
        <f t="shared" ca="1" si="10"/>
        <v>49273607.099999994</v>
      </c>
      <c r="R20" s="121">
        <f t="shared" ca="1" si="10"/>
        <v>42607422.099999994</v>
      </c>
      <c r="S20" s="121">
        <f t="shared" ca="1" si="10"/>
        <v>36941237.099999994</v>
      </c>
      <c r="T20" s="121">
        <f t="shared" ca="1" si="10"/>
        <v>31275052.099999994</v>
      </c>
      <c r="U20" s="121">
        <f t="shared" ca="1" si="10"/>
        <v>25608867.099999994</v>
      </c>
      <c r="V20" s="121">
        <f t="shared" ca="1" si="10"/>
        <v>19942682.099999994</v>
      </c>
      <c r="W20" s="121">
        <f t="shared" ca="1" si="10"/>
        <v>14276497.099999994</v>
      </c>
      <c r="X20" s="121">
        <f t="shared" ca="1" si="10"/>
        <v>8610312.099999994</v>
      </c>
      <c r="Y20" s="121">
        <f t="shared" ca="1" si="10"/>
        <v>2944127.099999994</v>
      </c>
      <c r="Z20" s="121">
        <f t="shared" ca="1" si="10"/>
        <v>-2722057.900000006</v>
      </c>
      <c r="AA20" s="121">
        <f t="shared" ca="1" si="10"/>
        <v>-12919157.900000006</v>
      </c>
      <c r="AB20" s="121">
        <f t="shared" ca="1" si="10"/>
        <v>-20324807.800000004</v>
      </c>
      <c r="AC20" s="121">
        <f t="shared" ca="1" si="10"/>
        <v>-17744067.450000003</v>
      </c>
      <c r="AD20" s="121">
        <f t="shared" ca="1" si="10"/>
        <v>-11829378.300000004</v>
      </c>
      <c r="AE20" s="121">
        <f t="shared" ca="1" si="10"/>
        <v>-5914689.150000006</v>
      </c>
      <c r="AF20" s="121">
        <f t="shared" ca="1" si="10"/>
        <v>-7.4505805969238281E-9</v>
      </c>
      <c r="AG20" s="121">
        <f t="shared" ca="1" si="10"/>
        <v>5914689.1499999911</v>
      </c>
      <c r="AH20" s="121">
        <f t="shared" ca="1" si="10"/>
        <v>11829378.29999999</v>
      </c>
      <c r="AI20" s="121">
        <f t="shared" ca="1" si="10"/>
        <v>17744067.449999988</v>
      </c>
      <c r="AJ20" s="121">
        <f t="shared" ref="AJ20:BK20" ca="1" si="11">AJ17+AJ19</f>
        <v>23658756.599999987</v>
      </c>
      <c r="AK20" s="121">
        <f t="shared" ca="1" si="11"/>
        <v>29573445.749999985</v>
      </c>
      <c r="AL20" s="121">
        <f t="shared" ca="1" si="11"/>
        <v>35488134.899999984</v>
      </c>
      <c r="AM20" s="121">
        <f t="shared" ca="1" si="11"/>
        <v>31407274.599999987</v>
      </c>
      <c r="AN20" s="121">
        <f t="shared" ca="1" si="11"/>
        <v>31282694.77649999</v>
      </c>
      <c r="AO20" s="121">
        <f t="shared" ca="1" si="11"/>
        <v>46301987.7535</v>
      </c>
      <c r="AP20" s="121">
        <f t="shared" ca="1" si="11"/>
        <v>66368217.461500004</v>
      </c>
      <c r="AQ20" s="121">
        <f t="shared" ca="1" si="11"/>
        <v>86434447.169500008</v>
      </c>
      <c r="AR20" s="121">
        <f t="shared" ca="1" si="11"/>
        <v>106500676.87750001</v>
      </c>
      <c r="AS20" s="121">
        <f t="shared" ca="1" si="11"/>
        <v>126566906.58550002</v>
      </c>
      <c r="AT20" s="121">
        <f t="shared" ca="1" si="11"/>
        <v>146633136.29350001</v>
      </c>
      <c r="AU20" s="121">
        <f t="shared" ca="1" si="11"/>
        <v>166699366.00150001</v>
      </c>
      <c r="AV20" s="121">
        <f t="shared" ca="1" si="11"/>
        <v>186765595.70950001</v>
      </c>
      <c r="AW20" s="121">
        <f t="shared" ca="1" si="11"/>
        <v>206831825.41750002</v>
      </c>
      <c r="AX20" s="121">
        <f t="shared" ca="1" si="11"/>
        <v>226898055.12550002</v>
      </c>
      <c r="AY20" s="121">
        <f t="shared" ca="1" si="11"/>
        <v>231820412.03300002</v>
      </c>
      <c r="AZ20" s="121">
        <f t="shared" ca="1" si="11"/>
        <v>229349689.99330002</v>
      </c>
      <c r="BA20" s="121">
        <f t="shared" ca="1" si="11"/>
        <v>241466690.75264502</v>
      </c>
      <c r="BB20" s="121">
        <f t="shared" ca="1" si="11"/>
        <v>258431846.41161501</v>
      </c>
      <c r="BC20" s="121">
        <f t="shared" ca="1" si="11"/>
        <v>275397002.07058501</v>
      </c>
      <c r="BD20" s="121">
        <f t="shared" ca="1" si="11"/>
        <v>292362157.72955501</v>
      </c>
      <c r="BE20" s="121">
        <f t="shared" ca="1" si="11"/>
        <v>309327313.38852501</v>
      </c>
      <c r="BF20" s="121">
        <f t="shared" ca="1" si="11"/>
        <v>326292469.04749501</v>
      </c>
      <c r="BG20" s="121">
        <f t="shared" ca="1" si="11"/>
        <v>343257624.70646501</v>
      </c>
      <c r="BH20" s="121">
        <f t="shared" ca="1" si="11"/>
        <v>360222780.365435</v>
      </c>
      <c r="BI20" s="121">
        <f t="shared" ca="1" si="11"/>
        <v>377187936.024405</v>
      </c>
      <c r="BJ20" s="121">
        <f t="shared" ca="1" si="11"/>
        <v>394153091.683375</v>
      </c>
      <c r="BK20" s="121">
        <f t="shared" ca="1" si="11"/>
        <v>396553464.389395</v>
      </c>
      <c r="BL20" s="130">
        <f ca="1">BK20-BK11</f>
        <v>183606722.09999985</v>
      </c>
    </row>
    <row r="21" spans="2:64" x14ac:dyDescent="0.15">
      <c r="B21" s="127"/>
      <c r="C21" s="121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30"/>
    </row>
    <row r="22" spans="2:64" x14ac:dyDescent="0.15">
      <c r="B22" s="136"/>
      <c r="N22" s="130"/>
      <c r="O22" s="130"/>
      <c r="P22" s="130"/>
      <c r="Q22" s="130"/>
      <c r="R22" s="130"/>
      <c r="S22" s="130"/>
      <c r="T22" s="130"/>
      <c r="U22" s="130"/>
      <c r="V22" s="130"/>
      <c r="W22" s="130"/>
      <c r="X22" s="130"/>
      <c r="Y22" s="130"/>
      <c r="Z22" s="130"/>
      <c r="AA22" s="38"/>
      <c r="AB22" s="130"/>
    </row>
    <row r="23" spans="2:64" x14ac:dyDescent="0.15">
      <c r="B23" s="136" t="s">
        <v>943</v>
      </c>
      <c r="C23" s="75" t="s">
        <v>841</v>
      </c>
      <c r="D23" s="75" t="s">
        <v>1267</v>
      </c>
      <c r="E23" s="75" t="s">
        <v>1268</v>
      </c>
      <c r="F23" s="75" t="s">
        <v>837</v>
      </c>
      <c r="G23" s="75" t="s">
        <v>838</v>
      </c>
      <c r="L23" s="130"/>
      <c r="U23" s="130"/>
    </row>
    <row r="24" spans="2:64" x14ac:dyDescent="0.15">
      <c r="B24" s="136" t="s">
        <v>945</v>
      </c>
      <c r="C24" s="266" t="s">
        <v>1255</v>
      </c>
      <c r="D24" s="266" t="str">
        <f>C26</f>
        <v>DecYR1</v>
      </c>
      <c r="E24" s="266" t="str">
        <f>D26</f>
        <v>EneYR2</v>
      </c>
      <c r="F24" s="266"/>
      <c r="L24" s="130"/>
    </row>
    <row r="25" spans="2:64" x14ac:dyDescent="0.15">
      <c r="B25" s="136" t="s">
        <v>915</v>
      </c>
      <c r="C25" s="266" t="s">
        <v>1255</v>
      </c>
      <c r="D25" s="382" t="str" cm="1">
        <f t="array" aca="1" ref="D25" ca="1">OFFSET(INDIRECT(D24),-1,1)</f>
        <v>EneYR2</v>
      </c>
      <c r="E25" s="382" t="str" cm="1">
        <f t="array" aca="1" ref="E25" ca="1">OFFSET(INDIRECT(E24),-1,1)</f>
        <v>FebYR2</v>
      </c>
      <c r="F25" s="266" t="s">
        <v>1275</v>
      </c>
      <c r="L25" s="130"/>
    </row>
    <row r="26" spans="2:64" x14ac:dyDescent="0.15">
      <c r="B26" s="138" t="s">
        <v>916</v>
      </c>
      <c r="C26" s="382" t="s">
        <v>1272</v>
      </c>
      <c r="D26" s="382" t="s">
        <v>1273</v>
      </c>
      <c r="E26" s="382" t="s">
        <v>1274</v>
      </c>
      <c r="F26" s="266"/>
      <c r="L26" s="130"/>
    </row>
    <row r="27" spans="2:64" x14ac:dyDescent="0.15">
      <c r="B27" s="138" t="s">
        <v>946</v>
      </c>
      <c r="C27" s="266" t="s">
        <v>1251</v>
      </c>
      <c r="D27" s="382" t="s">
        <v>917</v>
      </c>
      <c r="E27" s="266" t="s">
        <v>942</v>
      </c>
      <c r="F27" s="266" t="s">
        <v>940</v>
      </c>
      <c r="L27" s="130"/>
    </row>
    <row r="28" spans="2:64" x14ac:dyDescent="0.15">
      <c r="C28" s="75"/>
      <c r="D28" s="225"/>
      <c r="E28" s="75"/>
      <c r="L28" s="130"/>
    </row>
    <row r="29" spans="2:64" x14ac:dyDescent="0.15">
      <c r="B29" s="138" t="s">
        <v>830</v>
      </c>
      <c r="C29" s="121">
        <f>C4</f>
        <v>0</v>
      </c>
      <c r="D29" s="130">
        <f ca="1">C31</f>
        <v>-113453500</v>
      </c>
      <c r="E29" s="130">
        <f ca="1">D31</f>
        <v>-126158765</v>
      </c>
      <c r="F29" s="224">
        <f>C29</f>
        <v>0</v>
      </c>
      <c r="G29" s="224">
        <f ca="1">F31</f>
        <v>-183606722.09999999</v>
      </c>
      <c r="L29" s="130"/>
    </row>
    <row r="30" spans="2:64" x14ac:dyDescent="0.15">
      <c r="B30" s="138" t="s">
        <v>831</v>
      </c>
      <c r="C30" s="70">
        <f ca="1">C31-C29</f>
        <v>-113453500</v>
      </c>
      <c r="D30" s="70">
        <f ca="1">D31-D29</f>
        <v>-12705265</v>
      </c>
      <c r="E30" s="70">
        <f ca="1">E31-E29</f>
        <v>-57447957.099999994</v>
      </c>
      <c r="F30" s="224">
        <f ca="1">SUM(C30:E30)</f>
        <v>-183606722.09999999</v>
      </c>
      <c r="G30" s="145">
        <f ca="1">G31-G29</f>
        <v>580160186.48939502</v>
      </c>
      <c r="L30" s="130"/>
    </row>
    <row r="31" spans="2:64" x14ac:dyDescent="0.15">
      <c r="B31" s="138" t="s">
        <v>832</v>
      </c>
      <c r="C31" s="70" cm="1">
        <f t="array" aca="1" ref="C31" ca="1">INDIRECT(C26 &amp;"Acum")</f>
        <v>-113453500</v>
      </c>
      <c r="D31" s="70" cm="1">
        <f t="array" aca="1" ref="D31" ca="1">INDIRECT(D26&amp;"Acum")</f>
        <v>-126158765</v>
      </c>
      <c r="E31" s="70" cm="1">
        <f t="array" aca="1" ref="E31" ca="1">INDIRECT(E26&amp;"Acum")</f>
        <v>-183606722.09999999</v>
      </c>
      <c r="F31" s="67">
        <f ca="1">E31</f>
        <v>-183606722.09999999</v>
      </c>
      <c r="G31" s="224">
        <f ca="1">CajaAcumFinPeriodo</f>
        <v>396553464.389395</v>
      </c>
      <c r="L31" s="130"/>
    </row>
    <row r="32" spans="2:64" x14ac:dyDescent="0.15">
      <c r="L32" s="130"/>
    </row>
    <row r="33" spans="1:15" x14ac:dyDescent="0.15">
      <c r="C33" s="121"/>
      <c r="D33" s="130"/>
      <c r="E33" s="130"/>
      <c r="F33" s="224"/>
      <c r="G33" s="224"/>
      <c r="L33" s="130"/>
    </row>
    <row r="34" spans="1:15" x14ac:dyDescent="0.15">
      <c r="C34" s="224" t="s">
        <v>941</v>
      </c>
      <c r="D34" s="75" t="s">
        <v>828</v>
      </c>
      <c r="E34" s="75" t="s">
        <v>829</v>
      </c>
      <c r="F34" s="75" t="s">
        <v>893</v>
      </c>
    </row>
    <row r="35" spans="1:15" x14ac:dyDescent="0.15">
      <c r="C35" s="224"/>
      <c r="D35" s="75"/>
      <c r="E35" s="75"/>
    </row>
    <row r="36" spans="1:15" x14ac:dyDescent="0.15">
      <c r="B36" s="138" t="str">
        <f ca="1">"First Round - NPV from " &amp; D25</f>
        <v>First Round - NPV from EneYR2</v>
      </c>
      <c r="C36" s="221">
        <f>'FIN-VALUE_DB'!C41</f>
        <v>0.6302500000000002</v>
      </c>
      <c r="D36" s="70">
        <f ca="1">NPV(+C36/12,INDIRECT(D25):BK7)</f>
        <v>15383658.758711135</v>
      </c>
      <c r="E36" s="130">
        <f ca="1">D30*-1</f>
        <v>12705265</v>
      </c>
      <c r="F36" s="384">
        <f ca="1">E36/D36</f>
        <v>0.82589357962750765</v>
      </c>
    </row>
    <row r="37" spans="1:15" x14ac:dyDescent="0.15">
      <c r="B37" s="138" t="str">
        <f ca="1">"Second Round - NPV from " &amp; E25</f>
        <v>Second Round - NPV from FebYR2</v>
      </c>
      <c r="C37" s="221">
        <f>'FIN-VALUE_DB'!D41</f>
        <v>0.45524999999999999</v>
      </c>
      <c r="D37" s="121">
        <f ca="1">NPV(+C37/12,INDIRECT(E25):BK7)</f>
        <v>67443220.854496375</v>
      </c>
      <c r="E37" s="130">
        <f ca="1">E30*-1</f>
        <v>57447957.099999994</v>
      </c>
      <c r="F37" s="237">
        <f ca="1">E37/D37</f>
        <v>0.85179735445819826</v>
      </c>
    </row>
    <row r="38" spans="1:15" x14ac:dyDescent="0.15">
      <c r="B38" s="138" t="str">
        <f>"Exit Valuation - NPV from " &amp; F25</f>
        <v>Exit Valuation - NPV from JunYR3</v>
      </c>
      <c r="C38" s="221">
        <f>'FIN-VALUE_DB'!E41</f>
        <v>0.25525000000000003</v>
      </c>
      <c r="D38" s="121">
        <f ca="1">NPV(+C38/12,INDIRECT(F25):BK7)</f>
        <v>275674573.93307614</v>
      </c>
      <c r="E38" s="130"/>
      <c r="F38" s="237">
        <f ca="1">E38/D38</f>
        <v>0</v>
      </c>
    </row>
    <row r="40" spans="1:15" x14ac:dyDescent="0.15">
      <c r="B40" s="33"/>
      <c r="C40"/>
      <c r="D40"/>
      <c r="E40" s="66"/>
      <c r="I40" s="170"/>
      <c r="J40" s="173"/>
      <c r="K40" s="9"/>
      <c r="L40" s="9"/>
      <c r="M40" s="222"/>
      <c r="N40"/>
      <c r="O40" s="9"/>
    </row>
    <row r="41" spans="1:15" ht="13.5" customHeight="1" x14ac:dyDescent="0.15">
      <c r="A41" s="34" t="s">
        <v>835</v>
      </c>
      <c r="B41" s="48" t="s">
        <v>938</v>
      </c>
      <c r="C41" s="34" t="s">
        <v>910</v>
      </c>
      <c r="D41" s="34" t="s">
        <v>912</v>
      </c>
      <c r="E41" s="34" t="s">
        <v>937</v>
      </c>
      <c r="F41" s="389" t="s">
        <v>835</v>
      </c>
      <c r="G41" s="389"/>
      <c r="H41" s="389"/>
    </row>
    <row r="42" spans="1:15" ht="13.5" customHeight="1" x14ac:dyDescent="0.15">
      <c r="A42" s="34"/>
      <c r="B42" s="48"/>
      <c r="C42" s="34"/>
      <c r="D42" s="34"/>
      <c r="E42" s="34"/>
      <c r="F42" s="75" t="s">
        <v>911</v>
      </c>
      <c r="G42" s="75" t="s">
        <v>839</v>
      </c>
      <c r="H42" s="75" t="s">
        <v>840</v>
      </c>
    </row>
    <row r="43" spans="1:15" x14ac:dyDescent="0.15">
      <c r="B43" s="33" t="s">
        <v>895</v>
      </c>
    </row>
    <row r="44" spans="1:15" x14ac:dyDescent="0.15">
      <c r="B44" s="106" t="s">
        <v>834</v>
      </c>
      <c r="C44" s="33" t="str">
        <f>C25</f>
        <v>YR0</v>
      </c>
      <c r="D44" s="121">
        <f ca="1">C15/2</f>
        <v>56726750</v>
      </c>
      <c r="F44" s="238">
        <f ca="1">D44/E46</f>
        <v>0.5</v>
      </c>
      <c r="G44" s="239">
        <f ca="1">F44*(1-G54)</f>
        <v>8.7053210186246177E-2</v>
      </c>
      <c r="H44" s="240">
        <f ca="1">G44*(1-H62)</f>
        <v>1.2901516052508206E-2</v>
      </c>
      <c r="L44" s="223"/>
    </row>
    <row r="45" spans="1:15" x14ac:dyDescent="0.15">
      <c r="B45" s="106" t="s">
        <v>896</v>
      </c>
      <c r="C45" s="33" t="str">
        <f>C25</f>
        <v>YR0</v>
      </c>
      <c r="D45" s="121">
        <f ca="1">C15/2</f>
        <v>56726750</v>
      </c>
      <c r="F45" s="238">
        <f ca="1">D45/E46</f>
        <v>0.5</v>
      </c>
      <c r="G45" s="239">
        <f ca="1">F45*(1-G54)</f>
        <v>8.7053210186246177E-2</v>
      </c>
      <c r="H45" s="240">
        <f ca="1">G45*(1-H62)</f>
        <v>1.2901516052508206E-2</v>
      </c>
    </row>
    <row r="46" spans="1:15" x14ac:dyDescent="0.15">
      <c r="B46" s="47" t="s">
        <v>833</v>
      </c>
      <c r="E46" s="121">
        <f ca="1">D45+D44</f>
        <v>113453500</v>
      </c>
    </row>
    <row r="47" spans="1:15" x14ac:dyDescent="0.15">
      <c r="B47" s="106" t="s">
        <v>906</v>
      </c>
      <c r="D47" s="383">
        <v>1000</v>
      </c>
      <c r="L47" s="223"/>
    </row>
    <row r="48" spans="1:15" x14ac:dyDescent="0.15">
      <c r="B48" s="106" t="s">
        <v>907</v>
      </c>
      <c r="D48" s="383">
        <v>1000</v>
      </c>
    </row>
    <row r="49" spans="2:12" x14ac:dyDescent="0.15">
      <c r="B49" s="47" t="s">
        <v>897</v>
      </c>
      <c r="D49" s="235">
        <f>SUM(D47:D48)</f>
        <v>2000</v>
      </c>
    </row>
    <row r="50" spans="2:12" x14ac:dyDescent="0.15">
      <c r="B50" s="47" t="s">
        <v>898</v>
      </c>
      <c r="D50" s="131">
        <f ca="1">E46/D49</f>
        <v>56726.75</v>
      </c>
    </row>
    <row r="51" spans="2:12" x14ac:dyDescent="0.15">
      <c r="B51" s="47" t="s">
        <v>901</v>
      </c>
      <c r="D51" s="131"/>
      <c r="F51" s="293">
        <f ca="1">SUM(F44:F50)</f>
        <v>1</v>
      </c>
    </row>
    <row r="52" spans="2:12" x14ac:dyDescent="0.15">
      <c r="B52" s="44"/>
      <c r="D52" s="235"/>
    </row>
    <row r="53" spans="2:12" x14ac:dyDescent="0.15">
      <c r="B53" s="33" t="s">
        <v>1265</v>
      </c>
    </row>
    <row r="54" spans="2:12" x14ac:dyDescent="0.15">
      <c r="B54" s="106" t="s">
        <v>899</v>
      </c>
      <c r="C54" s="33" t="str">
        <f ca="1">D25</f>
        <v>EneYR2</v>
      </c>
      <c r="D54" s="121">
        <f ca="1">E36</f>
        <v>12705265</v>
      </c>
      <c r="F54" s="238"/>
      <c r="G54" s="242">
        <f ca="1">D54/E55</f>
        <v>0.82589357962750765</v>
      </c>
      <c r="H54" s="242">
        <f ca="1">G54*(1-H62)</f>
        <v>0.12239961343678532</v>
      </c>
      <c r="L54" s="223"/>
    </row>
    <row r="55" spans="2:12" x14ac:dyDescent="0.15">
      <c r="B55" s="47" t="s">
        <v>833</v>
      </c>
      <c r="E55" s="121">
        <f ca="1">D36</f>
        <v>15383658.758711135</v>
      </c>
    </row>
    <row r="56" spans="2:12" x14ac:dyDescent="0.15">
      <c r="B56" s="106" t="s">
        <v>908</v>
      </c>
      <c r="D56" s="234">
        <f ca="1">D49/(1-G54)-D49</f>
        <v>9487.2271552140101</v>
      </c>
      <c r="L56" s="223"/>
    </row>
    <row r="57" spans="2:12" x14ac:dyDescent="0.15">
      <c r="B57" s="47" t="s">
        <v>897</v>
      </c>
      <c r="D57" s="235">
        <f ca="1">D49+D56</f>
        <v>11487.22715521401</v>
      </c>
    </row>
    <row r="58" spans="2:12" x14ac:dyDescent="0.15">
      <c r="B58" s="47" t="s">
        <v>898</v>
      </c>
      <c r="D58" s="131">
        <f ca="1">E55/D57</f>
        <v>1339.1968793555675</v>
      </c>
    </row>
    <row r="59" spans="2:12" x14ac:dyDescent="0.15">
      <c r="B59" s="47" t="s">
        <v>901</v>
      </c>
      <c r="D59" s="131"/>
      <c r="F59" s="241"/>
      <c r="G59" s="294">
        <f ca="1">SUM(G44:G58)</f>
        <v>1</v>
      </c>
    </row>
    <row r="60" spans="2:12" x14ac:dyDescent="0.15">
      <c r="B60" s="33"/>
    </row>
    <row r="61" spans="2:12" x14ac:dyDescent="0.15">
      <c r="B61" s="33" t="s">
        <v>1266</v>
      </c>
    </row>
    <row r="62" spans="2:12" x14ac:dyDescent="0.15">
      <c r="B62" s="106" t="s">
        <v>900</v>
      </c>
      <c r="C62" s="33" t="str">
        <f ca="1">E25</f>
        <v>FebYR2</v>
      </c>
      <c r="D62" s="121">
        <f ca="1">E37</f>
        <v>57447957.099999994</v>
      </c>
      <c r="F62" s="238"/>
      <c r="H62" s="242">
        <f ca="1">D62/E63</f>
        <v>0.85179735445819826</v>
      </c>
      <c r="L62" s="223"/>
    </row>
    <row r="63" spans="2:12" x14ac:dyDescent="0.15">
      <c r="B63" s="47" t="s">
        <v>833</v>
      </c>
      <c r="E63" s="121">
        <f ca="1">D37</f>
        <v>67443220.854496375</v>
      </c>
    </row>
    <row r="64" spans="2:12" x14ac:dyDescent="0.15">
      <c r="B64" s="106" t="s">
        <v>909</v>
      </c>
      <c r="D64" s="234">
        <f ca="1">D57/(1-H62)-D57</f>
        <v>66023.043415320077</v>
      </c>
      <c r="L64" s="223"/>
    </row>
    <row r="65" spans="2:8" x14ac:dyDescent="0.15">
      <c r="B65" s="47" t="s">
        <v>897</v>
      </c>
      <c r="D65" s="235">
        <f ca="1">D57+D64</f>
        <v>77510.270570534092</v>
      </c>
    </row>
    <row r="66" spans="2:8" x14ac:dyDescent="0.15">
      <c r="B66" s="47" t="s">
        <v>898</v>
      </c>
      <c r="D66" s="131">
        <f ca="1">E63/D65</f>
        <v>870.11979648714123</v>
      </c>
    </row>
    <row r="67" spans="2:8" x14ac:dyDescent="0.15">
      <c r="B67" s="33" t="s">
        <v>901</v>
      </c>
      <c r="F67" s="241"/>
      <c r="G67" s="242"/>
      <c r="H67" s="294">
        <f ca="1">H62+H54+H45+H44</f>
        <v>1</v>
      </c>
    </row>
    <row r="68" spans="2:8" x14ac:dyDescent="0.15">
      <c r="B68" s="48"/>
    </row>
    <row r="69" spans="2:8" x14ac:dyDescent="0.15">
      <c r="B69" s="138" t="s">
        <v>939</v>
      </c>
      <c r="C69" s="75" t="s">
        <v>902</v>
      </c>
      <c r="D69" s="75" t="s">
        <v>893</v>
      </c>
      <c r="E69" s="75" t="s">
        <v>903</v>
      </c>
      <c r="F69" s="75" t="s">
        <v>905</v>
      </c>
    </row>
    <row r="70" spans="2:8" x14ac:dyDescent="0.15">
      <c r="C70" s="75"/>
      <c r="D70" s="75"/>
      <c r="E70" s="75"/>
    </row>
    <row r="71" spans="2:8" x14ac:dyDescent="0.15">
      <c r="B71" s="33" t="str">
        <f>F25 &amp; " - First Exit Value"</f>
        <v>JunYR3 - First Exit Value</v>
      </c>
      <c r="C71" s="130">
        <f ca="1">D38</f>
        <v>275674573.93307614</v>
      </c>
    </row>
    <row r="72" spans="2:8" x14ac:dyDescent="0.15">
      <c r="B72" s="138" t="s">
        <v>834</v>
      </c>
      <c r="C72" s="130">
        <f ca="1">D44</f>
        <v>56726750</v>
      </c>
      <c r="D72" s="236">
        <f ca="1">H44</f>
        <v>1.2901516052508206E-2</v>
      </c>
      <c r="E72" s="130">
        <f ca="1">$C$71*D72</f>
        <v>3556619.9408659423</v>
      </c>
      <c r="F72" s="243">
        <f ca="1">E72/C72</f>
        <v>6.2697403621147729E-2</v>
      </c>
    </row>
    <row r="73" spans="2:8" x14ac:dyDescent="0.15">
      <c r="B73" s="138" t="s">
        <v>896</v>
      </c>
      <c r="C73" s="130">
        <f ca="1">D45</f>
        <v>56726750</v>
      </c>
      <c r="D73" s="236">
        <f ca="1">H45</f>
        <v>1.2901516052508206E-2</v>
      </c>
      <c r="E73" s="130">
        <f ca="1">$C$71*D73</f>
        <v>3556619.9408659423</v>
      </c>
      <c r="F73" s="243">
        <f ca="1">E73/C73</f>
        <v>6.2697403621147729E-2</v>
      </c>
    </row>
    <row r="74" spans="2:8" x14ac:dyDescent="0.15">
      <c r="B74" s="138" t="s">
        <v>899</v>
      </c>
      <c r="C74" s="130">
        <f ca="1">D54</f>
        <v>12705265</v>
      </c>
      <c r="D74" s="236">
        <f ca="1">H54</f>
        <v>0.12239961343678532</v>
      </c>
      <c r="E74" s="130">
        <f ca="1">$C$71*D74</f>
        <v>33742461.283759013</v>
      </c>
      <c r="F74" s="243">
        <f ca="1">E74/C74</f>
        <v>2.6557857143285886</v>
      </c>
    </row>
    <row r="75" spans="2:8" x14ac:dyDescent="0.15">
      <c r="B75" s="138" t="s">
        <v>900</v>
      </c>
      <c r="C75" s="130">
        <f ca="1">D62</f>
        <v>57447957.099999994</v>
      </c>
      <c r="D75" s="236">
        <f ca="1">H62</f>
        <v>0.85179735445819826</v>
      </c>
      <c r="E75" s="130">
        <f ca="1">$C$71*D75</f>
        <v>234818872.76758525</v>
      </c>
      <c r="F75" s="243">
        <f ca="1">E75/C75</f>
        <v>4.0875060597687511</v>
      </c>
    </row>
    <row r="76" spans="2:8" x14ac:dyDescent="0.15">
      <c r="C76" s="130"/>
      <c r="D76" s="236"/>
      <c r="E76" s="130"/>
      <c r="F76" s="243"/>
    </row>
    <row r="77" spans="2:8" x14ac:dyDescent="0.15">
      <c r="B77" s="138" t="s">
        <v>904</v>
      </c>
      <c r="C77" s="130">
        <f ca="1">SUM(C72:C75)</f>
        <v>183606722.09999999</v>
      </c>
      <c r="D77" s="236">
        <f ca="1">SUM(D72:D75)</f>
        <v>1</v>
      </c>
      <c r="E77" s="130">
        <f ca="1">SUM(E72:E75)</f>
        <v>275674573.93307614</v>
      </c>
      <c r="F77" s="243">
        <f ca="1">E77/C77</f>
        <v>1.5014405288654524</v>
      </c>
    </row>
  </sheetData>
  <scenarios current="1" show="1">
    <scenario name="VentasGananciaMercado" locked="1" count="1" user="Microsoft Office User" comment="Created by Microsoft Office User on 5/5/2023_x000a_Modified by Microsoft Office User on 5/5/2023">
      <inputCells r="C31" val="-47196436"/>
    </scenario>
    <scenario name="Margen33x100" locked="1" count="4" user="Harry Alfredo Wong Molina" comment="Creado por Harry Alfredo Wong Molina el 6/05/2023">
      <inputCells r="C26" val="NovYR1 "/>
      <inputCells r="D26" val="AprYR2"/>
      <inputCells r="E26" val="EneYR3 "/>
      <inputCells r="F25" val="DecYR3 "/>
    </scenario>
  </scenarios>
  <mergeCells count="6">
    <mergeCell ref="AB1:AM1"/>
    <mergeCell ref="AN1:AY1"/>
    <mergeCell ref="AZ1:BK1"/>
    <mergeCell ref="F41:H41"/>
    <mergeCell ref="D1:O1"/>
    <mergeCell ref="P1:AA1"/>
  </mergeCells>
  <conditionalFormatting sqref="C7:BK7">
    <cfRule type="cellIs" dxfId="0" priority="1" operator="greaterThan">
      <formula>0</formula>
    </cfRule>
  </conditionalFormatting>
  <printOptions gridLines="1"/>
  <pageMargins left="0.7" right="0.7" top="0.75" bottom="0.75" header="0.3" footer="0.3"/>
  <pageSetup scale="74" orientation="landscape" r:id="rId1"/>
  <ignoredErrors>
    <ignoredError sqref="F29:F30 F31" formula="1"/>
  </ignoredError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12" width="13.1640625" bestFit="1" customWidth="1"/>
    <col min="13" max="13" width="12.6640625" bestFit="1" customWidth="1"/>
    <col min="14" max="40" width="13.6640625" bestFit="1" customWidth="1"/>
    <col min="41" max="63" width="13.1640625" bestFit="1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90" t="s">
        <v>151</v>
      </c>
      <c r="B3" s="387"/>
    </row>
    <row r="4" spans="1:62" x14ac:dyDescent="0.15">
      <c r="C4" s="387" t="s">
        <v>35</v>
      </c>
      <c r="D4" s="387"/>
      <c r="E4" s="387"/>
      <c r="F4" s="387"/>
      <c r="G4" s="387"/>
      <c r="H4" s="387"/>
      <c r="I4" s="387"/>
      <c r="J4" s="387"/>
      <c r="K4" s="387"/>
      <c r="L4" s="387"/>
      <c r="M4" s="387"/>
      <c r="N4" s="387"/>
      <c r="O4" s="387" t="s">
        <v>36</v>
      </c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  <c r="AA4" s="387" t="s">
        <v>37</v>
      </c>
      <c r="AB4" s="387"/>
      <c r="AC4" s="387"/>
      <c r="AD4" s="387"/>
      <c r="AE4" s="387"/>
      <c r="AF4" s="387"/>
      <c r="AG4" s="387"/>
      <c r="AH4" s="387"/>
      <c r="AI4" s="387"/>
      <c r="AJ4" s="387"/>
      <c r="AK4" s="387"/>
      <c r="AL4" s="387"/>
      <c r="AM4" s="387" t="s">
        <v>38</v>
      </c>
      <c r="AN4" s="387"/>
      <c r="AO4" s="387"/>
      <c r="AP4" s="387"/>
      <c r="AQ4" s="387"/>
      <c r="AR4" s="387"/>
      <c r="AS4" s="387"/>
      <c r="AT4" s="387"/>
      <c r="AU4" s="387"/>
      <c r="AV4" s="387"/>
      <c r="AW4" s="387"/>
      <c r="AX4" s="387"/>
      <c r="AY4" s="387" t="s">
        <v>39</v>
      </c>
      <c r="AZ4" s="387"/>
      <c r="BA4" s="387"/>
      <c r="BB4" s="387"/>
      <c r="BC4" s="387"/>
      <c r="BD4" s="387"/>
      <c r="BE4" s="387"/>
      <c r="BF4" s="387"/>
      <c r="BG4" s="387"/>
      <c r="BH4" s="387"/>
      <c r="BI4" s="387"/>
      <c r="BJ4" s="387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0</v>
      </c>
      <c r="D6" s="12">
        <f>STAFF_CWS!I560</f>
        <v>0</v>
      </c>
      <c r="E6" s="12">
        <f>STAFF_CWS!J560</f>
        <v>0</v>
      </c>
      <c r="F6" s="12">
        <f>STAFF_CWS!K560</f>
        <v>3</v>
      </c>
      <c r="G6" s="12">
        <f>STAFF_CWS!L560</f>
        <v>3</v>
      </c>
      <c r="H6" s="12">
        <f>STAFF_CWS!M560</f>
        <v>4</v>
      </c>
      <c r="I6" s="12">
        <f>STAFF_CWS!N560</f>
        <v>4</v>
      </c>
      <c r="J6" s="12">
        <f>STAFF_CWS!O560</f>
        <v>4</v>
      </c>
      <c r="K6" s="12">
        <f>STAFF_CWS!P560</f>
        <v>4</v>
      </c>
      <c r="L6" s="12">
        <f>STAFF_CWS!Q560</f>
        <v>4</v>
      </c>
      <c r="M6" s="12">
        <f>STAFF_CWS!R560</f>
        <v>4</v>
      </c>
      <c r="N6" s="12">
        <f>STAFF_CWS!S560</f>
        <v>4</v>
      </c>
      <c r="O6" s="12">
        <f>STAFF_CWS!T560</f>
        <v>4.5</v>
      </c>
      <c r="P6" s="12">
        <f>STAFF_CWS!U560</f>
        <v>4.5</v>
      </c>
      <c r="Q6" s="12">
        <f>STAFF_CWS!V560</f>
        <v>4.5</v>
      </c>
      <c r="R6" s="12">
        <f>STAFF_CWS!W560</f>
        <v>4</v>
      </c>
      <c r="S6" s="12">
        <f>STAFF_CWS!X560</f>
        <v>4</v>
      </c>
      <c r="T6" s="12">
        <f>STAFF_CWS!Y560</f>
        <v>4</v>
      </c>
      <c r="U6" s="12">
        <f>STAFF_CWS!Z560</f>
        <v>4</v>
      </c>
      <c r="V6" s="12">
        <f>STAFF_CWS!AA560</f>
        <v>4</v>
      </c>
      <c r="W6" s="12">
        <f>STAFF_CWS!AB560</f>
        <v>4</v>
      </c>
      <c r="X6" s="12">
        <f>STAFF_CWS!AC560</f>
        <v>4</v>
      </c>
      <c r="Y6" s="12">
        <f>STAFF_CWS!AD560</f>
        <v>4</v>
      </c>
      <c r="Z6" s="12">
        <f>STAFF_CWS!AE560</f>
        <v>4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0</v>
      </c>
      <c r="D7" s="250">
        <f>STAFF_CWS!I570</f>
        <v>0</v>
      </c>
      <c r="E7" s="250">
        <f>STAFF_CWS!J570</f>
        <v>0</v>
      </c>
      <c r="F7" s="250">
        <f>STAFF_CWS!K570</f>
        <v>3290000</v>
      </c>
      <c r="G7" s="250">
        <f>STAFF_CWS!L570</f>
        <v>3290000</v>
      </c>
      <c r="H7" s="250">
        <f>STAFF_CWS!M570</f>
        <v>5290000</v>
      </c>
      <c r="I7" s="250">
        <f>STAFF_CWS!N570</f>
        <v>4290000</v>
      </c>
      <c r="J7" s="250">
        <f>STAFF_CWS!O570</f>
        <v>4290000</v>
      </c>
      <c r="K7" s="250">
        <f>STAFF_CWS!P570</f>
        <v>4290000</v>
      </c>
      <c r="L7" s="250">
        <f>STAFF_CWS!Q570</f>
        <v>4290000</v>
      </c>
      <c r="M7" s="250">
        <f>STAFF_CWS!R570</f>
        <v>4290000</v>
      </c>
      <c r="N7" s="250">
        <f>STAFF_CWS!S570</f>
        <v>4290000</v>
      </c>
      <c r="O7" s="250">
        <f>STAFF_CWS!T570</f>
        <v>5290000</v>
      </c>
      <c r="P7" s="250">
        <f>STAFF_CWS!U570</f>
        <v>5290000</v>
      </c>
      <c r="Q7" s="250">
        <f>STAFF_CWS!V570</f>
        <v>5290000</v>
      </c>
      <c r="R7" s="250">
        <f>STAFF_CWS!W570</f>
        <v>4290000</v>
      </c>
      <c r="S7" s="250">
        <f>STAFF_CWS!X570</f>
        <v>4290000</v>
      </c>
      <c r="T7" s="250">
        <f>STAFF_CWS!Y570</f>
        <v>4290000</v>
      </c>
      <c r="U7" s="250">
        <f>STAFF_CWS!Z570</f>
        <v>4290000</v>
      </c>
      <c r="V7" s="250">
        <f>STAFF_CWS!AA570</f>
        <v>4290000</v>
      </c>
      <c r="W7" s="250">
        <f>STAFF_CWS!AB570</f>
        <v>4290000</v>
      </c>
      <c r="X7" s="250">
        <f>STAFF_CWS!AC570</f>
        <v>4290000</v>
      </c>
      <c r="Y7" s="250">
        <f>STAFF_CWS!AD570</f>
        <v>4290000</v>
      </c>
      <c r="Z7" s="250">
        <f>STAFF_CWS!AE570</f>
        <v>4290000</v>
      </c>
      <c r="AA7" s="250">
        <f>STAFF_CWS!AF570</f>
        <v>7896000</v>
      </c>
      <c r="AB7" s="250">
        <f>STAFF_CWS!AG570</f>
        <v>7896000</v>
      </c>
      <c r="AC7" s="250">
        <f>STAFF_CWS!AH570</f>
        <v>7896000</v>
      </c>
      <c r="AD7" s="250">
        <f>STAFF_CWS!AI570</f>
        <v>7896000</v>
      </c>
      <c r="AE7" s="250">
        <f>STAFF_CWS!AJ570</f>
        <v>7896000</v>
      </c>
      <c r="AF7" s="250">
        <f>STAFF_CWS!AK570</f>
        <v>7896000</v>
      </c>
      <c r="AG7" s="250">
        <f>STAFF_CWS!AL570</f>
        <v>7896000</v>
      </c>
      <c r="AH7" s="250">
        <f>STAFF_CWS!AM570</f>
        <v>7896000</v>
      </c>
      <c r="AI7" s="250">
        <f>STAFF_CWS!AN570</f>
        <v>7896000</v>
      </c>
      <c r="AJ7" s="250">
        <f>STAFF_CWS!AO570</f>
        <v>7896000</v>
      </c>
      <c r="AK7" s="250">
        <f>STAFF_CWS!AP570</f>
        <v>7896000</v>
      </c>
      <c r="AL7" s="250">
        <f>STAFF_CWS!AQ570</f>
        <v>7896000</v>
      </c>
      <c r="AM7" s="250">
        <f>STAFF_CWS!AR570</f>
        <v>7896000</v>
      </c>
      <c r="AN7" s="250">
        <f>STAFF_CWS!AS570</f>
        <v>7896000</v>
      </c>
      <c r="AO7" s="250">
        <f>STAFF_CWS!AT570</f>
        <v>7896000</v>
      </c>
      <c r="AP7" s="250">
        <f>STAFF_CWS!AU570</f>
        <v>7896000</v>
      </c>
      <c r="AQ7" s="250">
        <f>STAFF_CWS!AV570</f>
        <v>7896000</v>
      </c>
      <c r="AR7" s="250">
        <f>STAFF_CWS!AW570</f>
        <v>7896000</v>
      </c>
      <c r="AS7" s="250">
        <f>STAFF_CWS!AX570</f>
        <v>7896000</v>
      </c>
      <c r="AT7" s="250">
        <f>STAFF_CWS!AY570</f>
        <v>7896000</v>
      </c>
      <c r="AU7" s="250">
        <f>STAFF_CWS!AZ570</f>
        <v>7896000</v>
      </c>
      <c r="AV7" s="250">
        <f>STAFF_CWS!BA570</f>
        <v>7896000</v>
      </c>
      <c r="AW7" s="250">
        <f>STAFF_CWS!BB570</f>
        <v>7896000</v>
      </c>
      <c r="AX7" s="250">
        <f>STAFF_CWS!BC570</f>
        <v>7896000</v>
      </c>
      <c r="AY7" s="250">
        <f>STAFF_CWS!BD570</f>
        <v>7896000</v>
      </c>
      <c r="AZ7" s="250">
        <f>STAFF_CWS!BE570</f>
        <v>7896000</v>
      </c>
      <c r="BA7" s="250">
        <f>STAFF_CWS!BF570</f>
        <v>7896000</v>
      </c>
      <c r="BB7" s="250">
        <f>STAFF_CWS!BG570</f>
        <v>7896000</v>
      </c>
      <c r="BC7" s="250">
        <f>STAFF_CWS!BH570</f>
        <v>7896000</v>
      </c>
      <c r="BD7" s="250">
        <f>STAFF_CWS!BI570</f>
        <v>7896000</v>
      </c>
      <c r="BE7" s="250">
        <f>STAFF_CWS!BJ570</f>
        <v>7896000</v>
      </c>
      <c r="BF7" s="250">
        <f>STAFF_CWS!BK570</f>
        <v>7896000</v>
      </c>
      <c r="BG7" s="250">
        <f>STAFF_CWS!BL570</f>
        <v>7896000</v>
      </c>
      <c r="BH7" s="250">
        <f>STAFF_CWS!BM570</f>
        <v>7896000</v>
      </c>
      <c r="BI7" s="250">
        <f>STAFF_CWS!BN570</f>
        <v>7896000</v>
      </c>
      <c r="BJ7" s="250">
        <f>STAFF_CWS!BO570</f>
        <v>7896000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90" t="s">
        <v>154</v>
      </c>
      <c r="B9" s="387"/>
    </row>
    <row r="10" spans="1:62" x14ac:dyDescent="0.15">
      <c r="C10" s="387" t="s">
        <v>35</v>
      </c>
      <c r="D10" s="387"/>
      <c r="E10" s="387"/>
      <c r="F10" s="387"/>
      <c r="G10" s="387"/>
      <c r="H10" s="387"/>
      <c r="I10" s="387"/>
      <c r="J10" s="387"/>
      <c r="K10" s="387"/>
      <c r="L10" s="387"/>
      <c r="M10" s="387"/>
      <c r="N10" s="387"/>
      <c r="O10" s="387" t="s">
        <v>36</v>
      </c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  <c r="AA10" s="387" t="s">
        <v>37</v>
      </c>
      <c r="AB10" s="387"/>
      <c r="AC10" s="387"/>
      <c r="AD10" s="387"/>
      <c r="AE10" s="387"/>
      <c r="AF10" s="387"/>
      <c r="AG10" s="387"/>
      <c r="AH10" s="387"/>
      <c r="AI10" s="387"/>
      <c r="AJ10" s="387"/>
      <c r="AK10" s="387"/>
      <c r="AL10" s="387"/>
      <c r="AM10" s="387" t="s">
        <v>38</v>
      </c>
      <c r="AN10" s="387"/>
      <c r="AO10" s="387"/>
      <c r="AP10" s="387"/>
      <c r="AQ10" s="387"/>
      <c r="AR10" s="387"/>
      <c r="AS10" s="387"/>
      <c r="AT10" s="387"/>
      <c r="AU10" s="387"/>
      <c r="AV10" s="387"/>
      <c r="AW10" s="387"/>
      <c r="AX10" s="387"/>
      <c r="AY10" s="387" t="s">
        <v>39</v>
      </c>
      <c r="AZ10" s="387"/>
      <c r="BA10" s="387"/>
      <c r="BB10" s="387"/>
      <c r="BC10" s="387"/>
      <c r="BD10" s="387"/>
      <c r="BE10" s="387"/>
      <c r="BF10" s="387"/>
      <c r="BG10" s="387"/>
      <c r="BH10" s="387"/>
      <c r="BI10" s="387"/>
      <c r="BJ10" s="387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0</v>
      </c>
      <c r="D12" s="12">
        <f>STAFF_CWS!I27</f>
        <v>0</v>
      </c>
      <c r="E12" s="12">
        <f>STAFF_CWS!J27</f>
        <v>0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0</v>
      </c>
      <c r="D13" s="12">
        <f>STAFF_CWS!I49</f>
        <v>0</v>
      </c>
      <c r="E13" s="12">
        <f>STAFF_CWS!J49</f>
        <v>0</v>
      </c>
      <c r="F13" s="12">
        <f>STAFF_CWS!K49</f>
        <v>0</v>
      </c>
      <c r="G13" s="12">
        <f>STAFF_CWS!L49</f>
        <v>0</v>
      </c>
      <c r="H13" s="12">
        <f>STAFF_CWS!M49</f>
        <v>1</v>
      </c>
      <c r="I13" s="12">
        <f>STAFF_CWS!N49</f>
        <v>0</v>
      </c>
      <c r="J13" s="12">
        <f>STAFF_CWS!O49</f>
        <v>0</v>
      </c>
      <c r="K13" s="12">
        <f>STAFF_CWS!P49</f>
        <v>0</v>
      </c>
      <c r="L13" s="12">
        <f>STAFF_CWS!Q49</f>
        <v>0</v>
      </c>
      <c r="M13" s="12">
        <f>STAFF_CWS!R49</f>
        <v>0</v>
      </c>
      <c r="N13" s="12">
        <f>STAFF_CWS!S49</f>
        <v>0</v>
      </c>
      <c r="O13" s="12">
        <f>STAFF_CWS!T49</f>
        <v>0.5</v>
      </c>
      <c r="P13" s="12">
        <f>STAFF_CWS!U49</f>
        <v>0.5</v>
      </c>
      <c r="Q13" s="12">
        <f>STAFF_CWS!V49</f>
        <v>0.5</v>
      </c>
      <c r="R13" s="12">
        <f>STAFF_CWS!W49</f>
        <v>0</v>
      </c>
      <c r="S13" s="12">
        <f>STAFF_CWS!X49</f>
        <v>0</v>
      </c>
      <c r="T13" s="12">
        <f>STAFF_CWS!Y49</f>
        <v>0</v>
      </c>
      <c r="U13" s="12">
        <f>STAFF_CWS!Z49</f>
        <v>0</v>
      </c>
      <c r="V13" s="12">
        <f>STAFF_CWS!AA49</f>
        <v>0</v>
      </c>
      <c r="W13" s="12">
        <f>STAFF_CWS!AB49</f>
        <v>0</v>
      </c>
      <c r="X13" s="12">
        <f>STAFF_CWS!AC49</f>
        <v>0</v>
      </c>
      <c r="Y13" s="12">
        <f>STAFF_CWS!AD49</f>
        <v>0</v>
      </c>
      <c r="Z13" s="12">
        <f>STAFF_CWS!AE49</f>
        <v>0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</v>
      </c>
      <c r="D14" s="12">
        <f>STAFF_CWS!I77</f>
        <v>0</v>
      </c>
      <c r="E14" s="12">
        <f>STAFF_CWS!J77</f>
        <v>0</v>
      </c>
      <c r="F14" s="12">
        <f>STAFF_CWS!K77</f>
        <v>0</v>
      </c>
      <c r="G14" s="12">
        <f>STAFF_CWS!L77</f>
        <v>0</v>
      </c>
      <c r="H14" s="12">
        <f>STAFF_CWS!M77</f>
        <v>0</v>
      </c>
      <c r="I14" s="12">
        <f>STAFF_CWS!N77</f>
        <v>0</v>
      </c>
      <c r="J14" s="12">
        <f>STAFF_CWS!O77</f>
        <v>0</v>
      </c>
      <c r="K14" s="12">
        <f>STAFF_CWS!P77</f>
        <v>0</v>
      </c>
      <c r="L14" s="12">
        <f>STAFF_CWS!Q77</f>
        <v>0</v>
      </c>
      <c r="M14" s="12">
        <f>STAFF_CWS!R77</f>
        <v>0</v>
      </c>
      <c r="N14" s="12">
        <f>STAFF_CWS!S77</f>
        <v>0</v>
      </c>
      <c r="O14" s="12">
        <f>STAFF_CWS!T77</f>
        <v>0</v>
      </c>
      <c r="P14" s="12">
        <f>STAFF_CWS!U77</f>
        <v>0</v>
      </c>
      <c r="Q14" s="12">
        <f>STAFF_CWS!V77</f>
        <v>0</v>
      </c>
      <c r="R14" s="12">
        <f>STAFF_CWS!W77</f>
        <v>0</v>
      </c>
      <c r="S14" s="12">
        <f>STAFF_CWS!X77</f>
        <v>0</v>
      </c>
      <c r="T14" s="12">
        <f>STAFF_CWS!Y77</f>
        <v>0</v>
      </c>
      <c r="U14" s="12">
        <f>STAFF_CWS!Z77</f>
        <v>0</v>
      </c>
      <c r="V14" s="12">
        <f>STAFF_CWS!AA77</f>
        <v>0</v>
      </c>
      <c r="W14" s="12">
        <f>STAFF_CWS!AB77</f>
        <v>0</v>
      </c>
      <c r="X14" s="12">
        <f>STAFF_CWS!AC77</f>
        <v>0</v>
      </c>
      <c r="Y14" s="12">
        <f>STAFF_CWS!AD77</f>
        <v>0</v>
      </c>
      <c r="Z14" s="12">
        <f>STAFF_CWS!AE77</f>
        <v>0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0</v>
      </c>
      <c r="D15" s="12">
        <f>STAFF_CWS!I135</f>
        <v>0</v>
      </c>
      <c r="E15" s="12">
        <f>STAFF_CWS!J135</f>
        <v>0</v>
      </c>
      <c r="F15" s="12">
        <f>STAFF_CWS!K135</f>
        <v>1</v>
      </c>
      <c r="G15" s="12">
        <f>STAFF_CWS!L135</f>
        <v>1</v>
      </c>
      <c r="H15" s="12">
        <f>STAFF_CWS!M135</f>
        <v>1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0</v>
      </c>
      <c r="D16" s="12">
        <f t="shared" ref="D16:BJ16" si="0">SUM(D12:D15)</f>
        <v>0</v>
      </c>
      <c r="E16" s="12">
        <f t="shared" si="0"/>
        <v>0</v>
      </c>
      <c r="F16" s="12">
        <f t="shared" si="0"/>
        <v>3</v>
      </c>
      <c r="G16" s="12">
        <f t="shared" si="0"/>
        <v>3</v>
      </c>
      <c r="H16" s="12">
        <f t="shared" si="0"/>
        <v>4</v>
      </c>
      <c r="I16" s="12">
        <f t="shared" si="0"/>
        <v>4</v>
      </c>
      <c r="J16" s="12">
        <f t="shared" si="0"/>
        <v>4</v>
      </c>
      <c r="K16" s="12">
        <f t="shared" si="0"/>
        <v>4</v>
      </c>
      <c r="L16" s="12">
        <f t="shared" si="0"/>
        <v>4</v>
      </c>
      <c r="M16" s="12">
        <f t="shared" si="0"/>
        <v>4</v>
      </c>
      <c r="N16" s="12">
        <f t="shared" si="0"/>
        <v>4</v>
      </c>
      <c r="O16" s="12">
        <f t="shared" si="0"/>
        <v>4.5</v>
      </c>
      <c r="P16" s="12">
        <f t="shared" si="0"/>
        <v>4.5</v>
      </c>
      <c r="Q16" s="12">
        <f t="shared" si="0"/>
        <v>4.5</v>
      </c>
      <c r="R16" s="12">
        <f t="shared" si="0"/>
        <v>4</v>
      </c>
      <c r="S16" s="12">
        <f t="shared" si="0"/>
        <v>4</v>
      </c>
      <c r="T16" s="12">
        <f t="shared" si="0"/>
        <v>4</v>
      </c>
      <c r="U16" s="12">
        <f t="shared" si="0"/>
        <v>4</v>
      </c>
      <c r="V16" s="12">
        <f t="shared" si="0"/>
        <v>4</v>
      </c>
      <c r="W16" s="12">
        <f t="shared" si="0"/>
        <v>4</v>
      </c>
      <c r="X16" s="12">
        <f t="shared" si="0"/>
        <v>4</v>
      </c>
      <c r="Y16" s="12">
        <f t="shared" si="0"/>
        <v>4</v>
      </c>
      <c r="Z16" s="12">
        <f t="shared" si="0"/>
        <v>4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573</v>
      </c>
    </row>
    <row r="19" spans="1:62" x14ac:dyDescent="0.15">
      <c r="C19" s="387" t="s">
        <v>35</v>
      </c>
      <c r="D19" s="387"/>
      <c r="E19" s="387"/>
      <c r="F19" s="387"/>
      <c r="G19" s="387"/>
      <c r="H19" s="387"/>
      <c r="I19" s="387"/>
      <c r="J19" s="387"/>
      <c r="K19" s="387"/>
      <c r="L19" s="387"/>
      <c r="M19" s="387"/>
      <c r="N19" s="387"/>
      <c r="O19" s="387" t="s">
        <v>36</v>
      </c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/>
      <c r="AA19" s="387" t="s">
        <v>37</v>
      </c>
      <c r="AB19" s="387"/>
      <c r="AC19" s="387"/>
      <c r="AD19" s="387"/>
      <c r="AE19" s="387"/>
      <c r="AF19" s="387"/>
      <c r="AG19" s="387"/>
      <c r="AH19" s="387"/>
      <c r="AI19" s="387"/>
      <c r="AJ19" s="387"/>
      <c r="AK19" s="387"/>
      <c r="AL19" s="387"/>
      <c r="AM19" s="387" t="s">
        <v>38</v>
      </c>
      <c r="AN19" s="387"/>
      <c r="AO19" s="387"/>
      <c r="AP19" s="387"/>
      <c r="AQ19" s="387"/>
      <c r="AR19" s="387"/>
      <c r="AS19" s="387"/>
      <c r="AT19" s="387"/>
      <c r="AU19" s="387"/>
      <c r="AV19" s="387"/>
      <c r="AW19" s="387"/>
      <c r="AX19" s="387"/>
      <c r="AY19" s="387" t="s">
        <v>39</v>
      </c>
      <c r="AZ19" s="387"/>
      <c r="BA19" s="387"/>
      <c r="BB19" s="387"/>
      <c r="BC19" s="387"/>
      <c r="BD19" s="387"/>
      <c r="BE19" s="387"/>
      <c r="BF19" s="387"/>
      <c r="BG19" s="387"/>
      <c r="BH19" s="387"/>
      <c r="BI19" s="387"/>
      <c r="BJ19" s="387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207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431</v>
      </c>
      <c r="G21">
        <f>'REV-REVCALC_CWS'!G13</f>
        <v>754</v>
      </c>
      <c r="H21">
        <f>'REV-REVCALC_CWS'!H13</f>
        <v>754</v>
      </c>
      <c r="I21">
        <f>'REV-REVCALC_CWS'!I13</f>
        <v>754</v>
      </c>
      <c r="J21">
        <f>'REV-REVCALC_CWS'!J13</f>
        <v>754</v>
      </c>
      <c r="K21">
        <f>'REV-REVCALC_CWS'!K13</f>
        <v>754</v>
      </c>
      <c r="L21">
        <f>'REV-REVCALC_CWS'!L13</f>
        <v>754</v>
      </c>
      <c r="M21">
        <f>'REV-REVCALC_CWS'!M13</f>
        <v>754</v>
      </c>
      <c r="N21">
        <f>'REV-REVCALC_CWS'!N13</f>
        <v>718</v>
      </c>
      <c r="O21">
        <f>'REV-REVCALC_CWS'!O13</f>
        <v>709</v>
      </c>
      <c r="P21">
        <f>'REV-REVCALC_CWS'!P13</f>
        <v>1135</v>
      </c>
      <c r="Q21">
        <f>'REV-REVCALC_CWS'!Q13</f>
        <v>1276</v>
      </c>
      <c r="R21">
        <f>'REV-REVCALC_CWS'!R13</f>
        <v>1276</v>
      </c>
      <c r="S21">
        <f>'REV-REVCALC_CWS'!S13</f>
        <v>1276</v>
      </c>
      <c r="T21">
        <f>'REV-REVCALC_CWS'!T13</f>
        <v>1276</v>
      </c>
      <c r="U21">
        <f>'REV-REVCALC_CWS'!U13</f>
        <v>1276</v>
      </c>
      <c r="V21">
        <f>'REV-REVCALC_CWS'!V13</f>
        <v>1276</v>
      </c>
      <c r="W21">
        <f>'REV-REVCALC_CWS'!W13</f>
        <v>1276</v>
      </c>
      <c r="X21">
        <f>'REV-REVCALC_CWS'!X13</f>
        <v>1276</v>
      </c>
      <c r="Y21">
        <f>'REV-REVCALC_CWS'!Y13</f>
        <v>1276</v>
      </c>
      <c r="Z21">
        <f>'REV-REVCALC_CWS'!Z13</f>
        <v>850</v>
      </c>
      <c r="AA21">
        <f>'REV-REVCALC_CWS'!AA13</f>
        <v>907</v>
      </c>
      <c r="AB21">
        <f>'REV-REVCALC_CWS'!AB13</f>
        <v>1452</v>
      </c>
      <c r="AC21">
        <f>'REV-REVCALC_CWS'!AC13</f>
        <v>1633</v>
      </c>
      <c r="AD21">
        <f>'REV-REVCALC_CWS'!AD13</f>
        <v>1633</v>
      </c>
      <c r="AE21">
        <f>'REV-REVCALC_CWS'!AE13</f>
        <v>1633</v>
      </c>
      <c r="AF21">
        <f>'REV-REVCALC_CWS'!AF13</f>
        <v>1633</v>
      </c>
      <c r="AG21">
        <f>'REV-REVCALC_CWS'!AG13</f>
        <v>1633</v>
      </c>
      <c r="AH21">
        <f>'REV-REVCALC_CWS'!AH13</f>
        <v>1633</v>
      </c>
      <c r="AI21">
        <f>'REV-REVCALC_CWS'!AI13</f>
        <v>1633</v>
      </c>
      <c r="AJ21">
        <f>'REV-REVCALC_CWS'!AJ13</f>
        <v>1633</v>
      </c>
      <c r="AK21">
        <f>'REV-REVCALC_CWS'!AK13</f>
        <v>1633</v>
      </c>
      <c r="AL21">
        <f>'REV-REVCALC_CWS'!AL13</f>
        <v>1089</v>
      </c>
      <c r="AM21">
        <f>'REV-REVCALC_CWS'!AM13</f>
        <v>1869</v>
      </c>
      <c r="AN21">
        <f>'REV-REVCALC_CWS'!AN13</f>
        <v>2991</v>
      </c>
      <c r="AO21">
        <f>'REV-REVCALC_CWS'!AO13</f>
        <v>3365</v>
      </c>
      <c r="AP21">
        <f>'REV-REVCALC_CWS'!AP13</f>
        <v>3365</v>
      </c>
      <c r="AQ21">
        <f>'REV-REVCALC_CWS'!AQ13</f>
        <v>3365</v>
      </c>
      <c r="AR21">
        <f>'REV-REVCALC_CWS'!AR13</f>
        <v>3365</v>
      </c>
      <c r="AS21">
        <f>'REV-REVCALC_CWS'!AS13</f>
        <v>3365</v>
      </c>
      <c r="AT21">
        <f>'REV-REVCALC_CWS'!AT13</f>
        <v>3365</v>
      </c>
      <c r="AU21">
        <f>'REV-REVCALC_CWS'!AU13</f>
        <v>3365</v>
      </c>
      <c r="AV21">
        <f>'REV-REVCALC_CWS'!AV13</f>
        <v>3365</v>
      </c>
      <c r="AW21">
        <f>'REV-REVCALC_CWS'!AW13</f>
        <v>3365</v>
      </c>
      <c r="AX21">
        <f>'REV-REVCALC_CWS'!AX13</f>
        <v>2243</v>
      </c>
      <c r="AY21">
        <f>'REV-REVCALC_CWS'!AY13</f>
        <v>1925</v>
      </c>
      <c r="AZ21">
        <f>'REV-REVCALC_CWS'!AZ13</f>
        <v>3081</v>
      </c>
      <c r="BA21">
        <f>'REV-REVCALC_CWS'!BA13</f>
        <v>3466</v>
      </c>
      <c r="BB21">
        <f>'REV-REVCALC_CWS'!BB13</f>
        <v>3466</v>
      </c>
      <c r="BC21">
        <f>'REV-REVCALC_CWS'!BC13</f>
        <v>3466</v>
      </c>
      <c r="BD21">
        <f>'REV-REVCALC_CWS'!BD13</f>
        <v>3466</v>
      </c>
      <c r="BE21">
        <f>'REV-REVCALC_CWS'!BE13</f>
        <v>3466</v>
      </c>
      <c r="BF21">
        <f>'REV-REVCALC_CWS'!BF13</f>
        <v>3466</v>
      </c>
      <c r="BG21">
        <f>'REV-REVCALC_CWS'!BG13</f>
        <v>3466</v>
      </c>
      <c r="BH21">
        <f>'REV-REVCALC_CWS'!BH13</f>
        <v>3466</v>
      </c>
      <c r="BI21">
        <f>'REV-REVCALC_CWS'!BI13</f>
        <v>3466</v>
      </c>
      <c r="BJ21">
        <f>'REV-REVCALC_CWS'!BJ13</f>
        <v>2311</v>
      </c>
    </row>
    <row r="22" spans="1:62" x14ac:dyDescent="0.15">
      <c r="B22" s="33" t="s">
        <v>311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10496500</v>
      </c>
      <c r="G22" s="250">
        <f>'REV-REVCALC_CWS'!G90</f>
        <v>18369000</v>
      </c>
      <c r="H22" s="250">
        <f>'REV-REVCALC_CWS'!H90</f>
        <v>18369000</v>
      </c>
      <c r="I22" s="250">
        <f>'REV-REVCALC_CWS'!I90</f>
        <v>18369000</v>
      </c>
      <c r="J22" s="250">
        <f>'REV-REVCALC_CWS'!J90</f>
        <v>18369000</v>
      </c>
      <c r="K22" s="250">
        <f>'REV-REVCALC_CWS'!K90</f>
        <v>18369000</v>
      </c>
      <c r="L22" s="250">
        <f>'REV-REVCALC_CWS'!L90</f>
        <v>18369000</v>
      </c>
      <c r="M22" s="250">
        <f>'REV-REVCALC_CWS'!M90</f>
        <v>18369000</v>
      </c>
      <c r="N22" s="250">
        <f>'REV-REVCALC_CWS'!N90</f>
        <v>17480500</v>
      </c>
      <c r="O22" s="250">
        <f>'REV-REVCALC_CWS'!O90</f>
        <v>18857680</v>
      </c>
      <c r="P22" s="250">
        <f>'REV-REVCALC_CWS'!P90</f>
        <v>30171325</v>
      </c>
      <c r="Q22" s="250">
        <f>'REV-REVCALC_CWS'!Q90</f>
        <v>33934515</v>
      </c>
      <c r="R22" s="250">
        <f>'REV-REVCALC_CWS'!R90</f>
        <v>33934515</v>
      </c>
      <c r="S22" s="250">
        <f>'REV-REVCALC_CWS'!S90</f>
        <v>33934515</v>
      </c>
      <c r="T22" s="250">
        <f>'REV-REVCALC_CWS'!T90</f>
        <v>33934515</v>
      </c>
      <c r="U22" s="250">
        <f>'REV-REVCALC_CWS'!U90</f>
        <v>33934515</v>
      </c>
      <c r="V22" s="250">
        <f>'REV-REVCALC_CWS'!V90</f>
        <v>33934515</v>
      </c>
      <c r="W22" s="250">
        <f>'REV-REVCALC_CWS'!W90</f>
        <v>33934515</v>
      </c>
      <c r="X22" s="250">
        <f>'REV-REVCALC_CWS'!X90</f>
        <v>33934515</v>
      </c>
      <c r="Y22" s="250">
        <f>'REV-REVCALC_CWS'!Y90</f>
        <v>33934515</v>
      </c>
      <c r="Z22" s="250">
        <f>'REV-REVCALC_CWS'!Z90</f>
        <v>22620870</v>
      </c>
      <c r="AA22" s="250">
        <f>'REV-REVCALC_CWS'!AA90</f>
        <v>38997011.350000001</v>
      </c>
      <c r="AB22" s="250">
        <f>'REV-REVCALC_CWS'!AB90</f>
        <v>62385028.549999997</v>
      </c>
      <c r="AC22" s="250">
        <f>'REV-REVCALC_CWS'!AC90</f>
        <v>70188094.5</v>
      </c>
      <c r="AD22" s="250">
        <f>'REV-REVCALC_CWS'!AD90</f>
        <v>70188094.5</v>
      </c>
      <c r="AE22" s="250">
        <f>'REV-REVCALC_CWS'!AE90</f>
        <v>70188094.5</v>
      </c>
      <c r="AF22" s="250">
        <f>'REV-REVCALC_CWS'!AF90</f>
        <v>70188094.5</v>
      </c>
      <c r="AG22" s="250">
        <f>'REV-REVCALC_CWS'!AG90</f>
        <v>70188094.5</v>
      </c>
      <c r="AH22" s="250">
        <f>'REV-REVCALC_CWS'!AH90</f>
        <v>70188094.5</v>
      </c>
      <c r="AI22" s="250">
        <f>'REV-REVCALC_CWS'!AI90</f>
        <v>70188094.5</v>
      </c>
      <c r="AJ22" s="250">
        <f>'REV-REVCALC_CWS'!AJ90</f>
        <v>70188094.5</v>
      </c>
      <c r="AK22" s="250">
        <f>'REV-REVCALC_CWS'!AK90</f>
        <v>70188094.5</v>
      </c>
      <c r="AL22" s="250">
        <f>'REV-REVCALC_CWS'!AL90</f>
        <v>46788055.850000009</v>
      </c>
      <c r="AM22" s="250">
        <f>'REV-REVCALC_CWS'!AM90</f>
        <v>59832325.16300001</v>
      </c>
      <c r="AN22" s="250">
        <f>'REV-REVCALC_CWS'!AN90</f>
        <v>95741398.100500017</v>
      </c>
      <c r="AO22" s="250">
        <f>'REV-REVCALC_CWS'!AO90</f>
        <v>107710068.21050002</v>
      </c>
      <c r="AP22" s="250">
        <f>'REV-REVCALC_CWS'!AP90</f>
        <v>107710068.21050002</v>
      </c>
      <c r="AQ22" s="250">
        <f>'REV-REVCALC_CWS'!AQ90</f>
        <v>107710068.21050002</v>
      </c>
      <c r="AR22" s="250">
        <f>'REV-REVCALC_CWS'!AR90</f>
        <v>107710068.21050002</v>
      </c>
      <c r="AS22" s="250">
        <f>'REV-REVCALC_CWS'!AS90</f>
        <v>107710068.21050002</v>
      </c>
      <c r="AT22" s="250">
        <f>'REV-REVCALC_CWS'!AT90</f>
        <v>107710068.21050002</v>
      </c>
      <c r="AU22" s="250">
        <f>'REV-REVCALC_CWS'!AU90</f>
        <v>107710068.21050002</v>
      </c>
      <c r="AV22" s="250">
        <f>'REV-REVCALC_CWS'!AV90</f>
        <v>107710068.21050002</v>
      </c>
      <c r="AW22" s="250">
        <f>'REV-REVCALC_CWS'!AW90</f>
        <v>107710068.21050002</v>
      </c>
      <c r="AX22" s="250">
        <f>'REV-REVCALC_CWS'!AX90</f>
        <v>71800995.273000017</v>
      </c>
      <c r="AY22" s="250">
        <f>'REV-REVCALC_CWS'!AY90</f>
        <v>62422954.221175008</v>
      </c>
      <c r="AZ22" s="250">
        <f>'REV-REVCALC_CWS'!AZ90</f>
        <v>99902737.050040022</v>
      </c>
      <c r="BA22" s="250">
        <f>'REV-REVCALC_CWS'!BA90</f>
        <v>112367627.42824002</v>
      </c>
      <c r="BB22" s="250">
        <f>'REV-REVCALC_CWS'!BB90</f>
        <v>112367627.42824002</v>
      </c>
      <c r="BC22" s="250">
        <f>'REV-REVCALC_CWS'!BC90</f>
        <v>112367627.42824002</v>
      </c>
      <c r="BD22" s="250">
        <f>'REV-REVCALC_CWS'!BD90</f>
        <v>112367627.42824002</v>
      </c>
      <c r="BE22" s="250">
        <f>'REV-REVCALC_CWS'!BE90</f>
        <v>112367627.42824002</v>
      </c>
      <c r="BF22" s="250">
        <f>'REV-REVCALC_CWS'!BF90</f>
        <v>112367627.42824002</v>
      </c>
      <c r="BG22" s="250">
        <f>'REV-REVCALC_CWS'!BG90</f>
        <v>112367627.42824002</v>
      </c>
      <c r="BH22" s="250">
        <f>'REV-REVCALC_CWS'!BH90</f>
        <v>112367627.42824002</v>
      </c>
      <c r="BI22" s="250">
        <f>'REV-REVCALC_CWS'!BI90</f>
        <v>112367627.42824002</v>
      </c>
      <c r="BJ22" s="250">
        <f>'REV-REVCALC_CWS'!BJ90</f>
        <v>74937937.523565009</v>
      </c>
    </row>
    <row r="23" spans="1:62" x14ac:dyDescent="0.15">
      <c r="B23" s="33" t="s">
        <v>577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574</v>
      </c>
      <c r="C26" s="387" t="s">
        <v>35</v>
      </c>
      <c r="D26" s="387"/>
      <c r="E26" s="387"/>
      <c r="F26" s="387"/>
      <c r="G26" s="387"/>
      <c r="H26" s="387"/>
      <c r="I26" s="387"/>
      <c r="J26" s="387"/>
      <c r="K26" s="387"/>
      <c r="L26" s="387"/>
      <c r="M26" s="387"/>
      <c r="N26" s="387"/>
      <c r="O26" s="387" t="s">
        <v>36</v>
      </c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  <c r="AA26" s="387" t="s">
        <v>37</v>
      </c>
      <c r="AB26" s="387"/>
      <c r="AC26" s="387"/>
      <c r="AD26" s="387"/>
      <c r="AE26" s="387"/>
      <c r="AF26" s="387"/>
      <c r="AG26" s="387"/>
      <c r="AH26" s="387"/>
      <c r="AI26" s="387"/>
      <c r="AJ26" s="387"/>
      <c r="AK26" s="387"/>
      <c r="AL26" s="387"/>
      <c r="AM26" s="387" t="s">
        <v>38</v>
      </c>
      <c r="AN26" s="387"/>
      <c r="AO26" s="387"/>
      <c r="AP26" s="387"/>
      <c r="AQ26" s="387"/>
      <c r="AR26" s="387"/>
      <c r="AS26" s="387"/>
      <c r="AT26" s="387"/>
      <c r="AU26" s="387"/>
      <c r="AV26" s="387"/>
      <c r="AW26" s="387"/>
      <c r="AX26" s="387"/>
      <c r="AY26" s="387" t="s">
        <v>39</v>
      </c>
      <c r="AZ26" s="387"/>
      <c r="BA26" s="387"/>
      <c r="BB26" s="387"/>
      <c r="BC26" s="387"/>
      <c r="BD26" s="387"/>
      <c r="BE26" s="387"/>
      <c r="BF26" s="387"/>
      <c r="BG26" s="387"/>
      <c r="BH26" s="387"/>
      <c r="BI26" s="387"/>
      <c r="BJ26" s="387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575</v>
      </c>
      <c r="C29" s="12">
        <f t="shared" ref="C29:AH29" si="1">C16</f>
        <v>0</v>
      </c>
      <c r="D29" s="12">
        <f t="shared" si="1"/>
        <v>0</v>
      </c>
      <c r="E29" s="12">
        <f t="shared" si="1"/>
        <v>0</v>
      </c>
      <c r="F29" s="12">
        <f t="shared" si="1"/>
        <v>3</v>
      </c>
      <c r="G29" s="12">
        <f t="shared" si="1"/>
        <v>3</v>
      </c>
      <c r="H29" s="12">
        <f t="shared" si="1"/>
        <v>4</v>
      </c>
      <c r="I29" s="12">
        <f t="shared" si="1"/>
        <v>4</v>
      </c>
      <c r="J29" s="12">
        <f t="shared" si="1"/>
        <v>4</v>
      </c>
      <c r="K29" s="12">
        <f t="shared" si="1"/>
        <v>4</v>
      </c>
      <c r="L29" s="12">
        <f t="shared" si="1"/>
        <v>4</v>
      </c>
      <c r="M29" s="12">
        <f t="shared" si="1"/>
        <v>4</v>
      </c>
      <c r="N29" s="12">
        <f t="shared" si="1"/>
        <v>4</v>
      </c>
      <c r="O29" s="12">
        <f t="shared" si="1"/>
        <v>4.5</v>
      </c>
      <c r="P29" s="12">
        <f t="shared" si="1"/>
        <v>4.5</v>
      </c>
      <c r="Q29" s="12">
        <f t="shared" si="1"/>
        <v>4.5</v>
      </c>
      <c r="R29" s="12">
        <f t="shared" si="1"/>
        <v>4</v>
      </c>
      <c r="S29" s="12">
        <f t="shared" si="1"/>
        <v>4</v>
      </c>
      <c r="T29" s="12">
        <f t="shared" si="1"/>
        <v>4</v>
      </c>
      <c r="U29" s="12">
        <f t="shared" si="1"/>
        <v>4</v>
      </c>
      <c r="V29" s="12">
        <f t="shared" si="1"/>
        <v>4</v>
      </c>
      <c r="W29" s="12">
        <f t="shared" si="1"/>
        <v>4</v>
      </c>
      <c r="X29" s="12">
        <f t="shared" si="1"/>
        <v>4</v>
      </c>
      <c r="Y29" s="12">
        <f t="shared" si="1"/>
        <v>4</v>
      </c>
      <c r="Z29" s="12">
        <f t="shared" si="1"/>
        <v>4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576</v>
      </c>
      <c r="C30" s="250">
        <f>DEV_CWS!E75</f>
        <v>0</v>
      </c>
      <c r="D30" s="250">
        <f>DEV_CWS!F75</f>
        <v>0</v>
      </c>
      <c r="E30" s="250">
        <f>DEV_CWS!G75</f>
        <v>0</v>
      </c>
      <c r="F30" s="250">
        <f>DEV_CWS!H75</f>
        <v>8400000</v>
      </c>
      <c r="G30" s="250">
        <f>DEV_CWS!I75</f>
        <v>8400000</v>
      </c>
      <c r="H30" s="250">
        <f>DEV_CWS!J75</f>
        <v>8400000</v>
      </c>
      <c r="I30" s="250">
        <f>DEV_CWS!K75</f>
        <v>8400000</v>
      </c>
      <c r="J30" s="250">
        <f>DEV_CWS!L75</f>
        <v>8400000</v>
      </c>
      <c r="K30" s="250">
        <f>DEV_CWS!M75</f>
        <v>8400000</v>
      </c>
      <c r="L30" s="250">
        <f>DEV_CWS!N75</f>
        <v>8400000</v>
      </c>
      <c r="M30" s="250">
        <f>DEV_CWS!O75</f>
        <v>8400000</v>
      </c>
      <c r="N30" s="250">
        <f>DEV_CWS!P75</f>
        <v>8400000</v>
      </c>
      <c r="O30" s="250">
        <f>DEV_CWS!Q75</f>
        <v>9240000</v>
      </c>
      <c r="P30" s="250">
        <f>DEV_CWS!R75</f>
        <v>9240000</v>
      </c>
      <c r="Q30" s="250">
        <f>DEV_CWS!S75</f>
        <v>9240000</v>
      </c>
      <c r="R30" s="250">
        <f>DEV_CWS!T75</f>
        <v>9240000</v>
      </c>
      <c r="S30" s="250">
        <f>DEV_CWS!U75</f>
        <v>9240000</v>
      </c>
      <c r="T30" s="250">
        <f>DEV_CWS!V75</f>
        <v>9240000</v>
      </c>
      <c r="U30" s="250">
        <f>DEV_CWS!W75</f>
        <v>9240000</v>
      </c>
      <c r="V30" s="250">
        <f>DEV_CWS!X75</f>
        <v>9240000</v>
      </c>
      <c r="W30" s="250">
        <f>DEV_CWS!Y75</f>
        <v>9240000</v>
      </c>
      <c r="X30" s="250">
        <f>DEV_CWS!Z75</f>
        <v>9240000</v>
      </c>
      <c r="Y30" s="250">
        <f>DEV_CWS!AA75</f>
        <v>9240000</v>
      </c>
      <c r="Z30" s="250">
        <f>DEV_CWS!AB75</f>
        <v>9240000</v>
      </c>
      <c r="AA30" s="250">
        <f>DEV_CWS!AC75</f>
        <v>9886800</v>
      </c>
      <c r="AB30" s="250">
        <f>DEV_CWS!AD75</f>
        <v>9886800</v>
      </c>
      <c r="AC30" s="250">
        <f>DEV_CWS!AE75</f>
        <v>9886800</v>
      </c>
      <c r="AD30" s="250">
        <f>DEV_CWS!AF75</f>
        <v>9886800</v>
      </c>
      <c r="AE30" s="250">
        <f>DEV_CWS!AG75</f>
        <v>9886800</v>
      </c>
      <c r="AF30" s="250">
        <f>DEV_CWS!AH75</f>
        <v>9886800</v>
      </c>
      <c r="AG30" s="250">
        <f>DEV_CWS!AI75</f>
        <v>9886800</v>
      </c>
      <c r="AH30" s="250">
        <f>DEV_CWS!AJ75</f>
        <v>9886800</v>
      </c>
      <c r="AI30" s="250">
        <f>DEV_CWS!AK75</f>
        <v>9886800</v>
      </c>
      <c r="AJ30" s="250">
        <f>DEV_CWS!AL75</f>
        <v>9886800</v>
      </c>
      <c r="AK30" s="250">
        <f>DEV_CWS!AM75</f>
        <v>9886800</v>
      </c>
      <c r="AL30" s="250">
        <f>DEV_CWS!AN75</f>
        <v>9886800</v>
      </c>
      <c r="AM30" s="250">
        <f>DEV_CWS!AO75</f>
        <v>10578876</v>
      </c>
      <c r="AN30" s="250">
        <f>DEV_CWS!AP75</f>
        <v>10578876</v>
      </c>
      <c r="AO30" s="250">
        <f>DEV_CWS!AQ75</f>
        <v>10578876</v>
      </c>
      <c r="AP30" s="250">
        <f>DEV_CWS!AR75</f>
        <v>10578876</v>
      </c>
      <c r="AQ30" s="250">
        <f>DEV_CWS!AS75</f>
        <v>10578876</v>
      </c>
      <c r="AR30" s="250">
        <f>DEV_CWS!AT75</f>
        <v>10578876</v>
      </c>
      <c r="AS30" s="250">
        <f>DEV_CWS!AU75</f>
        <v>10578876</v>
      </c>
      <c r="AT30" s="250">
        <f>DEV_CWS!AV75</f>
        <v>10578876</v>
      </c>
      <c r="AU30" s="250">
        <f>DEV_CWS!AW75</f>
        <v>10578876</v>
      </c>
      <c r="AV30" s="250">
        <f>DEV_CWS!AX75</f>
        <v>10578876</v>
      </c>
      <c r="AW30" s="250">
        <f>DEV_CWS!AY75</f>
        <v>10578876</v>
      </c>
      <c r="AX30" s="250">
        <f>DEV_CWS!AZ75</f>
        <v>10578876</v>
      </c>
      <c r="AY30" s="250">
        <f>DEV_CWS!BA75</f>
        <v>11319397.32</v>
      </c>
      <c r="AZ30" s="250">
        <f>DEV_CWS!BB75</f>
        <v>11319397.32</v>
      </c>
      <c r="BA30" s="250">
        <f>DEV_CWS!BC75</f>
        <v>11319397.32</v>
      </c>
      <c r="BB30" s="250">
        <f>DEV_CWS!BD75</f>
        <v>11319397.32</v>
      </c>
      <c r="BC30" s="250">
        <f>DEV_CWS!BE75</f>
        <v>11319397.32</v>
      </c>
      <c r="BD30" s="250">
        <f>DEV_CWS!BF75</f>
        <v>11319397.32</v>
      </c>
      <c r="BE30" s="250">
        <f>DEV_CWS!BG75</f>
        <v>11319397.32</v>
      </c>
      <c r="BF30" s="250">
        <f>DEV_CWS!BH75</f>
        <v>11319397.32</v>
      </c>
      <c r="BG30" s="250">
        <f>DEV_CWS!BI75</f>
        <v>11319397.32</v>
      </c>
      <c r="BH30" s="250">
        <f>DEV_CWS!BJ75</f>
        <v>11319397.32</v>
      </c>
      <c r="BI30" s="250">
        <f>DEV_CWS!BK75</f>
        <v>11319397.32</v>
      </c>
      <c r="BJ30" s="250">
        <f>DEV_CWS!BL75</f>
        <v>11319397.32</v>
      </c>
    </row>
    <row r="31" spans="1:62" x14ac:dyDescent="0.15">
      <c r="C31" s="387" t="s">
        <v>35</v>
      </c>
      <c r="D31" s="387"/>
      <c r="E31" s="387"/>
      <c r="F31" s="387"/>
      <c r="G31" s="387"/>
      <c r="H31" s="387"/>
      <c r="I31" s="387"/>
      <c r="J31" s="387"/>
      <c r="K31" s="387"/>
      <c r="L31" s="387"/>
      <c r="M31" s="387"/>
      <c r="N31" s="387"/>
      <c r="O31" s="387" t="s">
        <v>36</v>
      </c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  <c r="AA31" s="387" t="s">
        <v>37</v>
      </c>
      <c r="AB31" s="387"/>
      <c r="AC31" s="387"/>
      <c r="AD31" s="387"/>
      <c r="AE31" s="387"/>
      <c r="AF31" s="387"/>
      <c r="AG31" s="387"/>
      <c r="AH31" s="387"/>
      <c r="AI31" s="387"/>
      <c r="AJ31" s="387"/>
      <c r="AK31" s="387"/>
      <c r="AL31" s="387"/>
      <c r="AM31" s="387" t="s">
        <v>38</v>
      </c>
      <c r="AN31" s="387"/>
      <c r="AO31" s="387"/>
      <c r="AP31" s="387"/>
      <c r="AQ31" s="387"/>
      <c r="AR31" s="387"/>
      <c r="AS31" s="387"/>
      <c r="AT31" s="387"/>
      <c r="AU31" s="387"/>
      <c r="AV31" s="387"/>
      <c r="AW31" s="387"/>
      <c r="AX31" s="387"/>
      <c r="AY31" s="387" t="s">
        <v>39</v>
      </c>
      <c r="AZ31" s="387"/>
      <c r="BA31" s="387"/>
      <c r="BB31" s="387"/>
      <c r="BC31" s="387"/>
      <c r="BD31" s="387"/>
      <c r="BE31" s="387"/>
      <c r="BF31" s="387"/>
      <c r="BG31" s="387"/>
      <c r="BH31" s="387"/>
      <c r="BI31" s="387"/>
      <c r="BJ31" s="387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0</v>
      </c>
      <c r="D34" s="250">
        <f>DEV_CWS!F15</f>
        <v>0</v>
      </c>
      <c r="E34" s="250">
        <f>DEV_CWS!G15</f>
        <v>0</v>
      </c>
      <c r="F34" s="250">
        <f>DEV_CWS!H15</f>
        <v>0</v>
      </c>
      <c r="G34" s="250">
        <f>DEV_CWS!I15</f>
        <v>0</v>
      </c>
      <c r="H34" s="250">
        <f>DEV_CWS!J15</f>
        <v>0</v>
      </c>
      <c r="I34" s="250">
        <f>DEV_CWS!K15</f>
        <v>0</v>
      </c>
      <c r="J34" s="250">
        <f>DEV_CWS!L15</f>
        <v>0</v>
      </c>
      <c r="K34" s="250">
        <f>DEV_CWS!M15</f>
        <v>0</v>
      </c>
      <c r="L34" s="250">
        <f>DEV_CWS!N15</f>
        <v>0</v>
      </c>
      <c r="M34" s="250">
        <f>DEV_CWS!O15</f>
        <v>0</v>
      </c>
      <c r="N34" s="250">
        <f>DEV_CWS!P15</f>
        <v>0</v>
      </c>
      <c r="O34" s="250">
        <f>DEV_CWS!Q15</f>
        <v>0</v>
      </c>
      <c r="P34" s="250">
        <f>DEV_CWS!R15</f>
        <v>0</v>
      </c>
      <c r="Q34" s="250">
        <f>DEV_CWS!S15</f>
        <v>0</v>
      </c>
      <c r="R34" s="250">
        <f>DEV_CWS!T15</f>
        <v>0</v>
      </c>
      <c r="S34" s="250">
        <f>DEV_CWS!U15</f>
        <v>0</v>
      </c>
      <c r="T34" s="250">
        <f>DEV_CWS!V15</f>
        <v>0</v>
      </c>
      <c r="U34" s="250">
        <f>DEV_CWS!W15</f>
        <v>0</v>
      </c>
      <c r="V34" s="250">
        <f>DEV_CWS!X15</f>
        <v>0</v>
      </c>
      <c r="W34" s="250">
        <f>DEV_CWS!Y15</f>
        <v>0</v>
      </c>
      <c r="X34" s="250">
        <f>DEV_CWS!Z15</f>
        <v>0</v>
      </c>
      <c r="Y34" s="250">
        <f>DEV_CWS!AA15</f>
        <v>0</v>
      </c>
      <c r="Z34" s="250">
        <f>DEV_CWS!AB15</f>
        <v>0</v>
      </c>
      <c r="AA34" s="250">
        <f>DEV_CWS!AC15</f>
        <v>0</v>
      </c>
      <c r="AB34" s="250">
        <f>DEV_CWS!AD15</f>
        <v>0</v>
      </c>
      <c r="AC34" s="250">
        <f>DEV_CWS!AE15</f>
        <v>0</v>
      </c>
      <c r="AD34" s="250">
        <f>DEV_CWS!AF15</f>
        <v>0</v>
      </c>
      <c r="AE34" s="250">
        <f>DEV_CWS!AG15</f>
        <v>0</v>
      </c>
      <c r="AF34" s="250">
        <f>DEV_CWS!AH15</f>
        <v>0</v>
      </c>
      <c r="AG34" s="250">
        <f>DEV_CWS!AI15</f>
        <v>0</v>
      </c>
      <c r="AH34" s="250">
        <f>DEV_CWS!AJ15</f>
        <v>0</v>
      </c>
      <c r="AI34" s="250">
        <f>DEV_CWS!AK15</f>
        <v>0</v>
      </c>
      <c r="AJ34" s="250">
        <f>DEV_CWS!AL15</f>
        <v>0</v>
      </c>
      <c r="AK34" s="250">
        <f>DEV_CWS!AM15</f>
        <v>0</v>
      </c>
      <c r="AL34" s="250">
        <f>DEV_CWS!AN15</f>
        <v>0</v>
      </c>
      <c r="AM34" s="250">
        <f>DEV_CWS!AO15</f>
        <v>0</v>
      </c>
      <c r="AN34" s="250">
        <f>DEV_CWS!AP15</f>
        <v>0</v>
      </c>
      <c r="AO34" s="250">
        <f>DEV_CWS!AQ15</f>
        <v>0</v>
      </c>
      <c r="AP34" s="250">
        <f>DEV_CWS!AR15</f>
        <v>0</v>
      </c>
      <c r="AQ34" s="250">
        <f>DEV_CWS!AS15</f>
        <v>0</v>
      </c>
      <c r="AR34" s="250">
        <f>DEV_CWS!AT15</f>
        <v>0</v>
      </c>
      <c r="AS34" s="250">
        <f>DEV_CWS!AU15</f>
        <v>0</v>
      </c>
      <c r="AT34" s="250">
        <f>DEV_CWS!AV15</f>
        <v>0</v>
      </c>
      <c r="AU34" s="250">
        <f>DEV_CWS!AW15</f>
        <v>0</v>
      </c>
      <c r="AV34" s="250">
        <f>DEV_CWS!AX15</f>
        <v>0</v>
      </c>
      <c r="AW34" s="250">
        <f>DEV_CWS!AY15</f>
        <v>0</v>
      </c>
      <c r="AX34" s="250">
        <f>DEV_CWS!AZ15</f>
        <v>0</v>
      </c>
      <c r="AY34" s="250">
        <f>DEV_CWS!BA15</f>
        <v>0</v>
      </c>
      <c r="AZ34" s="250">
        <f>DEV_CWS!BB15</f>
        <v>0</v>
      </c>
      <c r="BA34" s="250">
        <f>DEV_CWS!BC15</f>
        <v>0</v>
      </c>
      <c r="BB34" s="250">
        <f>DEV_CWS!BD15</f>
        <v>0</v>
      </c>
      <c r="BC34" s="250">
        <f>DEV_CWS!BE15</f>
        <v>0</v>
      </c>
      <c r="BD34" s="250">
        <f>DEV_CWS!BF15</f>
        <v>0</v>
      </c>
      <c r="BE34" s="250">
        <f>DEV_CWS!BG15</f>
        <v>0</v>
      </c>
      <c r="BF34" s="250">
        <f>DEV_CWS!BH15</f>
        <v>0</v>
      </c>
      <c r="BG34" s="250">
        <f>DEV_CWS!BI15</f>
        <v>0</v>
      </c>
      <c r="BH34" s="250">
        <f>DEV_CWS!BJ15</f>
        <v>0</v>
      </c>
      <c r="BI34" s="250">
        <f>DEV_CWS!BK15</f>
        <v>0</v>
      </c>
      <c r="BJ34" s="250">
        <f>DEV_CWS!BL15</f>
        <v>0</v>
      </c>
    </row>
    <row r="35" spans="1:64" x14ac:dyDescent="0.15">
      <c r="B35" t="str">
        <f>DEV_CWS!B30</f>
        <v>Total Systems Integration</v>
      </c>
      <c r="C35" s="250">
        <f>DEV_CWS!E30</f>
        <v>0</v>
      </c>
      <c r="D35" s="250">
        <f>DEV_CWS!F30</f>
        <v>0</v>
      </c>
      <c r="E35" s="250">
        <f>DEV_CWS!G30</f>
        <v>0</v>
      </c>
      <c r="F35" s="250">
        <f>DEV_CWS!H30</f>
        <v>0</v>
      </c>
      <c r="G35" s="250">
        <f>DEV_CWS!I30</f>
        <v>0</v>
      </c>
      <c r="H35" s="250">
        <f>DEV_CWS!J30</f>
        <v>0</v>
      </c>
      <c r="I35" s="250">
        <f>DEV_CWS!K30</f>
        <v>0</v>
      </c>
      <c r="J35" s="250">
        <f>DEV_CWS!L30</f>
        <v>0</v>
      </c>
      <c r="K35" s="250">
        <f>DEV_CWS!M30</f>
        <v>0</v>
      </c>
      <c r="L35" s="250">
        <f>DEV_CWS!N30</f>
        <v>0</v>
      </c>
      <c r="M35" s="250">
        <f>DEV_CWS!O30</f>
        <v>0</v>
      </c>
      <c r="N35" s="250">
        <f>DEV_CWS!P30</f>
        <v>0</v>
      </c>
      <c r="O35" s="250">
        <f>DEV_CWS!Q30</f>
        <v>0</v>
      </c>
      <c r="P35" s="250">
        <f>DEV_CWS!R30</f>
        <v>0</v>
      </c>
      <c r="Q35" s="250">
        <f>DEV_CWS!S30</f>
        <v>0</v>
      </c>
      <c r="R35" s="250">
        <f>DEV_CWS!T30</f>
        <v>0</v>
      </c>
      <c r="S35" s="250">
        <f>DEV_CWS!U30</f>
        <v>0</v>
      </c>
      <c r="T35" s="250">
        <f>DEV_CWS!V30</f>
        <v>0</v>
      </c>
      <c r="U35" s="250">
        <f>DEV_CWS!W30</f>
        <v>0</v>
      </c>
      <c r="V35" s="250">
        <f>DEV_CWS!X30</f>
        <v>0</v>
      </c>
      <c r="W35" s="250">
        <f>DEV_CWS!Y30</f>
        <v>0</v>
      </c>
      <c r="X35" s="250">
        <f>DEV_CWS!Z30</f>
        <v>0</v>
      </c>
      <c r="Y35" s="250">
        <f>DEV_CWS!AA30</f>
        <v>0</v>
      </c>
      <c r="Z35" s="250">
        <f>DEV_CWS!AB30</f>
        <v>0</v>
      </c>
      <c r="AA35" s="250">
        <f>DEV_CWS!AC30</f>
        <v>0</v>
      </c>
      <c r="AB35" s="250">
        <f>DEV_CWS!AD30</f>
        <v>0</v>
      </c>
      <c r="AC35" s="250">
        <f>DEV_CWS!AE30</f>
        <v>0</v>
      </c>
      <c r="AD35" s="250">
        <f>DEV_CWS!AF30</f>
        <v>0</v>
      </c>
      <c r="AE35" s="250">
        <f>DEV_CWS!AG30</f>
        <v>0</v>
      </c>
      <c r="AF35" s="250">
        <f>DEV_CWS!AH30</f>
        <v>0</v>
      </c>
      <c r="AG35" s="250">
        <f>DEV_CWS!AI30</f>
        <v>0</v>
      </c>
      <c r="AH35" s="250">
        <f>DEV_CWS!AJ30</f>
        <v>0</v>
      </c>
      <c r="AI35" s="250">
        <f>DEV_CWS!AK30</f>
        <v>0</v>
      </c>
      <c r="AJ35" s="250">
        <f>DEV_CWS!AL30</f>
        <v>0</v>
      </c>
      <c r="AK35" s="250">
        <f>DEV_CWS!AM30</f>
        <v>0</v>
      </c>
      <c r="AL35" s="250">
        <f>DEV_CWS!AN30</f>
        <v>0</v>
      </c>
      <c r="AM35" s="250">
        <f>DEV_CWS!AO30</f>
        <v>0</v>
      </c>
      <c r="AN35" s="250">
        <f>DEV_CWS!AP30</f>
        <v>0</v>
      </c>
      <c r="AO35" s="250">
        <f>DEV_CWS!AQ30</f>
        <v>0</v>
      </c>
      <c r="AP35" s="250">
        <f>DEV_CWS!AR30</f>
        <v>0</v>
      </c>
      <c r="AQ35" s="250">
        <f>DEV_CWS!AS30</f>
        <v>0</v>
      </c>
      <c r="AR35" s="250">
        <f>DEV_CWS!AT30</f>
        <v>0</v>
      </c>
      <c r="AS35" s="250">
        <f>DEV_CWS!AU30</f>
        <v>0</v>
      </c>
      <c r="AT35" s="250">
        <f>DEV_CWS!AV30</f>
        <v>0</v>
      </c>
      <c r="AU35" s="250">
        <f>DEV_CWS!AW30</f>
        <v>0</v>
      </c>
      <c r="AV35" s="250">
        <f>DEV_CWS!AX30</f>
        <v>0</v>
      </c>
      <c r="AW35" s="250">
        <f>DEV_CWS!AY30</f>
        <v>0</v>
      </c>
      <c r="AX35" s="250">
        <f>DEV_CWS!AZ30</f>
        <v>0</v>
      </c>
      <c r="AY35" s="250">
        <f>DEV_CWS!BA30</f>
        <v>0</v>
      </c>
      <c r="AZ35" s="250">
        <f>DEV_CWS!BB30</f>
        <v>0</v>
      </c>
      <c r="BA35" s="250">
        <f>DEV_CWS!BC30</f>
        <v>0</v>
      </c>
      <c r="BB35" s="250">
        <f>DEV_CWS!BD30</f>
        <v>0</v>
      </c>
      <c r="BC35" s="250">
        <f>DEV_CWS!BE30</f>
        <v>0</v>
      </c>
      <c r="BD35" s="250">
        <f>DEV_CWS!BF30</f>
        <v>0</v>
      </c>
      <c r="BE35" s="250">
        <f>DEV_CWS!BG30</f>
        <v>0</v>
      </c>
      <c r="BF35" s="250">
        <f>DEV_CWS!BH30</f>
        <v>0</v>
      </c>
      <c r="BG35" s="250">
        <f>DEV_CWS!BI30</f>
        <v>0</v>
      </c>
      <c r="BH35" s="250">
        <f>DEV_CWS!BJ30</f>
        <v>0</v>
      </c>
      <c r="BI35" s="250">
        <f>DEV_CWS!BK30</f>
        <v>0</v>
      </c>
      <c r="BJ35" s="250">
        <f>DEV_CWS!BL30</f>
        <v>0</v>
      </c>
    </row>
    <row r="36" spans="1:64" x14ac:dyDescent="0.15">
      <c r="B36" t="str">
        <f>DEV_CWS!B43</f>
        <v>Total Software Development</v>
      </c>
      <c r="C36" s="250">
        <f>DEV_CWS!E43</f>
        <v>0</v>
      </c>
      <c r="D36" s="250">
        <f>DEV_CWS!F43</f>
        <v>0</v>
      </c>
      <c r="E36" s="250">
        <f>DEV_CWS!G43</f>
        <v>0</v>
      </c>
      <c r="F36" s="250">
        <f>DEV_CWS!H43</f>
        <v>0</v>
      </c>
      <c r="G36" s="250">
        <f>DEV_CWS!I43</f>
        <v>0</v>
      </c>
      <c r="H36" s="250">
        <f>DEV_CWS!J43</f>
        <v>0</v>
      </c>
      <c r="I36" s="250">
        <f>DEV_CWS!K43</f>
        <v>0</v>
      </c>
      <c r="J36" s="250">
        <f>DEV_CWS!L43</f>
        <v>0</v>
      </c>
      <c r="K36" s="250">
        <f>DEV_CWS!M43</f>
        <v>0</v>
      </c>
      <c r="L36" s="250">
        <f>DEV_CWS!N43</f>
        <v>0</v>
      </c>
      <c r="M36" s="250">
        <f>DEV_CWS!O43</f>
        <v>0</v>
      </c>
      <c r="N36" s="250">
        <f>DEV_CWS!P43</f>
        <v>0</v>
      </c>
      <c r="O36" s="250">
        <f>DEV_CWS!Q43</f>
        <v>0</v>
      </c>
      <c r="P36" s="250">
        <f>DEV_CWS!R43</f>
        <v>0</v>
      </c>
      <c r="Q36" s="250">
        <f>DEV_CWS!S43</f>
        <v>0</v>
      </c>
      <c r="R36" s="250">
        <f>DEV_CWS!T43</f>
        <v>0</v>
      </c>
      <c r="S36" s="250">
        <f>DEV_CWS!U43</f>
        <v>0</v>
      </c>
      <c r="T36" s="250">
        <f>DEV_CWS!V43</f>
        <v>0</v>
      </c>
      <c r="U36" s="250">
        <f>DEV_CWS!W43</f>
        <v>0</v>
      </c>
      <c r="V36" s="250">
        <f>DEV_CWS!X43</f>
        <v>0</v>
      </c>
      <c r="W36" s="250">
        <f>DEV_CWS!Y43</f>
        <v>0</v>
      </c>
      <c r="X36" s="250">
        <f>DEV_CWS!Z43</f>
        <v>0</v>
      </c>
      <c r="Y36" s="250">
        <f>DEV_CWS!AA43</f>
        <v>0</v>
      </c>
      <c r="Z36" s="250">
        <f>DEV_CWS!AB43</f>
        <v>0</v>
      </c>
      <c r="AA36" s="250">
        <f>DEV_CWS!AC43</f>
        <v>0</v>
      </c>
      <c r="AB36" s="250">
        <f>DEV_CWS!AD43</f>
        <v>0</v>
      </c>
      <c r="AC36" s="250">
        <f>DEV_CWS!AE43</f>
        <v>0</v>
      </c>
      <c r="AD36" s="250">
        <f>DEV_CWS!AF43</f>
        <v>0</v>
      </c>
      <c r="AE36" s="250">
        <f>DEV_CWS!AG43</f>
        <v>0</v>
      </c>
      <c r="AF36" s="250">
        <f>DEV_CWS!AH43</f>
        <v>0</v>
      </c>
      <c r="AG36" s="250">
        <f>DEV_CWS!AI43</f>
        <v>0</v>
      </c>
      <c r="AH36" s="250">
        <f>DEV_CWS!AJ43</f>
        <v>0</v>
      </c>
      <c r="AI36" s="250">
        <f>DEV_CWS!AK43</f>
        <v>0</v>
      </c>
      <c r="AJ36" s="250">
        <f>DEV_CWS!AL43</f>
        <v>0</v>
      </c>
      <c r="AK36" s="250">
        <f>DEV_CWS!AM43</f>
        <v>0</v>
      </c>
      <c r="AL36" s="250">
        <f>DEV_CWS!AN43</f>
        <v>0</v>
      </c>
      <c r="AM36" s="250">
        <f>DEV_CWS!AO43</f>
        <v>0</v>
      </c>
      <c r="AN36" s="250">
        <f>DEV_CWS!AP43</f>
        <v>0</v>
      </c>
      <c r="AO36" s="250">
        <f>DEV_CWS!AQ43</f>
        <v>0</v>
      </c>
      <c r="AP36" s="250">
        <f>DEV_CWS!AR43</f>
        <v>0</v>
      </c>
      <c r="AQ36" s="250">
        <f>DEV_CWS!AS43</f>
        <v>0</v>
      </c>
      <c r="AR36" s="250">
        <f>DEV_CWS!AT43</f>
        <v>0</v>
      </c>
      <c r="AS36" s="250">
        <f>DEV_CWS!AU43</f>
        <v>0</v>
      </c>
      <c r="AT36" s="250">
        <f>DEV_CWS!AV43</f>
        <v>0</v>
      </c>
      <c r="AU36" s="250">
        <f>DEV_CWS!AW43</f>
        <v>0</v>
      </c>
      <c r="AV36" s="250">
        <f>DEV_CWS!AX43</f>
        <v>0</v>
      </c>
      <c r="AW36" s="250">
        <f>DEV_CWS!AY43</f>
        <v>0</v>
      </c>
      <c r="AX36" s="250">
        <f>DEV_CWS!AZ43</f>
        <v>0</v>
      </c>
      <c r="AY36" s="250">
        <f>DEV_CWS!BA43</f>
        <v>0</v>
      </c>
      <c r="AZ36" s="250">
        <f>DEV_CWS!BB43</f>
        <v>0</v>
      </c>
      <c r="BA36" s="250">
        <f>DEV_CWS!BC43</f>
        <v>0</v>
      </c>
      <c r="BB36" s="250">
        <f>DEV_CWS!BD43</f>
        <v>0</v>
      </c>
      <c r="BC36" s="250">
        <f>DEV_CWS!BE43</f>
        <v>0</v>
      </c>
      <c r="BD36" s="250">
        <f>DEV_CWS!BF43</f>
        <v>0</v>
      </c>
      <c r="BE36" s="250">
        <f>DEV_CWS!BG43</f>
        <v>0</v>
      </c>
      <c r="BF36" s="250">
        <f>DEV_CWS!BH43</f>
        <v>0</v>
      </c>
      <c r="BG36" s="250">
        <f>DEV_CWS!BI43</f>
        <v>0</v>
      </c>
      <c r="BH36" s="250">
        <f>DEV_CWS!BJ43</f>
        <v>0</v>
      </c>
      <c r="BI36" s="250">
        <f>DEV_CWS!BK43</f>
        <v>0</v>
      </c>
      <c r="BJ36" s="250">
        <f>DEV_CWS!BL43</f>
        <v>0</v>
      </c>
    </row>
    <row r="37" spans="1:64" x14ac:dyDescent="0.15">
      <c r="B37" t="str">
        <f>DEV_CWS!B57</f>
        <v>Total Hardware &amp; Manufacturing</v>
      </c>
      <c r="C37" s="250">
        <f>DEV_CWS!E57</f>
        <v>0</v>
      </c>
      <c r="D37" s="250">
        <f>DEV_CWS!F57</f>
        <v>0</v>
      </c>
      <c r="E37" s="250">
        <f>DEV_CWS!G57</f>
        <v>0</v>
      </c>
      <c r="F37" s="250">
        <f>DEV_CWS!H57</f>
        <v>8400000</v>
      </c>
      <c r="G37" s="250">
        <f>DEV_CWS!I57</f>
        <v>8400000</v>
      </c>
      <c r="H37" s="250">
        <f>DEV_CWS!J57</f>
        <v>8400000</v>
      </c>
      <c r="I37" s="250">
        <f>DEV_CWS!K57</f>
        <v>8400000</v>
      </c>
      <c r="J37" s="250">
        <f>DEV_CWS!L57</f>
        <v>8400000</v>
      </c>
      <c r="K37" s="250">
        <f>DEV_CWS!M57</f>
        <v>8400000</v>
      </c>
      <c r="L37" s="250">
        <f>DEV_CWS!N57</f>
        <v>8400000</v>
      </c>
      <c r="M37" s="250">
        <f>DEV_CWS!O57</f>
        <v>8400000</v>
      </c>
      <c r="N37" s="250">
        <f>DEV_CWS!P57</f>
        <v>8400000</v>
      </c>
      <c r="O37" s="250">
        <f>DEV_CWS!Q57</f>
        <v>9240000</v>
      </c>
      <c r="P37" s="250">
        <f>DEV_CWS!R57</f>
        <v>9240000</v>
      </c>
      <c r="Q37" s="250">
        <f>DEV_CWS!S57</f>
        <v>9240000</v>
      </c>
      <c r="R37" s="250">
        <f>DEV_CWS!T57</f>
        <v>9240000</v>
      </c>
      <c r="S37" s="250">
        <f>DEV_CWS!U57</f>
        <v>9240000</v>
      </c>
      <c r="T37" s="250">
        <f>DEV_CWS!V57</f>
        <v>9240000</v>
      </c>
      <c r="U37" s="250">
        <f>DEV_CWS!W57</f>
        <v>9240000</v>
      </c>
      <c r="V37" s="250">
        <f>DEV_CWS!X57</f>
        <v>9240000</v>
      </c>
      <c r="W37" s="250">
        <f>DEV_CWS!Y57</f>
        <v>9240000</v>
      </c>
      <c r="X37" s="250">
        <f>DEV_CWS!Z57</f>
        <v>9240000</v>
      </c>
      <c r="Y37" s="250">
        <f>DEV_CWS!AA57</f>
        <v>9240000</v>
      </c>
      <c r="Z37" s="250">
        <f>DEV_CWS!AB57</f>
        <v>9240000</v>
      </c>
      <c r="AA37" s="250">
        <f>DEV_CWS!AC57</f>
        <v>9886800</v>
      </c>
      <c r="AB37" s="250">
        <f>DEV_CWS!AD57</f>
        <v>9886800</v>
      </c>
      <c r="AC37" s="250">
        <f>DEV_CWS!AE57</f>
        <v>9886800</v>
      </c>
      <c r="AD37" s="250">
        <f>DEV_CWS!AF57</f>
        <v>9886800</v>
      </c>
      <c r="AE37" s="250">
        <f>DEV_CWS!AG57</f>
        <v>9886800</v>
      </c>
      <c r="AF37" s="250">
        <f>DEV_CWS!AH57</f>
        <v>9886800</v>
      </c>
      <c r="AG37" s="250">
        <f>DEV_CWS!AI57</f>
        <v>9886800</v>
      </c>
      <c r="AH37" s="250">
        <f>DEV_CWS!AJ57</f>
        <v>9886800</v>
      </c>
      <c r="AI37" s="250">
        <f>DEV_CWS!AK57</f>
        <v>9886800</v>
      </c>
      <c r="AJ37" s="250">
        <f>DEV_CWS!AL57</f>
        <v>9886800</v>
      </c>
      <c r="AK37" s="250">
        <f>DEV_CWS!AM57</f>
        <v>9886800</v>
      </c>
      <c r="AL37" s="250">
        <f>DEV_CWS!AN57</f>
        <v>9886800</v>
      </c>
      <c r="AM37" s="250">
        <f>DEV_CWS!AO57</f>
        <v>10578876</v>
      </c>
      <c r="AN37" s="250">
        <f>DEV_CWS!AP57</f>
        <v>10578876</v>
      </c>
      <c r="AO37" s="250">
        <f>DEV_CWS!AQ57</f>
        <v>10578876</v>
      </c>
      <c r="AP37" s="250">
        <f>DEV_CWS!AR57</f>
        <v>10578876</v>
      </c>
      <c r="AQ37" s="250">
        <f>DEV_CWS!AS57</f>
        <v>10578876</v>
      </c>
      <c r="AR37" s="250">
        <f>DEV_CWS!AT57</f>
        <v>10578876</v>
      </c>
      <c r="AS37" s="250">
        <f>DEV_CWS!AU57</f>
        <v>10578876</v>
      </c>
      <c r="AT37" s="250">
        <f>DEV_CWS!AV57</f>
        <v>10578876</v>
      </c>
      <c r="AU37" s="250">
        <f>DEV_CWS!AW57</f>
        <v>10578876</v>
      </c>
      <c r="AV37" s="250">
        <f>DEV_CWS!AX57</f>
        <v>10578876</v>
      </c>
      <c r="AW37" s="250">
        <f>DEV_CWS!AY57</f>
        <v>10578876</v>
      </c>
      <c r="AX37" s="250">
        <f>DEV_CWS!AZ57</f>
        <v>10578876</v>
      </c>
      <c r="AY37" s="250">
        <f>DEV_CWS!BA57</f>
        <v>11319397.32</v>
      </c>
      <c r="AZ37" s="250">
        <f>DEV_CWS!BB57</f>
        <v>11319397.32</v>
      </c>
      <c r="BA37" s="250">
        <f>DEV_CWS!BC57</f>
        <v>11319397.32</v>
      </c>
      <c r="BB37" s="250">
        <f>DEV_CWS!BD57</f>
        <v>11319397.32</v>
      </c>
      <c r="BC37" s="250">
        <f>DEV_CWS!BE57</f>
        <v>11319397.32</v>
      </c>
      <c r="BD37" s="250">
        <f>DEV_CWS!BF57</f>
        <v>11319397.32</v>
      </c>
      <c r="BE37" s="250">
        <f>DEV_CWS!BG57</f>
        <v>11319397.32</v>
      </c>
      <c r="BF37" s="250">
        <f>DEV_CWS!BH57</f>
        <v>11319397.32</v>
      </c>
      <c r="BG37" s="250">
        <f>DEV_CWS!BI57</f>
        <v>11319397.32</v>
      </c>
      <c r="BH37" s="250">
        <f>DEV_CWS!BJ57</f>
        <v>11319397.32</v>
      </c>
      <c r="BI37" s="250">
        <f>DEV_CWS!BK57</f>
        <v>11319397.32</v>
      </c>
      <c r="BJ37" s="250">
        <f>DEV_CWS!BL57</f>
        <v>11319397.32</v>
      </c>
    </row>
    <row r="38" spans="1:64" x14ac:dyDescent="0.15">
      <c r="B38" t="str">
        <f>DEV_CWS!B71</f>
        <v>Total Test Engineering</v>
      </c>
      <c r="C38" s="250">
        <f>DEV_CWS!E71</f>
        <v>0</v>
      </c>
      <c r="D38" s="250">
        <f>DEV_CWS!F71</f>
        <v>0</v>
      </c>
      <c r="E38" s="250">
        <f>DEV_CWS!G71</f>
        <v>0</v>
      </c>
      <c r="F38" s="250">
        <f>DEV_CWS!H71</f>
        <v>0</v>
      </c>
      <c r="G38" s="250">
        <f>DEV_CWS!I71</f>
        <v>0</v>
      </c>
      <c r="H38" s="250">
        <f>DEV_CWS!J71</f>
        <v>0</v>
      </c>
      <c r="I38" s="250">
        <f>DEV_CWS!K71</f>
        <v>0</v>
      </c>
      <c r="J38" s="250">
        <f>DEV_CWS!L71</f>
        <v>0</v>
      </c>
      <c r="K38" s="250">
        <f>DEV_CWS!M71</f>
        <v>0</v>
      </c>
      <c r="L38" s="250">
        <f>DEV_CWS!N71</f>
        <v>0</v>
      </c>
      <c r="M38" s="250">
        <f>DEV_CWS!O71</f>
        <v>0</v>
      </c>
      <c r="N38" s="250">
        <f>DEV_CWS!P71</f>
        <v>0</v>
      </c>
      <c r="O38" s="250">
        <f>DEV_CWS!Q71</f>
        <v>0</v>
      </c>
      <c r="P38" s="250">
        <f>DEV_CWS!R71</f>
        <v>0</v>
      </c>
      <c r="Q38" s="250">
        <f>DEV_CWS!S71</f>
        <v>0</v>
      </c>
      <c r="R38" s="250">
        <f>DEV_CWS!T71</f>
        <v>0</v>
      </c>
      <c r="S38" s="250">
        <f>DEV_CWS!U71</f>
        <v>0</v>
      </c>
      <c r="T38" s="250">
        <f>DEV_CWS!V71</f>
        <v>0</v>
      </c>
      <c r="U38" s="250">
        <f>DEV_CWS!W71</f>
        <v>0</v>
      </c>
      <c r="V38" s="250">
        <f>DEV_CWS!X71</f>
        <v>0</v>
      </c>
      <c r="W38" s="250">
        <f>DEV_CWS!Y71</f>
        <v>0</v>
      </c>
      <c r="X38" s="250">
        <f>DEV_CWS!Z71</f>
        <v>0</v>
      </c>
      <c r="Y38" s="250">
        <f>DEV_CWS!AA71</f>
        <v>0</v>
      </c>
      <c r="Z38" s="250">
        <f>DEV_CWS!AB71</f>
        <v>0</v>
      </c>
      <c r="AA38" s="250">
        <f>DEV_CWS!AC71</f>
        <v>0</v>
      </c>
      <c r="AB38" s="250">
        <f>DEV_CWS!AD71</f>
        <v>0</v>
      </c>
      <c r="AC38" s="250">
        <f>DEV_CWS!AE71</f>
        <v>0</v>
      </c>
      <c r="AD38" s="250">
        <f>DEV_CWS!AF71</f>
        <v>0</v>
      </c>
      <c r="AE38" s="250">
        <f>DEV_CWS!AG71</f>
        <v>0</v>
      </c>
      <c r="AF38" s="250">
        <f>DEV_CWS!AH71</f>
        <v>0</v>
      </c>
      <c r="AG38" s="250">
        <f>DEV_CWS!AI71</f>
        <v>0</v>
      </c>
      <c r="AH38" s="250">
        <f>DEV_CWS!AJ71</f>
        <v>0</v>
      </c>
      <c r="AI38" s="250">
        <f>DEV_CWS!AK71</f>
        <v>0</v>
      </c>
      <c r="AJ38" s="250">
        <f>DEV_CWS!AL71</f>
        <v>0</v>
      </c>
      <c r="AK38" s="250">
        <f>DEV_CWS!AM71</f>
        <v>0</v>
      </c>
      <c r="AL38" s="250">
        <f>DEV_CWS!AN71</f>
        <v>0</v>
      </c>
      <c r="AM38" s="250">
        <f>DEV_CWS!AO71</f>
        <v>0</v>
      </c>
      <c r="AN38" s="250">
        <f>DEV_CWS!AP71</f>
        <v>0</v>
      </c>
      <c r="AO38" s="250">
        <f>DEV_CWS!AQ71</f>
        <v>0</v>
      </c>
      <c r="AP38" s="250">
        <f>DEV_CWS!AR71</f>
        <v>0</v>
      </c>
      <c r="AQ38" s="250">
        <f>DEV_CWS!AS71</f>
        <v>0</v>
      </c>
      <c r="AR38" s="250">
        <f>DEV_CWS!AT71</f>
        <v>0</v>
      </c>
      <c r="AS38" s="250">
        <f>DEV_CWS!AU71</f>
        <v>0</v>
      </c>
      <c r="AT38" s="250">
        <f>DEV_CWS!AV71</f>
        <v>0</v>
      </c>
      <c r="AU38" s="250">
        <f>DEV_CWS!AW71</f>
        <v>0</v>
      </c>
      <c r="AV38" s="250">
        <f>DEV_CWS!AX71</f>
        <v>0</v>
      </c>
      <c r="AW38" s="250">
        <f>DEV_CWS!AY71</f>
        <v>0</v>
      </c>
      <c r="AX38" s="250">
        <f>DEV_CWS!AZ71</f>
        <v>0</v>
      </c>
      <c r="AY38" s="250">
        <f>DEV_CWS!BA71</f>
        <v>0</v>
      </c>
      <c r="AZ38" s="250">
        <f>DEV_CWS!BB71</f>
        <v>0</v>
      </c>
      <c r="BA38" s="250">
        <f>DEV_CWS!BC71</f>
        <v>0</v>
      </c>
      <c r="BB38" s="250">
        <f>DEV_CWS!BD71</f>
        <v>0</v>
      </c>
      <c r="BC38" s="250">
        <f>DEV_CWS!BE71</f>
        <v>0</v>
      </c>
      <c r="BD38" s="250">
        <f>DEV_CWS!BF71</f>
        <v>0</v>
      </c>
      <c r="BE38" s="250">
        <f>DEV_CWS!BG71</f>
        <v>0</v>
      </c>
      <c r="BF38" s="250">
        <f>DEV_CWS!BH71</f>
        <v>0</v>
      </c>
      <c r="BG38" s="250">
        <f>DEV_CWS!BI71</f>
        <v>0</v>
      </c>
      <c r="BH38" s="250">
        <f>DEV_CWS!BJ71</f>
        <v>0</v>
      </c>
      <c r="BI38" s="250">
        <f>DEV_CWS!BK71</f>
        <v>0</v>
      </c>
      <c r="BJ38" s="250">
        <f>DEV_CWS!BL71</f>
        <v>0</v>
      </c>
    </row>
    <row r="40" spans="1:64" x14ac:dyDescent="0.15">
      <c r="A40" s="251" t="s">
        <v>991</v>
      </c>
      <c r="C40" s="74" t="s">
        <v>147</v>
      </c>
      <c r="D40" s="387" t="s">
        <v>35</v>
      </c>
      <c r="E40" s="387"/>
      <c r="F40" s="387"/>
      <c r="G40" s="387"/>
      <c r="H40" s="387"/>
      <c r="I40" s="387"/>
      <c r="J40" s="387"/>
      <c r="K40" s="387"/>
      <c r="L40" s="387"/>
      <c r="M40" s="387"/>
      <c r="N40" s="387"/>
      <c r="O40" s="387"/>
      <c r="P40" s="387" t="s">
        <v>36</v>
      </c>
      <c r="Q40" s="387"/>
      <c r="R40" s="387"/>
      <c r="S40" s="387"/>
      <c r="T40" s="387"/>
      <c r="U40" s="387"/>
      <c r="V40" s="387"/>
      <c r="W40" s="387"/>
      <c r="X40" s="387"/>
      <c r="Y40" s="387"/>
      <c r="Z40" s="387"/>
      <c r="AA40" s="387"/>
      <c r="AB40" s="387" t="s">
        <v>37</v>
      </c>
      <c r="AC40" s="387"/>
      <c r="AD40" s="387"/>
      <c r="AE40" s="387"/>
      <c r="AF40" s="387"/>
      <c r="AG40" s="387"/>
      <c r="AH40" s="387"/>
      <c r="AI40" s="387"/>
      <c r="AJ40" s="387"/>
      <c r="AK40" s="387"/>
      <c r="AL40" s="387"/>
      <c r="AM40" s="387"/>
      <c r="AN40" s="387" t="s">
        <v>38</v>
      </c>
      <c r="AO40" s="387"/>
      <c r="AP40" s="387"/>
      <c r="AQ40" s="387"/>
      <c r="AR40" s="387"/>
      <c r="AS40" s="387"/>
      <c r="AT40" s="387"/>
      <c r="AU40" s="387"/>
      <c r="AV40" s="387"/>
      <c r="AW40" s="387"/>
      <c r="AX40" s="387"/>
      <c r="AY40" s="387"/>
      <c r="AZ40" s="387" t="s">
        <v>39</v>
      </c>
      <c r="BA40" s="387"/>
      <c r="BB40" s="387"/>
      <c r="BC40" s="387"/>
      <c r="BD40" s="387"/>
      <c r="BE40" s="387"/>
      <c r="BF40" s="387"/>
      <c r="BG40" s="387"/>
      <c r="BH40" s="387"/>
      <c r="BI40" s="387"/>
      <c r="BJ40" s="387"/>
      <c r="BK40" s="387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770</v>
      </c>
      <c r="C42" s="250">
        <f>+'FIN-P&amp;L_CWS'!D208</f>
        <v>0</v>
      </c>
      <c r="D42" s="250">
        <f>+'FIN-P&amp;L_CWS'!E208</f>
        <v>0</v>
      </c>
      <c r="E42" s="250">
        <f>+'FIN-P&amp;L_CWS'!F208</f>
        <v>0</v>
      </c>
      <c r="F42" s="250">
        <f>+'FIN-P&amp;L_CWS'!G208</f>
        <v>0</v>
      </c>
      <c r="G42" s="250">
        <f>+'FIN-P&amp;L_CWS'!H208</f>
        <v>-17881250</v>
      </c>
      <c r="H42" s="250">
        <f>+'FIN-P&amp;L_CWS'!I208</f>
        <v>-9747916.6666666679</v>
      </c>
      <c r="I42" s="250">
        <f>+'FIN-P&amp;L_CWS'!J208</f>
        <v>-11747916.666666668</v>
      </c>
      <c r="J42" s="250">
        <f>+'FIN-P&amp;L_CWS'!K208</f>
        <v>-10779250</v>
      </c>
      <c r="K42" s="250">
        <f>+'FIN-P&amp;L_CWS'!L208</f>
        <v>-10779250</v>
      </c>
      <c r="L42" s="250">
        <f>+'FIN-P&amp;L_CWS'!M208</f>
        <v>-10779250</v>
      </c>
      <c r="M42" s="250">
        <f>+'FIN-P&amp;L_CWS'!N208</f>
        <v>-10779250</v>
      </c>
      <c r="N42" s="250">
        <f>+'FIN-P&amp;L_CWS'!O208</f>
        <v>-10779250</v>
      </c>
      <c r="O42" s="250">
        <f>+'FIN-P&amp;L_CWS'!P208</f>
        <v>-11133750</v>
      </c>
      <c r="P42" s="250">
        <f>+'FIN-P&amp;L_CWS'!Q208</f>
        <v>-12882515</v>
      </c>
      <c r="Q42" s="250">
        <f>+'FIN-P&amp;L_CWS'!R208</f>
        <v>-8351600</v>
      </c>
      <c r="R42" s="250">
        <f>+'FIN-P&amp;L_CWS'!S208</f>
        <v>-6843435</v>
      </c>
      <c r="S42" s="250">
        <f>+'FIN-P&amp;L_CWS'!T208</f>
        <v>-5843435</v>
      </c>
      <c r="T42" s="250">
        <f>+'FIN-P&amp;L_CWS'!U208</f>
        <v>-5843435</v>
      </c>
      <c r="U42" s="250">
        <f>+'FIN-P&amp;L_CWS'!V208</f>
        <v>-5843435</v>
      </c>
      <c r="V42" s="250">
        <f>+'FIN-P&amp;L_CWS'!W208</f>
        <v>-5843435</v>
      </c>
      <c r="W42" s="250">
        <f>+'FIN-P&amp;L_CWS'!X208</f>
        <v>-5843435</v>
      </c>
      <c r="X42" s="250">
        <f>+'FIN-P&amp;L_CWS'!Y208</f>
        <v>-5843435</v>
      </c>
      <c r="Y42" s="250">
        <f>+'FIN-P&amp;L_CWS'!Z208</f>
        <v>-5843435</v>
      </c>
      <c r="Z42" s="250">
        <f>+'FIN-P&amp;L_CWS'!AA208</f>
        <v>-5843435</v>
      </c>
      <c r="AA42" s="250">
        <f>+'FIN-P&amp;L_CWS'!AB208</f>
        <v>-10374350</v>
      </c>
      <c r="AB42" s="250">
        <f>+'FIN-P&amp;L_CWS'!AC208</f>
        <v>-7582899.8999999985</v>
      </c>
      <c r="AC42" s="250">
        <f>+'FIN-P&amp;L_CWS'!AD208</f>
        <v>2403490.3500000015</v>
      </c>
      <c r="AD42" s="250">
        <f>+'FIN-P&amp;L_CWS'!AE208</f>
        <v>5737439.1499999985</v>
      </c>
      <c r="AE42" s="250">
        <f>+'FIN-P&amp;L_CWS'!AF208</f>
        <v>5737439.1499999985</v>
      </c>
      <c r="AF42" s="250">
        <f>+'FIN-P&amp;L_CWS'!AG208</f>
        <v>5737439.1499999985</v>
      </c>
      <c r="AG42" s="250">
        <f>+'FIN-P&amp;L_CWS'!AH208</f>
        <v>5737439.1499999985</v>
      </c>
      <c r="AH42" s="250">
        <f>+'FIN-P&amp;L_CWS'!AI208</f>
        <v>5737439.1499999985</v>
      </c>
      <c r="AI42" s="250">
        <f>+'FIN-P&amp;L_CWS'!AJ208</f>
        <v>5737439.1499999985</v>
      </c>
      <c r="AJ42" s="250">
        <f>+'FIN-P&amp;L_CWS'!AK208</f>
        <v>5737439.1499999985</v>
      </c>
      <c r="AK42" s="250">
        <f>+'FIN-P&amp;L_CWS'!AL208</f>
        <v>5737439.1499999985</v>
      </c>
      <c r="AL42" s="250">
        <f>+'FIN-P&amp;L_CWS'!AM208</f>
        <v>5737439.1499999985</v>
      </c>
      <c r="AM42" s="250">
        <f>+'FIN-P&amp;L_CWS'!AN208</f>
        <v>-4258110.299999997</v>
      </c>
      <c r="AN42" s="250">
        <f>+'FIN-P&amp;L_CWS'!AO208</f>
        <v>-301829.82349999622</v>
      </c>
      <c r="AO42" s="250">
        <f>+'FIN-P&amp;L_CWS'!AP208</f>
        <v>14842042.977000006</v>
      </c>
      <c r="AP42" s="250">
        <f>+'FIN-P&amp;L_CWS'!AQ208</f>
        <v>19888979.708000004</v>
      </c>
      <c r="AQ42" s="250">
        <f>+'FIN-P&amp;L_CWS'!AR208</f>
        <v>19888979.708000004</v>
      </c>
      <c r="AR42" s="250">
        <f>+'FIN-P&amp;L_CWS'!AS208</f>
        <v>19888979.708000004</v>
      </c>
      <c r="AS42" s="250">
        <f>+'FIN-P&amp;L_CWS'!AT208</f>
        <v>19888979.708000004</v>
      </c>
      <c r="AT42" s="250">
        <f>+'FIN-P&amp;L_CWS'!AU208</f>
        <v>19888979.708000004</v>
      </c>
      <c r="AU42" s="250">
        <f>+'FIN-P&amp;L_CWS'!AV208</f>
        <v>19888979.708000004</v>
      </c>
      <c r="AV42" s="250">
        <f>+'FIN-P&amp;L_CWS'!AW208</f>
        <v>19888979.708000004</v>
      </c>
      <c r="AW42" s="250">
        <f>+'FIN-P&amp;L_CWS'!AX208</f>
        <v>19888979.708000004</v>
      </c>
      <c r="AX42" s="250">
        <f>+'FIN-P&amp;L_CWS'!AY208</f>
        <v>19888979.708000004</v>
      </c>
      <c r="AY42" s="250">
        <f>+'FIN-P&amp;L_CWS'!AZ208</f>
        <v>4745106.9075000063</v>
      </c>
      <c r="AZ42" s="250">
        <f>+'FIN-P&amp;L_CWS'!BA208</f>
        <v>-2647972.0397000015</v>
      </c>
      <c r="BA42" s="250">
        <f>+'FIN-P&amp;L_CWS'!BB208</f>
        <v>11939750.759344999</v>
      </c>
      <c r="BB42" s="250">
        <f>+'FIN-P&amp;L_CWS'!BC208</f>
        <v>16787905.65897001</v>
      </c>
      <c r="BC42" s="250">
        <f>+'FIN-P&amp;L_CWS'!BD208</f>
        <v>16787905.65897001</v>
      </c>
      <c r="BD42" s="250">
        <f>+'FIN-P&amp;L_CWS'!BE208</f>
        <v>16787905.65897001</v>
      </c>
      <c r="BE42" s="250">
        <f>+'FIN-P&amp;L_CWS'!BF208</f>
        <v>16787905.65897001</v>
      </c>
      <c r="BF42" s="250">
        <f>+'FIN-P&amp;L_CWS'!BG208</f>
        <v>16787905.65897001</v>
      </c>
      <c r="BG42" s="250">
        <f>+'FIN-P&amp;L_CWS'!BH208</f>
        <v>16787905.65897001</v>
      </c>
      <c r="BH42" s="250">
        <f>+'FIN-P&amp;L_CWS'!BI208</f>
        <v>16787905.65897001</v>
      </c>
      <c r="BI42" s="250">
        <f>+'FIN-P&amp;L_CWS'!BJ208</f>
        <v>16787905.65897001</v>
      </c>
      <c r="BJ42" s="250">
        <f>+'FIN-P&amp;L_CWS'!BK208</f>
        <v>16787905.65897001</v>
      </c>
      <c r="BK42" s="250">
        <f>+'FIN-P&amp;L_CWS'!BL208</f>
        <v>2223122.706020005</v>
      </c>
    </row>
    <row r="43" spans="1:64" x14ac:dyDescent="0.15">
      <c r="B43" s="33" t="s">
        <v>1078</v>
      </c>
      <c r="C43" s="250">
        <f>+'FIN-P&amp;L_CWS'!D209</f>
        <v>0</v>
      </c>
      <c r="D43" s="250">
        <f>+'FIN-P&amp;L_CWS'!E209</f>
        <v>0</v>
      </c>
      <c r="E43" s="250">
        <f>+'FIN-P&amp;L_CWS'!F209</f>
        <v>0</v>
      </c>
      <c r="F43" s="250">
        <f>+'FIN-P&amp;L_CWS'!G209</f>
        <v>0</v>
      </c>
      <c r="G43" s="250">
        <f>+'FIN-P&amp;L_CWS'!H209</f>
        <v>-17881250</v>
      </c>
      <c r="H43" s="250">
        <f>+'FIN-P&amp;L_CWS'!I209</f>
        <v>-27629166.666666668</v>
      </c>
      <c r="I43" s="250">
        <f>+'FIN-P&amp;L_CWS'!J209</f>
        <v>-39377083.333333336</v>
      </c>
      <c r="J43" s="250">
        <f>+'FIN-P&amp;L_CWS'!K209</f>
        <v>-50156333.333333336</v>
      </c>
      <c r="K43" s="250">
        <f>+'FIN-P&amp;L_CWS'!L209</f>
        <v>-60935583.333333336</v>
      </c>
      <c r="L43" s="250">
        <f>+'FIN-P&amp;L_CWS'!M209</f>
        <v>-71714833.333333343</v>
      </c>
      <c r="M43" s="250">
        <f>+'FIN-P&amp;L_CWS'!N209</f>
        <v>-82494083.333333343</v>
      </c>
      <c r="N43" s="250">
        <f>+'FIN-P&amp;L_CWS'!O209</f>
        <v>-93273333.333333343</v>
      </c>
      <c r="O43" s="250">
        <f>+'FIN-P&amp;L_CWS'!P209</f>
        <v>-104407083.33333334</v>
      </c>
      <c r="P43" s="250">
        <f>+'FIN-P&amp;L_CWS'!Q209</f>
        <v>-117289598.33333334</v>
      </c>
      <c r="Q43" s="250">
        <f>+'FIN-P&amp;L_CWS'!R209</f>
        <v>-125641198.33333334</v>
      </c>
      <c r="R43" s="250">
        <f>+'FIN-P&amp;L_CWS'!S209</f>
        <v>-132484633.33333334</v>
      </c>
      <c r="S43" s="250">
        <f>+'FIN-P&amp;L_CWS'!T209</f>
        <v>-138328068.33333334</v>
      </c>
      <c r="T43" s="250">
        <f>+'FIN-P&amp;L_CWS'!U209</f>
        <v>-144171503.33333334</v>
      </c>
      <c r="U43" s="250">
        <f>+'FIN-P&amp;L_CWS'!V209</f>
        <v>-150014938.33333334</v>
      </c>
      <c r="V43" s="250">
        <f>+'FIN-P&amp;L_CWS'!W209</f>
        <v>-155858373.33333334</v>
      </c>
      <c r="W43" s="250">
        <f>+'FIN-P&amp;L_CWS'!X209</f>
        <v>-161701808.33333334</v>
      </c>
      <c r="X43" s="250">
        <f>+'FIN-P&amp;L_CWS'!Y209</f>
        <v>-167545243.33333334</v>
      </c>
      <c r="Y43" s="250">
        <f>+'FIN-P&amp;L_CWS'!Z209</f>
        <v>-173388678.33333334</v>
      </c>
      <c r="Z43" s="250">
        <f>+'FIN-P&amp;L_CWS'!AA209</f>
        <v>-179232113.33333334</v>
      </c>
      <c r="AA43" s="250">
        <f>+'FIN-P&amp;L_CWS'!AB209</f>
        <v>-189606463.33333334</v>
      </c>
      <c r="AB43" s="250">
        <f>+'FIN-P&amp;L_CWS'!AC209</f>
        <v>-197189363.23333335</v>
      </c>
      <c r="AC43" s="250">
        <f>+'FIN-P&amp;L_CWS'!AD209</f>
        <v>-194785872.88333336</v>
      </c>
      <c r="AD43" s="250">
        <f>+'FIN-P&amp;L_CWS'!AE209</f>
        <v>-189048433.73333335</v>
      </c>
      <c r="AE43" s="250">
        <f>+'FIN-P&amp;L_CWS'!AF209</f>
        <v>-183310994.58333334</v>
      </c>
      <c r="AF43" s="250">
        <f>+'FIN-P&amp;L_CWS'!AG209</f>
        <v>-177573555.43333334</v>
      </c>
      <c r="AG43" s="250">
        <f>+'FIN-P&amp;L_CWS'!AH209</f>
        <v>-171836116.28333333</v>
      </c>
      <c r="AH43" s="250">
        <f>+'FIN-P&amp;L_CWS'!AI209</f>
        <v>-166098677.13333333</v>
      </c>
      <c r="AI43" s="250">
        <f>+'FIN-P&amp;L_CWS'!AJ209</f>
        <v>-160361237.98333332</v>
      </c>
      <c r="AJ43" s="250">
        <f>+'FIN-P&amp;L_CWS'!AK209</f>
        <v>-154623798.83333331</v>
      </c>
      <c r="AK43" s="250">
        <f>+'FIN-P&amp;L_CWS'!AL209</f>
        <v>-148886359.68333331</v>
      </c>
      <c r="AL43" s="250">
        <f>+'FIN-P&amp;L_CWS'!AM209</f>
        <v>-143148920.5333333</v>
      </c>
      <c r="AM43" s="250">
        <f>+'FIN-P&amp;L_CWS'!AN209</f>
        <v>-147407030.83333331</v>
      </c>
      <c r="AN43" s="250">
        <f>+'FIN-P&amp;L_CWS'!AO209</f>
        <v>-147708860.65683332</v>
      </c>
      <c r="AO43" s="250">
        <f>+'FIN-P&amp;L_CWS'!AP209</f>
        <v>-132866817.67983332</v>
      </c>
      <c r="AP43" s="250">
        <f>+'FIN-P&amp;L_CWS'!AQ209</f>
        <v>-112977837.97183332</v>
      </c>
      <c r="AQ43" s="250">
        <f>+'FIN-P&amp;L_CWS'!AR209</f>
        <v>-93088858.263833314</v>
      </c>
      <c r="AR43" s="250">
        <f>+'FIN-P&amp;L_CWS'!AS209</f>
        <v>-73199878.55583331</v>
      </c>
      <c r="AS43" s="250">
        <f>+'FIN-P&amp;L_CWS'!AT209</f>
        <v>-53310898.847833306</v>
      </c>
      <c r="AT43" s="250">
        <f>+'FIN-P&amp;L_CWS'!AU209</f>
        <v>-33421919.139833301</v>
      </c>
      <c r="AU43" s="250">
        <f>+'FIN-P&amp;L_CWS'!AV209</f>
        <v>-13532939.431833297</v>
      </c>
      <c r="AV43" s="250">
        <f>+'FIN-P&amp;L_CWS'!AW209</f>
        <v>6356040.2761667073</v>
      </c>
      <c r="AW43" s="250">
        <f>+'FIN-P&amp;L_CWS'!AX209</f>
        <v>26245019.984166712</v>
      </c>
      <c r="AX43" s="250">
        <f>+'FIN-P&amp;L_CWS'!AY209</f>
        <v>46133999.692166716</v>
      </c>
      <c r="AY43" s="250">
        <f>+'FIN-P&amp;L_CWS'!AZ209</f>
        <v>50879106.599666722</v>
      </c>
      <c r="AZ43" s="250">
        <f>+'FIN-P&amp;L_CWS'!BA209</f>
        <v>48231134.559966721</v>
      </c>
      <c r="BA43" s="250">
        <f>+'FIN-P&amp;L_CWS'!BB209</f>
        <v>60170885.319311723</v>
      </c>
      <c r="BB43" s="250">
        <f>+'FIN-P&amp;L_CWS'!BC209</f>
        <v>76958790.978281736</v>
      </c>
      <c r="BC43" s="250">
        <f>+'FIN-P&amp;L_CWS'!BD209</f>
        <v>93746696.63725175</v>
      </c>
      <c r="BD43" s="250">
        <f>+'FIN-P&amp;L_CWS'!BE209</f>
        <v>110534602.29622176</v>
      </c>
      <c r="BE43" s="250">
        <f>+'FIN-P&amp;L_CWS'!BF209</f>
        <v>127322507.95519178</v>
      </c>
      <c r="BF43" s="250">
        <f>+'FIN-P&amp;L_CWS'!BG209</f>
        <v>144110413.61416179</v>
      </c>
      <c r="BG43" s="250">
        <f>+'FIN-P&amp;L_CWS'!BH209</f>
        <v>160898319.27313179</v>
      </c>
      <c r="BH43" s="250">
        <f>+'FIN-P&amp;L_CWS'!BI209</f>
        <v>177686224.93210179</v>
      </c>
      <c r="BI43" s="250">
        <f>+'FIN-P&amp;L_CWS'!BJ209</f>
        <v>194474130.59107178</v>
      </c>
      <c r="BJ43" s="250">
        <f>+'FIN-P&amp;L_CWS'!BK209</f>
        <v>211262036.25004178</v>
      </c>
      <c r="BK43" s="250">
        <f>+'FIN-P&amp;L_CWS'!BL209</f>
        <v>213485158.95606178</v>
      </c>
    </row>
    <row r="44" spans="1:64" x14ac:dyDescent="0.15">
      <c r="B44" s="33" t="s">
        <v>1080</v>
      </c>
      <c r="C44" s="250">
        <f>+'FIN-CASHFLOW_CWS'!C67</f>
        <v>0</v>
      </c>
      <c r="D44" s="250">
        <f>+'FIN-CASHFLOW_CWS'!D67</f>
        <v>0</v>
      </c>
      <c r="E44" s="250">
        <f>+'FIN-CASHFLOW_CWS'!E67</f>
        <v>0</v>
      </c>
      <c r="F44" s="250">
        <f>+'FIN-CASHFLOW_CWS'!F67</f>
        <v>0</v>
      </c>
      <c r="G44" s="250">
        <f>+'FIN-CASHFLOW_CWS'!G67</f>
        <v>-28103000</v>
      </c>
      <c r="H44" s="250">
        <f>+'FIN-CASHFLOW_CWS'!H67</f>
        <v>-9732000.0000000019</v>
      </c>
      <c r="I44" s="250">
        <f>+'FIN-CASHFLOW_CWS'!I67</f>
        <v>-11572000.000000002</v>
      </c>
      <c r="J44" s="250">
        <f>+'FIN-CASHFLOW_CWS'!J67</f>
        <v>-10682000</v>
      </c>
      <c r="K44" s="250">
        <f>+'FIN-CASHFLOW_CWS'!K67</f>
        <v>-10602000</v>
      </c>
      <c r="L44" s="250">
        <f>+'FIN-CASHFLOW_CWS'!L67</f>
        <v>-10602000</v>
      </c>
      <c r="M44" s="250">
        <f>+'FIN-CASHFLOW_CWS'!M67</f>
        <v>-10602000</v>
      </c>
      <c r="N44" s="250">
        <f>+'FIN-CASHFLOW_CWS'!N67</f>
        <v>-10602000</v>
      </c>
      <c r="O44" s="250">
        <f>+'FIN-CASHFLOW_CWS'!O67</f>
        <v>-10956500</v>
      </c>
      <c r="P44" s="250">
        <f>+'FIN-CASHFLOW_CWS'!P67</f>
        <v>-12705265</v>
      </c>
      <c r="Q44" s="250">
        <f>+'FIN-CASHFLOW_CWS'!Q67</f>
        <v>-8174350</v>
      </c>
      <c r="R44" s="250">
        <f>+'FIN-CASHFLOW_CWS'!R67</f>
        <v>-6666185</v>
      </c>
      <c r="S44" s="250">
        <f>+'FIN-CASHFLOW_CWS'!S67</f>
        <v>-5666185</v>
      </c>
      <c r="T44" s="250">
        <f>+'FIN-CASHFLOW_CWS'!T67</f>
        <v>-5666185</v>
      </c>
      <c r="U44" s="250">
        <f>+'FIN-CASHFLOW_CWS'!U67</f>
        <v>-5666185</v>
      </c>
      <c r="V44" s="250">
        <f>+'FIN-CASHFLOW_CWS'!V67</f>
        <v>-5666185</v>
      </c>
      <c r="W44" s="250">
        <f>+'FIN-CASHFLOW_CWS'!W67</f>
        <v>-5666185</v>
      </c>
      <c r="X44" s="250">
        <f>+'FIN-CASHFLOW_CWS'!X67</f>
        <v>-5666185</v>
      </c>
      <c r="Y44" s="250">
        <f>+'FIN-CASHFLOW_CWS'!Y67</f>
        <v>-5666185</v>
      </c>
      <c r="Z44" s="250">
        <f>+'FIN-CASHFLOW_CWS'!Z67</f>
        <v>-5666185</v>
      </c>
      <c r="AA44" s="250">
        <f>+'FIN-CASHFLOW_CWS'!AA67</f>
        <v>-10197100</v>
      </c>
      <c r="AB44" s="250">
        <f>+'FIN-CASHFLOW_CWS'!AB67</f>
        <v>-7405649.8999999985</v>
      </c>
      <c r="AC44" s="250">
        <f>+'FIN-CASHFLOW_CWS'!AC67</f>
        <v>2580740.3500000015</v>
      </c>
      <c r="AD44" s="250">
        <f>+'FIN-CASHFLOW_CWS'!AD67</f>
        <v>5914689.1499999985</v>
      </c>
      <c r="AE44" s="250">
        <f>+'FIN-CASHFLOW_CWS'!AE67</f>
        <v>5914689.1499999985</v>
      </c>
      <c r="AF44" s="250">
        <f>+'FIN-CASHFLOW_CWS'!AF67</f>
        <v>5914689.1499999985</v>
      </c>
      <c r="AG44" s="250">
        <f>+'FIN-CASHFLOW_CWS'!AG67</f>
        <v>5914689.1499999985</v>
      </c>
      <c r="AH44" s="250">
        <f>+'FIN-CASHFLOW_CWS'!AH67</f>
        <v>5914689.1499999985</v>
      </c>
      <c r="AI44" s="250">
        <f>+'FIN-CASHFLOW_CWS'!AI67</f>
        <v>5914689.1499999985</v>
      </c>
      <c r="AJ44" s="250">
        <f>+'FIN-CASHFLOW_CWS'!AJ67</f>
        <v>5914689.1499999985</v>
      </c>
      <c r="AK44" s="250">
        <f>+'FIN-CASHFLOW_CWS'!AK67</f>
        <v>5914689.1499999985</v>
      </c>
      <c r="AL44" s="250">
        <f>+'FIN-CASHFLOW_CWS'!AL67</f>
        <v>5914689.1499999985</v>
      </c>
      <c r="AM44" s="250">
        <f>+'FIN-CASHFLOW_CWS'!AM67</f>
        <v>-4080860.299999997</v>
      </c>
      <c r="AN44" s="250">
        <f>+'FIN-CASHFLOW_CWS'!AN67</f>
        <v>-124579.82349999622</v>
      </c>
      <c r="AO44" s="250">
        <f>+'FIN-CASHFLOW_CWS'!AO67</f>
        <v>15019292.977000006</v>
      </c>
      <c r="AP44" s="250">
        <f>+'FIN-CASHFLOW_CWS'!AP67</f>
        <v>20066229.708000004</v>
      </c>
      <c r="AQ44" s="250">
        <f>+'FIN-CASHFLOW_CWS'!AQ67</f>
        <v>20066229.708000004</v>
      </c>
      <c r="AR44" s="250">
        <f>+'FIN-CASHFLOW_CWS'!AR67</f>
        <v>20066229.708000004</v>
      </c>
      <c r="AS44" s="250">
        <f>+'FIN-CASHFLOW_CWS'!AS67</f>
        <v>20066229.708000004</v>
      </c>
      <c r="AT44" s="250">
        <f>+'FIN-CASHFLOW_CWS'!AT67</f>
        <v>20066229.708000004</v>
      </c>
      <c r="AU44" s="250">
        <f>+'FIN-CASHFLOW_CWS'!AU67</f>
        <v>20066229.708000004</v>
      </c>
      <c r="AV44" s="250">
        <f>+'FIN-CASHFLOW_CWS'!AV67</f>
        <v>20066229.708000004</v>
      </c>
      <c r="AW44" s="250">
        <f>+'FIN-CASHFLOW_CWS'!AW67</f>
        <v>20066229.708000004</v>
      </c>
      <c r="AX44" s="250">
        <f>+'FIN-CASHFLOW_CWS'!AX67</f>
        <v>20066229.708000004</v>
      </c>
      <c r="AY44" s="250">
        <f>+'FIN-CASHFLOW_CWS'!AY67</f>
        <v>4922356.9075000063</v>
      </c>
      <c r="AZ44" s="250">
        <f>+'FIN-CASHFLOW_CWS'!AZ67</f>
        <v>-2470722.0397000015</v>
      </c>
      <c r="BA44" s="250">
        <f>+'FIN-CASHFLOW_CWS'!BA67</f>
        <v>12117000.759344999</v>
      </c>
      <c r="BB44" s="250">
        <f>+'FIN-CASHFLOW_CWS'!BB67</f>
        <v>16965155.65897001</v>
      </c>
      <c r="BC44" s="250">
        <f>+'FIN-CASHFLOW_CWS'!BC67</f>
        <v>16965155.65897001</v>
      </c>
      <c r="BD44" s="250">
        <f>+'FIN-CASHFLOW_CWS'!BD67</f>
        <v>16965155.65897001</v>
      </c>
      <c r="BE44" s="250">
        <f>+'FIN-CASHFLOW_CWS'!BE67</f>
        <v>16965155.65897001</v>
      </c>
      <c r="BF44" s="250">
        <f>+'FIN-CASHFLOW_CWS'!BF67</f>
        <v>16965155.65897001</v>
      </c>
      <c r="BG44" s="250">
        <f>+'FIN-CASHFLOW_CWS'!BG67</f>
        <v>16965155.65897001</v>
      </c>
      <c r="BH44" s="250">
        <f>+'FIN-CASHFLOW_CWS'!BH67</f>
        <v>16965155.65897001</v>
      </c>
      <c r="BI44" s="250">
        <f>+'FIN-CASHFLOW_CWS'!BI67</f>
        <v>16965155.65897001</v>
      </c>
      <c r="BJ44" s="250">
        <f>+'FIN-CASHFLOW_CWS'!BJ67</f>
        <v>16965155.65897001</v>
      </c>
      <c r="BK44" s="250">
        <f>+'FIN-CASHFLOW_CWS'!BK67</f>
        <v>2400372.706020005</v>
      </c>
      <c r="BL44" s="66"/>
    </row>
    <row r="45" spans="1:64" x14ac:dyDescent="0.15">
      <c r="B45" s="33" t="s">
        <v>1079</v>
      </c>
      <c r="C45" s="250">
        <f>+'FIN-CASHFLOW_CWS'!C70</f>
        <v>0</v>
      </c>
      <c r="D45" s="250">
        <f>+'FIN-CASHFLOW_CWS'!D70</f>
        <v>0</v>
      </c>
      <c r="E45" s="250">
        <f>+'FIN-CASHFLOW_CWS'!E70</f>
        <v>0</v>
      </c>
      <c r="F45" s="250">
        <f>+'FIN-CASHFLOW_CWS'!F70</f>
        <v>0</v>
      </c>
      <c r="G45" s="250">
        <f>+'FIN-CASHFLOW_CWS'!G70</f>
        <v>-28103000</v>
      </c>
      <c r="H45" s="250">
        <f>+'FIN-CASHFLOW_CWS'!H70</f>
        <v>-37835000</v>
      </c>
      <c r="I45" s="250">
        <f>+'FIN-CASHFLOW_CWS'!I70</f>
        <v>-49407000</v>
      </c>
      <c r="J45" s="250">
        <f>+'FIN-CASHFLOW_CWS'!J70</f>
        <v>-60089000</v>
      </c>
      <c r="K45" s="250">
        <f>+'FIN-CASHFLOW_CWS'!K70</f>
        <v>-70691000</v>
      </c>
      <c r="L45" s="250">
        <f>+'FIN-CASHFLOW_CWS'!L70</f>
        <v>-81293000</v>
      </c>
      <c r="M45" s="250">
        <f>+'FIN-CASHFLOW_CWS'!M70</f>
        <v>-91895000</v>
      </c>
      <c r="N45" s="250">
        <f>+'FIN-CASHFLOW_CWS'!N70</f>
        <v>-102497000</v>
      </c>
      <c r="O45" s="250">
        <f>+'FIN-CASHFLOW_CWS'!O70</f>
        <v>-113453500</v>
      </c>
      <c r="P45" s="250">
        <f>+'FIN-CASHFLOW_CWS'!P70</f>
        <v>-126158765</v>
      </c>
      <c r="Q45" s="250">
        <f>+'FIN-CASHFLOW_CWS'!Q70</f>
        <v>-134333115</v>
      </c>
      <c r="R45" s="250">
        <f>+'FIN-CASHFLOW_CWS'!R70</f>
        <v>-140999300</v>
      </c>
      <c r="S45" s="250">
        <f>+'FIN-CASHFLOW_CWS'!S70</f>
        <v>-146665485</v>
      </c>
      <c r="T45" s="250">
        <f>+'FIN-CASHFLOW_CWS'!T70</f>
        <v>-152331670</v>
      </c>
      <c r="U45" s="250">
        <f>+'FIN-CASHFLOW_CWS'!U70</f>
        <v>-157997855</v>
      </c>
      <c r="V45" s="250">
        <f>+'FIN-CASHFLOW_CWS'!V70</f>
        <v>-163664040</v>
      </c>
      <c r="W45" s="250">
        <f>+'FIN-CASHFLOW_CWS'!W70</f>
        <v>-169330225</v>
      </c>
      <c r="X45" s="250">
        <f>+'FIN-CASHFLOW_CWS'!X70</f>
        <v>-174996410</v>
      </c>
      <c r="Y45" s="250">
        <f>+'FIN-CASHFLOW_CWS'!Y70</f>
        <v>-180662595</v>
      </c>
      <c r="Z45" s="250">
        <f>+'FIN-CASHFLOW_CWS'!Z70</f>
        <v>-186328780</v>
      </c>
      <c r="AA45" s="250">
        <f>+'FIN-CASHFLOW_CWS'!AA70</f>
        <v>-196525880</v>
      </c>
      <c r="AB45" s="250">
        <f>+'FIN-CASHFLOW_CWS'!AB70</f>
        <v>-203931529.90000001</v>
      </c>
      <c r="AC45" s="250">
        <f>+'FIN-CASHFLOW_CWS'!AC70</f>
        <v>-201350789.55000001</v>
      </c>
      <c r="AD45" s="250">
        <f>+'FIN-CASHFLOW_CWS'!AD70</f>
        <v>-195436100.40000001</v>
      </c>
      <c r="AE45" s="250">
        <f>+'FIN-CASHFLOW_CWS'!AE70</f>
        <v>-189521411.25</v>
      </c>
      <c r="AF45" s="250">
        <f>+'FIN-CASHFLOW_CWS'!AF70</f>
        <v>-183606722.09999999</v>
      </c>
      <c r="AG45" s="250">
        <f>+'FIN-CASHFLOW_CWS'!AG70</f>
        <v>-177692032.94999999</v>
      </c>
      <c r="AH45" s="250">
        <f>+'FIN-CASHFLOW_CWS'!AH70</f>
        <v>-171777343.79999998</v>
      </c>
      <c r="AI45" s="250">
        <f>+'FIN-CASHFLOW_CWS'!AI70</f>
        <v>-165862654.64999998</v>
      </c>
      <c r="AJ45" s="250">
        <f>+'FIN-CASHFLOW_CWS'!AJ70</f>
        <v>-159947965.49999997</v>
      </c>
      <c r="AK45" s="250">
        <f>+'FIN-CASHFLOW_CWS'!AK70</f>
        <v>-154033276.34999996</v>
      </c>
      <c r="AL45" s="250">
        <f>+'FIN-CASHFLOW_CWS'!AL70</f>
        <v>-148118587.19999996</v>
      </c>
      <c r="AM45" s="250">
        <f>+'FIN-CASHFLOW_CWS'!AM70</f>
        <v>-152199447.49999994</v>
      </c>
      <c r="AN45" s="250">
        <f>+'FIN-CASHFLOW_CWS'!AN70</f>
        <v>-152324027.32349995</v>
      </c>
      <c r="AO45" s="250">
        <f>+'FIN-CASHFLOW_CWS'!AO70</f>
        <v>-137304734.34649995</v>
      </c>
      <c r="AP45" s="250">
        <f>+'FIN-CASHFLOW_CWS'!AP70</f>
        <v>-117238504.63849995</v>
      </c>
      <c r="AQ45" s="250">
        <f>+'FIN-CASHFLOW_CWS'!AQ70</f>
        <v>-97172274.930499941</v>
      </c>
      <c r="AR45" s="250">
        <f>+'FIN-CASHFLOW_CWS'!AR70</f>
        <v>-77106045.222499937</v>
      </c>
      <c r="AS45" s="250">
        <f>+'FIN-CASHFLOW_CWS'!AS70</f>
        <v>-57039815.514499933</v>
      </c>
      <c r="AT45" s="250">
        <f>+'FIN-CASHFLOW_CWS'!AT70</f>
        <v>-36973585.806499928</v>
      </c>
      <c r="AU45" s="250">
        <f>+'FIN-CASHFLOW_CWS'!AU70</f>
        <v>-16907356.098499924</v>
      </c>
      <c r="AV45" s="250">
        <f>+'FIN-CASHFLOW_CWS'!AV70</f>
        <v>3158873.6095000803</v>
      </c>
      <c r="AW45" s="250">
        <f>+'FIN-CASHFLOW_CWS'!AW70</f>
        <v>23225103.317500085</v>
      </c>
      <c r="AX45" s="250">
        <f>+'FIN-CASHFLOW_CWS'!AX70</f>
        <v>43291333.025500089</v>
      </c>
      <c r="AY45" s="250">
        <f>+'FIN-CASHFLOW_CWS'!AY70</f>
        <v>48213689.933000095</v>
      </c>
      <c r="AZ45" s="250">
        <f>+'FIN-CASHFLOW_CWS'!AZ70</f>
        <v>45742967.893300094</v>
      </c>
      <c r="BA45" s="250">
        <f>+'FIN-CASHFLOW_CWS'!BA70</f>
        <v>57859968.652645096</v>
      </c>
      <c r="BB45" s="250">
        <f>+'FIN-CASHFLOW_CWS'!BB70</f>
        <v>74825124.311615109</v>
      </c>
      <c r="BC45" s="250">
        <f>+'FIN-CASHFLOW_CWS'!BC70</f>
        <v>91790279.970585123</v>
      </c>
      <c r="BD45" s="250">
        <f>+'FIN-CASHFLOW_CWS'!BD70</f>
        <v>108755435.62955514</v>
      </c>
      <c r="BE45" s="250">
        <f>+'FIN-CASHFLOW_CWS'!BE70</f>
        <v>125720591.28852515</v>
      </c>
      <c r="BF45" s="250">
        <f>+'FIN-CASHFLOW_CWS'!BF70</f>
        <v>142685746.94749516</v>
      </c>
      <c r="BG45" s="250">
        <f>+'FIN-CASHFLOW_CWS'!BG70</f>
        <v>159650902.60646516</v>
      </c>
      <c r="BH45" s="250">
        <f>+'FIN-CASHFLOW_CWS'!BH70</f>
        <v>176616058.26543516</v>
      </c>
      <c r="BI45" s="250">
        <f>+'FIN-CASHFLOW_CWS'!BI70</f>
        <v>193581213.92440516</v>
      </c>
      <c r="BJ45" s="250">
        <f>+'FIN-CASHFLOW_CWS'!BJ70</f>
        <v>210546369.58337516</v>
      </c>
      <c r="BK45" s="250">
        <f>+'FIN-CASHFLOW_CWS'!BK70</f>
        <v>212946742.28939515</v>
      </c>
    </row>
    <row r="47" spans="1:64" x14ac:dyDescent="0.15">
      <c r="A47" s="251" t="s">
        <v>925</v>
      </c>
      <c r="C47" s="74" t="s">
        <v>147</v>
      </c>
      <c r="D47" s="387" t="s">
        <v>35</v>
      </c>
      <c r="E47" s="387"/>
      <c r="F47" s="387"/>
      <c r="G47" s="387"/>
      <c r="H47" s="387"/>
      <c r="I47" s="387"/>
      <c r="J47" s="387"/>
      <c r="K47" s="387"/>
      <c r="L47" s="387"/>
      <c r="M47" s="387"/>
      <c r="N47" s="387"/>
      <c r="O47" s="387"/>
      <c r="P47" s="387" t="s">
        <v>36</v>
      </c>
      <c r="Q47" s="387"/>
      <c r="R47" s="387"/>
      <c r="S47" s="387"/>
      <c r="T47" s="387"/>
      <c r="U47" s="387"/>
      <c r="V47" s="387"/>
      <c r="W47" s="387"/>
      <c r="X47" s="387"/>
      <c r="Y47" s="387"/>
      <c r="Z47" s="387"/>
      <c r="AA47" s="387"/>
      <c r="AB47" s="387" t="s">
        <v>37</v>
      </c>
      <c r="AC47" s="387"/>
      <c r="AD47" s="387"/>
      <c r="AE47" s="387"/>
      <c r="AF47" s="387"/>
      <c r="AG47" s="387"/>
      <c r="AH47" s="387"/>
      <c r="AI47" s="387"/>
      <c r="AJ47" s="387"/>
      <c r="AK47" s="387"/>
      <c r="AL47" s="387"/>
      <c r="AM47" s="387"/>
      <c r="AN47" s="387" t="s">
        <v>38</v>
      </c>
      <c r="AO47" s="387"/>
      <c r="AP47" s="387"/>
      <c r="AQ47" s="387"/>
      <c r="AR47" s="387"/>
      <c r="AS47" s="387"/>
      <c r="AT47" s="387"/>
      <c r="AU47" s="387"/>
      <c r="AV47" s="387"/>
      <c r="AW47" s="387"/>
      <c r="AX47" s="387"/>
      <c r="AY47" s="387"/>
      <c r="AZ47" s="387" t="s">
        <v>39</v>
      </c>
      <c r="BA47" s="387"/>
      <c r="BB47" s="387"/>
      <c r="BC47" s="387"/>
      <c r="BD47" s="387"/>
      <c r="BE47" s="387"/>
      <c r="BF47" s="387"/>
      <c r="BG47" s="387"/>
      <c r="BH47" s="387"/>
      <c r="BI47" s="387"/>
      <c r="BJ47" s="387"/>
      <c r="BK47" s="387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770</v>
      </c>
      <c r="C49" s="250">
        <f>+C42</f>
        <v>0</v>
      </c>
      <c r="D49" s="250">
        <f t="shared" ref="D49:BK49" si="3">+D42</f>
        <v>0</v>
      </c>
      <c r="E49" s="250">
        <f t="shared" si="3"/>
        <v>0</v>
      </c>
      <c r="F49" s="250">
        <f t="shared" si="3"/>
        <v>0</v>
      </c>
      <c r="G49" s="250">
        <f t="shared" si="3"/>
        <v>-17881250</v>
      </c>
      <c r="H49" s="250">
        <f t="shared" si="3"/>
        <v>-9747916.6666666679</v>
      </c>
      <c r="I49" s="250">
        <f t="shared" si="3"/>
        <v>-11747916.666666668</v>
      </c>
      <c r="J49" s="250">
        <f t="shared" si="3"/>
        <v>-10779250</v>
      </c>
      <c r="K49" s="250">
        <f t="shared" si="3"/>
        <v>-10779250</v>
      </c>
      <c r="L49" s="250">
        <f t="shared" si="3"/>
        <v>-10779250</v>
      </c>
      <c r="M49" s="250">
        <f t="shared" si="3"/>
        <v>-10779250</v>
      </c>
      <c r="N49" s="250">
        <f t="shared" si="3"/>
        <v>-10779250</v>
      </c>
      <c r="O49" s="250">
        <f t="shared" si="3"/>
        <v>-11133750</v>
      </c>
      <c r="P49" s="250">
        <f t="shared" si="3"/>
        <v>-12882515</v>
      </c>
      <c r="Q49" s="250">
        <f t="shared" si="3"/>
        <v>-8351600</v>
      </c>
      <c r="R49" s="250">
        <f t="shared" si="3"/>
        <v>-6843435</v>
      </c>
      <c r="S49" s="250">
        <f t="shared" si="3"/>
        <v>-5843435</v>
      </c>
      <c r="T49" s="250">
        <f t="shared" si="3"/>
        <v>-5843435</v>
      </c>
      <c r="U49" s="250">
        <f t="shared" si="3"/>
        <v>-5843435</v>
      </c>
      <c r="V49" s="250">
        <f t="shared" si="3"/>
        <v>-5843435</v>
      </c>
      <c r="W49" s="250">
        <f t="shared" si="3"/>
        <v>-5843435</v>
      </c>
      <c r="X49" s="250">
        <f t="shared" si="3"/>
        <v>-5843435</v>
      </c>
      <c r="Y49" s="250">
        <f t="shared" si="3"/>
        <v>-5843435</v>
      </c>
      <c r="Z49" s="250">
        <f t="shared" si="3"/>
        <v>-5843435</v>
      </c>
      <c r="AA49" s="250">
        <f t="shared" si="3"/>
        <v>-10374350</v>
      </c>
      <c r="AB49" s="250">
        <f t="shared" si="3"/>
        <v>-7582899.8999999985</v>
      </c>
      <c r="AC49" s="250">
        <f t="shared" si="3"/>
        <v>2403490.3500000015</v>
      </c>
      <c r="AD49" s="250">
        <f t="shared" si="3"/>
        <v>5737439.1499999985</v>
      </c>
      <c r="AE49" s="250">
        <f t="shared" si="3"/>
        <v>5737439.1499999985</v>
      </c>
      <c r="AF49" s="250">
        <f t="shared" si="3"/>
        <v>5737439.1499999985</v>
      </c>
      <c r="AG49" s="250">
        <f t="shared" si="3"/>
        <v>5737439.1499999985</v>
      </c>
      <c r="AH49" s="250">
        <f t="shared" si="3"/>
        <v>5737439.1499999985</v>
      </c>
      <c r="AI49" s="250">
        <f t="shared" si="3"/>
        <v>5737439.1499999985</v>
      </c>
      <c r="AJ49" s="250">
        <f t="shared" si="3"/>
        <v>5737439.1499999985</v>
      </c>
      <c r="AK49" s="250">
        <f t="shared" si="3"/>
        <v>5737439.1499999985</v>
      </c>
      <c r="AL49" s="250">
        <f t="shared" si="3"/>
        <v>5737439.1499999985</v>
      </c>
      <c r="AM49" s="250">
        <f t="shared" si="3"/>
        <v>-4258110.299999997</v>
      </c>
      <c r="AN49" s="250">
        <f t="shared" si="3"/>
        <v>-301829.82349999622</v>
      </c>
      <c r="AO49" s="250">
        <f t="shared" si="3"/>
        <v>14842042.977000006</v>
      </c>
      <c r="AP49" s="250">
        <f t="shared" si="3"/>
        <v>19888979.708000004</v>
      </c>
      <c r="AQ49" s="250">
        <f t="shared" si="3"/>
        <v>19888979.708000004</v>
      </c>
      <c r="AR49" s="250">
        <f t="shared" si="3"/>
        <v>19888979.708000004</v>
      </c>
      <c r="AS49" s="250">
        <f t="shared" si="3"/>
        <v>19888979.708000004</v>
      </c>
      <c r="AT49" s="250">
        <f t="shared" si="3"/>
        <v>19888979.708000004</v>
      </c>
      <c r="AU49" s="250">
        <f t="shared" si="3"/>
        <v>19888979.708000004</v>
      </c>
      <c r="AV49" s="250">
        <f t="shared" si="3"/>
        <v>19888979.708000004</v>
      </c>
      <c r="AW49" s="250">
        <f t="shared" si="3"/>
        <v>19888979.708000004</v>
      </c>
      <c r="AX49" s="250">
        <f t="shared" si="3"/>
        <v>19888979.708000004</v>
      </c>
      <c r="AY49" s="250">
        <f t="shared" si="3"/>
        <v>4745106.9075000063</v>
      </c>
      <c r="AZ49" s="250">
        <f t="shared" si="3"/>
        <v>-2647972.0397000015</v>
      </c>
      <c r="BA49" s="250">
        <f t="shared" si="3"/>
        <v>11939750.759344999</v>
      </c>
      <c r="BB49" s="250">
        <f t="shared" si="3"/>
        <v>16787905.65897001</v>
      </c>
      <c r="BC49" s="250">
        <f t="shared" si="3"/>
        <v>16787905.65897001</v>
      </c>
      <c r="BD49" s="250">
        <f t="shared" si="3"/>
        <v>16787905.65897001</v>
      </c>
      <c r="BE49" s="250">
        <f t="shared" si="3"/>
        <v>16787905.65897001</v>
      </c>
      <c r="BF49" s="250">
        <f t="shared" si="3"/>
        <v>16787905.65897001</v>
      </c>
      <c r="BG49" s="250">
        <f t="shared" si="3"/>
        <v>16787905.65897001</v>
      </c>
      <c r="BH49" s="250">
        <f t="shared" si="3"/>
        <v>16787905.65897001</v>
      </c>
      <c r="BI49" s="250">
        <f t="shared" si="3"/>
        <v>16787905.65897001</v>
      </c>
      <c r="BJ49" s="250">
        <f t="shared" si="3"/>
        <v>16787905.65897001</v>
      </c>
      <c r="BK49" s="250">
        <f t="shared" si="3"/>
        <v>2223122.706020005</v>
      </c>
    </row>
    <row r="50" spans="1:64" x14ac:dyDescent="0.15">
      <c r="B50" s="33" t="s">
        <v>924</v>
      </c>
      <c r="C50" s="250">
        <f>+C44</f>
        <v>0</v>
      </c>
      <c r="D50" s="250">
        <f t="shared" ref="D50:BK50" si="4">+D44</f>
        <v>0</v>
      </c>
      <c r="E50" s="250">
        <f t="shared" si="4"/>
        <v>0</v>
      </c>
      <c r="F50" s="250">
        <f t="shared" si="4"/>
        <v>0</v>
      </c>
      <c r="G50" s="250">
        <f t="shared" si="4"/>
        <v>-28103000</v>
      </c>
      <c r="H50" s="250">
        <f t="shared" si="4"/>
        <v>-9732000.0000000019</v>
      </c>
      <c r="I50" s="250">
        <f t="shared" si="4"/>
        <v>-11572000.000000002</v>
      </c>
      <c r="J50" s="250">
        <f t="shared" si="4"/>
        <v>-10682000</v>
      </c>
      <c r="K50" s="250">
        <f t="shared" si="4"/>
        <v>-10602000</v>
      </c>
      <c r="L50" s="250">
        <f t="shared" si="4"/>
        <v>-10602000</v>
      </c>
      <c r="M50" s="250">
        <f t="shared" si="4"/>
        <v>-10602000</v>
      </c>
      <c r="N50" s="250">
        <f t="shared" si="4"/>
        <v>-10602000</v>
      </c>
      <c r="O50" s="250">
        <f t="shared" si="4"/>
        <v>-10956500</v>
      </c>
      <c r="P50" s="250">
        <f t="shared" si="4"/>
        <v>-12705265</v>
      </c>
      <c r="Q50" s="250">
        <f t="shared" si="4"/>
        <v>-8174350</v>
      </c>
      <c r="R50" s="250">
        <f t="shared" si="4"/>
        <v>-6666185</v>
      </c>
      <c r="S50" s="250">
        <f t="shared" si="4"/>
        <v>-5666185</v>
      </c>
      <c r="T50" s="250">
        <f t="shared" si="4"/>
        <v>-5666185</v>
      </c>
      <c r="U50" s="250">
        <f t="shared" si="4"/>
        <v>-5666185</v>
      </c>
      <c r="V50" s="250">
        <f t="shared" si="4"/>
        <v>-5666185</v>
      </c>
      <c r="W50" s="250">
        <f t="shared" si="4"/>
        <v>-5666185</v>
      </c>
      <c r="X50" s="250">
        <f t="shared" si="4"/>
        <v>-5666185</v>
      </c>
      <c r="Y50" s="250">
        <f t="shared" si="4"/>
        <v>-5666185</v>
      </c>
      <c r="Z50" s="250">
        <f t="shared" si="4"/>
        <v>-5666185</v>
      </c>
      <c r="AA50" s="250">
        <f t="shared" si="4"/>
        <v>-10197100</v>
      </c>
      <c r="AB50" s="250">
        <f t="shared" si="4"/>
        <v>-7405649.8999999985</v>
      </c>
      <c r="AC50" s="250">
        <f t="shared" si="4"/>
        <v>2580740.3500000015</v>
      </c>
      <c r="AD50" s="250">
        <f t="shared" si="4"/>
        <v>5914689.1499999985</v>
      </c>
      <c r="AE50" s="250">
        <f t="shared" si="4"/>
        <v>5914689.1499999985</v>
      </c>
      <c r="AF50" s="250">
        <f t="shared" si="4"/>
        <v>5914689.1499999985</v>
      </c>
      <c r="AG50" s="250">
        <f t="shared" si="4"/>
        <v>5914689.1499999985</v>
      </c>
      <c r="AH50" s="250">
        <f t="shared" si="4"/>
        <v>5914689.1499999985</v>
      </c>
      <c r="AI50" s="250">
        <f t="shared" si="4"/>
        <v>5914689.1499999985</v>
      </c>
      <c r="AJ50" s="250">
        <f t="shared" si="4"/>
        <v>5914689.1499999985</v>
      </c>
      <c r="AK50" s="250">
        <f t="shared" si="4"/>
        <v>5914689.1499999985</v>
      </c>
      <c r="AL50" s="250">
        <f t="shared" si="4"/>
        <v>5914689.1499999985</v>
      </c>
      <c r="AM50" s="250">
        <f t="shared" si="4"/>
        <v>-4080860.299999997</v>
      </c>
      <c r="AN50" s="250">
        <f t="shared" si="4"/>
        <v>-124579.82349999622</v>
      </c>
      <c r="AO50" s="250">
        <f t="shared" si="4"/>
        <v>15019292.977000006</v>
      </c>
      <c r="AP50" s="250">
        <f t="shared" si="4"/>
        <v>20066229.708000004</v>
      </c>
      <c r="AQ50" s="250">
        <f t="shared" si="4"/>
        <v>20066229.708000004</v>
      </c>
      <c r="AR50" s="250">
        <f t="shared" si="4"/>
        <v>20066229.708000004</v>
      </c>
      <c r="AS50" s="250">
        <f t="shared" si="4"/>
        <v>20066229.708000004</v>
      </c>
      <c r="AT50" s="250">
        <f t="shared" si="4"/>
        <v>20066229.708000004</v>
      </c>
      <c r="AU50" s="250">
        <f t="shared" si="4"/>
        <v>20066229.708000004</v>
      </c>
      <c r="AV50" s="250">
        <f t="shared" si="4"/>
        <v>20066229.708000004</v>
      </c>
      <c r="AW50" s="250">
        <f t="shared" si="4"/>
        <v>20066229.708000004</v>
      </c>
      <c r="AX50" s="250">
        <f t="shared" si="4"/>
        <v>20066229.708000004</v>
      </c>
      <c r="AY50" s="250">
        <f t="shared" si="4"/>
        <v>4922356.9075000063</v>
      </c>
      <c r="AZ50" s="250">
        <f t="shared" si="4"/>
        <v>-2470722.0397000015</v>
      </c>
      <c r="BA50" s="250">
        <f t="shared" si="4"/>
        <v>12117000.759344999</v>
      </c>
      <c r="BB50" s="250">
        <f t="shared" si="4"/>
        <v>16965155.65897001</v>
      </c>
      <c r="BC50" s="250">
        <f t="shared" si="4"/>
        <v>16965155.65897001</v>
      </c>
      <c r="BD50" s="250">
        <f t="shared" si="4"/>
        <v>16965155.65897001</v>
      </c>
      <c r="BE50" s="250">
        <f t="shared" si="4"/>
        <v>16965155.65897001</v>
      </c>
      <c r="BF50" s="250">
        <f t="shared" si="4"/>
        <v>16965155.65897001</v>
      </c>
      <c r="BG50" s="250">
        <f t="shared" si="4"/>
        <v>16965155.65897001</v>
      </c>
      <c r="BH50" s="250">
        <f t="shared" si="4"/>
        <v>16965155.65897001</v>
      </c>
      <c r="BI50" s="250">
        <f t="shared" si="4"/>
        <v>16965155.65897001</v>
      </c>
      <c r="BJ50" s="250">
        <f t="shared" si="4"/>
        <v>16965155.65897001</v>
      </c>
      <c r="BK50" s="250">
        <f t="shared" si="4"/>
        <v>2400372.706020005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992</v>
      </c>
    </row>
    <row r="53" spans="1:64" x14ac:dyDescent="0.15">
      <c r="A53"/>
      <c r="C53" s="74" t="s">
        <v>147</v>
      </c>
      <c r="D53" s="387" t="s">
        <v>35</v>
      </c>
      <c r="E53" s="387"/>
      <c r="F53" s="387"/>
      <c r="G53" s="387"/>
      <c r="H53" s="387"/>
      <c r="I53" s="387"/>
      <c r="J53" s="387"/>
      <c r="K53" s="387"/>
      <c r="L53" s="387"/>
      <c r="M53" s="387"/>
      <c r="N53" s="387"/>
      <c r="O53" s="387"/>
      <c r="P53" s="387" t="s">
        <v>36</v>
      </c>
      <c r="Q53" s="387"/>
      <c r="R53" s="387"/>
      <c r="S53" s="387"/>
      <c r="T53" s="387"/>
      <c r="U53" s="387"/>
      <c r="V53" s="387"/>
      <c r="W53" s="387"/>
      <c r="X53" s="387"/>
      <c r="Y53" s="387"/>
      <c r="Z53" s="387"/>
      <c r="AA53" s="387"/>
      <c r="AB53" s="387" t="s">
        <v>37</v>
      </c>
      <c r="AC53" s="387"/>
      <c r="AD53" s="387"/>
      <c r="AE53" s="387"/>
      <c r="AF53" s="387"/>
      <c r="AG53" s="387"/>
      <c r="AH53" s="387"/>
      <c r="AI53" s="387"/>
      <c r="AJ53" s="387"/>
      <c r="AK53" s="387"/>
      <c r="AL53" s="387"/>
      <c r="AM53" s="387"/>
      <c r="AN53" s="387" t="s">
        <v>38</v>
      </c>
      <c r="AO53" s="387"/>
      <c r="AP53" s="387"/>
      <c r="AQ53" s="387"/>
      <c r="AR53" s="387"/>
      <c r="AS53" s="387"/>
      <c r="AT53" s="387"/>
      <c r="AU53" s="387"/>
      <c r="AV53" s="387"/>
      <c r="AW53" s="387"/>
      <c r="AX53" s="387"/>
      <c r="AY53" s="387"/>
      <c r="AZ53" s="387" t="s">
        <v>39</v>
      </c>
      <c r="BA53" s="387"/>
      <c r="BB53" s="387"/>
      <c r="BC53" s="387"/>
      <c r="BD53" s="387"/>
      <c r="BE53" s="387"/>
      <c r="BF53" s="387"/>
      <c r="BG53" s="387"/>
      <c r="BH53" s="387"/>
      <c r="BI53" s="387"/>
      <c r="BJ53" s="387"/>
      <c r="BK53" s="387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770</v>
      </c>
      <c r="C55" s="250">
        <f>+C42</f>
        <v>0</v>
      </c>
      <c r="D55" s="250">
        <f t="shared" ref="D55:BK58" si="5">+D42</f>
        <v>0</v>
      </c>
      <c r="E55" s="250">
        <f t="shared" si="5"/>
        <v>0</v>
      </c>
      <c r="F55" s="250">
        <f t="shared" si="5"/>
        <v>0</v>
      </c>
      <c r="G55" s="250">
        <f t="shared" si="5"/>
        <v>-17881250</v>
      </c>
      <c r="H55" s="250">
        <f t="shared" si="5"/>
        <v>-9747916.6666666679</v>
      </c>
      <c r="I55" s="250">
        <f t="shared" si="5"/>
        <v>-11747916.666666668</v>
      </c>
      <c r="J55" s="250">
        <f t="shared" si="5"/>
        <v>-10779250</v>
      </c>
      <c r="K55" s="250">
        <f t="shared" si="5"/>
        <v>-10779250</v>
      </c>
      <c r="L55" s="250">
        <f t="shared" si="5"/>
        <v>-10779250</v>
      </c>
      <c r="M55" s="250">
        <f t="shared" si="5"/>
        <v>-10779250</v>
      </c>
      <c r="N55" s="250">
        <f t="shared" si="5"/>
        <v>-10779250</v>
      </c>
      <c r="O55" s="250">
        <f t="shared" si="5"/>
        <v>-11133750</v>
      </c>
      <c r="P55" s="250">
        <f t="shared" si="5"/>
        <v>-12882515</v>
      </c>
      <c r="Q55" s="250">
        <f t="shared" si="5"/>
        <v>-8351600</v>
      </c>
      <c r="R55" s="250">
        <f t="shared" si="5"/>
        <v>-6843435</v>
      </c>
      <c r="S55" s="250">
        <f t="shared" si="5"/>
        <v>-5843435</v>
      </c>
      <c r="T55" s="250">
        <f t="shared" si="5"/>
        <v>-5843435</v>
      </c>
      <c r="U55" s="250">
        <f t="shared" si="5"/>
        <v>-5843435</v>
      </c>
      <c r="V55" s="250">
        <f t="shared" si="5"/>
        <v>-5843435</v>
      </c>
      <c r="W55" s="250">
        <f t="shared" si="5"/>
        <v>-5843435</v>
      </c>
      <c r="X55" s="250">
        <f t="shared" si="5"/>
        <v>-5843435</v>
      </c>
      <c r="Y55" s="250">
        <f t="shared" si="5"/>
        <v>-5843435</v>
      </c>
      <c r="Z55" s="250">
        <f t="shared" si="5"/>
        <v>-5843435</v>
      </c>
      <c r="AA55" s="250">
        <f t="shared" si="5"/>
        <v>-10374350</v>
      </c>
      <c r="AB55" s="250">
        <f t="shared" si="5"/>
        <v>-7582899.8999999985</v>
      </c>
      <c r="AC55" s="250">
        <f t="shared" si="5"/>
        <v>2403490.3500000015</v>
      </c>
      <c r="AD55" s="250">
        <f t="shared" si="5"/>
        <v>5737439.1499999985</v>
      </c>
      <c r="AE55" s="250">
        <f t="shared" si="5"/>
        <v>5737439.1499999985</v>
      </c>
      <c r="AF55" s="250">
        <f t="shared" si="5"/>
        <v>5737439.1499999985</v>
      </c>
      <c r="AG55" s="250">
        <f t="shared" si="5"/>
        <v>5737439.1499999985</v>
      </c>
      <c r="AH55" s="250">
        <f t="shared" si="5"/>
        <v>5737439.1499999985</v>
      </c>
      <c r="AI55" s="250">
        <f t="shared" si="5"/>
        <v>5737439.1499999985</v>
      </c>
      <c r="AJ55" s="250">
        <f t="shared" si="5"/>
        <v>5737439.1499999985</v>
      </c>
      <c r="AK55" s="250">
        <f t="shared" si="5"/>
        <v>5737439.1499999985</v>
      </c>
      <c r="AL55" s="250">
        <f t="shared" si="5"/>
        <v>5737439.1499999985</v>
      </c>
      <c r="AM55" s="250">
        <f t="shared" si="5"/>
        <v>-4258110.299999997</v>
      </c>
      <c r="AN55" s="250">
        <f t="shared" si="5"/>
        <v>-301829.82349999622</v>
      </c>
      <c r="AO55" s="250">
        <f t="shared" si="5"/>
        <v>14842042.977000006</v>
      </c>
      <c r="AP55" s="250">
        <f t="shared" si="5"/>
        <v>19888979.708000004</v>
      </c>
      <c r="AQ55" s="250">
        <f t="shared" si="5"/>
        <v>19888979.708000004</v>
      </c>
      <c r="AR55" s="250">
        <f t="shared" si="5"/>
        <v>19888979.708000004</v>
      </c>
      <c r="AS55" s="250">
        <f t="shared" si="5"/>
        <v>19888979.708000004</v>
      </c>
      <c r="AT55" s="250">
        <f t="shared" si="5"/>
        <v>19888979.708000004</v>
      </c>
      <c r="AU55" s="250">
        <f t="shared" si="5"/>
        <v>19888979.708000004</v>
      </c>
      <c r="AV55" s="250">
        <f t="shared" si="5"/>
        <v>19888979.708000004</v>
      </c>
      <c r="AW55" s="250">
        <f t="shared" si="5"/>
        <v>19888979.708000004</v>
      </c>
      <c r="AX55" s="250">
        <f t="shared" si="5"/>
        <v>19888979.708000004</v>
      </c>
      <c r="AY55" s="250">
        <f t="shared" si="5"/>
        <v>4745106.9075000063</v>
      </c>
      <c r="AZ55" s="250">
        <f t="shared" si="5"/>
        <v>-2647972.0397000015</v>
      </c>
      <c r="BA55" s="250">
        <f t="shared" si="5"/>
        <v>11939750.759344999</v>
      </c>
      <c r="BB55" s="250">
        <f t="shared" si="5"/>
        <v>16787905.65897001</v>
      </c>
      <c r="BC55" s="250">
        <f t="shared" si="5"/>
        <v>16787905.65897001</v>
      </c>
      <c r="BD55" s="250">
        <f t="shared" si="5"/>
        <v>16787905.65897001</v>
      </c>
      <c r="BE55" s="250">
        <f t="shared" si="5"/>
        <v>16787905.65897001</v>
      </c>
      <c r="BF55" s="250">
        <f t="shared" si="5"/>
        <v>16787905.65897001</v>
      </c>
      <c r="BG55" s="250">
        <f t="shared" si="5"/>
        <v>16787905.65897001</v>
      </c>
      <c r="BH55" s="250">
        <f t="shared" si="5"/>
        <v>16787905.65897001</v>
      </c>
      <c r="BI55" s="250">
        <f t="shared" si="5"/>
        <v>16787905.65897001</v>
      </c>
      <c r="BJ55" s="250">
        <f t="shared" si="5"/>
        <v>16787905.65897001</v>
      </c>
      <c r="BK55" s="250">
        <f t="shared" si="5"/>
        <v>2223122.706020005</v>
      </c>
    </row>
    <row r="56" spans="1:64" x14ac:dyDescent="0.15">
      <c r="B56" s="33" t="s">
        <v>1078</v>
      </c>
      <c r="C56" s="250">
        <f>+C43</f>
        <v>0</v>
      </c>
      <c r="D56" s="250">
        <f t="shared" ref="D56:R56" si="6">+D43</f>
        <v>0</v>
      </c>
      <c r="E56" s="250">
        <f t="shared" si="6"/>
        <v>0</v>
      </c>
      <c r="F56" s="250">
        <f t="shared" si="6"/>
        <v>0</v>
      </c>
      <c r="G56" s="250">
        <f t="shared" si="6"/>
        <v>-17881250</v>
      </c>
      <c r="H56" s="250">
        <f t="shared" si="6"/>
        <v>-27629166.666666668</v>
      </c>
      <c r="I56" s="250">
        <f t="shared" si="6"/>
        <v>-39377083.333333336</v>
      </c>
      <c r="J56" s="250">
        <f t="shared" si="6"/>
        <v>-50156333.333333336</v>
      </c>
      <c r="K56" s="250">
        <f t="shared" si="6"/>
        <v>-60935583.333333336</v>
      </c>
      <c r="L56" s="250">
        <f t="shared" si="6"/>
        <v>-71714833.333333343</v>
      </c>
      <c r="M56" s="250">
        <f t="shared" si="6"/>
        <v>-82494083.333333343</v>
      </c>
      <c r="N56" s="250">
        <f t="shared" si="6"/>
        <v>-93273333.333333343</v>
      </c>
      <c r="O56" s="250">
        <f t="shared" si="6"/>
        <v>-104407083.33333334</v>
      </c>
      <c r="P56" s="250">
        <f t="shared" si="6"/>
        <v>-117289598.33333334</v>
      </c>
      <c r="Q56" s="250">
        <f t="shared" si="6"/>
        <v>-125641198.33333334</v>
      </c>
      <c r="R56" s="250">
        <f t="shared" si="6"/>
        <v>-132484633.33333334</v>
      </c>
      <c r="S56" s="250">
        <f t="shared" si="5"/>
        <v>-138328068.33333334</v>
      </c>
      <c r="T56" s="250">
        <f t="shared" si="5"/>
        <v>-144171503.33333334</v>
      </c>
      <c r="U56" s="250">
        <f t="shared" si="5"/>
        <v>-150014938.33333334</v>
      </c>
      <c r="V56" s="250">
        <f t="shared" si="5"/>
        <v>-155858373.33333334</v>
      </c>
      <c r="W56" s="250">
        <f t="shared" si="5"/>
        <v>-161701808.33333334</v>
      </c>
      <c r="X56" s="250">
        <f t="shared" si="5"/>
        <v>-167545243.33333334</v>
      </c>
      <c r="Y56" s="250">
        <f t="shared" si="5"/>
        <v>-173388678.33333334</v>
      </c>
      <c r="Z56" s="250">
        <f t="shared" si="5"/>
        <v>-179232113.33333334</v>
      </c>
      <c r="AA56" s="250">
        <f t="shared" si="5"/>
        <v>-189606463.33333334</v>
      </c>
      <c r="AB56" s="250">
        <f t="shared" si="5"/>
        <v>-197189363.23333335</v>
      </c>
      <c r="AC56" s="250">
        <f t="shared" si="5"/>
        <v>-194785872.88333336</v>
      </c>
      <c r="AD56" s="250">
        <f t="shared" si="5"/>
        <v>-189048433.73333335</v>
      </c>
      <c r="AE56" s="250">
        <f t="shared" si="5"/>
        <v>-183310994.58333334</v>
      </c>
      <c r="AF56" s="250">
        <f t="shared" si="5"/>
        <v>-177573555.43333334</v>
      </c>
      <c r="AG56" s="250">
        <f t="shared" si="5"/>
        <v>-171836116.28333333</v>
      </c>
      <c r="AH56" s="250">
        <f t="shared" si="5"/>
        <v>-166098677.13333333</v>
      </c>
      <c r="AI56" s="250">
        <f t="shared" si="5"/>
        <v>-160361237.98333332</v>
      </c>
      <c r="AJ56" s="250">
        <f t="shared" si="5"/>
        <v>-154623798.83333331</v>
      </c>
      <c r="AK56" s="250">
        <f t="shared" si="5"/>
        <v>-148886359.68333331</v>
      </c>
      <c r="AL56" s="250">
        <f t="shared" si="5"/>
        <v>-143148920.5333333</v>
      </c>
      <c r="AM56" s="250">
        <f t="shared" si="5"/>
        <v>-147407030.83333331</v>
      </c>
      <c r="AN56" s="250">
        <f t="shared" si="5"/>
        <v>-147708860.65683332</v>
      </c>
      <c r="AO56" s="250">
        <f t="shared" si="5"/>
        <v>-132866817.67983332</v>
      </c>
      <c r="AP56" s="250">
        <f t="shared" si="5"/>
        <v>-112977837.97183332</v>
      </c>
      <c r="AQ56" s="250">
        <f t="shared" si="5"/>
        <v>-93088858.263833314</v>
      </c>
      <c r="AR56" s="250">
        <f t="shared" si="5"/>
        <v>-73199878.55583331</v>
      </c>
      <c r="AS56" s="250">
        <f t="shared" si="5"/>
        <v>-53310898.847833306</v>
      </c>
      <c r="AT56" s="250">
        <f t="shared" si="5"/>
        <v>-33421919.139833301</v>
      </c>
      <c r="AU56" s="250">
        <f t="shared" si="5"/>
        <v>-13532939.431833297</v>
      </c>
      <c r="AV56" s="250">
        <f t="shared" si="5"/>
        <v>6356040.2761667073</v>
      </c>
      <c r="AW56" s="250">
        <f t="shared" si="5"/>
        <v>26245019.984166712</v>
      </c>
      <c r="AX56" s="250">
        <f t="shared" si="5"/>
        <v>46133999.692166716</v>
      </c>
      <c r="AY56" s="250">
        <f t="shared" si="5"/>
        <v>50879106.599666722</v>
      </c>
      <c r="AZ56" s="250">
        <f t="shared" si="5"/>
        <v>48231134.559966721</v>
      </c>
      <c r="BA56" s="250">
        <f t="shared" si="5"/>
        <v>60170885.319311723</v>
      </c>
      <c r="BB56" s="250">
        <f t="shared" si="5"/>
        <v>76958790.978281736</v>
      </c>
      <c r="BC56" s="250">
        <f t="shared" si="5"/>
        <v>93746696.63725175</v>
      </c>
      <c r="BD56" s="250">
        <f t="shared" si="5"/>
        <v>110534602.29622176</v>
      </c>
      <c r="BE56" s="250">
        <f t="shared" si="5"/>
        <v>127322507.95519178</v>
      </c>
      <c r="BF56" s="250">
        <f t="shared" si="5"/>
        <v>144110413.61416179</v>
      </c>
      <c r="BG56" s="250">
        <f t="shared" si="5"/>
        <v>160898319.27313179</v>
      </c>
      <c r="BH56" s="250">
        <f t="shared" si="5"/>
        <v>177686224.93210179</v>
      </c>
      <c r="BI56" s="250">
        <f t="shared" si="5"/>
        <v>194474130.59107178</v>
      </c>
      <c r="BJ56" s="250">
        <f t="shared" si="5"/>
        <v>211262036.25004178</v>
      </c>
      <c r="BK56" s="250">
        <f t="shared" si="5"/>
        <v>213485158.95606178</v>
      </c>
    </row>
    <row r="57" spans="1:64" x14ac:dyDescent="0.15">
      <c r="B57" s="33" t="s">
        <v>924</v>
      </c>
      <c r="C57" s="250">
        <f>+C44</f>
        <v>0</v>
      </c>
      <c r="D57" s="250">
        <f t="shared" si="5"/>
        <v>0</v>
      </c>
      <c r="E57" s="250">
        <f t="shared" si="5"/>
        <v>0</v>
      </c>
      <c r="F57" s="250">
        <f t="shared" si="5"/>
        <v>0</v>
      </c>
      <c r="G57" s="250">
        <f t="shared" si="5"/>
        <v>-28103000</v>
      </c>
      <c r="H57" s="250">
        <f t="shared" si="5"/>
        <v>-9732000.0000000019</v>
      </c>
      <c r="I57" s="250">
        <f t="shared" si="5"/>
        <v>-11572000.000000002</v>
      </c>
      <c r="J57" s="250">
        <f t="shared" si="5"/>
        <v>-10682000</v>
      </c>
      <c r="K57" s="250">
        <f t="shared" si="5"/>
        <v>-10602000</v>
      </c>
      <c r="L57" s="250">
        <f t="shared" si="5"/>
        <v>-10602000</v>
      </c>
      <c r="M57" s="250">
        <f t="shared" si="5"/>
        <v>-10602000</v>
      </c>
      <c r="N57" s="250">
        <f t="shared" si="5"/>
        <v>-10602000</v>
      </c>
      <c r="O57" s="250">
        <f t="shared" si="5"/>
        <v>-10956500</v>
      </c>
      <c r="P57" s="250">
        <f t="shared" si="5"/>
        <v>-12705265</v>
      </c>
      <c r="Q57" s="250">
        <f t="shared" si="5"/>
        <v>-8174350</v>
      </c>
      <c r="R57" s="250">
        <f t="shared" si="5"/>
        <v>-6666185</v>
      </c>
      <c r="S57" s="250">
        <f t="shared" si="5"/>
        <v>-5666185</v>
      </c>
      <c r="T57" s="250">
        <f t="shared" si="5"/>
        <v>-5666185</v>
      </c>
      <c r="U57" s="250">
        <f t="shared" si="5"/>
        <v>-5666185</v>
      </c>
      <c r="V57" s="250">
        <f t="shared" si="5"/>
        <v>-5666185</v>
      </c>
      <c r="W57" s="250">
        <f t="shared" si="5"/>
        <v>-5666185</v>
      </c>
      <c r="X57" s="250">
        <f t="shared" si="5"/>
        <v>-5666185</v>
      </c>
      <c r="Y57" s="250">
        <f t="shared" si="5"/>
        <v>-5666185</v>
      </c>
      <c r="Z57" s="250">
        <f t="shared" si="5"/>
        <v>-5666185</v>
      </c>
      <c r="AA57" s="250">
        <f t="shared" si="5"/>
        <v>-10197100</v>
      </c>
      <c r="AB57" s="250">
        <f t="shared" si="5"/>
        <v>-7405649.8999999985</v>
      </c>
      <c r="AC57" s="250">
        <f t="shared" si="5"/>
        <v>2580740.3500000015</v>
      </c>
      <c r="AD57" s="250">
        <f t="shared" si="5"/>
        <v>5914689.1499999985</v>
      </c>
      <c r="AE57" s="250">
        <f t="shared" si="5"/>
        <v>5914689.1499999985</v>
      </c>
      <c r="AF57" s="250">
        <f t="shared" si="5"/>
        <v>5914689.1499999985</v>
      </c>
      <c r="AG57" s="250">
        <f t="shared" si="5"/>
        <v>5914689.1499999985</v>
      </c>
      <c r="AH57" s="250">
        <f t="shared" si="5"/>
        <v>5914689.1499999985</v>
      </c>
      <c r="AI57" s="250">
        <f t="shared" si="5"/>
        <v>5914689.1499999985</v>
      </c>
      <c r="AJ57" s="250">
        <f t="shared" si="5"/>
        <v>5914689.1499999985</v>
      </c>
      <c r="AK57" s="250">
        <f t="shared" si="5"/>
        <v>5914689.1499999985</v>
      </c>
      <c r="AL57" s="250">
        <f t="shared" si="5"/>
        <v>5914689.1499999985</v>
      </c>
      <c r="AM57" s="250">
        <f t="shared" si="5"/>
        <v>-4080860.299999997</v>
      </c>
      <c r="AN57" s="250">
        <f t="shared" si="5"/>
        <v>-124579.82349999622</v>
      </c>
      <c r="AO57" s="250">
        <f t="shared" si="5"/>
        <v>15019292.977000006</v>
      </c>
      <c r="AP57" s="250">
        <f t="shared" si="5"/>
        <v>20066229.708000004</v>
      </c>
      <c r="AQ57" s="250">
        <f t="shared" si="5"/>
        <v>20066229.708000004</v>
      </c>
      <c r="AR57" s="250">
        <f t="shared" si="5"/>
        <v>20066229.708000004</v>
      </c>
      <c r="AS57" s="250">
        <f t="shared" si="5"/>
        <v>20066229.708000004</v>
      </c>
      <c r="AT57" s="250">
        <f t="shared" si="5"/>
        <v>20066229.708000004</v>
      </c>
      <c r="AU57" s="250">
        <f t="shared" si="5"/>
        <v>20066229.708000004</v>
      </c>
      <c r="AV57" s="250">
        <f t="shared" si="5"/>
        <v>20066229.708000004</v>
      </c>
      <c r="AW57" s="250">
        <f t="shared" si="5"/>
        <v>20066229.708000004</v>
      </c>
      <c r="AX57" s="250">
        <f t="shared" si="5"/>
        <v>20066229.708000004</v>
      </c>
      <c r="AY57" s="250">
        <f t="shared" si="5"/>
        <v>4922356.9075000063</v>
      </c>
      <c r="AZ57" s="250">
        <f t="shared" si="5"/>
        <v>-2470722.0397000015</v>
      </c>
      <c r="BA57" s="250">
        <f t="shared" si="5"/>
        <v>12117000.759344999</v>
      </c>
      <c r="BB57" s="250">
        <f t="shared" si="5"/>
        <v>16965155.65897001</v>
      </c>
      <c r="BC57" s="250">
        <f t="shared" si="5"/>
        <v>16965155.65897001</v>
      </c>
      <c r="BD57" s="250">
        <f t="shared" si="5"/>
        <v>16965155.65897001</v>
      </c>
      <c r="BE57" s="250">
        <f t="shared" si="5"/>
        <v>16965155.65897001</v>
      </c>
      <c r="BF57" s="250">
        <f t="shared" si="5"/>
        <v>16965155.65897001</v>
      </c>
      <c r="BG57" s="250">
        <f t="shared" si="5"/>
        <v>16965155.65897001</v>
      </c>
      <c r="BH57" s="250">
        <f t="shared" si="5"/>
        <v>16965155.65897001</v>
      </c>
      <c r="BI57" s="250">
        <f t="shared" si="5"/>
        <v>16965155.65897001</v>
      </c>
      <c r="BJ57" s="250">
        <f t="shared" si="5"/>
        <v>16965155.65897001</v>
      </c>
      <c r="BK57" s="250">
        <f t="shared" si="5"/>
        <v>2400372.706020005</v>
      </c>
      <c r="BL57" s="66"/>
    </row>
    <row r="58" spans="1:64" x14ac:dyDescent="0.15">
      <c r="B58" s="33" t="s">
        <v>1079</v>
      </c>
      <c r="C58" s="250">
        <f>+C45</f>
        <v>0</v>
      </c>
      <c r="D58" s="250">
        <f t="shared" si="5"/>
        <v>0</v>
      </c>
      <c r="E58" s="250">
        <f t="shared" si="5"/>
        <v>0</v>
      </c>
      <c r="F58" s="250">
        <f t="shared" si="5"/>
        <v>0</v>
      </c>
      <c r="G58" s="250">
        <f t="shared" si="5"/>
        <v>-28103000</v>
      </c>
      <c r="H58" s="250">
        <f t="shared" si="5"/>
        <v>-37835000</v>
      </c>
      <c r="I58" s="250">
        <f t="shared" si="5"/>
        <v>-49407000</v>
      </c>
      <c r="J58" s="250">
        <f t="shared" si="5"/>
        <v>-60089000</v>
      </c>
      <c r="K58" s="250">
        <f t="shared" si="5"/>
        <v>-70691000</v>
      </c>
      <c r="L58" s="250">
        <f t="shared" si="5"/>
        <v>-81293000</v>
      </c>
      <c r="M58" s="250">
        <f t="shared" si="5"/>
        <v>-91895000</v>
      </c>
      <c r="N58" s="250">
        <f t="shared" si="5"/>
        <v>-102497000</v>
      </c>
      <c r="O58" s="250">
        <f t="shared" si="5"/>
        <v>-113453500</v>
      </c>
      <c r="P58" s="250">
        <f t="shared" si="5"/>
        <v>-126158765</v>
      </c>
      <c r="Q58" s="250">
        <f t="shared" si="5"/>
        <v>-134333115</v>
      </c>
      <c r="R58" s="250">
        <f t="shared" si="5"/>
        <v>-140999300</v>
      </c>
      <c r="S58" s="250">
        <f t="shared" si="5"/>
        <v>-146665485</v>
      </c>
      <c r="T58" s="250">
        <f t="shared" si="5"/>
        <v>-152331670</v>
      </c>
      <c r="U58" s="250">
        <f t="shared" si="5"/>
        <v>-157997855</v>
      </c>
      <c r="V58" s="250">
        <f t="shared" si="5"/>
        <v>-163664040</v>
      </c>
      <c r="W58" s="250">
        <f t="shared" si="5"/>
        <v>-169330225</v>
      </c>
      <c r="X58" s="250">
        <f t="shared" si="5"/>
        <v>-174996410</v>
      </c>
      <c r="Y58" s="250">
        <f t="shared" si="5"/>
        <v>-180662595</v>
      </c>
      <c r="Z58" s="250">
        <f t="shared" si="5"/>
        <v>-186328780</v>
      </c>
      <c r="AA58" s="250">
        <f t="shared" si="5"/>
        <v>-196525880</v>
      </c>
      <c r="AB58" s="250">
        <f t="shared" si="5"/>
        <v>-203931529.90000001</v>
      </c>
      <c r="AC58" s="250">
        <f t="shared" si="5"/>
        <v>-201350789.55000001</v>
      </c>
      <c r="AD58" s="250">
        <f t="shared" si="5"/>
        <v>-195436100.40000001</v>
      </c>
      <c r="AE58" s="250">
        <f t="shared" si="5"/>
        <v>-189521411.25</v>
      </c>
      <c r="AF58" s="250">
        <f t="shared" si="5"/>
        <v>-183606722.09999999</v>
      </c>
      <c r="AG58" s="250">
        <f t="shared" si="5"/>
        <v>-177692032.94999999</v>
      </c>
      <c r="AH58" s="250">
        <f t="shared" si="5"/>
        <v>-171777343.79999998</v>
      </c>
      <c r="AI58" s="250">
        <f t="shared" si="5"/>
        <v>-165862654.64999998</v>
      </c>
      <c r="AJ58" s="250">
        <f t="shared" si="5"/>
        <v>-159947965.49999997</v>
      </c>
      <c r="AK58" s="250">
        <f t="shared" si="5"/>
        <v>-154033276.34999996</v>
      </c>
      <c r="AL58" s="250">
        <f t="shared" si="5"/>
        <v>-148118587.19999996</v>
      </c>
      <c r="AM58" s="250">
        <f t="shared" si="5"/>
        <v>-152199447.49999994</v>
      </c>
      <c r="AN58" s="250">
        <f t="shared" si="5"/>
        <v>-152324027.32349995</v>
      </c>
      <c r="AO58" s="250">
        <f t="shared" si="5"/>
        <v>-137304734.34649995</v>
      </c>
      <c r="AP58" s="250">
        <f t="shared" si="5"/>
        <v>-117238504.63849995</v>
      </c>
      <c r="AQ58" s="250">
        <f t="shared" si="5"/>
        <v>-97172274.930499941</v>
      </c>
      <c r="AR58" s="250">
        <f t="shared" si="5"/>
        <v>-77106045.222499937</v>
      </c>
      <c r="AS58" s="250">
        <f t="shared" si="5"/>
        <v>-57039815.514499933</v>
      </c>
      <c r="AT58" s="250">
        <f t="shared" si="5"/>
        <v>-36973585.806499928</v>
      </c>
      <c r="AU58" s="250">
        <f t="shared" si="5"/>
        <v>-16907356.098499924</v>
      </c>
      <c r="AV58" s="250">
        <f t="shared" si="5"/>
        <v>3158873.6095000803</v>
      </c>
      <c r="AW58" s="250">
        <f t="shared" si="5"/>
        <v>23225103.317500085</v>
      </c>
      <c r="AX58" s="250">
        <f t="shared" si="5"/>
        <v>43291333.025500089</v>
      </c>
      <c r="AY58" s="250">
        <f t="shared" si="5"/>
        <v>48213689.933000095</v>
      </c>
      <c r="AZ58" s="250">
        <f t="shared" si="5"/>
        <v>45742967.893300094</v>
      </c>
      <c r="BA58" s="250">
        <f t="shared" si="5"/>
        <v>57859968.652645096</v>
      </c>
      <c r="BB58" s="250">
        <f t="shared" si="5"/>
        <v>74825124.311615109</v>
      </c>
      <c r="BC58" s="250">
        <f t="shared" si="5"/>
        <v>91790279.970585123</v>
      </c>
      <c r="BD58" s="250">
        <f t="shared" si="5"/>
        <v>108755435.62955514</v>
      </c>
      <c r="BE58" s="250">
        <f t="shared" si="5"/>
        <v>125720591.28852515</v>
      </c>
      <c r="BF58" s="250">
        <f t="shared" si="5"/>
        <v>142685746.94749516</v>
      </c>
      <c r="BG58" s="250">
        <f t="shared" si="5"/>
        <v>159650902.60646516</v>
      </c>
      <c r="BH58" s="250">
        <f t="shared" si="5"/>
        <v>176616058.26543516</v>
      </c>
      <c r="BI58" s="250">
        <f t="shared" si="5"/>
        <v>193581213.92440516</v>
      </c>
      <c r="BJ58" s="250">
        <f t="shared" si="5"/>
        <v>210546369.58337516</v>
      </c>
      <c r="BK58" s="250">
        <f t="shared" si="5"/>
        <v>212946742.28939515</v>
      </c>
    </row>
    <row r="59" spans="1:64" x14ac:dyDescent="0.15">
      <c r="B59" s="33" t="s">
        <v>1081</v>
      </c>
      <c r="C59" s="259">
        <f ca="1">+'FIN-CASHFLOW_CWS'!C58</f>
        <v>113453500</v>
      </c>
      <c r="D59" s="259">
        <f ca="1">+'FIN-CASHFLOW_CWS'!D58</f>
        <v>113453500</v>
      </c>
      <c r="E59" s="259">
        <f ca="1">+'FIN-CASHFLOW_CWS'!E58</f>
        <v>113453500</v>
      </c>
      <c r="F59" s="259">
        <f ca="1">+'FIN-CASHFLOW_CWS'!F58</f>
        <v>113453500</v>
      </c>
      <c r="G59" s="259">
        <f ca="1">+'FIN-CASHFLOW_CWS'!G58</f>
        <v>85350500</v>
      </c>
      <c r="H59" s="259">
        <f ca="1">+'FIN-CASHFLOW_CWS'!H58</f>
        <v>88323765</v>
      </c>
      <c r="I59" s="259">
        <f ca="1">+'FIN-CASHFLOW_CWS'!I58</f>
        <v>76751765</v>
      </c>
      <c r="J59" s="259">
        <f ca="1">+'FIN-CASHFLOW_CWS'!J58</f>
        <v>66069765</v>
      </c>
      <c r="K59" s="259">
        <f ca="1">+'FIN-CASHFLOW_CWS'!K58</f>
        <v>55467765</v>
      </c>
      <c r="L59" s="259">
        <f ca="1">+'FIN-CASHFLOW_CWS'!L58</f>
        <v>44865765</v>
      </c>
      <c r="M59" s="259">
        <f ca="1">+'FIN-CASHFLOW_CWS'!M58</f>
        <v>34263765</v>
      </c>
      <c r="N59" s="259">
        <f ca="1">+'FIN-CASHFLOW_CWS'!N58</f>
        <v>81109722.099999994</v>
      </c>
      <c r="O59" s="259">
        <f ca="1">+'FIN-CASHFLOW_CWS'!O58</f>
        <v>70153222.099999994</v>
      </c>
      <c r="P59" s="259">
        <f ca="1">+'FIN-CASHFLOW_CWS'!P58</f>
        <v>57447957.099999994</v>
      </c>
      <c r="Q59" s="259">
        <f ca="1">+'FIN-CASHFLOW_CWS'!Q58</f>
        <v>49273607.099999994</v>
      </c>
      <c r="R59" s="259">
        <f ca="1">+'FIN-CASHFLOW_CWS'!R58</f>
        <v>42607422.099999994</v>
      </c>
      <c r="S59" s="259">
        <f ca="1">+'FIN-CASHFLOW_CWS'!S58</f>
        <v>36941237.099999994</v>
      </c>
      <c r="T59" s="259">
        <f ca="1">+'FIN-CASHFLOW_CWS'!T58</f>
        <v>31275052.099999994</v>
      </c>
      <c r="U59" s="259">
        <f ca="1">+'FIN-CASHFLOW_CWS'!U58</f>
        <v>25608867.099999994</v>
      </c>
      <c r="V59" s="259">
        <f ca="1">+'FIN-CASHFLOW_CWS'!V58</f>
        <v>19942682.099999994</v>
      </c>
      <c r="W59" s="259">
        <f ca="1">+'FIN-CASHFLOW_CWS'!W58</f>
        <v>14276497.099999994</v>
      </c>
      <c r="X59" s="259">
        <f ca="1">+'FIN-CASHFLOW_CWS'!X58</f>
        <v>8610312.099999994</v>
      </c>
      <c r="Y59" s="259">
        <f ca="1">+'FIN-CASHFLOW_CWS'!Y58</f>
        <v>2944127.099999994</v>
      </c>
      <c r="Z59" s="259">
        <f ca="1">+'FIN-CASHFLOW_CWS'!Z58</f>
        <v>-2722057.900000006</v>
      </c>
      <c r="AA59" s="259">
        <f ca="1">+'FIN-CASHFLOW_CWS'!AA58</f>
        <v>-12919157.900000006</v>
      </c>
      <c r="AB59" s="259">
        <f ca="1">+'FIN-CASHFLOW_CWS'!AB58</f>
        <v>-20324807.800000004</v>
      </c>
      <c r="AC59" s="259">
        <f ca="1">+'FIN-CASHFLOW_CWS'!AC58</f>
        <v>-17744067.450000003</v>
      </c>
      <c r="AD59" s="259">
        <f ca="1">+'FIN-CASHFLOW_CWS'!AD58</f>
        <v>-11829378.300000004</v>
      </c>
      <c r="AE59" s="259">
        <f ca="1">+'FIN-CASHFLOW_CWS'!AE58</f>
        <v>-5914689.150000006</v>
      </c>
      <c r="AF59" s="259">
        <f ca="1">+'FIN-CASHFLOW_CWS'!AF58</f>
        <v>-7.4505805969238281E-9</v>
      </c>
      <c r="AG59" s="259">
        <f ca="1">+'FIN-CASHFLOW_CWS'!AG58</f>
        <v>5914689.1499999911</v>
      </c>
      <c r="AH59" s="259">
        <f ca="1">+'FIN-CASHFLOW_CWS'!AH58</f>
        <v>11829378.29999999</v>
      </c>
      <c r="AI59" s="259">
        <f ca="1">+'FIN-CASHFLOW_CWS'!AI58</f>
        <v>17744067.449999988</v>
      </c>
      <c r="AJ59" s="259">
        <f ca="1">+'FIN-CASHFLOW_CWS'!AJ58</f>
        <v>23658756.599999987</v>
      </c>
      <c r="AK59" s="259">
        <f ca="1">+'FIN-CASHFLOW_CWS'!AK58</f>
        <v>29573445.749999985</v>
      </c>
      <c r="AL59" s="259">
        <f ca="1">+'FIN-CASHFLOW_CWS'!AL58</f>
        <v>35488134.899999984</v>
      </c>
      <c r="AM59" s="259">
        <f ca="1">+'FIN-CASHFLOW_CWS'!AM58</f>
        <v>31407274.599999987</v>
      </c>
      <c r="AN59" s="259">
        <f ca="1">+'FIN-CASHFLOW_CWS'!AN58</f>
        <v>31282694.77649999</v>
      </c>
      <c r="AO59" s="259">
        <f ca="1">+'FIN-CASHFLOW_CWS'!AO58</f>
        <v>46301987.7535</v>
      </c>
      <c r="AP59" s="259">
        <f ca="1">+'FIN-CASHFLOW_CWS'!AP58</f>
        <v>66368217.461500004</v>
      </c>
      <c r="AQ59" s="259">
        <f ca="1">+'FIN-CASHFLOW_CWS'!AQ58</f>
        <v>86434447.169500008</v>
      </c>
      <c r="AR59" s="259">
        <f ca="1">+'FIN-CASHFLOW_CWS'!AR58</f>
        <v>106500676.87750001</v>
      </c>
      <c r="AS59" s="259">
        <f ca="1">+'FIN-CASHFLOW_CWS'!AS58</f>
        <v>126566906.58550002</v>
      </c>
      <c r="AT59" s="259">
        <f ca="1">+'FIN-CASHFLOW_CWS'!AT58</f>
        <v>146633136.29350001</v>
      </c>
      <c r="AU59" s="259">
        <f ca="1">+'FIN-CASHFLOW_CWS'!AU58</f>
        <v>166699366.00150001</v>
      </c>
      <c r="AV59" s="259">
        <f ca="1">+'FIN-CASHFLOW_CWS'!AV58</f>
        <v>186765595.70950001</v>
      </c>
      <c r="AW59" s="259">
        <f ca="1">+'FIN-CASHFLOW_CWS'!AW58</f>
        <v>206831825.41750002</v>
      </c>
      <c r="AX59" s="259">
        <f ca="1">+'FIN-CASHFLOW_CWS'!AX58</f>
        <v>226898055.12550002</v>
      </c>
      <c r="AY59" s="259">
        <f ca="1">+'FIN-CASHFLOW_CWS'!AY58</f>
        <v>231820412.03300002</v>
      </c>
      <c r="AZ59" s="259">
        <f ca="1">+'FIN-CASHFLOW_CWS'!AZ58</f>
        <v>229349689.99330002</v>
      </c>
      <c r="BA59" s="259">
        <f ca="1">+'FIN-CASHFLOW_CWS'!BA58</f>
        <v>241466690.75264502</v>
      </c>
      <c r="BB59" s="259">
        <f ca="1">+'FIN-CASHFLOW_CWS'!BB58</f>
        <v>258431846.41161501</v>
      </c>
      <c r="BC59" s="259">
        <f ca="1">+'FIN-CASHFLOW_CWS'!BC58</f>
        <v>275397002.07058501</v>
      </c>
      <c r="BD59" s="259">
        <f ca="1">+'FIN-CASHFLOW_CWS'!BD58</f>
        <v>292362157.72955501</v>
      </c>
      <c r="BE59" s="259">
        <f ca="1">+'FIN-CASHFLOW_CWS'!BE58</f>
        <v>309327313.38852501</v>
      </c>
      <c r="BF59" s="259">
        <f ca="1">+'FIN-CASHFLOW_CWS'!BF58</f>
        <v>326292469.04749501</v>
      </c>
      <c r="BG59" s="259">
        <f ca="1">+'FIN-CASHFLOW_CWS'!BG58</f>
        <v>343257624.70646501</v>
      </c>
      <c r="BH59" s="259">
        <f ca="1">+'FIN-CASHFLOW_CWS'!BH58</f>
        <v>360222780.365435</v>
      </c>
      <c r="BI59" s="259">
        <f ca="1">+'FIN-CASHFLOW_CWS'!BI58</f>
        <v>377187936.024405</v>
      </c>
      <c r="BJ59" s="259">
        <f ca="1">+'FIN-CASHFLOW_CWS'!BJ58</f>
        <v>394153091.683375</v>
      </c>
      <c r="BK59" s="259">
        <f ca="1">+'FIN-CASHFLOW_CWS'!BK58</f>
        <v>396553464.389395</v>
      </c>
    </row>
  </sheetData>
  <mergeCells count="42">
    <mergeCell ref="A9:B9"/>
    <mergeCell ref="A3:B3"/>
    <mergeCell ref="C4:N4"/>
    <mergeCell ref="O4:Z4"/>
    <mergeCell ref="AA4:AL4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C26:N26"/>
    <mergeCell ref="O26:Z26"/>
    <mergeCell ref="AA26:AL26"/>
    <mergeCell ref="AM26:AX26"/>
    <mergeCell ref="AY26:BJ26"/>
    <mergeCell ref="C31:N31"/>
    <mergeCell ref="O31:Z31"/>
    <mergeCell ref="AA31:AL31"/>
    <mergeCell ref="AM31:AX31"/>
    <mergeCell ref="AY31:BJ31"/>
    <mergeCell ref="D40:O40"/>
    <mergeCell ref="P40:AA40"/>
    <mergeCell ref="AB40:AM40"/>
    <mergeCell ref="AN40:AY40"/>
    <mergeCell ref="AZ40:BK40"/>
    <mergeCell ref="D47:O47"/>
    <mergeCell ref="P47:AA47"/>
    <mergeCell ref="AB47:AM47"/>
    <mergeCell ref="AN47:AY47"/>
    <mergeCell ref="AZ47:BK47"/>
    <mergeCell ref="D53:O53"/>
    <mergeCell ref="P53:AA53"/>
    <mergeCell ref="AB53:AM53"/>
    <mergeCell ref="AN53:AY53"/>
    <mergeCell ref="AZ53:BK5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1.1640625" bestFit="1" customWidth="1"/>
    <col min="10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87" t="s">
        <v>310</v>
      </c>
      <c r="B2" s="387"/>
      <c r="C2" s="197"/>
    </row>
    <row r="3" spans="1:62" x14ac:dyDescent="0.15">
      <c r="A3" s="10"/>
      <c r="B3" s="10" t="s">
        <v>722</v>
      </c>
      <c r="C3" s="197"/>
    </row>
    <row r="4" spans="1:62" x14ac:dyDescent="0.15">
      <c r="C4" s="387" t="s">
        <v>35</v>
      </c>
      <c r="D4" s="387"/>
      <c r="E4" s="387"/>
      <c r="F4" s="387"/>
      <c r="G4" s="387"/>
      <c r="H4" s="387"/>
      <c r="I4" s="387"/>
      <c r="J4" s="387"/>
      <c r="K4" s="387"/>
      <c r="L4" s="387"/>
      <c r="M4" s="387"/>
      <c r="N4" s="387"/>
      <c r="O4" s="387" t="s">
        <v>36</v>
      </c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  <c r="AA4" s="387" t="s">
        <v>37</v>
      </c>
      <c r="AB4" s="387"/>
      <c r="AC4" s="387"/>
      <c r="AD4" s="387"/>
      <c r="AE4" s="387"/>
      <c r="AF4" s="387"/>
      <c r="AG4" s="387"/>
      <c r="AH4" s="387"/>
      <c r="AI4" s="387"/>
      <c r="AJ4" s="387"/>
      <c r="AK4" s="387"/>
      <c r="AL4" s="387"/>
      <c r="AM4" s="387" t="s">
        <v>38</v>
      </c>
      <c r="AN4" s="387"/>
      <c r="AO4" s="387"/>
      <c r="AP4" s="387"/>
      <c r="AQ4" s="387"/>
      <c r="AR4" s="387"/>
      <c r="AS4" s="387"/>
      <c r="AT4" s="387"/>
      <c r="AU4" s="387"/>
      <c r="AV4" s="387"/>
      <c r="AW4" s="387"/>
      <c r="AX4" s="387"/>
      <c r="AY4" s="387" t="s">
        <v>39</v>
      </c>
      <c r="AZ4" s="387"/>
      <c r="BA4" s="387"/>
      <c r="BB4" s="387"/>
      <c r="BC4" s="387"/>
      <c r="BD4" s="387"/>
      <c r="BE4" s="387"/>
      <c r="BF4" s="387"/>
      <c r="BG4" s="387"/>
      <c r="BH4" s="387"/>
      <c r="BI4" s="387"/>
      <c r="BJ4" s="387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397</v>
      </c>
      <c r="C7" s="70">
        <f>DEV_DB!D57</f>
        <v>0</v>
      </c>
      <c r="D7" s="70">
        <f>DEV_DB!E57</f>
        <v>0</v>
      </c>
      <c r="E7" s="70">
        <f>DEV_DB!F57</f>
        <v>0</v>
      </c>
      <c r="F7" s="70">
        <f>DEV_DB!G57</f>
        <v>0</v>
      </c>
      <c r="G7" s="70">
        <f>DEV_DB!H57</f>
        <v>0</v>
      </c>
      <c r="H7" s="70">
        <f>DEV_DB!I57</f>
        <v>0</v>
      </c>
      <c r="I7" s="70">
        <f>DEV_DB!J57</f>
        <v>0</v>
      </c>
      <c r="J7" s="70">
        <f>DEV_DB!K57</f>
        <v>0</v>
      </c>
      <c r="K7" s="70">
        <f>DEV_DB!L57</f>
        <v>0</v>
      </c>
      <c r="L7" s="70">
        <f>DEV_DB!M57</f>
        <v>0</v>
      </c>
      <c r="M7" s="70">
        <f>DEV_DB!N57</f>
        <v>0</v>
      </c>
      <c r="N7" s="70">
        <f>DEV_DB!O57</f>
        <v>0</v>
      </c>
      <c r="O7" s="70">
        <f>DEV_DB!P57</f>
        <v>0</v>
      </c>
      <c r="P7" s="70">
        <f>DEV_DB!Q57</f>
        <v>0</v>
      </c>
      <c r="Q7" s="70">
        <f>DEV_DB!R57</f>
        <v>0</v>
      </c>
      <c r="R7" s="70">
        <f>DEV_DB!S57</f>
        <v>0</v>
      </c>
      <c r="S7" s="70">
        <f>DEV_DB!T57</f>
        <v>0</v>
      </c>
      <c r="T7" s="70">
        <f>DEV_DB!U57</f>
        <v>0</v>
      </c>
      <c r="U7" s="70">
        <f>DEV_DB!V57</f>
        <v>0</v>
      </c>
      <c r="V7" s="70">
        <f>DEV_DB!W57</f>
        <v>0</v>
      </c>
      <c r="W7" s="70">
        <f>DEV_DB!X57</f>
        <v>0</v>
      </c>
      <c r="X7" s="70">
        <f>DEV_DB!Y57</f>
        <v>0</v>
      </c>
      <c r="Y7" s="70">
        <f>DEV_DB!Z57</f>
        <v>0</v>
      </c>
      <c r="Z7" s="70">
        <f>DEV_DB!AA57</f>
        <v>0</v>
      </c>
      <c r="AA7" s="70">
        <f>DEV_DB!AB57</f>
        <v>0</v>
      </c>
      <c r="AB7" s="70">
        <f>DEV_DB!AC57</f>
        <v>0</v>
      </c>
      <c r="AC7" s="70">
        <f>DEV_DB!AD57</f>
        <v>0</v>
      </c>
      <c r="AD7" s="70">
        <f>DEV_DB!AE57</f>
        <v>0</v>
      </c>
      <c r="AE7" s="70">
        <f>DEV_DB!AF57</f>
        <v>0</v>
      </c>
      <c r="AF7" s="70">
        <f>DEV_DB!AG57</f>
        <v>0</v>
      </c>
      <c r="AG7" s="70">
        <f>DEV_DB!AH57</f>
        <v>0</v>
      </c>
      <c r="AH7" s="70">
        <f>DEV_DB!AI57</f>
        <v>0</v>
      </c>
      <c r="AI7" s="70">
        <f>DEV_DB!AJ57</f>
        <v>0</v>
      </c>
      <c r="AJ7" s="70">
        <f>DEV_DB!AK57</f>
        <v>0</v>
      </c>
      <c r="AK7" s="70">
        <f>DEV_DB!AL57</f>
        <v>0</v>
      </c>
      <c r="AL7" s="70">
        <f>DEV_DB!AM57</f>
        <v>0</v>
      </c>
      <c r="AM7" s="70">
        <f>DEV_DB!AN57</f>
        <v>0</v>
      </c>
      <c r="AN7" s="70">
        <f>DEV_DB!AO57</f>
        <v>0</v>
      </c>
      <c r="AO7" s="70">
        <f>DEV_DB!AP57</f>
        <v>0</v>
      </c>
      <c r="AP7" s="70">
        <f>DEV_DB!AQ57</f>
        <v>0</v>
      </c>
      <c r="AQ7" s="70">
        <f>DEV_DB!AR57</f>
        <v>0</v>
      </c>
      <c r="AR7" s="70">
        <f>DEV_DB!AS57</f>
        <v>0</v>
      </c>
      <c r="AS7" s="70">
        <f>DEV_DB!AT57</f>
        <v>0</v>
      </c>
      <c r="AT7" s="70">
        <f>DEV_DB!AU57</f>
        <v>0</v>
      </c>
      <c r="AU7" s="70">
        <f>DEV_DB!AV57</f>
        <v>0</v>
      </c>
      <c r="AV7" s="70">
        <f>DEV_DB!AW57</f>
        <v>0</v>
      </c>
      <c r="AW7" s="70">
        <f>DEV_DB!AX57</f>
        <v>0</v>
      </c>
      <c r="AX7" s="70">
        <f>DEV_DB!AY57</f>
        <v>0</v>
      </c>
      <c r="AY7" s="70">
        <f>DEV_DB!AZ57</f>
        <v>0</v>
      </c>
      <c r="AZ7" s="70">
        <f>DEV_DB!BA57</f>
        <v>0</v>
      </c>
      <c r="BA7" s="70">
        <f>DEV_DB!BB57</f>
        <v>0</v>
      </c>
      <c r="BB7" s="70">
        <f>DEV_DB!BC57</f>
        <v>0</v>
      </c>
      <c r="BC7" s="70">
        <f>DEV_DB!BD57</f>
        <v>0</v>
      </c>
      <c r="BD7" s="70">
        <f>DEV_DB!BE57</f>
        <v>0</v>
      </c>
      <c r="BE7" s="70">
        <f>DEV_DB!BF57</f>
        <v>0</v>
      </c>
      <c r="BF7" s="70">
        <f>DEV_DB!BG57</f>
        <v>0</v>
      </c>
      <c r="BG7" s="70">
        <f>DEV_DB!BH57</f>
        <v>0</v>
      </c>
      <c r="BH7" s="70">
        <f>DEV_DB!BI57</f>
        <v>0</v>
      </c>
      <c r="BI7" s="70">
        <f>DEV_DB!BJ57</f>
        <v>0</v>
      </c>
      <c r="BJ7" s="70">
        <f>DEV_DB!BK57</f>
        <v>0</v>
      </c>
    </row>
    <row r="8" spans="1:62" x14ac:dyDescent="0.15">
      <c r="B8" s="128" t="s">
        <v>400</v>
      </c>
      <c r="C8" s="203">
        <f>DEV_DB!D72</f>
        <v>0</v>
      </c>
      <c r="D8" s="203">
        <f>DEV_DB!E72</f>
        <v>0</v>
      </c>
      <c r="E8" s="203">
        <f>DEV_DB!F72</f>
        <v>0</v>
      </c>
      <c r="F8" s="203">
        <f>DEV_DB!G72</f>
        <v>0</v>
      </c>
      <c r="G8" s="203">
        <f>DEV_DB!H72</f>
        <v>0</v>
      </c>
      <c r="H8" s="203">
        <f>DEV_DB!I72</f>
        <v>0</v>
      </c>
      <c r="I8" s="203">
        <f>DEV_DB!J72</f>
        <v>0</v>
      </c>
      <c r="J8" s="203">
        <f>DEV_DB!K72</f>
        <v>0</v>
      </c>
      <c r="K8" s="203">
        <f>DEV_DB!L72</f>
        <v>0</v>
      </c>
      <c r="L8" s="203">
        <f>DEV_DB!M72</f>
        <v>0</v>
      </c>
      <c r="M8" s="203">
        <f>DEV_DB!N72</f>
        <v>0</v>
      </c>
      <c r="N8" s="203">
        <f>DEV_DB!O72</f>
        <v>0</v>
      </c>
      <c r="O8" s="203">
        <f>DEV_DB!P72</f>
        <v>0</v>
      </c>
      <c r="P8" s="203">
        <f>DEV_DB!Q72</f>
        <v>0</v>
      </c>
      <c r="Q8" s="203">
        <f>DEV_DB!R72</f>
        <v>0</v>
      </c>
      <c r="R8" s="203">
        <f>DEV_DB!S72</f>
        <v>0</v>
      </c>
      <c r="S8" s="203">
        <f>DEV_DB!T72</f>
        <v>0</v>
      </c>
      <c r="T8" s="203">
        <f>DEV_DB!U72</f>
        <v>0</v>
      </c>
      <c r="U8" s="203">
        <f>DEV_DB!V72</f>
        <v>0</v>
      </c>
      <c r="V8" s="203">
        <f>DEV_DB!W72</f>
        <v>0</v>
      </c>
      <c r="W8" s="203">
        <f>DEV_DB!X72</f>
        <v>0</v>
      </c>
      <c r="X8" s="203">
        <f>DEV_DB!Y72</f>
        <v>0</v>
      </c>
      <c r="Y8" s="203">
        <f>DEV_DB!Z72</f>
        <v>0</v>
      </c>
      <c r="Z8" s="203">
        <f>DEV_DB!AA72</f>
        <v>0</v>
      </c>
      <c r="AA8" s="203">
        <f>DEV_DB!AB72</f>
        <v>0</v>
      </c>
      <c r="AB8" s="203">
        <f>DEV_DB!AC72</f>
        <v>0</v>
      </c>
      <c r="AC8" s="203">
        <f>DEV_DB!AD72</f>
        <v>0</v>
      </c>
      <c r="AD8" s="203">
        <f>DEV_DB!AE72</f>
        <v>0</v>
      </c>
      <c r="AE8" s="203">
        <f>DEV_DB!AF72</f>
        <v>0</v>
      </c>
      <c r="AF8" s="203">
        <f>DEV_DB!AG72</f>
        <v>0</v>
      </c>
      <c r="AG8" s="203">
        <f>DEV_DB!AH72</f>
        <v>0</v>
      </c>
      <c r="AH8" s="203">
        <f>DEV_DB!AI72</f>
        <v>0</v>
      </c>
      <c r="AI8" s="203">
        <f>DEV_DB!AJ72</f>
        <v>0</v>
      </c>
      <c r="AJ8" s="203">
        <f>DEV_DB!AK72</f>
        <v>0</v>
      </c>
      <c r="AK8" s="203">
        <f>DEV_DB!AL72</f>
        <v>0</v>
      </c>
      <c r="AL8" s="203">
        <f>DEV_DB!AM72</f>
        <v>0</v>
      </c>
      <c r="AM8" s="203">
        <f>DEV_DB!AN72</f>
        <v>0</v>
      </c>
      <c r="AN8" s="203">
        <f>DEV_DB!AO72</f>
        <v>0</v>
      </c>
      <c r="AO8" s="203">
        <f>DEV_DB!AP72</f>
        <v>0</v>
      </c>
      <c r="AP8" s="203">
        <f>DEV_DB!AQ72</f>
        <v>0</v>
      </c>
      <c r="AQ8" s="203">
        <f>DEV_DB!AR72</f>
        <v>0</v>
      </c>
      <c r="AR8" s="203">
        <f>DEV_DB!AS72</f>
        <v>0</v>
      </c>
      <c r="AS8" s="203">
        <f>DEV_DB!AT72</f>
        <v>0</v>
      </c>
      <c r="AT8" s="203">
        <f>DEV_DB!AU72</f>
        <v>0</v>
      </c>
      <c r="AU8" s="203">
        <f>DEV_DB!AV72</f>
        <v>0</v>
      </c>
      <c r="AV8" s="203">
        <f>DEV_DB!AW72</f>
        <v>0</v>
      </c>
      <c r="AW8" s="203">
        <f>DEV_DB!AX72</f>
        <v>0</v>
      </c>
      <c r="AX8" s="203">
        <f>DEV_DB!AY72</f>
        <v>0</v>
      </c>
      <c r="AY8" s="203">
        <f>DEV_DB!AZ72</f>
        <v>0</v>
      </c>
      <c r="AZ8" s="203">
        <f>DEV_DB!BA72</f>
        <v>0</v>
      </c>
      <c r="BA8" s="203">
        <f>DEV_DB!BB72</f>
        <v>0</v>
      </c>
      <c r="BB8" s="203">
        <f>DEV_DB!BC72</f>
        <v>0</v>
      </c>
      <c r="BC8" s="203">
        <f>DEV_DB!BD72</f>
        <v>0</v>
      </c>
      <c r="BD8" s="203">
        <f>DEV_DB!BE72</f>
        <v>0</v>
      </c>
      <c r="BE8" s="203">
        <f>DEV_DB!BF72</f>
        <v>0</v>
      </c>
      <c r="BF8" s="203">
        <f>DEV_DB!BG72</f>
        <v>0</v>
      </c>
      <c r="BG8" s="203">
        <f>DEV_DB!BH72</f>
        <v>0</v>
      </c>
      <c r="BH8" s="203">
        <f>DEV_DB!BI72</f>
        <v>0</v>
      </c>
      <c r="BI8" s="203">
        <f>DEV_DB!BJ72</f>
        <v>0</v>
      </c>
      <c r="BJ8" s="203">
        <f>DEV_DB!BK72</f>
        <v>0</v>
      </c>
    </row>
    <row r="9" spans="1:62" x14ac:dyDescent="0.15">
      <c r="B9" s="127" t="s">
        <v>398</v>
      </c>
      <c r="C9" s="203">
        <f>DEV_DB!D85</f>
        <v>0</v>
      </c>
      <c r="D9" s="203">
        <f>DEV_DB!E85</f>
        <v>0</v>
      </c>
      <c r="E9" s="203">
        <f>DEV_DB!F85</f>
        <v>0</v>
      </c>
      <c r="F9" s="203">
        <f>DEV_DB!G85</f>
        <v>0</v>
      </c>
      <c r="G9" s="203">
        <f>DEV_DB!H85</f>
        <v>0</v>
      </c>
      <c r="H9" s="203">
        <f>DEV_DB!I85</f>
        <v>0</v>
      </c>
      <c r="I9" s="203">
        <f>DEV_DB!J85</f>
        <v>0</v>
      </c>
      <c r="J9" s="203">
        <f>DEV_DB!K85</f>
        <v>0</v>
      </c>
      <c r="K9" s="203">
        <f>DEV_DB!L85</f>
        <v>0</v>
      </c>
      <c r="L9" s="203">
        <f>DEV_DB!M85</f>
        <v>0</v>
      </c>
      <c r="M9" s="203">
        <f>DEV_DB!N85</f>
        <v>0</v>
      </c>
      <c r="N9" s="203">
        <f>DEV_DB!O85</f>
        <v>0</v>
      </c>
      <c r="O9" s="203">
        <f>DEV_DB!P85</f>
        <v>0</v>
      </c>
      <c r="P9" s="203">
        <f>DEV_DB!Q85</f>
        <v>0</v>
      </c>
      <c r="Q9" s="203">
        <f>DEV_DB!R85</f>
        <v>0</v>
      </c>
      <c r="R9" s="203">
        <f>DEV_DB!S85</f>
        <v>0</v>
      </c>
      <c r="S9" s="203">
        <f>DEV_DB!T85</f>
        <v>0</v>
      </c>
      <c r="T9" s="203">
        <f>DEV_DB!U85</f>
        <v>0</v>
      </c>
      <c r="U9" s="203">
        <f>DEV_DB!V85</f>
        <v>0</v>
      </c>
      <c r="V9" s="203">
        <f>DEV_DB!W85</f>
        <v>0</v>
      </c>
      <c r="W9" s="203">
        <f>DEV_DB!X85</f>
        <v>0</v>
      </c>
      <c r="X9" s="203">
        <f>DEV_DB!Y85</f>
        <v>0</v>
      </c>
      <c r="Y9" s="203">
        <f>DEV_DB!Z85</f>
        <v>0</v>
      </c>
      <c r="Z9" s="203">
        <f>DEV_DB!AA85</f>
        <v>0</v>
      </c>
      <c r="AA9" s="203">
        <f>DEV_DB!AB85</f>
        <v>0</v>
      </c>
      <c r="AB9" s="203">
        <f>DEV_DB!AC85</f>
        <v>0</v>
      </c>
      <c r="AC9" s="203">
        <f>DEV_DB!AD85</f>
        <v>0</v>
      </c>
      <c r="AD9" s="203">
        <f>DEV_DB!AE85</f>
        <v>0</v>
      </c>
      <c r="AE9" s="203">
        <f>DEV_DB!AF85</f>
        <v>0</v>
      </c>
      <c r="AF9" s="203">
        <f>DEV_DB!AG85</f>
        <v>0</v>
      </c>
      <c r="AG9" s="203">
        <f>DEV_DB!AH85</f>
        <v>0</v>
      </c>
      <c r="AH9" s="203">
        <f>DEV_DB!AI85</f>
        <v>0</v>
      </c>
      <c r="AI9" s="203">
        <f>DEV_DB!AJ85</f>
        <v>0</v>
      </c>
      <c r="AJ9" s="203">
        <f>DEV_DB!AK85</f>
        <v>0</v>
      </c>
      <c r="AK9" s="203">
        <f>DEV_DB!AL85</f>
        <v>0</v>
      </c>
      <c r="AL9" s="203">
        <f>DEV_DB!AM85</f>
        <v>0</v>
      </c>
      <c r="AM9" s="203">
        <f>DEV_DB!AN85</f>
        <v>0</v>
      </c>
      <c r="AN9" s="203">
        <f>DEV_DB!AO85</f>
        <v>0</v>
      </c>
      <c r="AO9" s="203">
        <f>DEV_DB!AP85</f>
        <v>0</v>
      </c>
      <c r="AP9" s="203">
        <f>DEV_DB!AQ85</f>
        <v>0</v>
      </c>
      <c r="AQ9" s="203">
        <f>DEV_DB!AR85</f>
        <v>0</v>
      </c>
      <c r="AR9" s="203">
        <f>DEV_DB!AS85</f>
        <v>0</v>
      </c>
      <c r="AS9" s="203">
        <f>DEV_DB!AT85</f>
        <v>0</v>
      </c>
      <c r="AT9" s="203">
        <f>DEV_DB!AU85</f>
        <v>0</v>
      </c>
      <c r="AU9" s="203">
        <f>DEV_DB!AV85</f>
        <v>0</v>
      </c>
      <c r="AV9" s="203">
        <f>DEV_DB!AW85</f>
        <v>0</v>
      </c>
      <c r="AW9" s="203">
        <f>DEV_DB!AX85</f>
        <v>0</v>
      </c>
      <c r="AX9" s="203">
        <f>DEV_DB!AY85</f>
        <v>0</v>
      </c>
      <c r="AY9" s="203">
        <f>DEV_DB!AZ85</f>
        <v>0</v>
      </c>
      <c r="AZ9" s="203">
        <f>DEV_DB!BA85</f>
        <v>0</v>
      </c>
      <c r="BA9" s="203">
        <f>DEV_DB!BB85</f>
        <v>0</v>
      </c>
      <c r="BB9" s="203">
        <f>DEV_DB!BC85</f>
        <v>0</v>
      </c>
      <c r="BC9" s="203">
        <f>DEV_DB!BD85</f>
        <v>0</v>
      </c>
      <c r="BD9" s="203">
        <f>DEV_DB!BE85</f>
        <v>0</v>
      </c>
      <c r="BE9" s="203">
        <f>DEV_DB!BF85</f>
        <v>0</v>
      </c>
      <c r="BF9" s="203">
        <f>DEV_DB!BG85</f>
        <v>0</v>
      </c>
      <c r="BG9" s="203">
        <f>DEV_DB!BH85</f>
        <v>0</v>
      </c>
      <c r="BH9" s="203">
        <f>DEV_DB!BI85</f>
        <v>0</v>
      </c>
      <c r="BI9" s="203">
        <f>DEV_DB!BJ85</f>
        <v>0</v>
      </c>
      <c r="BJ9" s="203">
        <f>DEV_DB!BK85</f>
        <v>0</v>
      </c>
    </row>
    <row r="10" spans="1:62" x14ac:dyDescent="0.15">
      <c r="B10" s="127" t="s">
        <v>713</v>
      </c>
      <c r="C10" s="203">
        <f>DEV_DB!D99</f>
        <v>0</v>
      </c>
      <c r="D10" s="203">
        <f>DEV_DB!E99</f>
        <v>0</v>
      </c>
      <c r="E10" s="203">
        <f>DEV_DB!F99</f>
        <v>0</v>
      </c>
      <c r="F10" s="203">
        <f>DEV_DB!G99</f>
        <v>8400000</v>
      </c>
      <c r="G10" s="203">
        <f>DEV_DB!H99</f>
        <v>8400000</v>
      </c>
      <c r="H10" s="203">
        <f>DEV_DB!I99</f>
        <v>8400000</v>
      </c>
      <c r="I10" s="203">
        <f>DEV_DB!J99</f>
        <v>8400000</v>
      </c>
      <c r="J10" s="203">
        <f>DEV_DB!K99</f>
        <v>8400000</v>
      </c>
      <c r="K10" s="203">
        <f>DEV_DB!L99</f>
        <v>8400000</v>
      </c>
      <c r="L10" s="203">
        <f>DEV_DB!M99</f>
        <v>8400000</v>
      </c>
      <c r="M10" s="203">
        <f>DEV_DB!N99</f>
        <v>8400000</v>
      </c>
      <c r="N10" s="203">
        <f>DEV_DB!O99</f>
        <v>8400000</v>
      </c>
      <c r="O10" s="203">
        <f>DEV_DB!P99</f>
        <v>9240000</v>
      </c>
      <c r="P10" s="203">
        <f>DEV_DB!Q99</f>
        <v>9240000</v>
      </c>
      <c r="Q10" s="203">
        <f>DEV_DB!R99</f>
        <v>9240000</v>
      </c>
      <c r="R10" s="203">
        <f>DEV_DB!S99</f>
        <v>9240000</v>
      </c>
      <c r="S10" s="203">
        <f>DEV_DB!T99</f>
        <v>9240000</v>
      </c>
      <c r="T10" s="203">
        <f>DEV_DB!U99</f>
        <v>9240000</v>
      </c>
      <c r="U10" s="203">
        <f>DEV_DB!V99</f>
        <v>9240000</v>
      </c>
      <c r="V10" s="203">
        <f>DEV_DB!W99</f>
        <v>9240000</v>
      </c>
      <c r="W10" s="203">
        <f>DEV_DB!X99</f>
        <v>9240000</v>
      </c>
      <c r="X10" s="203">
        <f>DEV_DB!Y99</f>
        <v>9240000</v>
      </c>
      <c r="Y10" s="203">
        <f>DEV_DB!Z99</f>
        <v>9240000</v>
      </c>
      <c r="Z10" s="203">
        <f>DEV_DB!AA99</f>
        <v>9240000</v>
      </c>
      <c r="AA10" s="203">
        <f>DEV_DB!AB99</f>
        <v>9886800</v>
      </c>
      <c r="AB10" s="203">
        <f>DEV_DB!AC99</f>
        <v>9886800</v>
      </c>
      <c r="AC10" s="203">
        <f>DEV_DB!AD99</f>
        <v>9886800</v>
      </c>
      <c r="AD10" s="203">
        <f>DEV_DB!AE99</f>
        <v>9886800</v>
      </c>
      <c r="AE10" s="203">
        <f>DEV_DB!AF99</f>
        <v>9886800</v>
      </c>
      <c r="AF10" s="203">
        <f>DEV_DB!AG99</f>
        <v>9886800</v>
      </c>
      <c r="AG10" s="203">
        <f>DEV_DB!AH99</f>
        <v>9886800</v>
      </c>
      <c r="AH10" s="203">
        <f>DEV_DB!AI99</f>
        <v>9886800</v>
      </c>
      <c r="AI10" s="203">
        <f>DEV_DB!AJ99</f>
        <v>9886800</v>
      </c>
      <c r="AJ10" s="203">
        <f>DEV_DB!AK99</f>
        <v>9886800</v>
      </c>
      <c r="AK10" s="203">
        <f>DEV_DB!AL99</f>
        <v>9886800</v>
      </c>
      <c r="AL10" s="203">
        <f>DEV_DB!AM99</f>
        <v>9886800</v>
      </c>
      <c r="AM10" s="203">
        <f>DEV_DB!AN99</f>
        <v>10578876</v>
      </c>
      <c r="AN10" s="203">
        <f>DEV_DB!AO99</f>
        <v>10578876</v>
      </c>
      <c r="AO10" s="203">
        <f>DEV_DB!AP99</f>
        <v>10578876</v>
      </c>
      <c r="AP10" s="203">
        <f>DEV_DB!AQ99</f>
        <v>10578876</v>
      </c>
      <c r="AQ10" s="203">
        <f>DEV_DB!AR99</f>
        <v>10578876</v>
      </c>
      <c r="AR10" s="203">
        <f>DEV_DB!AS99</f>
        <v>10578876</v>
      </c>
      <c r="AS10" s="203">
        <f>DEV_DB!AT99</f>
        <v>10578876</v>
      </c>
      <c r="AT10" s="203">
        <f>DEV_DB!AU99</f>
        <v>10578876</v>
      </c>
      <c r="AU10" s="203">
        <f>DEV_DB!AV99</f>
        <v>10578876</v>
      </c>
      <c r="AV10" s="203">
        <f>DEV_DB!AW99</f>
        <v>10578876</v>
      </c>
      <c r="AW10" s="203">
        <f>DEV_DB!AX99</f>
        <v>10578876</v>
      </c>
      <c r="AX10" s="203">
        <f>DEV_DB!AY99</f>
        <v>10578876</v>
      </c>
      <c r="AY10" s="203">
        <f>DEV_DB!AZ99</f>
        <v>11319397.32</v>
      </c>
      <c r="AZ10" s="203">
        <f>DEV_DB!BA99</f>
        <v>11319397.32</v>
      </c>
      <c r="BA10" s="203">
        <f>DEV_DB!BB99</f>
        <v>11319397.32</v>
      </c>
      <c r="BB10" s="203">
        <f>DEV_DB!BC99</f>
        <v>11319397.32</v>
      </c>
      <c r="BC10" s="203">
        <f>DEV_DB!BD99</f>
        <v>11319397.32</v>
      </c>
      <c r="BD10" s="203">
        <f>DEV_DB!BE99</f>
        <v>11319397.32</v>
      </c>
      <c r="BE10" s="203">
        <f>DEV_DB!BF99</f>
        <v>11319397.32</v>
      </c>
      <c r="BF10" s="203">
        <f>DEV_DB!BG99</f>
        <v>11319397.32</v>
      </c>
      <c r="BG10" s="203">
        <f>DEV_DB!BH99</f>
        <v>11319397.32</v>
      </c>
      <c r="BH10" s="203">
        <f>DEV_DB!BI99</f>
        <v>11319397.32</v>
      </c>
      <c r="BI10" s="203">
        <f>DEV_DB!BJ99</f>
        <v>11319397.32</v>
      </c>
      <c r="BJ10" s="203">
        <f>DEV_DB!BK99</f>
        <v>11319397.32</v>
      </c>
    </row>
    <row r="11" spans="1:62" x14ac:dyDescent="0.15">
      <c r="B11" s="124" t="s">
        <v>401</v>
      </c>
      <c r="C11" s="64">
        <f>DEV_DB!D113</f>
        <v>0</v>
      </c>
      <c r="D11" s="64">
        <f>DEV_DB!E113</f>
        <v>0</v>
      </c>
      <c r="E11" s="64">
        <f>DEV_DB!F113</f>
        <v>0</v>
      </c>
      <c r="F11" s="64">
        <f>DEV_DB!G113</f>
        <v>0</v>
      </c>
      <c r="G11" s="64">
        <f>DEV_DB!H113</f>
        <v>0</v>
      </c>
      <c r="H11" s="64">
        <f>DEV_DB!I113</f>
        <v>0</v>
      </c>
      <c r="I11" s="64">
        <f>DEV_DB!J113</f>
        <v>0</v>
      </c>
      <c r="J11" s="64">
        <f>DEV_DB!K113</f>
        <v>0</v>
      </c>
      <c r="K11" s="64">
        <f>DEV_DB!L113</f>
        <v>0</v>
      </c>
      <c r="L11" s="64">
        <f>DEV_DB!M113</f>
        <v>0</v>
      </c>
      <c r="M11" s="64">
        <f>DEV_DB!N113</f>
        <v>0</v>
      </c>
      <c r="N11" s="64">
        <f>DEV_DB!O113</f>
        <v>0</v>
      </c>
      <c r="O11" s="64">
        <f>DEV_DB!P113</f>
        <v>0</v>
      </c>
      <c r="P11" s="64">
        <f>DEV_DB!Q113</f>
        <v>0</v>
      </c>
      <c r="Q11" s="64">
        <f>DEV_DB!R113</f>
        <v>0</v>
      </c>
      <c r="R11" s="64">
        <f>DEV_DB!S113</f>
        <v>0</v>
      </c>
      <c r="S11" s="64">
        <f>DEV_DB!T113</f>
        <v>0</v>
      </c>
      <c r="T11" s="64">
        <f>DEV_DB!U113</f>
        <v>0</v>
      </c>
      <c r="U11" s="64">
        <f>DEV_DB!V113</f>
        <v>0</v>
      </c>
      <c r="V11" s="64">
        <f>DEV_DB!W113</f>
        <v>0</v>
      </c>
      <c r="W11" s="64">
        <f>DEV_DB!X113</f>
        <v>0</v>
      </c>
      <c r="X11" s="64">
        <f>DEV_DB!Y113</f>
        <v>0</v>
      </c>
      <c r="Y11" s="64">
        <f>DEV_DB!Z113</f>
        <v>0</v>
      </c>
      <c r="Z11" s="64">
        <f>DEV_DB!AA113</f>
        <v>0</v>
      </c>
      <c r="AA11" s="64">
        <f>DEV_DB!AB113</f>
        <v>0</v>
      </c>
      <c r="AB11" s="64">
        <f>DEV_DB!AC113</f>
        <v>0</v>
      </c>
      <c r="AC11" s="64">
        <f>DEV_DB!AD113</f>
        <v>0</v>
      </c>
      <c r="AD11" s="64">
        <f>DEV_DB!AE113</f>
        <v>0</v>
      </c>
      <c r="AE11" s="64">
        <f>DEV_DB!AF113</f>
        <v>0</v>
      </c>
      <c r="AF11" s="64">
        <f>DEV_DB!AG113</f>
        <v>0</v>
      </c>
      <c r="AG11" s="64">
        <f>DEV_DB!AH113</f>
        <v>0</v>
      </c>
      <c r="AH11" s="64">
        <f>DEV_DB!AI113</f>
        <v>0</v>
      </c>
      <c r="AI11" s="64">
        <f>DEV_DB!AJ113</f>
        <v>0</v>
      </c>
      <c r="AJ11" s="64">
        <f>DEV_DB!AK113</f>
        <v>0</v>
      </c>
      <c r="AK11" s="64">
        <f>DEV_DB!AL113</f>
        <v>0</v>
      </c>
      <c r="AL11" s="64">
        <f>DEV_DB!AM113</f>
        <v>0</v>
      </c>
      <c r="AM11" s="64">
        <f>DEV_DB!AN113</f>
        <v>0</v>
      </c>
      <c r="AN11" s="64">
        <f>DEV_DB!AO113</f>
        <v>0</v>
      </c>
      <c r="AO11" s="64">
        <f>DEV_DB!AP113</f>
        <v>0</v>
      </c>
      <c r="AP11" s="64">
        <f>DEV_DB!AQ113</f>
        <v>0</v>
      </c>
      <c r="AQ11" s="64">
        <f>DEV_DB!AR113</f>
        <v>0</v>
      </c>
      <c r="AR11" s="64">
        <f>DEV_DB!AS113</f>
        <v>0</v>
      </c>
      <c r="AS11" s="64">
        <f>DEV_DB!AT113</f>
        <v>0</v>
      </c>
      <c r="AT11" s="64">
        <f>DEV_DB!AU113</f>
        <v>0</v>
      </c>
      <c r="AU11" s="64">
        <f>DEV_DB!AV113</f>
        <v>0</v>
      </c>
      <c r="AV11" s="64">
        <f>DEV_DB!AW113</f>
        <v>0</v>
      </c>
      <c r="AW11" s="64">
        <f>DEV_DB!AX113</f>
        <v>0</v>
      </c>
      <c r="AX11" s="64">
        <f>DEV_DB!AY113</f>
        <v>0</v>
      </c>
      <c r="AY11" s="64">
        <f>DEV_DB!AZ113</f>
        <v>0</v>
      </c>
      <c r="AZ11" s="64">
        <f>DEV_DB!BA113</f>
        <v>0</v>
      </c>
      <c r="BA11" s="64">
        <f>DEV_DB!BB113</f>
        <v>0</v>
      </c>
      <c r="BB11" s="64">
        <f>DEV_DB!BC113</f>
        <v>0</v>
      </c>
      <c r="BC11" s="64">
        <f>DEV_DB!BD113</f>
        <v>0</v>
      </c>
      <c r="BD11" s="64">
        <f>DEV_DB!BE113</f>
        <v>0</v>
      </c>
      <c r="BE11" s="64">
        <f>DEV_DB!BF113</f>
        <v>0</v>
      </c>
      <c r="BF11" s="64">
        <f>DEV_DB!BG113</f>
        <v>0</v>
      </c>
      <c r="BG11" s="64">
        <f>DEV_DB!BH113</f>
        <v>0</v>
      </c>
      <c r="BH11" s="64">
        <f>DEV_DB!BI113</f>
        <v>0</v>
      </c>
      <c r="BI11" s="64">
        <f>DEV_DB!BJ113</f>
        <v>0</v>
      </c>
      <c r="BJ11" s="64">
        <f>DEV_DB!BK113</f>
        <v>0</v>
      </c>
    </row>
    <row r="12" spans="1:62" x14ac:dyDescent="0.15">
      <c r="B12" s="124" t="s">
        <v>714</v>
      </c>
      <c r="C12" s="9">
        <f>DEV_DB!D115</f>
        <v>0</v>
      </c>
      <c r="D12" s="9">
        <f>DEV_DB!E115</f>
        <v>0</v>
      </c>
      <c r="E12" s="9">
        <f>DEV_DB!F115</f>
        <v>0</v>
      </c>
      <c r="F12" s="9">
        <f>DEV_DB!G115</f>
        <v>0</v>
      </c>
      <c r="G12" s="9">
        <f>DEV_DB!H115</f>
        <v>0</v>
      </c>
      <c r="H12" s="9">
        <f>DEV_DB!I115</f>
        <v>0</v>
      </c>
      <c r="I12" s="9">
        <f>DEV_DB!J115</f>
        <v>0</v>
      </c>
      <c r="J12" s="9">
        <f>DEV_DB!K115</f>
        <v>0</v>
      </c>
      <c r="K12" s="9">
        <f>DEV_DB!L115</f>
        <v>0</v>
      </c>
      <c r="L12" s="9">
        <f>DEV_DB!M115</f>
        <v>0</v>
      </c>
      <c r="M12" s="9">
        <f>DEV_DB!N115</f>
        <v>0</v>
      </c>
      <c r="N12" s="9">
        <f>DEV_DB!O115</f>
        <v>0</v>
      </c>
      <c r="O12" s="9">
        <f>DEV_DB!P115</f>
        <v>0</v>
      </c>
      <c r="P12" s="9">
        <f>DEV_DB!Q115</f>
        <v>0</v>
      </c>
      <c r="Q12" s="9">
        <f>DEV_DB!R115</f>
        <v>0</v>
      </c>
      <c r="R12" s="9">
        <f>DEV_DB!S115</f>
        <v>0</v>
      </c>
      <c r="S12" s="9">
        <f>DEV_DB!T115</f>
        <v>0</v>
      </c>
      <c r="T12" s="9">
        <f>DEV_DB!U115</f>
        <v>0</v>
      </c>
      <c r="U12" s="9">
        <f>DEV_DB!V115</f>
        <v>0</v>
      </c>
      <c r="V12" s="9">
        <f>DEV_DB!W115</f>
        <v>0</v>
      </c>
      <c r="W12" s="9">
        <f>DEV_DB!X115</f>
        <v>0</v>
      </c>
      <c r="X12" s="9">
        <f>DEV_DB!Y115</f>
        <v>0</v>
      </c>
      <c r="Y12" s="9">
        <f>DEV_DB!Z115</f>
        <v>0</v>
      </c>
      <c r="Z12" s="9">
        <f>DEV_DB!AA115</f>
        <v>0</v>
      </c>
      <c r="AA12" s="9">
        <f>DEV_DB!AB115</f>
        <v>0</v>
      </c>
      <c r="AB12" s="9">
        <f>DEV_DB!AC115</f>
        <v>0</v>
      </c>
      <c r="AC12" s="9">
        <f>DEV_DB!AD115</f>
        <v>0</v>
      </c>
      <c r="AD12" s="9">
        <f>DEV_DB!AE115</f>
        <v>0</v>
      </c>
      <c r="AE12" s="9">
        <f>DEV_DB!AF115</f>
        <v>0</v>
      </c>
      <c r="AF12" s="9">
        <f>DEV_DB!AG115</f>
        <v>0</v>
      </c>
      <c r="AG12" s="9">
        <f>DEV_DB!AH115</f>
        <v>0</v>
      </c>
      <c r="AH12" s="9">
        <f>DEV_DB!AI115</f>
        <v>0</v>
      </c>
      <c r="AI12" s="9">
        <f>DEV_DB!AJ115</f>
        <v>0</v>
      </c>
      <c r="AJ12" s="9">
        <f>DEV_DB!AK115</f>
        <v>0</v>
      </c>
      <c r="AK12" s="9">
        <f>DEV_DB!AL115</f>
        <v>0</v>
      </c>
      <c r="AL12" s="9">
        <f>DEV_DB!AM115</f>
        <v>0</v>
      </c>
      <c r="AM12" s="9">
        <f>DEV_DB!AN115</f>
        <v>0</v>
      </c>
      <c r="AN12" s="9">
        <f>DEV_DB!AO115</f>
        <v>0</v>
      </c>
      <c r="AO12" s="9">
        <f>DEV_DB!AP115</f>
        <v>0</v>
      </c>
      <c r="AP12" s="9">
        <f>DEV_DB!AQ115</f>
        <v>0</v>
      </c>
      <c r="AQ12" s="9">
        <f>DEV_DB!AR115</f>
        <v>0</v>
      </c>
      <c r="AR12" s="9">
        <f>DEV_DB!AS115</f>
        <v>0</v>
      </c>
      <c r="AS12" s="9">
        <f>DEV_DB!AT115</f>
        <v>0</v>
      </c>
      <c r="AT12" s="9">
        <f>DEV_DB!AU115</f>
        <v>0</v>
      </c>
      <c r="AU12" s="9">
        <f>DEV_DB!AV115</f>
        <v>0</v>
      </c>
      <c r="AV12" s="9">
        <f>DEV_DB!AW115</f>
        <v>0</v>
      </c>
      <c r="AW12" s="9">
        <f>DEV_DB!AX115</f>
        <v>0</v>
      </c>
      <c r="AX12" s="9">
        <f>DEV_DB!AY115</f>
        <v>0</v>
      </c>
      <c r="AY12" s="9">
        <f>DEV_DB!AZ115</f>
        <v>0</v>
      </c>
      <c r="AZ12" s="9">
        <f>DEV_DB!BA115</f>
        <v>0</v>
      </c>
      <c r="BA12" s="9">
        <f>DEV_DB!BB115</f>
        <v>0</v>
      </c>
      <c r="BB12" s="9">
        <f>DEV_DB!BC115</f>
        <v>0</v>
      </c>
      <c r="BC12" s="9">
        <f>DEV_DB!BD115</f>
        <v>0</v>
      </c>
      <c r="BD12" s="9">
        <f>DEV_DB!BE115</f>
        <v>0</v>
      </c>
      <c r="BE12" s="9">
        <f>DEV_DB!BF115</f>
        <v>0</v>
      </c>
      <c r="BF12" s="9">
        <f>DEV_DB!BG115</f>
        <v>0</v>
      </c>
      <c r="BG12" s="9">
        <f>DEV_DB!BH115</f>
        <v>0</v>
      </c>
      <c r="BH12" s="9">
        <f>DEV_DB!BI115</f>
        <v>0</v>
      </c>
      <c r="BI12" s="9">
        <f>DEV_DB!BJ115</f>
        <v>0</v>
      </c>
      <c r="BJ12" s="9">
        <f>DEV_DB!BK115</f>
        <v>0</v>
      </c>
    </row>
    <row r="13" spans="1:62" x14ac:dyDescent="0.15">
      <c r="B13" s="127" t="s">
        <v>723</v>
      </c>
      <c r="C13" s="9">
        <f>DEV_DB!D117</f>
        <v>0</v>
      </c>
      <c r="D13" s="9">
        <f>DEV_DB!E117</f>
        <v>0</v>
      </c>
      <c r="E13" s="9">
        <f>DEV_DB!F117</f>
        <v>0</v>
      </c>
      <c r="F13" s="9">
        <f>DEV_DB!G117</f>
        <v>8400000</v>
      </c>
      <c r="G13" s="9">
        <f>DEV_DB!H117</f>
        <v>8400000</v>
      </c>
      <c r="H13" s="9">
        <f>DEV_DB!I117</f>
        <v>8400000</v>
      </c>
      <c r="I13" s="9">
        <f>DEV_DB!J117</f>
        <v>8400000</v>
      </c>
      <c r="J13" s="9">
        <f>DEV_DB!K117</f>
        <v>8400000</v>
      </c>
      <c r="K13" s="9">
        <f>DEV_DB!L117</f>
        <v>8400000</v>
      </c>
      <c r="L13" s="9">
        <f>DEV_DB!M117</f>
        <v>8400000</v>
      </c>
      <c r="M13" s="9">
        <f>DEV_DB!N117</f>
        <v>8400000</v>
      </c>
      <c r="N13" s="9">
        <f>DEV_DB!O117</f>
        <v>8400000</v>
      </c>
      <c r="O13" s="9">
        <f>DEV_DB!P117</f>
        <v>9240000</v>
      </c>
      <c r="P13" s="9">
        <f>DEV_DB!Q117</f>
        <v>9240000</v>
      </c>
      <c r="Q13" s="9">
        <f>DEV_DB!R117</f>
        <v>9240000</v>
      </c>
      <c r="R13" s="9">
        <f>DEV_DB!S117</f>
        <v>9240000</v>
      </c>
      <c r="S13" s="9">
        <f>DEV_DB!T117</f>
        <v>9240000</v>
      </c>
      <c r="T13" s="9">
        <f>DEV_DB!U117</f>
        <v>9240000</v>
      </c>
      <c r="U13" s="9">
        <f>DEV_DB!V117</f>
        <v>9240000</v>
      </c>
      <c r="V13" s="9">
        <f>DEV_DB!W117</f>
        <v>9240000</v>
      </c>
      <c r="W13" s="9">
        <f>DEV_DB!X117</f>
        <v>9240000</v>
      </c>
      <c r="X13" s="9">
        <f>DEV_DB!Y117</f>
        <v>9240000</v>
      </c>
      <c r="Y13" s="9">
        <f>DEV_DB!Z117</f>
        <v>9240000</v>
      </c>
      <c r="Z13" s="9">
        <f>DEV_DB!AA117</f>
        <v>9240000</v>
      </c>
      <c r="AA13" s="9">
        <f>DEV_DB!AB117</f>
        <v>9886800</v>
      </c>
      <c r="AB13" s="9">
        <f>DEV_DB!AC117</f>
        <v>9886800</v>
      </c>
      <c r="AC13" s="9">
        <f>DEV_DB!AD117</f>
        <v>9886800</v>
      </c>
      <c r="AD13" s="9">
        <f>DEV_DB!AE117</f>
        <v>9886800</v>
      </c>
      <c r="AE13" s="9">
        <f>DEV_DB!AF117</f>
        <v>9886800</v>
      </c>
      <c r="AF13" s="9">
        <f>DEV_DB!AG117</f>
        <v>9886800</v>
      </c>
      <c r="AG13" s="9">
        <f>DEV_DB!AH117</f>
        <v>9886800</v>
      </c>
      <c r="AH13" s="9">
        <f>DEV_DB!AI117</f>
        <v>9886800</v>
      </c>
      <c r="AI13" s="9">
        <f>DEV_DB!AJ117</f>
        <v>9886800</v>
      </c>
      <c r="AJ13" s="9">
        <f>DEV_DB!AK117</f>
        <v>9886800</v>
      </c>
      <c r="AK13" s="9">
        <f>DEV_DB!AL117</f>
        <v>9886800</v>
      </c>
      <c r="AL13" s="9">
        <f>DEV_DB!AM117</f>
        <v>9886800</v>
      </c>
      <c r="AM13" s="9">
        <f>DEV_DB!AN117</f>
        <v>10578876</v>
      </c>
      <c r="AN13" s="9">
        <f>DEV_DB!AO117</f>
        <v>10578876</v>
      </c>
      <c r="AO13" s="9">
        <f>DEV_DB!AP117</f>
        <v>10578876</v>
      </c>
      <c r="AP13" s="9">
        <f>DEV_DB!AQ117</f>
        <v>10578876</v>
      </c>
      <c r="AQ13" s="9">
        <f>DEV_DB!AR117</f>
        <v>10578876</v>
      </c>
      <c r="AR13" s="9">
        <f>DEV_DB!AS117</f>
        <v>10578876</v>
      </c>
      <c r="AS13" s="9">
        <f>DEV_DB!AT117</f>
        <v>10578876</v>
      </c>
      <c r="AT13" s="9">
        <f>DEV_DB!AU117</f>
        <v>10578876</v>
      </c>
      <c r="AU13" s="9">
        <f>DEV_DB!AV117</f>
        <v>10578876</v>
      </c>
      <c r="AV13" s="9">
        <f>DEV_DB!AW117</f>
        <v>10578876</v>
      </c>
      <c r="AW13" s="9">
        <f>DEV_DB!AX117</f>
        <v>10578876</v>
      </c>
      <c r="AX13" s="9">
        <f>DEV_DB!AY117</f>
        <v>10578876</v>
      </c>
      <c r="AY13" s="9">
        <f>DEV_DB!AZ117</f>
        <v>11319397.32</v>
      </c>
      <c r="AZ13" s="9">
        <f>DEV_DB!BA117</f>
        <v>11319397.32</v>
      </c>
      <c r="BA13" s="9">
        <f>DEV_DB!BB117</f>
        <v>11319397.32</v>
      </c>
      <c r="BB13" s="9">
        <f>DEV_DB!BC117</f>
        <v>11319397.32</v>
      </c>
      <c r="BC13" s="9">
        <f>DEV_DB!BD117</f>
        <v>11319397.32</v>
      </c>
      <c r="BD13" s="9">
        <f>DEV_DB!BE117</f>
        <v>11319397.32</v>
      </c>
      <c r="BE13" s="9">
        <f>DEV_DB!BF117</f>
        <v>11319397.32</v>
      </c>
      <c r="BF13" s="9">
        <f>DEV_DB!BG117</f>
        <v>11319397.32</v>
      </c>
      <c r="BG13" s="9">
        <f>DEV_DB!BH117</f>
        <v>11319397.32</v>
      </c>
      <c r="BH13" s="9">
        <f>DEV_DB!BI117</f>
        <v>11319397.32</v>
      </c>
      <c r="BI13" s="9">
        <f>DEV_DB!BJ117</f>
        <v>11319397.32</v>
      </c>
      <c r="BJ13" s="9">
        <f>DEV_DB!BK117</f>
        <v>11319397.32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6" width="13.1640625" style="48" bestFit="1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677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721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699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633</v>
      </c>
      <c r="C3" s="10"/>
      <c r="D3" s="184">
        <f>REV_DB!E20</f>
        <v>9188</v>
      </c>
      <c r="E3" s="184">
        <f>REV_DB!F20</f>
        <v>20556</v>
      </c>
      <c r="F3" s="184">
        <f>REV_DB!G20</f>
        <v>36300</v>
      </c>
      <c r="G3" s="184">
        <f>REV_DB!H20</f>
        <v>504020078.20000017</v>
      </c>
      <c r="H3" s="184">
        <f>REV_DB!I20</f>
        <v>485079975.59999996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352</v>
      </c>
      <c r="C4" s="34"/>
      <c r="D4" s="63">
        <f>REV_DB!E24</f>
        <v>150720000</v>
      </c>
      <c r="E4" s="63">
        <f>REV_DB!F24</f>
        <v>362524560</v>
      </c>
      <c r="F4" s="63">
        <f>REV_DB!G24</f>
        <v>748123456.00000024</v>
      </c>
      <c r="G4" s="63">
        <f>REV_DB!H24</f>
        <v>641226707.57600009</v>
      </c>
      <c r="H4" s="63">
        <f>REV_DB!I24</f>
        <v>706720911.97554028</v>
      </c>
      <c r="I4" s="181">
        <f>SUM(D4:H4)</f>
        <v>2609315635.5515404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357</v>
      </c>
      <c r="C5" s="34"/>
      <c r="D5" s="63">
        <f>REV_DB!E17</f>
        <v>93691000</v>
      </c>
      <c r="E5" s="63">
        <f>REV_DB!F17</f>
        <v>228661140</v>
      </c>
      <c r="F5" s="63">
        <f>REV_DB!G17</f>
        <v>566894372.75000024</v>
      </c>
      <c r="G5" s="63">
        <f>REV_DB!H17</f>
        <v>240477165.9429999</v>
      </c>
      <c r="H5" s="63">
        <f>REV_DB!I17</f>
        <v>265032466.85392004</v>
      </c>
      <c r="I5" s="181">
        <f>SUM(D5:H5)</f>
        <v>1394756145.5469201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700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1086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662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673</v>
      </c>
      <c r="C26" s="67">
        <f>C352</f>
        <v>0</v>
      </c>
      <c r="D26" s="67">
        <f>SUM(D352:O352)</f>
        <v>15000000</v>
      </c>
      <c r="E26" s="67">
        <f>SUM(P352:AA352)</f>
        <v>24000000</v>
      </c>
      <c r="F26" s="67">
        <f>SUM(AB352:AM352)</f>
        <v>48000000</v>
      </c>
      <c r="G26" s="67">
        <f>SUM(AN352:AY352)</f>
        <v>48000000</v>
      </c>
      <c r="H26" s="67">
        <f>SUM(AZ352:BK352)</f>
        <v>48000000</v>
      </c>
      <c r="I26" s="181">
        <f>SUM(C26:H26)</f>
        <v>183000000</v>
      </c>
      <c r="J26" s="181">
        <f>BM352</f>
        <v>183000000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671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674</v>
      </c>
      <c r="C28" s="67">
        <f>C368</f>
        <v>0</v>
      </c>
      <c r="D28" s="67">
        <f>SUM(D368:O368)</f>
        <v>0</v>
      </c>
      <c r="E28" s="67">
        <f>SUM(P368:AA368)</f>
        <v>0</v>
      </c>
      <c r="F28" s="67">
        <f>SUM(AB368:AM368)</f>
        <v>9600000</v>
      </c>
      <c r="G28" s="67">
        <f>SUM(AN368:AY368)</f>
        <v>9600000</v>
      </c>
      <c r="H28" s="67">
        <f>SUM(AZ368:BK368)</f>
        <v>9600000</v>
      </c>
      <c r="I28" s="181">
        <f t="shared" si="1"/>
        <v>28800000</v>
      </c>
      <c r="J28" s="181">
        <f>BL368</f>
        <v>28800000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675</v>
      </c>
      <c r="C29" s="67">
        <f>C370</f>
        <v>0</v>
      </c>
      <c r="D29" s="67">
        <f>SUM(D371:O371)</f>
        <v>0</v>
      </c>
      <c r="E29" s="67">
        <f>SUM(P371:AA371)</f>
        <v>0</v>
      </c>
      <c r="F29" s="67">
        <f>SUM(AB371:AM371)</f>
        <v>0</v>
      </c>
      <c r="G29" s="67">
        <f>SUM(AN371:AY371)</f>
        <v>0</v>
      </c>
      <c r="H29" s="67">
        <f>SUM(AZ371:BK371)</f>
        <v>0</v>
      </c>
      <c r="I29" s="181">
        <f t="shared" si="1"/>
        <v>0</v>
      </c>
      <c r="J29" s="181">
        <f>BM371</f>
        <v>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719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676</v>
      </c>
      <c r="C32" s="192">
        <f>C376</f>
        <v>0</v>
      </c>
      <c r="D32" s="192">
        <f>SUM(D376:O376)</f>
        <v>15000000</v>
      </c>
      <c r="E32" s="192">
        <f>SUM(P376:AA376)</f>
        <v>24000000</v>
      </c>
      <c r="F32" s="192">
        <f>SUM(AB376:AM376)</f>
        <v>57600000</v>
      </c>
      <c r="G32" s="192">
        <f>SUM(AN376:AY376)</f>
        <v>57600000</v>
      </c>
      <c r="H32" s="192">
        <f>SUM(AZ376:BK376)</f>
        <v>57600000</v>
      </c>
      <c r="I32" s="181">
        <f t="shared" si="1"/>
        <v>211800000</v>
      </c>
      <c r="J32" s="181">
        <f>BM376</f>
        <v>211800000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701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397</v>
      </c>
      <c r="C34" s="67">
        <f>C57</f>
        <v>0</v>
      </c>
      <c r="D34" s="67">
        <f>SUM(D57:O57)</f>
        <v>0</v>
      </c>
      <c r="E34" s="67">
        <f>SUM(P57:AA57)</f>
        <v>0</v>
      </c>
      <c r="F34" s="67">
        <f>SUM(AB57:AM57)</f>
        <v>0</v>
      </c>
      <c r="G34" s="67">
        <f>SUM(AN57:AY57)</f>
        <v>0</v>
      </c>
      <c r="H34" s="67">
        <f>SUM(AZ57:BK57)</f>
        <v>0</v>
      </c>
      <c r="I34" s="181">
        <f>SUM(C34:H34)</f>
        <v>0</v>
      </c>
      <c r="J34" s="181">
        <f>BL57</f>
        <v>0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400</v>
      </c>
      <c r="C35" s="67">
        <f>C72</f>
        <v>0</v>
      </c>
      <c r="D35" s="67">
        <f>SUM(D72:O72)</f>
        <v>0</v>
      </c>
      <c r="E35" s="67">
        <f>SUM(P72:AA72)</f>
        <v>0</v>
      </c>
      <c r="F35" s="67">
        <f>SUM(AB72:AM72)</f>
        <v>0</v>
      </c>
      <c r="G35" s="67">
        <f>SUM(AN72:AY72)</f>
        <v>0</v>
      </c>
      <c r="H35" s="67">
        <f>SUM(AZ72:BK72)</f>
        <v>0</v>
      </c>
      <c r="I35" s="181">
        <f t="shared" ref="I35:I42" si="2">SUM(C35:H35)</f>
        <v>0</v>
      </c>
      <c r="J35" s="181">
        <f>BL72</f>
        <v>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398</v>
      </c>
      <c r="C36" s="67">
        <f>C85</f>
        <v>0</v>
      </c>
      <c r="D36" s="67">
        <f>SUM(D85:O85)</f>
        <v>0</v>
      </c>
      <c r="E36" s="67">
        <f>SUM(P85:AA85)</f>
        <v>0</v>
      </c>
      <c r="F36" s="67">
        <f>SUM(AB85:AM85)</f>
        <v>0</v>
      </c>
      <c r="G36" s="67">
        <f>SUM(AN85:AY85)</f>
        <v>0</v>
      </c>
      <c r="H36" s="67">
        <f>SUM(AZ85:BK85)</f>
        <v>0</v>
      </c>
      <c r="I36" s="181">
        <f t="shared" si="2"/>
        <v>0</v>
      </c>
      <c r="J36" s="181">
        <f>BL85</f>
        <v>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713</v>
      </c>
      <c r="C37" s="67">
        <f>C99</f>
        <v>0</v>
      </c>
      <c r="D37" s="67">
        <f>SUM(D99:O99)</f>
        <v>75600000</v>
      </c>
      <c r="E37" s="67">
        <f>SUM(P99:AA99)</f>
        <v>110880000</v>
      </c>
      <c r="F37" s="67">
        <f>SUM(AB99:AM99)</f>
        <v>118641600</v>
      </c>
      <c r="G37" s="67">
        <f>SUM(AN99:AY99)</f>
        <v>126946512</v>
      </c>
      <c r="H37" s="67">
        <f>SUM(AZ99:BK99)</f>
        <v>135832767.83999997</v>
      </c>
      <c r="I37" s="181">
        <f t="shared" si="2"/>
        <v>567900879.83999991</v>
      </c>
      <c r="J37" s="181">
        <f>BL99</f>
        <v>567900879.84000003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401</v>
      </c>
      <c r="C38" s="67">
        <f>C113</f>
        <v>0</v>
      </c>
      <c r="D38" s="67">
        <f>SUM(D113:O113)</f>
        <v>0</v>
      </c>
      <c r="E38" s="67">
        <f>SUM(P113:AA113)</f>
        <v>0</v>
      </c>
      <c r="F38" s="67">
        <f>SUM(AB113:AM113)</f>
        <v>0</v>
      </c>
      <c r="G38" s="67">
        <f>SUM(AN113:AY113)</f>
        <v>0</v>
      </c>
      <c r="H38" s="67">
        <f>SUM(AZ113:BK113)</f>
        <v>0</v>
      </c>
      <c r="I38" s="181">
        <f t="shared" si="2"/>
        <v>0</v>
      </c>
      <c r="J38" s="181">
        <f>BL113</f>
        <v>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714</v>
      </c>
      <c r="C39" s="67">
        <f>C115</f>
        <v>0</v>
      </c>
      <c r="D39" s="67">
        <f>SUM(D115:O115)</f>
        <v>0</v>
      </c>
      <c r="E39" s="67">
        <f>SUM(P115:AA115)</f>
        <v>0</v>
      </c>
      <c r="F39" s="67">
        <f>SUM(AB115:AM115)</f>
        <v>0</v>
      </c>
      <c r="G39" s="67">
        <f>SUM(AN115:AY115)</f>
        <v>0</v>
      </c>
      <c r="H39" s="67">
        <f>SUM(AZ115:BK115)</f>
        <v>0</v>
      </c>
      <c r="I39" s="181">
        <f t="shared" si="2"/>
        <v>0</v>
      </c>
      <c r="J39" s="181">
        <f>BL115</f>
        <v>0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717</v>
      </c>
      <c r="C40" s="192">
        <f>C117</f>
        <v>0</v>
      </c>
      <c r="D40" s="192">
        <f>SUM(D34:D39)</f>
        <v>75600000</v>
      </c>
      <c r="E40" s="192">
        <f>SUM(E34:E39)</f>
        <v>110880000</v>
      </c>
      <c r="F40" s="192">
        <f>SUM(F34:F39)</f>
        <v>118641600</v>
      </c>
      <c r="G40" s="192">
        <f>SUM(G34:G39)</f>
        <v>126946512</v>
      </c>
      <c r="H40" s="192">
        <f>SUM(H34:H39)</f>
        <v>135832767.83999997</v>
      </c>
      <c r="I40" s="181">
        <f t="shared" si="2"/>
        <v>567900879.83999991</v>
      </c>
      <c r="J40" s="181">
        <f>SUM(J34:J39)</f>
        <v>567900879.84000003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715</v>
      </c>
      <c r="C41" s="192">
        <f t="shared" ref="C41:J41" si="3">C40+C32</f>
        <v>0</v>
      </c>
      <c r="D41" s="192">
        <f t="shared" si="3"/>
        <v>90600000</v>
      </c>
      <c r="E41" s="192">
        <f t="shared" si="3"/>
        <v>134880000</v>
      </c>
      <c r="F41" s="192">
        <f t="shared" si="3"/>
        <v>176241600</v>
      </c>
      <c r="G41" s="192">
        <f t="shared" si="3"/>
        <v>184546512</v>
      </c>
      <c r="H41" s="192">
        <f t="shared" si="3"/>
        <v>193432767.83999997</v>
      </c>
      <c r="I41" s="213">
        <f t="shared" si="3"/>
        <v>779700879.83999991</v>
      </c>
      <c r="J41" s="213">
        <f t="shared" si="3"/>
        <v>779700879.84000003</v>
      </c>
      <c r="K41" s="10"/>
      <c r="L41" s="10"/>
      <c r="M41" s="10"/>
      <c r="N41" s="10"/>
      <c r="O41" s="10"/>
      <c r="P41" s="387" t="s">
        <v>36</v>
      </c>
      <c r="Q41" s="387"/>
      <c r="R41" s="387"/>
      <c r="S41" s="387"/>
      <c r="T41" s="387"/>
      <c r="U41" s="387"/>
      <c r="V41" s="387"/>
      <c r="W41" s="387"/>
      <c r="X41" s="387"/>
      <c r="Y41" s="387"/>
      <c r="Z41" s="387"/>
      <c r="AA41" s="387"/>
      <c r="AB41" s="387" t="s">
        <v>37</v>
      </c>
      <c r="AC41" s="387"/>
      <c r="AD41" s="387"/>
      <c r="AE41" s="387"/>
      <c r="AF41" s="387"/>
      <c r="AG41" s="387"/>
      <c r="AH41" s="387"/>
      <c r="AI41" s="387"/>
      <c r="AJ41" s="387"/>
      <c r="AK41" s="387"/>
      <c r="AL41" s="387"/>
      <c r="AM41" s="387"/>
      <c r="AN41" s="387" t="s">
        <v>38</v>
      </c>
      <c r="AO41" s="387"/>
      <c r="AP41" s="387"/>
      <c r="AQ41" s="387"/>
      <c r="AR41" s="387"/>
      <c r="AS41" s="387"/>
      <c r="AT41" s="387"/>
      <c r="AU41" s="387"/>
      <c r="AV41" s="387"/>
      <c r="AW41" s="387"/>
      <c r="AX41" s="387"/>
      <c r="AY41" s="387"/>
      <c r="AZ41" s="387" t="s">
        <v>39</v>
      </c>
      <c r="BA41" s="387"/>
      <c r="BB41" s="387"/>
      <c r="BC41" s="387"/>
      <c r="BD41" s="387"/>
      <c r="BE41" s="387"/>
      <c r="BF41" s="387"/>
      <c r="BG41" s="387"/>
      <c r="BH41" s="387"/>
      <c r="BI41" s="387"/>
      <c r="BJ41" s="387"/>
      <c r="BK41" s="387"/>
      <c r="BL41" s="35"/>
      <c r="BM41" s="212"/>
    </row>
    <row r="42" spans="2:75" s="14" customFormat="1" x14ac:dyDescent="0.15">
      <c r="B42" s="73" t="s">
        <v>678</v>
      </c>
      <c r="C42" s="67">
        <f>C119</f>
        <v>0</v>
      </c>
      <c r="D42" s="67">
        <f>SUM(D119:O119)</f>
        <v>9455000</v>
      </c>
      <c r="E42" s="67">
        <f>SUM(P119:AA119)</f>
        <v>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9455000</v>
      </c>
      <c r="J42" s="181">
        <f>BL141</f>
        <v>9455000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87" t="s">
        <v>35</v>
      </c>
      <c r="F44" s="387"/>
      <c r="G44" s="387"/>
      <c r="H44" s="387"/>
      <c r="I44" s="387"/>
      <c r="J44" s="387"/>
      <c r="K44" s="387"/>
      <c r="L44" s="387"/>
      <c r="M44" s="387"/>
      <c r="N44" s="387"/>
      <c r="O44" s="387"/>
      <c r="P44" s="387"/>
      <c r="Q44" s="387" t="s">
        <v>36</v>
      </c>
      <c r="R44" s="387"/>
      <c r="S44" s="387"/>
      <c r="T44" s="387"/>
      <c r="U44" s="387"/>
      <c r="V44" s="387"/>
      <c r="W44" s="387"/>
      <c r="X44" s="387"/>
      <c r="Y44" s="387"/>
      <c r="Z44" s="387"/>
      <c r="AA44" s="387"/>
      <c r="AB44" s="387"/>
      <c r="AC44" s="387" t="s">
        <v>37</v>
      </c>
      <c r="AD44" s="387"/>
      <c r="AE44" s="387"/>
      <c r="AF44" s="387"/>
      <c r="AG44" s="387"/>
      <c r="AH44" s="387"/>
      <c r="AI44" s="387"/>
      <c r="AJ44" s="387"/>
      <c r="AK44" s="387"/>
      <c r="AL44" s="387"/>
      <c r="AM44" s="387"/>
      <c r="AN44" s="387"/>
      <c r="AO44" s="387" t="s">
        <v>38</v>
      </c>
      <c r="AP44" s="387"/>
      <c r="AQ44" s="387"/>
      <c r="AR44" s="387"/>
      <c r="AS44" s="387"/>
      <c r="AT44" s="387"/>
      <c r="AU44" s="387"/>
      <c r="AV44" s="387"/>
      <c r="AW44" s="387"/>
      <c r="AX44" s="387"/>
      <c r="AY44" s="387"/>
      <c r="AZ44" s="387"/>
      <c r="BA44" s="387" t="s">
        <v>39</v>
      </c>
      <c r="BB44" s="387"/>
      <c r="BC44" s="387"/>
      <c r="BD44" s="387"/>
      <c r="BE44" s="387"/>
      <c r="BF44" s="387"/>
      <c r="BG44" s="387"/>
      <c r="BH44" s="387"/>
      <c r="BI44" s="387"/>
      <c r="BJ44" s="387"/>
      <c r="BK44" s="387"/>
      <c r="BL44" s="387"/>
      <c r="BM44" s="65"/>
    </row>
    <row r="45" spans="2:75" customFormat="1" x14ac:dyDescent="0.15">
      <c r="B45" s="14" t="s">
        <v>712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397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404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407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408</v>
      </c>
      <c r="C50" s="63">
        <f>DEV_CWS!D8</f>
        <v>0</v>
      </c>
      <c r="D50" s="63">
        <f>DEV_CWS!E8</f>
        <v>0</v>
      </c>
      <c r="E50" s="63">
        <f>DEV_CWS!F8</f>
        <v>0</v>
      </c>
      <c r="F50" s="63">
        <f>DEV_CWS!G8</f>
        <v>0</v>
      </c>
      <c r="G50" s="63">
        <f>DEV_CWS!H8</f>
        <v>0</v>
      </c>
      <c r="H50" s="63">
        <f>DEV_CWS!I8</f>
        <v>0</v>
      </c>
      <c r="I50" s="63">
        <f>DEV_CWS!J8</f>
        <v>0</v>
      </c>
      <c r="J50" s="63">
        <f>DEV_CWS!K8</f>
        <v>0</v>
      </c>
      <c r="K50" s="63">
        <f>DEV_CWS!L8</f>
        <v>0</v>
      </c>
      <c r="L50" s="63">
        <f>DEV_CWS!M8</f>
        <v>0</v>
      </c>
      <c r="M50" s="63">
        <f>DEV_CWS!N8</f>
        <v>0</v>
      </c>
      <c r="N50" s="63">
        <f>DEV_CWS!O8</f>
        <v>0</v>
      </c>
      <c r="O50" s="63">
        <f>DEV_CWS!P8</f>
        <v>0</v>
      </c>
      <c r="P50" s="63">
        <f>DEV_CWS!Q8</f>
        <v>0</v>
      </c>
      <c r="Q50" s="63">
        <f>DEV_CWS!R8</f>
        <v>0</v>
      </c>
      <c r="R50" s="63">
        <f>DEV_CWS!S8</f>
        <v>0</v>
      </c>
      <c r="S50" s="63">
        <f>DEV_CWS!T8</f>
        <v>0</v>
      </c>
      <c r="T50" s="63">
        <f>DEV_CWS!U8</f>
        <v>0</v>
      </c>
      <c r="U50" s="63">
        <f>DEV_CWS!V8</f>
        <v>0</v>
      </c>
      <c r="V50" s="63">
        <f>DEV_CWS!W8</f>
        <v>0</v>
      </c>
      <c r="W50" s="63">
        <f>DEV_CWS!X8</f>
        <v>0</v>
      </c>
      <c r="X50" s="63">
        <f>DEV_CWS!Y8</f>
        <v>0</v>
      </c>
      <c r="Y50" s="63">
        <f>DEV_CWS!Z8</f>
        <v>0</v>
      </c>
      <c r="Z50" s="63">
        <f>DEV_CWS!AA8</f>
        <v>0</v>
      </c>
      <c r="AA50" s="63">
        <f>DEV_CWS!AB8</f>
        <v>0</v>
      </c>
      <c r="AB50" s="63">
        <f>DEV_CWS!AC8</f>
        <v>0</v>
      </c>
      <c r="AC50" s="63">
        <f>DEV_CWS!AD8</f>
        <v>0</v>
      </c>
      <c r="AD50" s="63">
        <f>DEV_CWS!AE8</f>
        <v>0</v>
      </c>
      <c r="AE50" s="63">
        <f>DEV_CWS!AF8</f>
        <v>0</v>
      </c>
      <c r="AF50" s="63">
        <f>DEV_CWS!AG8</f>
        <v>0</v>
      </c>
      <c r="AG50" s="63">
        <f>DEV_CWS!AH8</f>
        <v>0</v>
      </c>
      <c r="AH50" s="63">
        <f>DEV_CWS!AI8</f>
        <v>0</v>
      </c>
      <c r="AI50" s="63">
        <f>DEV_CWS!AJ8</f>
        <v>0</v>
      </c>
      <c r="AJ50" s="63">
        <f>DEV_CWS!AK8</f>
        <v>0</v>
      </c>
      <c r="AK50" s="63">
        <f>DEV_CWS!AL8</f>
        <v>0</v>
      </c>
      <c r="AL50" s="63">
        <f>DEV_CWS!AM8</f>
        <v>0</v>
      </c>
      <c r="AM50" s="63">
        <f>DEV_CWS!AN8</f>
        <v>0</v>
      </c>
      <c r="AN50" s="63">
        <f>DEV_CWS!AO8</f>
        <v>0</v>
      </c>
      <c r="AO50" s="63">
        <f>DEV_CWS!AP8</f>
        <v>0</v>
      </c>
      <c r="AP50" s="63">
        <f>DEV_CWS!AQ8</f>
        <v>0</v>
      </c>
      <c r="AQ50" s="63">
        <f>DEV_CWS!AR8</f>
        <v>0</v>
      </c>
      <c r="AR50" s="63">
        <f>DEV_CWS!AS8</f>
        <v>0</v>
      </c>
      <c r="AS50" s="63">
        <f>DEV_CWS!AT8</f>
        <v>0</v>
      </c>
      <c r="AT50" s="63">
        <f>DEV_CWS!AU8</f>
        <v>0</v>
      </c>
      <c r="AU50" s="63">
        <f>DEV_CWS!AV8</f>
        <v>0</v>
      </c>
      <c r="AV50" s="63">
        <f>DEV_CWS!AW8</f>
        <v>0</v>
      </c>
      <c r="AW50" s="63">
        <f>DEV_CWS!AX8</f>
        <v>0</v>
      </c>
      <c r="AX50" s="63">
        <f>DEV_CWS!AY8</f>
        <v>0</v>
      </c>
      <c r="AY50" s="63">
        <f>DEV_CWS!AZ8</f>
        <v>0</v>
      </c>
      <c r="AZ50" s="63">
        <f>DEV_CWS!BA8</f>
        <v>0</v>
      </c>
      <c r="BA50" s="63">
        <f>DEV_CWS!BB8</f>
        <v>0</v>
      </c>
      <c r="BB50" s="63">
        <f>DEV_CWS!BC8</f>
        <v>0</v>
      </c>
      <c r="BC50" s="63">
        <f>DEV_CWS!BD8</f>
        <v>0</v>
      </c>
      <c r="BD50" s="63">
        <f>DEV_CWS!BE8</f>
        <v>0</v>
      </c>
      <c r="BE50" s="63">
        <f>DEV_CWS!BF8</f>
        <v>0</v>
      </c>
      <c r="BF50" s="63">
        <f>DEV_CWS!BG8</f>
        <v>0</v>
      </c>
      <c r="BG50" s="63">
        <f>DEV_CWS!BH8</f>
        <v>0</v>
      </c>
      <c r="BH50" s="63">
        <f>DEV_CWS!BI8</f>
        <v>0</v>
      </c>
      <c r="BI50" s="63">
        <f>DEV_CWS!BJ8</f>
        <v>0</v>
      </c>
      <c r="BJ50" s="63">
        <f>DEV_CWS!BK8</f>
        <v>0</v>
      </c>
      <c r="BK50" s="63">
        <f>DEV_CWS!BL8</f>
        <v>0</v>
      </c>
      <c r="BL50" s="37"/>
      <c r="BM50" s="65"/>
    </row>
    <row r="51" spans="1:65" customFormat="1" x14ac:dyDescent="0.15">
      <c r="B51" s="47" t="s">
        <v>406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373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374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403</v>
      </c>
      <c r="C54" s="63">
        <f>DEV_CWS!D12</f>
        <v>0</v>
      </c>
      <c r="D54" s="63">
        <f>DEV_CWS!E12</f>
        <v>0</v>
      </c>
      <c r="E54" s="63">
        <f>DEV_CWS!F12</f>
        <v>0</v>
      </c>
      <c r="F54" s="63">
        <f>DEV_CWS!G12</f>
        <v>0</v>
      </c>
      <c r="G54" s="63">
        <f>DEV_CWS!H12</f>
        <v>0</v>
      </c>
      <c r="H54" s="63">
        <f>DEV_CWS!I12</f>
        <v>0</v>
      </c>
      <c r="I54" s="63">
        <f>DEV_CWS!J12</f>
        <v>0</v>
      </c>
      <c r="J54" s="63">
        <f>DEV_CWS!K12</f>
        <v>0</v>
      </c>
      <c r="K54" s="63">
        <f>DEV_CWS!L12</f>
        <v>0</v>
      </c>
      <c r="L54" s="63">
        <f>DEV_CWS!M12</f>
        <v>0</v>
      </c>
      <c r="M54" s="63">
        <f>DEV_CWS!N12</f>
        <v>0</v>
      </c>
      <c r="N54" s="63">
        <f>DEV_CWS!O12</f>
        <v>0</v>
      </c>
      <c r="O54" s="63">
        <f>DEV_CWS!P12</f>
        <v>0</v>
      </c>
      <c r="P54" s="63">
        <f>DEV_CWS!Q12</f>
        <v>0</v>
      </c>
      <c r="Q54" s="63">
        <f>DEV_CWS!R12</f>
        <v>0</v>
      </c>
      <c r="R54" s="63">
        <f>DEV_CWS!S12</f>
        <v>0</v>
      </c>
      <c r="S54" s="63">
        <f>DEV_CWS!T12</f>
        <v>0</v>
      </c>
      <c r="T54" s="63">
        <f>DEV_CWS!U12</f>
        <v>0</v>
      </c>
      <c r="U54" s="63">
        <f>DEV_CWS!V12</f>
        <v>0</v>
      </c>
      <c r="V54" s="63">
        <f>DEV_CWS!W12</f>
        <v>0</v>
      </c>
      <c r="W54" s="63">
        <f>DEV_CWS!X12</f>
        <v>0</v>
      </c>
      <c r="X54" s="63">
        <f>DEV_CWS!Y12</f>
        <v>0</v>
      </c>
      <c r="Y54" s="63">
        <f>DEV_CWS!Z12</f>
        <v>0</v>
      </c>
      <c r="Z54" s="63">
        <f>DEV_CWS!AA12</f>
        <v>0</v>
      </c>
      <c r="AA54" s="63">
        <f>DEV_CWS!AB12</f>
        <v>0</v>
      </c>
      <c r="AB54" s="63">
        <f>DEV_CWS!AC12</f>
        <v>0</v>
      </c>
      <c r="AC54" s="63">
        <f>DEV_CWS!AD12</f>
        <v>0</v>
      </c>
      <c r="AD54" s="63">
        <f>DEV_CWS!AE12</f>
        <v>0</v>
      </c>
      <c r="AE54" s="63">
        <f>DEV_CWS!AF12</f>
        <v>0</v>
      </c>
      <c r="AF54" s="63">
        <f>DEV_CWS!AG12</f>
        <v>0</v>
      </c>
      <c r="AG54" s="63">
        <f>DEV_CWS!AH12</f>
        <v>0</v>
      </c>
      <c r="AH54" s="63">
        <f>DEV_CWS!AI12</f>
        <v>0</v>
      </c>
      <c r="AI54" s="63">
        <f>DEV_CWS!AJ12</f>
        <v>0</v>
      </c>
      <c r="AJ54" s="63">
        <f>DEV_CWS!AK12</f>
        <v>0</v>
      </c>
      <c r="AK54" s="63">
        <f>DEV_CWS!AL12</f>
        <v>0</v>
      </c>
      <c r="AL54" s="63">
        <f>DEV_CWS!AM12</f>
        <v>0</v>
      </c>
      <c r="AM54" s="63">
        <f>DEV_CWS!AN12</f>
        <v>0</v>
      </c>
      <c r="AN54" s="63">
        <f>DEV_CWS!AO12</f>
        <v>0</v>
      </c>
      <c r="AO54" s="63">
        <f>DEV_CWS!AP12</f>
        <v>0</v>
      </c>
      <c r="AP54" s="63">
        <f>DEV_CWS!AQ12</f>
        <v>0</v>
      </c>
      <c r="AQ54" s="63">
        <f>DEV_CWS!AR12</f>
        <v>0</v>
      </c>
      <c r="AR54" s="63">
        <f>DEV_CWS!AS12</f>
        <v>0</v>
      </c>
      <c r="AS54" s="63">
        <f>DEV_CWS!AT12</f>
        <v>0</v>
      </c>
      <c r="AT54" s="63">
        <f>DEV_CWS!AU12</f>
        <v>0</v>
      </c>
      <c r="AU54" s="63">
        <f>DEV_CWS!AV12</f>
        <v>0</v>
      </c>
      <c r="AV54" s="63">
        <f>DEV_CWS!AW12</f>
        <v>0</v>
      </c>
      <c r="AW54" s="63">
        <f>DEV_CWS!AX12</f>
        <v>0</v>
      </c>
      <c r="AX54" s="63">
        <f>DEV_CWS!AY12</f>
        <v>0</v>
      </c>
      <c r="AY54" s="63">
        <f>DEV_CWS!AZ12</f>
        <v>0</v>
      </c>
      <c r="AZ54" s="63">
        <f>DEV_CWS!BA12</f>
        <v>0</v>
      </c>
      <c r="BA54" s="63">
        <f>DEV_CWS!BB12</f>
        <v>0</v>
      </c>
      <c r="BB54" s="63">
        <f>DEV_CWS!BC12</f>
        <v>0</v>
      </c>
      <c r="BC54" s="63">
        <f>DEV_CWS!BD12</f>
        <v>0</v>
      </c>
      <c r="BD54" s="63">
        <f>DEV_CWS!BE12</f>
        <v>0</v>
      </c>
      <c r="BE54" s="63">
        <f>DEV_CWS!BF12</f>
        <v>0</v>
      </c>
      <c r="BF54" s="63">
        <f>DEV_CWS!BG12</f>
        <v>0</v>
      </c>
      <c r="BG54" s="63">
        <f>DEV_CWS!BH12</f>
        <v>0</v>
      </c>
      <c r="BH54" s="63">
        <f>DEV_CWS!BI12</f>
        <v>0</v>
      </c>
      <c r="BI54" s="63">
        <f>DEV_CWS!BJ12</f>
        <v>0</v>
      </c>
      <c r="BJ54" s="63">
        <f>DEV_CWS!BK12</f>
        <v>0</v>
      </c>
      <c r="BK54" s="63">
        <f>DEV_CWS!BL12</f>
        <v>0</v>
      </c>
      <c r="BL54" s="37"/>
      <c r="BM54" s="65"/>
    </row>
    <row r="55" spans="1:65" x14ac:dyDescent="0.15">
      <c r="A55" s="75"/>
      <c r="B55" s="47" t="s">
        <v>405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409</v>
      </c>
      <c r="C57" s="63">
        <f>DEV_CWS!D15</f>
        <v>0</v>
      </c>
      <c r="D57" s="63">
        <f>DEV_CWS!E15</f>
        <v>0</v>
      </c>
      <c r="E57" s="63">
        <f>DEV_CWS!F15</f>
        <v>0</v>
      </c>
      <c r="F57" s="63">
        <f>DEV_CWS!G15</f>
        <v>0</v>
      </c>
      <c r="G57" s="63">
        <f>DEV_CWS!H15</f>
        <v>0</v>
      </c>
      <c r="H57" s="63">
        <f>DEV_CWS!I15</f>
        <v>0</v>
      </c>
      <c r="I57" s="63">
        <f>DEV_CWS!J15</f>
        <v>0</v>
      </c>
      <c r="J57" s="63">
        <f>DEV_CWS!K15</f>
        <v>0</v>
      </c>
      <c r="K57" s="63">
        <f>DEV_CWS!L15</f>
        <v>0</v>
      </c>
      <c r="L57" s="63">
        <f>DEV_CWS!M15</f>
        <v>0</v>
      </c>
      <c r="M57" s="63">
        <f>DEV_CWS!N15</f>
        <v>0</v>
      </c>
      <c r="N57" s="63">
        <f>DEV_CWS!O15</f>
        <v>0</v>
      </c>
      <c r="O57" s="63">
        <f>DEV_CWS!P15</f>
        <v>0</v>
      </c>
      <c r="P57" s="63">
        <f>DEV_CWS!Q15</f>
        <v>0</v>
      </c>
      <c r="Q57" s="63">
        <f>DEV_CWS!R15</f>
        <v>0</v>
      </c>
      <c r="R57" s="63">
        <f>DEV_CWS!S15</f>
        <v>0</v>
      </c>
      <c r="S57" s="63">
        <f>DEV_CWS!T15</f>
        <v>0</v>
      </c>
      <c r="T57" s="63">
        <f>DEV_CWS!U15</f>
        <v>0</v>
      </c>
      <c r="U57" s="63">
        <f>DEV_CWS!V15</f>
        <v>0</v>
      </c>
      <c r="V57" s="63">
        <f>DEV_CWS!W15</f>
        <v>0</v>
      </c>
      <c r="W57" s="63">
        <f>DEV_CWS!X15</f>
        <v>0</v>
      </c>
      <c r="X57" s="63">
        <f>DEV_CWS!Y15</f>
        <v>0</v>
      </c>
      <c r="Y57" s="63">
        <f>DEV_CWS!Z15</f>
        <v>0</v>
      </c>
      <c r="Z57" s="63">
        <f>DEV_CWS!AA15</f>
        <v>0</v>
      </c>
      <c r="AA57" s="63">
        <f>DEV_CWS!AB15</f>
        <v>0</v>
      </c>
      <c r="AB57" s="63">
        <f>DEV_CWS!AC15</f>
        <v>0</v>
      </c>
      <c r="AC57" s="63">
        <f>DEV_CWS!AD15</f>
        <v>0</v>
      </c>
      <c r="AD57" s="63">
        <f>DEV_CWS!AE15</f>
        <v>0</v>
      </c>
      <c r="AE57" s="63">
        <f>DEV_CWS!AF15</f>
        <v>0</v>
      </c>
      <c r="AF57" s="63">
        <f>DEV_CWS!AG15</f>
        <v>0</v>
      </c>
      <c r="AG57" s="63">
        <f>DEV_CWS!AH15</f>
        <v>0</v>
      </c>
      <c r="AH57" s="63">
        <f>DEV_CWS!AI15</f>
        <v>0</v>
      </c>
      <c r="AI57" s="63">
        <f>DEV_CWS!AJ15</f>
        <v>0</v>
      </c>
      <c r="AJ57" s="63">
        <f>DEV_CWS!AK15</f>
        <v>0</v>
      </c>
      <c r="AK57" s="63">
        <f>DEV_CWS!AL15</f>
        <v>0</v>
      </c>
      <c r="AL57" s="63">
        <f>DEV_CWS!AM15</f>
        <v>0</v>
      </c>
      <c r="AM57" s="63">
        <f>DEV_CWS!AN15</f>
        <v>0</v>
      </c>
      <c r="AN57" s="63">
        <f>DEV_CWS!AO15</f>
        <v>0</v>
      </c>
      <c r="AO57" s="63">
        <f>DEV_CWS!AP15</f>
        <v>0</v>
      </c>
      <c r="AP57" s="63">
        <f>DEV_CWS!AQ15</f>
        <v>0</v>
      </c>
      <c r="AQ57" s="63">
        <f>DEV_CWS!AR15</f>
        <v>0</v>
      </c>
      <c r="AR57" s="63">
        <f>DEV_CWS!AS15</f>
        <v>0</v>
      </c>
      <c r="AS57" s="63">
        <f>DEV_CWS!AT15</f>
        <v>0</v>
      </c>
      <c r="AT57" s="63">
        <f>DEV_CWS!AU15</f>
        <v>0</v>
      </c>
      <c r="AU57" s="63">
        <f>DEV_CWS!AV15</f>
        <v>0</v>
      </c>
      <c r="AV57" s="63">
        <f>DEV_CWS!AW15</f>
        <v>0</v>
      </c>
      <c r="AW57" s="63">
        <f>DEV_CWS!AX15</f>
        <v>0</v>
      </c>
      <c r="AX57" s="63">
        <f>DEV_CWS!AY15</f>
        <v>0</v>
      </c>
      <c r="AY57" s="63">
        <f>DEV_CWS!AZ15</f>
        <v>0</v>
      </c>
      <c r="AZ57" s="63">
        <f>DEV_CWS!BA15</f>
        <v>0</v>
      </c>
      <c r="BA57" s="63">
        <f>DEV_CWS!BB15</f>
        <v>0</v>
      </c>
      <c r="BB57" s="63">
        <f>DEV_CWS!BC15</f>
        <v>0</v>
      </c>
      <c r="BC57" s="63">
        <f>DEV_CWS!BD15</f>
        <v>0</v>
      </c>
      <c r="BD57" s="63">
        <f>DEV_CWS!BE15</f>
        <v>0</v>
      </c>
      <c r="BE57" s="63">
        <f>DEV_CWS!BF15</f>
        <v>0</v>
      </c>
      <c r="BF57" s="63">
        <f>DEV_CWS!BG15</f>
        <v>0</v>
      </c>
      <c r="BG57" s="63">
        <f>DEV_CWS!BH15</f>
        <v>0</v>
      </c>
      <c r="BH57" s="63">
        <f>DEV_CWS!BI15</f>
        <v>0</v>
      </c>
      <c r="BI57" s="63">
        <f>DEV_CWS!BJ15</f>
        <v>0</v>
      </c>
      <c r="BJ57" s="63">
        <f>DEV_CWS!BK15</f>
        <v>0</v>
      </c>
      <c r="BK57" s="63">
        <f>DEV_CWS!BL15</f>
        <v>0</v>
      </c>
      <c r="BL57" s="38">
        <f>SUM(C57:BK57)</f>
        <v>0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400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404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526</v>
      </c>
      <c r="C62" s="63">
        <f>DEV_CWS!D20</f>
        <v>0</v>
      </c>
      <c r="D62" s="63">
        <f>DEV_CWS!E20</f>
        <v>0</v>
      </c>
      <c r="E62" s="63">
        <f>DEV_CWS!F20</f>
        <v>0</v>
      </c>
      <c r="F62" s="63">
        <f>DEV_CWS!G20</f>
        <v>0</v>
      </c>
      <c r="G62" s="63">
        <f>DEV_CWS!H20</f>
        <v>0</v>
      </c>
      <c r="H62" s="63">
        <f>DEV_CWS!I20</f>
        <v>0</v>
      </c>
      <c r="I62" s="63">
        <f>DEV_CWS!J20</f>
        <v>0</v>
      </c>
      <c r="J62" s="63">
        <f>DEV_CWS!K20</f>
        <v>0</v>
      </c>
      <c r="K62" s="63">
        <f>DEV_CWS!L20</f>
        <v>0</v>
      </c>
      <c r="L62" s="63">
        <f>DEV_CWS!M20</f>
        <v>0</v>
      </c>
      <c r="M62" s="63">
        <f>DEV_CWS!N20</f>
        <v>0</v>
      </c>
      <c r="N62" s="63">
        <f>DEV_CWS!O20</f>
        <v>0</v>
      </c>
      <c r="O62" s="63">
        <f>DEV_CWS!P20</f>
        <v>0</v>
      </c>
      <c r="P62" s="63">
        <f>DEV_CWS!Q20</f>
        <v>0</v>
      </c>
      <c r="Q62" s="63">
        <f>DEV_CWS!R20</f>
        <v>0</v>
      </c>
      <c r="R62" s="63">
        <f>DEV_CWS!S20</f>
        <v>0</v>
      </c>
      <c r="S62" s="63">
        <f>DEV_CWS!T20</f>
        <v>0</v>
      </c>
      <c r="T62" s="63">
        <f>DEV_CWS!U20</f>
        <v>0</v>
      </c>
      <c r="U62" s="63">
        <f>DEV_CWS!V20</f>
        <v>0</v>
      </c>
      <c r="V62" s="63">
        <f>DEV_CWS!W20</f>
        <v>0</v>
      </c>
      <c r="W62" s="63">
        <f>DEV_CWS!X20</f>
        <v>0</v>
      </c>
      <c r="X62" s="63">
        <f>DEV_CWS!Y20</f>
        <v>0</v>
      </c>
      <c r="Y62" s="63">
        <f>DEV_CWS!Z20</f>
        <v>0</v>
      </c>
      <c r="Z62" s="63">
        <f>DEV_CWS!AA20</f>
        <v>0</v>
      </c>
      <c r="AA62" s="63">
        <f>DEV_CWS!AB20</f>
        <v>0</v>
      </c>
      <c r="AB62" s="63">
        <f>DEV_CWS!AC20</f>
        <v>0</v>
      </c>
      <c r="AC62" s="63">
        <f>DEV_CWS!AD20</f>
        <v>0</v>
      </c>
      <c r="AD62" s="63">
        <f>DEV_CWS!AE20</f>
        <v>0</v>
      </c>
      <c r="AE62" s="63">
        <f>DEV_CWS!AF20</f>
        <v>0</v>
      </c>
      <c r="AF62" s="63">
        <f>DEV_CWS!AG20</f>
        <v>0</v>
      </c>
      <c r="AG62" s="63">
        <f>DEV_CWS!AH20</f>
        <v>0</v>
      </c>
      <c r="AH62" s="63">
        <f>DEV_CWS!AI20</f>
        <v>0</v>
      </c>
      <c r="AI62" s="63">
        <f>DEV_CWS!AJ20</f>
        <v>0</v>
      </c>
      <c r="AJ62" s="63">
        <f>DEV_CWS!AK20</f>
        <v>0</v>
      </c>
      <c r="AK62" s="63">
        <f>DEV_CWS!AL20</f>
        <v>0</v>
      </c>
      <c r="AL62" s="63">
        <f>DEV_CWS!AM20</f>
        <v>0</v>
      </c>
      <c r="AM62" s="63">
        <f>DEV_CWS!AN20</f>
        <v>0</v>
      </c>
      <c r="AN62" s="63">
        <f>DEV_CWS!AO20</f>
        <v>0</v>
      </c>
      <c r="AO62" s="63">
        <f>DEV_CWS!AP20</f>
        <v>0</v>
      </c>
      <c r="AP62" s="63">
        <f>DEV_CWS!AQ20</f>
        <v>0</v>
      </c>
      <c r="AQ62" s="63">
        <f>DEV_CWS!AR20</f>
        <v>0</v>
      </c>
      <c r="AR62" s="63">
        <f>DEV_CWS!AS20</f>
        <v>0</v>
      </c>
      <c r="AS62" s="63">
        <f>DEV_CWS!AT20</f>
        <v>0</v>
      </c>
      <c r="AT62" s="63">
        <f>DEV_CWS!AU20</f>
        <v>0</v>
      </c>
      <c r="AU62" s="63">
        <f>DEV_CWS!AV20</f>
        <v>0</v>
      </c>
      <c r="AV62" s="63">
        <f>DEV_CWS!AW20</f>
        <v>0</v>
      </c>
      <c r="AW62" s="63">
        <f>DEV_CWS!AX20</f>
        <v>0</v>
      </c>
      <c r="AX62" s="63">
        <f>DEV_CWS!AY20</f>
        <v>0</v>
      </c>
      <c r="AY62" s="63">
        <f>DEV_CWS!AZ20</f>
        <v>0</v>
      </c>
      <c r="AZ62" s="63">
        <f>DEV_CWS!BA20</f>
        <v>0</v>
      </c>
      <c r="BA62" s="63">
        <f>DEV_CWS!BB20</f>
        <v>0</v>
      </c>
      <c r="BB62" s="63">
        <f>DEV_CWS!BC20</f>
        <v>0</v>
      </c>
      <c r="BC62" s="63">
        <f>DEV_CWS!BD20</f>
        <v>0</v>
      </c>
      <c r="BD62" s="63">
        <f>DEV_CWS!BE20</f>
        <v>0</v>
      </c>
      <c r="BE62" s="63">
        <f>DEV_CWS!BF20</f>
        <v>0</v>
      </c>
      <c r="BF62" s="63">
        <f>DEV_CWS!BG20</f>
        <v>0</v>
      </c>
      <c r="BG62" s="63">
        <f>DEV_CWS!BH20</f>
        <v>0</v>
      </c>
      <c r="BH62" s="63">
        <f>DEV_CWS!BI20</f>
        <v>0</v>
      </c>
      <c r="BI62" s="63">
        <f>DEV_CWS!BJ20</f>
        <v>0</v>
      </c>
      <c r="BJ62" s="63">
        <f>DEV_CWS!BK20</f>
        <v>0</v>
      </c>
      <c r="BK62" s="63">
        <f>DEV_CWS!BL20</f>
        <v>0</v>
      </c>
      <c r="BL62" s="37"/>
      <c r="BM62" s="65"/>
    </row>
    <row r="63" spans="1:65" customFormat="1" x14ac:dyDescent="0.15">
      <c r="B63" s="47" t="s">
        <v>571</v>
      </c>
      <c r="C63" s="63">
        <f>DEV_CWS!D21</f>
        <v>0</v>
      </c>
      <c r="D63" s="63">
        <f>DEV_CWS!E21</f>
        <v>0</v>
      </c>
      <c r="E63" s="63">
        <f>DEV_CWS!F21</f>
        <v>0</v>
      </c>
      <c r="F63" s="63">
        <f>DEV_CWS!G21</f>
        <v>0</v>
      </c>
      <c r="G63" s="63">
        <f>DEV_CWS!H21</f>
        <v>0</v>
      </c>
      <c r="H63" s="63">
        <f>DEV_CWS!I21</f>
        <v>0</v>
      </c>
      <c r="I63" s="63">
        <f>DEV_CWS!J21</f>
        <v>0</v>
      </c>
      <c r="J63" s="63">
        <f>DEV_CWS!K21</f>
        <v>0</v>
      </c>
      <c r="K63" s="63">
        <f>DEV_CWS!L21</f>
        <v>0</v>
      </c>
      <c r="L63" s="63">
        <f>DEV_CWS!M21</f>
        <v>0</v>
      </c>
      <c r="M63" s="63">
        <f>DEV_CWS!N21</f>
        <v>0</v>
      </c>
      <c r="N63" s="63">
        <f>DEV_CWS!O21</f>
        <v>0</v>
      </c>
      <c r="O63" s="63">
        <f>DEV_CWS!P21</f>
        <v>0</v>
      </c>
      <c r="P63" s="63">
        <f>DEV_CWS!Q21</f>
        <v>0</v>
      </c>
      <c r="Q63" s="63">
        <f>DEV_CWS!R21</f>
        <v>0</v>
      </c>
      <c r="R63" s="63">
        <f>DEV_CWS!S21</f>
        <v>0</v>
      </c>
      <c r="S63" s="63">
        <f>DEV_CWS!T21</f>
        <v>0</v>
      </c>
      <c r="T63" s="63">
        <f>DEV_CWS!U21</f>
        <v>0</v>
      </c>
      <c r="U63" s="63">
        <f>DEV_CWS!V21</f>
        <v>0</v>
      </c>
      <c r="V63" s="63">
        <f>DEV_CWS!W21</f>
        <v>0</v>
      </c>
      <c r="W63" s="63">
        <f>DEV_CWS!X21</f>
        <v>0</v>
      </c>
      <c r="X63" s="63">
        <f>DEV_CWS!Y21</f>
        <v>0</v>
      </c>
      <c r="Y63" s="63">
        <f>DEV_CWS!Z21</f>
        <v>0</v>
      </c>
      <c r="Z63" s="63">
        <f>DEV_CWS!AA21</f>
        <v>0</v>
      </c>
      <c r="AA63" s="63">
        <f>DEV_CWS!AB21</f>
        <v>0</v>
      </c>
      <c r="AB63" s="63">
        <f>DEV_CWS!AC21</f>
        <v>0</v>
      </c>
      <c r="AC63" s="63">
        <f>DEV_CWS!AD21</f>
        <v>0</v>
      </c>
      <c r="AD63" s="63">
        <f>DEV_CWS!AE21</f>
        <v>0</v>
      </c>
      <c r="AE63" s="63">
        <f>DEV_CWS!AF21</f>
        <v>0</v>
      </c>
      <c r="AF63" s="63">
        <f>DEV_CWS!AG21</f>
        <v>0</v>
      </c>
      <c r="AG63" s="63">
        <f>DEV_CWS!AH21</f>
        <v>0</v>
      </c>
      <c r="AH63" s="63">
        <f>DEV_CWS!AI21</f>
        <v>0</v>
      </c>
      <c r="AI63" s="63">
        <f>DEV_CWS!AJ21</f>
        <v>0</v>
      </c>
      <c r="AJ63" s="63">
        <f>DEV_CWS!AK21</f>
        <v>0</v>
      </c>
      <c r="AK63" s="63">
        <f>DEV_CWS!AL21</f>
        <v>0</v>
      </c>
      <c r="AL63" s="63">
        <f>DEV_CWS!AM21</f>
        <v>0</v>
      </c>
      <c r="AM63" s="63">
        <f>DEV_CWS!AN21</f>
        <v>0</v>
      </c>
      <c r="AN63" s="63">
        <f>DEV_CWS!AO21</f>
        <v>0</v>
      </c>
      <c r="AO63" s="63">
        <f>DEV_CWS!AP21</f>
        <v>0</v>
      </c>
      <c r="AP63" s="63">
        <f>DEV_CWS!AQ21</f>
        <v>0</v>
      </c>
      <c r="AQ63" s="63">
        <f>DEV_CWS!AR21</f>
        <v>0</v>
      </c>
      <c r="AR63" s="63">
        <f>DEV_CWS!AS21</f>
        <v>0</v>
      </c>
      <c r="AS63" s="63">
        <f>DEV_CWS!AT21</f>
        <v>0</v>
      </c>
      <c r="AT63" s="63">
        <f>DEV_CWS!AU21</f>
        <v>0</v>
      </c>
      <c r="AU63" s="63">
        <f>DEV_CWS!AV21</f>
        <v>0</v>
      </c>
      <c r="AV63" s="63">
        <f>DEV_CWS!AW21</f>
        <v>0</v>
      </c>
      <c r="AW63" s="63">
        <f>DEV_CWS!AX21</f>
        <v>0</v>
      </c>
      <c r="AX63" s="63">
        <f>DEV_CWS!AY21</f>
        <v>0</v>
      </c>
      <c r="AY63" s="63">
        <f>DEV_CWS!AZ21</f>
        <v>0</v>
      </c>
      <c r="AZ63" s="63">
        <f>DEV_CWS!BA21</f>
        <v>0</v>
      </c>
      <c r="BA63" s="63">
        <f>DEV_CWS!BB21</f>
        <v>0</v>
      </c>
      <c r="BB63" s="63">
        <f>DEV_CWS!BC21</f>
        <v>0</v>
      </c>
      <c r="BC63" s="63">
        <f>DEV_CWS!BD21</f>
        <v>0</v>
      </c>
      <c r="BD63" s="63">
        <f>DEV_CWS!BE21</f>
        <v>0</v>
      </c>
      <c r="BE63" s="63">
        <f>DEV_CWS!BF21</f>
        <v>0</v>
      </c>
      <c r="BF63" s="63">
        <f>DEV_CWS!BG21</f>
        <v>0</v>
      </c>
      <c r="BG63" s="63">
        <f>DEV_CWS!BH21</f>
        <v>0</v>
      </c>
      <c r="BH63" s="63">
        <f>DEV_CWS!BI21</f>
        <v>0</v>
      </c>
      <c r="BI63" s="63">
        <f>DEV_CWS!BJ21</f>
        <v>0</v>
      </c>
      <c r="BJ63" s="63">
        <f>DEV_CWS!BK21</f>
        <v>0</v>
      </c>
      <c r="BK63" s="63">
        <f>DEV_CWS!BL21</f>
        <v>0</v>
      </c>
      <c r="BL63" s="37"/>
      <c r="BM63" s="65"/>
    </row>
    <row r="64" spans="1:65" customFormat="1" x14ac:dyDescent="0.15">
      <c r="B64" s="47" t="s">
        <v>572</v>
      </c>
      <c r="C64" s="63">
        <f>DEV_CWS!D22</f>
        <v>0</v>
      </c>
      <c r="D64" s="63">
        <f>DEV_CWS!E22</f>
        <v>0</v>
      </c>
      <c r="E64" s="63">
        <f>DEV_CWS!F22</f>
        <v>0</v>
      </c>
      <c r="F64" s="63">
        <f>DEV_CWS!G22</f>
        <v>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408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0</v>
      </c>
      <c r="K65" s="63">
        <f>DEV_CWS!L23</f>
        <v>0</v>
      </c>
      <c r="L65" s="63">
        <f>DEV_CWS!M23</f>
        <v>0</v>
      </c>
      <c r="M65" s="63">
        <f>DEV_CWS!N23</f>
        <v>0</v>
      </c>
      <c r="N65" s="63">
        <f>DEV_CWS!O23</f>
        <v>0</v>
      </c>
      <c r="O65" s="63">
        <f>DEV_CWS!P23</f>
        <v>0</v>
      </c>
      <c r="P65" s="63">
        <f>DEV_CWS!Q23</f>
        <v>0</v>
      </c>
      <c r="Q65" s="63">
        <f>DEV_CWS!R23</f>
        <v>0</v>
      </c>
      <c r="R65" s="63">
        <f>DEV_CWS!S23</f>
        <v>0</v>
      </c>
      <c r="S65" s="63">
        <f>DEV_CWS!T23</f>
        <v>0</v>
      </c>
      <c r="T65" s="63">
        <f>DEV_CWS!U23</f>
        <v>0</v>
      </c>
      <c r="U65" s="63">
        <f>DEV_CWS!V23</f>
        <v>0</v>
      </c>
      <c r="V65" s="63">
        <f>DEV_CWS!W23</f>
        <v>0</v>
      </c>
      <c r="W65" s="63">
        <f>DEV_CWS!X23</f>
        <v>0</v>
      </c>
      <c r="X65" s="63">
        <f>DEV_CWS!Y23</f>
        <v>0</v>
      </c>
      <c r="Y65" s="63">
        <f>DEV_CWS!Z23</f>
        <v>0</v>
      </c>
      <c r="Z65" s="63">
        <f>DEV_CWS!AA23</f>
        <v>0</v>
      </c>
      <c r="AA65" s="63">
        <f>DEV_CWS!AB23</f>
        <v>0</v>
      </c>
      <c r="AB65" s="63">
        <f>DEV_CWS!AC23</f>
        <v>0</v>
      </c>
      <c r="AC65" s="63">
        <f>DEV_CWS!AD23</f>
        <v>0</v>
      </c>
      <c r="AD65" s="63">
        <f>DEV_CWS!AE23</f>
        <v>0</v>
      </c>
      <c r="AE65" s="63">
        <f>DEV_CWS!AF23</f>
        <v>0</v>
      </c>
      <c r="AF65" s="63">
        <f>DEV_CWS!AG23</f>
        <v>0</v>
      </c>
      <c r="AG65" s="63">
        <f>DEV_CWS!AH23</f>
        <v>0</v>
      </c>
      <c r="AH65" s="63">
        <f>DEV_CWS!AI23</f>
        <v>0</v>
      </c>
      <c r="AI65" s="63">
        <f>DEV_CWS!AJ23</f>
        <v>0</v>
      </c>
      <c r="AJ65" s="63">
        <f>DEV_CWS!AK23</f>
        <v>0</v>
      </c>
      <c r="AK65" s="63">
        <f>DEV_CWS!AL23</f>
        <v>0</v>
      </c>
      <c r="AL65" s="63">
        <f>DEV_CWS!AM23</f>
        <v>0</v>
      </c>
      <c r="AM65" s="63">
        <f>DEV_CWS!AN23</f>
        <v>0</v>
      </c>
      <c r="AN65" s="63">
        <f>DEV_CWS!AO23</f>
        <v>0</v>
      </c>
      <c r="AO65" s="63">
        <f>DEV_CWS!AP23</f>
        <v>0</v>
      </c>
      <c r="AP65" s="63">
        <f>DEV_CWS!AQ23</f>
        <v>0</v>
      </c>
      <c r="AQ65" s="63">
        <f>DEV_CWS!AR23</f>
        <v>0</v>
      </c>
      <c r="AR65" s="63">
        <f>DEV_CWS!AS23</f>
        <v>0</v>
      </c>
      <c r="AS65" s="63">
        <f>DEV_CWS!AT23</f>
        <v>0</v>
      </c>
      <c r="AT65" s="63">
        <f>DEV_CWS!AU23</f>
        <v>0</v>
      </c>
      <c r="AU65" s="63">
        <f>DEV_CWS!AV23</f>
        <v>0</v>
      </c>
      <c r="AV65" s="63">
        <f>DEV_CWS!AW23</f>
        <v>0</v>
      </c>
      <c r="AW65" s="63">
        <f>DEV_CWS!AX23</f>
        <v>0</v>
      </c>
      <c r="AX65" s="63">
        <f>DEV_CWS!AY23</f>
        <v>0</v>
      </c>
      <c r="AY65" s="63">
        <f>DEV_CWS!AZ23</f>
        <v>0</v>
      </c>
      <c r="AZ65" s="63">
        <f>DEV_CWS!BA23</f>
        <v>0</v>
      </c>
      <c r="BA65" s="63">
        <f>DEV_CWS!BB23</f>
        <v>0</v>
      </c>
      <c r="BB65" s="63">
        <f>DEV_CWS!BC23</f>
        <v>0</v>
      </c>
      <c r="BC65" s="63">
        <f>DEV_CWS!BD23</f>
        <v>0</v>
      </c>
      <c r="BD65" s="63">
        <f>DEV_CWS!BE23</f>
        <v>0</v>
      </c>
      <c r="BE65" s="63">
        <f>DEV_CWS!BF23</f>
        <v>0</v>
      </c>
      <c r="BF65" s="63">
        <f>DEV_CWS!BG23</f>
        <v>0</v>
      </c>
      <c r="BG65" s="63">
        <f>DEV_CWS!BH23</f>
        <v>0</v>
      </c>
      <c r="BH65" s="63">
        <f>DEV_CWS!BI23</f>
        <v>0</v>
      </c>
      <c r="BI65" s="63">
        <f>DEV_CWS!BJ23</f>
        <v>0</v>
      </c>
      <c r="BJ65" s="63">
        <f>DEV_CWS!BK23</f>
        <v>0</v>
      </c>
      <c r="BK65" s="63">
        <f>DEV_CWS!BL23</f>
        <v>0</v>
      </c>
      <c r="BL65" s="37"/>
      <c r="BM65" s="65"/>
    </row>
    <row r="66" spans="1:65" customFormat="1" x14ac:dyDescent="0.15">
      <c r="B66" s="47" t="s">
        <v>406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0</v>
      </c>
      <c r="K66" s="63">
        <f>DEV_CWS!L24</f>
        <v>0</v>
      </c>
      <c r="L66" s="63">
        <f>DEV_CWS!M24</f>
        <v>0</v>
      </c>
      <c r="M66" s="63">
        <f>DEV_CWS!N24</f>
        <v>0</v>
      </c>
      <c r="N66" s="63">
        <f>DEV_CWS!O24</f>
        <v>0</v>
      </c>
      <c r="O66" s="63">
        <f>DEV_CWS!P24</f>
        <v>0</v>
      </c>
      <c r="P66" s="63">
        <f>DEV_CWS!Q24</f>
        <v>0</v>
      </c>
      <c r="Q66" s="63">
        <f>DEV_CWS!R24</f>
        <v>0</v>
      </c>
      <c r="R66" s="63">
        <f>DEV_CWS!S24</f>
        <v>0</v>
      </c>
      <c r="S66" s="63">
        <f>DEV_CWS!T24</f>
        <v>0</v>
      </c>
      <c r="T66" s="63">
        <f>DEV_CWS!U24</f>
        <v>0</v>
      </c>
      <c r="U66" s="63">
        <f>DEV_CWS!V24</f>
        <v>0</v>
      </c>
      <c r="V66" s="63">
        <f>DEV_CWS!W24</f>
        <v>0</v>
      </c>
      <c r="W66" s="63">
        <f>DEV_CWS!X24</f>
        <v>0</v>
      </c>
      <c r="X66" s="63">
        <f>DEV_CWS!Y24</f>
        <v>0</v>
      </c>
      <c r="Y66" s="63">
        <f>DEV_CWS!Z24</f>
        <v>0</v>
      </c>
      <c r="Z66" s="63">
        <f>DEV_CWS!AA24</f>
        <v>0</v>
      </c>
      <c r="AA66" s="63">
        <f>DEV_CWS!AB24</f>
        <v>0</v>
      </c>
      <c r="AB66" s="63">
        <f>DEV_CWS!AC24</f>
        <v>0</v>
      </c>
      <c r="AC66" s="63">
        <f>DEV_CWS!AD24</f>
        <v>0</v>
      </c>
      <c r="AD66" s="63">
        <f>DEV_CWS!AE24</f>
        <v>0</v>
      </c>
      <c r="AE66" s="63">
        <f>DEV_CWS!AF24</f>
        <v>0</v>
      </c>
      <c r="AF66" s="63">
        <f>DEV_CWS!AG24</f>
        <v>0</v>
      </c>
      <c r="AG66" s="63">
        <f>DEV_CWS!AH24</f>
        <v>0</v>
      </c>
      <c r="AH66" s="63">
        <f>DEV_CWS!AI24</f>
        <v>0</v>
      </c>
      <c r="AI66" s="63">
        <f>DEV_CWS!AJ24</f>
        <v>0</v>
      </c>
      <c r="AJ66" s="63">
        <f>DEV_CWS!AK24</f>
        <v>0</v>
      </c>
      <c r="AK66" s="63">
        <f>DEV_CWS!AL24</f>
        <v>0</v>
      </c>
      <c r="AL66" s="63">
        <f>DEV_CWS!AM24</f>
        <v>0</v>
      </c>
      <c r="AM66" s="63">
        <f>DEV_CWS!AN24</f>
        <v>0</v>
      </c>
      <c r="AN66" s="63">
        <f>DEV_CWS!AO24</f>
        <v>0</v>
      </c>
      <c r="AO66" s="63">
        <f>DEV_CWS!AP24</f>
        <v>0</v>
      </c>
      <c r="AP66" s="63">
        <f>DEV_CWS!AQ24</f>
        <v>0</v>
      </c>
      <c r="AQ66" s="63">
        <f>DEV_CWS!AR24</f>
        <v>0</v>
      </c>
      <c r="AR66" s="63">
        <f>DEV_CWS!AS24</f>
        <v>0</v>
      </c>
      <c r="AS66" s="63">
        <f>DEV_CWS!AT24</f>
        <v>0</v>
      </c>
      <c r="AT66" s="63">
        <f>DEV_CWS!AU24</f>
        <v>0</v>
      </c>
      <c r="AU66" s="63">
        <f>DEV_CWS!AV24</f>
        <v>0</v>
      </c>
      <c r="AV66" s="63">
        <f>DEV_CWS!AW24</f>
        <v>0</v>
      </c>
      <c r="AW66" s="63">
        <f>DEV_CWS!AX24</f>
        <v>0</v>
      </c>
      <c r="AX66" s="63">
        <f>DEV_CWS!AY24</f>
        <v>0</v>
      </c>
      <c r="AY66" s="63">
        <f>DEV_CWS!AZ24</f>
        <v>0</v>
      </c>
      <c r="AZ66" s="63">
        <f>DEV_CWS!BA24</f>
        <v>0</v>
      </c>
      <c r="BA66" s="63">
        <f>DEV_CWS!BB24</f>
        <v>0</v>
      </c>
      <c r="BB66" s="63">
        <f>DEV_CWS!BC24</f>
        <v>0</v>
      </c>
      <c r="BC66" s="63">
        <f>DEV_CWS!BD24</f>
        <v>0</v>
      </c>
      <c r="BD66" s="63">
        <f>DEV_CWS!BE24</f>
        <v>0</v>
      </c>
      <c r="BE66" s="63">
        <f>DEV_CWS!BF24</f>
        <v>0</v>
      </c>
      <c r="BF66" s="63">
        <f>DEV_CWS!BG24</f>
        <v>0</v>
      </c>
      <c r="BG66" s="63">
        <f>DEV_CWS!BH24</f>
        <v>0</v>
      </c>
      <c r="BH66" s="63">
        <f>DEV_CWS!BI24</f>
        <v>0</v>
      </c>
      <c r="BI66" s="63">
        <f>DEV_CWS!BJ24</f>
        <v>0</v>
      </c>
      <c r="BJ66" s="63">
        <f>DEV_CWS!BK24</f>
        <v>0</v>
      </c>
      <c r="BK66" s="63">
        <f>DEV_CWS!BL24</f>
        <v>0</v>
      </c>
      <c r="BL66" s="37"/>
      <c r="BM66" s="65"/>
    </row>
    <row r="67" spans="1:65" x14ac:dyDescent="0.15">
      <c r="A67" s="75"/>
      <c r="B67" s="47" t="s">
        <v>373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374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0</v>
      </c>
      <c r="K68" s="63">
        <f>DEV_CWS!L26</f>
        <v>0</v>
      </c>
      <c r="L68" s="63">
        <f>DEV_CWS!M26</f>
        <v>0</v>
      </c>
      <c r="M68" s="63">
        <f>DEV_CWS!N26</f>
        <v>0</v>
      </c>
      <c r="N68" s="63">
        <f>DEV_CWS!O26</f>
        <v>0</v>
      </c>
      <c r="O68" s="63">
        <f>DEV_CWS!P26</f>
        <v>0</v>
      </c>
      <c r="P68" s="63">
        <f>DEV_CWS!Q26</f>
        <v>0</v>
      </c>
      <c r="Q68" s="63">
        <f>DEV_CWS!R26</f>
        <v>0</v>
      </c>
      <c r="R68" s="63">
        <f>DEV_CWS!S26</f>
        <v>0</v>
      </c>
      <c r="S68" s="63">
        <f>DEV_CWS!T26</f>
        <v>0</v>
      </c>
      <c r="T68" s="63">
        <f>DEV_CWS!U26</f>
        <v>0</v>
      </c>
      <c r="U68" s="63">
        <f>DEV_CWS!V26</f>
        <v>0</v>
      </c>
      <c r="V68" s="63">
        <f>DEV_CWS!W26</f>
        <v>0</v>
      </c>
      <c r="W68" s="63">
        <f>DEV_CWS!X26</f>
        <v>0</v>
      </c>
      <c r="X68" s="63">
        <f>DEV_CWS!Y26</f>
        <v>0</v>
      </c>
      <c r="Y68" s="63">
        <f>DEV_CWS!Z26</f>
        <v>0</v>
      </c>
      <c r="Z68" s="63">
        <f>DEV_CWS!AA26</f>
        <v>0</v>
      </c>
      <c r="AA68" s="63">
        <f>DEV_CWS!AB26</f>
        <v>0</v>
      </c>
      <c r="AB68" s="63">
        <f>DEV_CWS!AC26</f>
        <v>0</v>
      </c>
      <c r="AC68" s="63">
        <f>DEV_CWS!AD26</f>
        <v>0</v>
      </c>
      <c r="AD68" s="63">
        <f>DEV_CWS!AE26</f>
        <v>0</v>
      </c>
      <c r="AE68" s="63">
        <f>DEV_CWS!AF26</f>
        <v>0</v>
      </c>
      <c r="AF68" s="63">
        <f>DEV_CWS!AG26</f>
        <v>0</v>
      </c>
      <c r="AG68" s="63">
        <f>DEV_CWS!AH26</f>
        <v>0</v>
      </c>
      <c r="AH68" s="63">
        <f>DEV_CWS!AI26</f>
        <v>0</v>
      </c>
      <c r="AI68" s="63">
        <f>DEV_CWS!AJ26</f>
        <v>0</v>
      </c>
      <c r="AJ68" s="63">
        <f>DEV_CWS!AK26</f>
        <v>0</v>
      </c>
      <c r="AK68" s="63">
        <f>DEV_CWS!AL26</f>
        <v>0</v>
      </c>
      <c r="AL68" s="63">
        <f>DEV_CWS!AM26</f>
        <v>0</v>
      </c>
      <c r="AM68" s="63">
        <f>DEV_CWS!AN26</f>
        <v>0</v>
      </c>
      <c r="AN68" s="63">
        <f>DEV_CWS!AO26</f>
        <v>0</v>
      </c>
      <c r="AO68" s="63">
        <f>DEV_CWS!AP26</f>
        <v>0</v>
      </c>
      <c r="AP68" s="63">
        <f>DEV_CWS!AQ26</f>
        <v>0</v>
      </c>
      <c r="AQ68" s="63">
        <f>DEV_CWS!AR26</f>
        <v>0</v>
      </c>
      <c r="AR68" s="63">
        <f>DEV_CWS!AS26</f>
        <v>0</v>
      </c>
      <c r="AS68" s="63">
        <f>DEV_CWS!AT26</f>
        <v>0</v>
      </c>
      <c r="AT68" s="63">
        <f>DEV_CWS!AU26</f>
        <v>0</v>
      </c>
      <c r="AU68" s="63">
        <f>DEV_CWS!AV26</f>
        <v>0</v>
      </c>
      <c r="AV68" s="63">
        <f>DEV_CWS!AW26</f>
        <v>0</v>
      </c>
      <c r="AW68" s="63">
        <f>DEV_CWS!AX26</f>
        <v>0</v>
      </c>
      <c r="AX68" s="63">
        <f>DEV_CWS!AY26</f>
        <v>0</v>
      </c>
      <c r="AY68" s="63">
        <f>DEV_CWS!AZ26</f>
        <v>0</v>
      </c>
      <c r="AZ68" s="63">
        <f>DEV_CWS!BA26</f>
        <v>0</v>
      </c>
      <c r="BA68" s="63">
        <f>DEV_CWS!BB26</f>
        <v>0</v>
      </c>
      <c r="BB68" s="63">
        <f>DEV_CWS!BC26</f>
        <v>0</v>
      </c>
      <c r="BC68" s="63">
        <f>DEV_CWS!BD26</f>
        <v>0</v>
      </c>
      <c r="BD68" s="63">
        <f>DEV_CWS!BE26</f>
        <v>0</v>
      </c>
      <c r="BE68" s="63">
        <f>DEV_CWS!BF26</f>
        <v>0</v>
      </c>
      <c r="BF68" s="63">
        <f>DEV_CWS!BG26</f>
        <v>0</v>
      </c>
      <c r="BG68" s="63">
        <f>DEV_CWS!BH26</f>
        <v>0</v>
      </c>
      <c r="BH68" s="63">
        <f>DEV_CWS!BI26</f>
        <v>0</v>
      </c>
      <c r="BI68" s="63">
        <f>DEV_CWS!BJ26</f>
        <v>0</v>
      </c>
      <c r="BJ68" s="63">
        <f>DEV_CWS!BK26</f>
        <v>0</v>
      </c>
      <c r="BK68" s="63">
        <f>DEV_CWS!BL26</f>
        <v>0</v>
      </c>
    </row>
    <row r="69" spans="1:65" customFormat="1" x14ac:dyDescent="0.15">
      <c r="B69" s="47" t="s">
        <v>403</v>
      </c>
      <c r="C69" s="63">
        <f>DEV_CWS!D27</f>
        <v>0</v>
      </c>
      <c r="D69" s="63">
        <f>DEV_CWS!E27</f>
        <v>0</v>
      </c>
      <c r="E69" s="63">
        <f>DEV_CWS!F27</f>
        <v>0</v>
      </c>
      <c r="F69" s="63">
        <f>DEV_CWS!G27</f>
        <v>0</v>
      </c>
      <c r="G69" s="63">
        <f>DEV_CWS!H27</f>
        <v>0</v>
      </c>
      <c r="H69" s="63">
        <f>DEV_CWS!I27</f>
        <v>0</v>
      </c>
      <c r="I69" s="63">
        <f>DEV_CWS!J27</f>
        <v>0</v>
      </c>
      <c r="J69" s="63">
        <f>DEV_CWS!K27</f>
        <v>0</v>
      </c>
      <c r="K69" s="63">
        <f>DEV_CWS!L27</f>
        <v>0</v>
      </c>
      <c r="L69" s="63">
        <f>DEV_CWS!M27</f>
        <v>0</v>
      </c>
      <c r="M69" s="63">
        <f>DEV_CWS!N27</f>
        <v>0</v>
      </c>
      <c r="N69" s="63">
        <f>DEV_CWS!O27</f>
        <v>0</v>
      </c>
      <c r="O69" s="63">
        <f>DEV_CWS!P27</f>
        <v>0</v>
      </c>
      <c r="P69" s="63">
        <f>DEV_CWS!Q27</f>
        <v>0</v>
      </c>
      <c r="Q69" s="63">
        <f>DEV_CWS!R27</f>
        <v>0</v>
      </c>
      <c r="R69" s="63">
        <f>DEV_CWS!S27</f>
        <v>0</v>
      </c>
      <c r="S69" s="63">
        <f>DEV_CWS!T27</f>
        <v>0</v>
      </c>
      <c r="T69" s="63">
        <f>DEV_CWS!U27</f>
        <v>0</v>
      </c>
      <c r="U69" s="63">
        <f>DEV_CWS!V27</f>
        <v>0</v>
      </c>
      <c r="V69" s="63">
        <f>DEV_CWS!W27</f>
        <v>0</v>
      </c>
      <c r="W69" s="63">
        <f>DEV_CWS!X27</f>
        <v>0</v>
      </c>
      <c r="X69" s="63">
        <f>DEV_CWS!Y27</f>
        <v>0</v>
      </c>
      <c r="Y69" s="63">
        <f>DEV_CWS!Z27</f>
        <v>0</v>
      </c>
      <c r="Z69" s="63">
        <f>DEV_CWS!AA27</f>
        <v>0</v>
      </c>
      <c r="AA69" s="63">
        <f>DEV_CWS!AB27</f>
        <v>0</v>
      </c>
      <c r="AB69" s="63">
        <f>DEV_CWS!AC27</f>
        <v>0</v>
      </c>
      <c r="AC69" s="63">
        <f>DEV_CWS!AD27</f>
        <v>0</v>
      </c>
      <c r="AD69" s="63">
        <f>DEV_CWS!AE27</f>
        <v>0</v>
      </c>
      <c r="AE69" s="63">
        <f>DEV_CWS!AF27</f>
        <v>0</v>
      </c>
      <c r="AF69" s="63">
        <f>DEV_CWS!AG27</f>
        <v>0</v>
      </c>
      <c r="AG69" s="63">
        <f>DEV_CWS!AH27</f>
        <v>0</v>
      </c>
      <c r="AH69" s="63">
        <f>DEV_CWS!AI27</f>
        <v>0</v>
      </c>
      <c r="AI69" s="63">
        <f>DEV_CWS!AJ27</f>
        <v>0</v>
      </c>
      <c r="AJ69" s="63">
        <f>DEV_CWS!AK27</f>
        <v>0</v>
      </c>
      <c r="AK69" s="63">
        <f>DEV_CWS!AL27</f>
        <v>0</v>
      </c>
      <c r="AL69" s="63">
        <f>DEV_CWS!AM27</f>
        <v>0</v>
      </c>
      <c r="AM69" s="63">
        <f>DEV_CWS!AN27</f>
        <v>0</v>
      </c>
      <c r="AN69" s="63">
        <f>DEV_CWS!AO27</f>
        <v>0</v>
      </c>
      <c r="AO69" s="63">
        <f>DEV_CWS!AP27</f>
        <v>0</v>
      </c>
      <c r="AP69" s="63">
        <f>DEV_CWS!AQ27</f>
        <v>0</v>
      </c>
      <c r="AQ69" s="63">
        <f>DEV_CWS!AR27</f>
        <v>0</v>
      </c>
      <c r="AR69" s="63">
        <f>DEV_CWS!AS27</f>
        <v>0</v>
      </c>
      <c r="AS69" s="63">
        <f>DEV_CWS!AT27</f>
        <v>0</v>
      </c>
      <c r="AT69" s="63">
        <f>DEV_CWS!AU27</f>
        <v>0</v>
      </c>
      <c r="AU69" s="63">
        <f>DEV_CWS!AV27</f>
        <v>0</v>
      </c>
      <c r="AV69" s="63">
        <f>DEV_CWS!AW27</f>
        <v>0</v>
      </c>
      <c r="AW69" s="63">
        <f>DEV_CWS!AX27</f>
        <v>0</v>
      </c>
      <c r="AX69" s="63">
        <f>DEV_CWS!AY27</f>
        <v>0</v>
      </c>
      <c r="AY69" s="63">
        <f>DEV_CWS!AZ27</f>
        <v>0</v>
      </c>
      <c r="AZ69" s="63">
        <f>DEV_CWS!BA27</f>
        <v>0</v>
      </c>
      <c r="BA69" s="63">
        <f>DEV_CWS!BB27</f>
        <v>0</v>
      </c>
      <c r="BB69" s="63">
        <f>DEV_CWS!BC27</f>
        <v>0</v>
      </c>
      <c r="BC69" s="63">
        <f>DEV_CWS!BD27</f>
        <v>0</v>
      </c>
      <c r="BD69" s="63">
        <f>DEV_CWS!BE27</f>
        <v>0</v>
      </c>
      <c r="BE69" s="63">
        <f>DEV_CWS!BF27</f>
        <v>0</v>
      </c>
      <c r="BF69" s="63">
        <f>DEV_CWS!BG27</f>
        <v>0</v>
      </c>
      <c r="BG69" s="63">
        <f>DEV_CWS!BH27</f>
        <v>0</v>
      </c>
      <c r="BH69" s="63">
        <f>DEV_CWS!BI27</f>
        <v>0</v>
      </c>
      <c r="BI69" s="63">
        <f>DEV_CWS!BJ27</f>
        <v>0</v>
      </c>
      <c r="BJ69" s="63">
        <f>DEV_CWS!BK27</f>
        <v>0</v>
      </c>
      <c r="BK69" s="63">
        <f>DEV_CWS!BL27</f>
        <v>0</v>
      </c>
      <c r="BL69" s="37"/>
      <c r="BM69" s="65"/>
    </row>
    <row r="70" spans="1:65" x14ac:dyDescent="0.15">
      <c r="A70" s="75"/>
      <c r="B70" s="47" t="s">
        <v>405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410</v>
      </c>
      <c r="C72" s="63">
        <f>DEV_CWS!D30</f>
        <v>0</v>
      </c>
      <c r="D72" s="63">
        <f>DEV_CWS!E30</f>
        <v>0</v>
      </c>
      <c r="E72" s="63">
        <f>DEV_CWS!F30</f>
        <v>0</v>
      </c>
      <c r="F72" s="63">
        <f>DEV_CWS!G30</f>
        <v>0</v>
      </c>
      <c r="G72" s="63">
        <f>DEV_CWS!H30</f>
        <v>0</v>
      </c>
      <c r="H72" s="63">
        <f>DEV_CWS!I30</f>
        <v>0</v>
      </c>
      <c r="I72" s="63">
        <f>DEV_CWS!J30</f>
        <v>0</v>
      </c>
      <c r="J72" s="63">
        <f>DEV_CWS!K30</f>
        <v>0</v>
      </c>
      <c r="K72" s="63">
        <f>DEV_CWS!L30</f>
        <v>0</v>
      </c>
      <c r="L72" s="63">
        <f>DEV_CWS!M30</f>
        <v>0</v>
      </c>
      <c r="M72" s="63">
        <f>DEV_CWS!N30</f>
        <v>0</v>
      </c>
      <c r="N72" s="63">
        <f>DEV_CWS!O30</f>
        <v>0</v>
      </c>
      <c r="O72" s="63">
        <f>DEV_CWS!P30</f>
        <v>0</v>
      </c>
      <c r="P72" s="63">
        <f>DEV_CWS!Q30</f>
        <v>0</v>
      </c>
      <c r="Q72" s="63">
        <f>DEV_CWS!R30</f>
        <v>0</v>
      </c>
      <c r="R72" s="63">
        <f>DEV_CWS!S30</f>
        <v>0</v>
      </c>
      <c r="S72" s="63">
        <f>DEV_CWS!T30</f>
        <v>0</v>
      </c>
      <c r="T72" s="63">
        <f>DEV_CWS!U30</f>
        <v>0</v>
      </c>
      <c r="U72" s="63">
        <f>DEV_CWS!V30</f>
        <v>0</v>
      </c>
      <c r="V72" s="63">
        <f>DEV_CWS!W30</f>
        <v>0</v>
      </c>
      <c r="W72" s="63">
        <f>DEV_CWS!X30</f>
        <v>0</v>
      </c>
      <c r="X72" s="63">
        <f>DEV_CWS!Y30</f>
        <v>0</v>
      </c>
      <c r="Y72" s="63">
        <f>DEV_CWS!Z30</f>
        <v>0</v>
      </c>
      <c r="Z72" s="63">
        <f>DEV_CWS!AA30</f>
        <v>0</v>
      </c>
      <c r="AA72" s="63">
        <f>DEV_CWS!AB30</f>
        <v>0</v>
      </c>
      <c r="AB72" s="63">
        <f>DEV_CWS!AC30</f>
        <v>0</v>
      </c>
      <c r="AC72" s="63">
        <f>DEV_CWS!AD30</f>
        <v>0</v>
      </c>
      <c r="AD72" s="63">
        <f>DEV_CWS!AE30</f>
        <v>0</v>
      </c>
      <c r="AE72" s="63">
        <f>DEV_CWS!AF30</f>
        <v>0</v>
      </c>
      <c r="AF72" s="63">
        <f>DEV_CWS!AG30</f>
        <v>0</v>
      </c>
      <c r="AG72" s="63">
        <f>DEV_CWS!AH30</f>
        <v>0</v>
      </c>
      <c r="AH72" s="63">
        <f>DEV_CWS!AI30</f>
        <v>0</v>
      </c>
      <c r="AI72" s="63">
        <f>DEV_CWS!AJ30</f>
        <v>0</v>
      </c>
      <c r="AJ72" s="63">
        <f>DEV_CWS!AK30</f>
        <v>0</v>
      </c>
      <c r="AK72" s="63">
        <f>DEV_CWS!AL30</f>
        <v>0</v>
      </c>
      <c r="AL72" s="63">
        <f>DEV_CWS!AM30</f>
        <v>0</v>
      </c>
      <c r="AM72" s="63">
        <f>DEV_CWS!AN30</f>
        <v>0</v>
      </c>
      <c r="AN72" s="63">
        <f>DEV_CWS!AO30</f>
        <v>0</v>
      </c>
      <c r="AO72" s="63">
        <f>DEV_CWS!AP30</f>
        <v>0</v>
      </c>
      <c r="AP72" s="63">
        <f>DEV_CWS!AQ30</f>
        <v>0</v>
      </c>
      <c r="AQ72" s="63">
        <f>DEV_CWS!AR30</f>
        <v>0</v>
      </c>
      <c r="AR72" s="63">
        <f>DEV_CWS!AS30</f>
        <v>0</v>
      </c>
      <c r="AS72" s="63">
        <f>DEV_CWS!AT30</f>
        <v>0</v>
      </c>
      <c r="AT72" s="63">
        <f>DEV_CWS!AU30</f>
        <v>0</v>
      </c>
      <c r="AU72" s="63">
        <f>DEV_CWS!AV30</f>
        <v>0</v>
      </c>
      <c r="AV72" s="63">
        <f>DEV_CWS!AW30</f>
        <v>0</v>
      </c>
      <c r="AW72" s="63">
        <f>DEV_CWS!AX30</f>
        <v>0</v>
      </c>
      <c r="AX72" s="63">
        <f>DEV_CWS!AY30</f>
        <v>0</v>
      </c>
      <c r="AY72" s="63">
        <f>DEV_CWS!AZ30</f>
        <v>0</v>
      </c>
      <c r="AZ72" s="63">
        <f>DEV_CWS!BA30</f>
        <v>0</v>
      </c>
      <c r="BA72" s="63">
        <f>DEV_CWS!BB30</f>
        <v>0</v>
      </c>
      <c r="BB72" s="63">
        <f>DEV_CWS!BC30</f>
        <v>0</v>
      </c>
      <c r="BC72" s="63">
        <f>DEV_CWS!BD30</f>
        <v>0</v>
      </c>
      <c r="BD72" s="63">
        <f>DEV_CWS!BE30</f>
        <v>0</v>
      </c>
      <c r="BE72" s="63">
        <f>DEV_CWS!BF30</f>
        <v>0</v>
      </c>
      <c r="BF72" s="63">
        <f>DEV_CWS!BG30</f>
        <v>0</v>
      </c>
      <c r="BG72" s="63">
        <f>DEV_CWS!BH30</f>
        <v>0</v>
      </c>
      <c r="BH72" s="63">
        <f>DEV_CWS!BI30</f>
        <v>0</v>
      </c>
      <c r="BI72" s="63">
        <f>DEV_CWS!BJ30</f>
        <v>0</v>
      </c>
      <c r="BJ72" s="63">
        <f>DEV_CWS!BK30</f>
        <v>0</v>
      </c>
      <c r="BK72" s="63">
        <f>DEV_CWS!BL30</f>
        <v>0</v>
      </c>
      <c r="BL72" s="38">
        <f>SUM(C72:BK72)</f>
        <v>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398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404</v>
      </c>
      <c r="C76" s="63">
        <f>DEV_CWS!D34</f>
        <v>0</v>
      </c>
      <c r="D76" s="63">
        <f>DEV_CWS!E34</f>
        <v>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407</v>
      </c>
      <c r="C77" s="63">
        <f>DEV_CWS!D35</f>
        <v>0</v>
      </c>
      <c r="D77" s="63">
        <f>DEV_CWS!E35</f>
        <v>0</v>
      </c>
      <c r="E77" s="63">
        <f>DEV_CWS!F35</f>
        <v>0</v>
      </c>
      <c r="F77" s="63">
        <f>DEV_CWS!G35</f>
        <v>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408</v>
      </c>
      <c r="C78" s="63">
        <f>DEV_CWS!D36</f>
        <v>0</v>
      </c>
      <c r="D78" s="63">
        <f>DEV_CWS!E36</f>
        <v>0</v>
      </c>
      <c r="E78" s="63">
        <f>DEV_CWS!F36</f>
        <v>0</v>
      </c>
      <c r="F78" s="63">
        <f>DEV_CWS!G36</f>
        <v>0</v>
      </c>
      <c r="G78" s="63">
        <f>DEV_CWS!H36</f>
        <v>0</v>
      </c>
      <c r="H78" s="63">
        <f>DEV_CWS!I36</f>
        <v>0</v>
      </c>
      <c r="I78" s="63">
        <f>DEV_CWS!J36</f>
        <v>0</v>
      </c>
      <c r="J78" s="63">
        <f>DEV_CWS!K36</f>
        <v>0</v>
      </c>
      <c r="K78" s="63">
        <f>DEV_CWS!L36</f>
        <v>0</v>
      </c>
      <c r="L78" s="63">
        <f>DEV_CWS!M36</f>
        <v>0</v>
      </c>
      <c r="M78" s="63">
        <f>DEV_CWS!N36</f>
        <v>0</v>
      </c>
      <c r="N78" s="63">
        <f>DEV_CWS!O36</f>
        <v>0</v>
      </c>
      <c r="O78" s="63">
        <f>DEV_CWS!P36</f>
        <v>0</v>
      </c>
      <c r="P78" s="63">
        <f>DEV_CWS!Q36</f>
        <v>0</v>
      </c>
      <c r="Q78" s="63">
        <f>DEV_CWS!R36</f>
        <v>0</v>
      </c>
      <c r="R78" s="63">
        <f>DEV_CWS!S36</f>
        <v>0</v>
      </c>
      <c r="S78" s="63">
        <f>DEV_CWS!T36</f>
        <v>0</v>
      </c>
      <c r="T78" s="63">
        <f>DEV_CWS!U36</f>
        <v>0</v>
      </c>
      <c r="U78" s="63">
        <f>DEV_CWS!V36</f>
        <v>0</v>
      </c>
      <c r="V78" s="63">
        <f>DEV_CWS!W36</f>
        <v>0</v>
      </c>
      <c r="W78" s="63">
        <f>DEV_CWS!X36</f>
        <v>0</v>
      </c>
      <c r="X78" s="63">
        <f>DEV_CWS!Y36</f>
        <v>0</v>
      </c>
      <c r="Y78" s="63">
        <f>DEV_CWS!Z36</f>
        <v>0</v>
      </c>
      <c r="Z78" s="63">
        <f>DEV_CWS!AA36</f>
        <v>0</v>
      </c>
      <c r="AA78" s="63">
        <f>DEV_CWS!AB36</f>
        <v>0</v>
      </c>
      <c r="AB78" s="63">
        <f>DEV_CWS!AC36</f>
        <v>0</v>
      </c>
      <c r="AC78" s="63">
        <f>DEV_CWS!AD36</f>
        <v>0</v>
      </c>
      <c r="AD78" s="63">
        <f>DEV_CWS!AE36</f>
        <v>0</v>
      </c>
      <c r="AE78" s="63">
        <f>DEV_CWS!AF36</f>
        <v>0</v>
      </c>
      <c r="AF78" s="63">
        <f>DEV_CWS!AG36</f>
        <v>0</v>
      </c>
      <c r="AG78" s="63">
        <f>DEV_CWS!AH36</f>
        <v>0</v>
      </c>
      <c r="AH78" s="63">
        <f>DEV_CWS!AI36</f>
        <v>0</v>
      </c>
      <c r="AI78" s="63">
        <f>DEV_CWS!AJ36</f>
        <v>0</v>
      </c>
      <c r="AJ78" s="63">
        <f>DEV_CWS!AK36</f>
        <v>0</v>
      </c>
      <c r="AK78" s="63">
        <f>DEV_CWS!AL36</f>
        <v>0</v>
      </c>
      <c r="AL78" s="63">
        <f>DEV_CWS!AM36</f>
        <v>0</v>
      </c>
      <c r="AM78" s="63">
        <f>DEV_CWS!AN36</f>
        <v>0</v>
      </c>
      <c r="AN78" s="63">
        <f>DEV_CWS!AO36</f>
        <v>0</v>
      </c>
      <c r="AO78" s="63">
        <f>DEV_CWS!AP36</f>
        <v>0</v>
      </c>
      <c r="AP78" s="63">
        <f>DEV_CWS!AQ36</f>
        <v>0</v>
      </c>
      <c r="AQ78" s="63">
        <f>DEV_CWS!AR36</f>
        <v>0</v>
      </c>
      <c r="AR78" s="63">
        <f>DEV_CWS!AS36</f>
        <v>0</v>
      </c>
      <c r="AS78" s="63">
        <f>DEV_CWS!AT36</f>
        <v>0</v>
      </c>
      <c r="AT78" s="63">
        <f>DEV_CWS!AU36</f>
        <v>0</v>
      </c>
      <c r="AU78" s="63">
        <f>DEV_CWS!AV36</f>
        <v>0</v>
      </c>
      <c r="AV78" s="63">
        <f>DEV_CWS!AW36</f>
        <v>0</v>
      </c>
      <c r="AW78" s="63">
        <f>DEV_CWS!AX36</f>
        <v>0</v>
      </c>
      <c r="AX78" s="63">
        <f>DEV_CWS!AY36</f>
        <v>0</v>
      </c>
      <c r="AY78" s="63">
        <f>DEV_CWS!AZ36</f>
        <v>0</v>
      </c>
      <c r="AZ78" s="63">
        <f>DEV_CWS!BA36</f>
        <v>0</v>
      </c>
      <c r="BA78" s="63">
        <f>DEV_CWS!BB36</f>
        <v>0</v>
      </c>
      <c r="BB78" s="63">
        <f>DEV_CWS!BC36</f>
        <v>0</v>
      </c>
      <c r="BC78" s="63">
        <f>DEV_CWS!BD36</f>
        <v>0</v>
      </c>
      <c r="BD78" s="63">
        <f>DEV_CWS!BE36</f>
        <v>0</v>
      </c>
      <c r="BE78" s="63">
        <f>DEV_CWS!BF36</f>
        <v>0</v>
      </c>
      <c r="BF78" s="63">
        <f>DEV_CWS!BG36</f>
        <v>0</v>
      </c>
      <c r="BG78" s="63">
        <f>DEV_CWS!BH36</f>
        <v>0</v>
      </c>
      <c r="BH78" s="63">
        <f>DEV_CWS!BI36</f>
        <v>0</v>
      </c>
      <c r="BI78" s="63">
        <f>DEV_CWS!BJ36</f>
        <v>0</v>
      </c>
      <c r="BJ78" s="63">
        <f>DEV_CWS!BK36</f>
        <v>0</v>
      </c>
      <c r="BK78" s="63">
        <f>DEV_CWS!BL36</f>
        <v>0</v>
      </c>
      <c r="BL78" s="37"/>
      <c r="BM78" s="65"/>
    </row>
    <row r="79" spans="1:65" customFormat="1" x14ac:dyDescent="0.15">
      <c r="B79" s="47" t="s">
        <v>406</v>
      </c>
      <c r="C79" s="63">
        <f>DEV_CWS!D37</f>
        <v>0</v>
      </c>
      <c r="D79" s="63">
        <f>DEV_CWS!E37</f>
        <v>0</v>
      </c>
      <c r="E79" s="63">
        <f>DEV_CWS!F37</f>
        <v>0</v>
      </c>
      <c r="F79" s="63">
        <f>DEV_CWS!G37</f>
        <v>0</v>
      </c>
      <c r="G79" s="63">
        <f>DEV_CWS!H37</f>
        <v>0</v>
      </c>
      <c r="H79" s="63">
        <f>DEV_CWS!I37</f>
        <v>0</v>
      </c>
      <c r="I79" s="63">
        <f>DEV_CWS!J37</f>
        <v>0</v>
      </c>
      <c r="J79" s="63">
        <f>DEV_CWS!K37</f>
        <v>0</v>
      </c>
      <c r="K79" s="63">
        <f>DEV_CWS!L37</f>
        <v>0</v>
      </c>
      <c r="L79" s="63">
        <f>DEV_CWS!M37</f>
        <v>0</v>
      </c>
      <c r="M79" s="63">
        <f>DEV_CWS!N37</f>
        <v>0</v>
      </c>
      <c r="N79" s="63">
        <f>DEV_CWS!O37</f>
        <v>0</v>
      </c>
      <c r="O79" s="63">
        <f>DEV_CWS!P37</f>
        <v>0</v>
      </c>
      <c r="P79" s="63">
        <f>DEV_CWS!Q37</f>
        <v>0</v>
      </c>
      <c r="Q79" s="63">
        <f>DEV_CWS!R37</f>
        <v>0</v>
      </c>
      <c r="R79" s="63">
        <f>DEV_CWS!S37</f>
        <v>0</v>
      </c>
      <c r="S79" s="63">
        <f>DEV_CWS!T37</f>
        <v>0</v>
      </c>
      <c r="T79" s="63">
        <f>DEV_CWS!U37</f>
        <v>0</v>
      </c>
      <c r="U79" s="63">
        <f>DEV_CWS!V37</f>
        <v>0</v>
      </c>
      <c r="V79" s="63">
        <f>DEV_CWS!W37</f>
        <v>0</v>
      </c>
      <c r="W79" s="63">
        <f>DEV_CWS!X37</f>
        <v>0</v>
      </c>
      <c r="X79" s="63">
        <f>DEV_CWS!Y37</f>
        <v>0</v>
      </c>
      <c r="Y79" s="63">
        <f>DEV_CWS!Z37</f>
        <v>0</v>
      </c>
      <c r="Z79" s="63">
        <f>DEV_CWS!AA37</f>
        <v>0</v>
      </c>
      <c r="AA79" s="63">
        <f>DEV_CWS!AB37</f>
        <v>0</v>
      </c>
      <c r="AB79" s="63">
        <f>DEV_CWS!AC37</f>
        <v>0</v>
      </c>
      <c r="AC79" s="63">
        <f>DEV_CWS!AD37</f>
        <v>0</v>
      </c>
      <c r="AD79" s="63">
        <f>DEV_CWS!AE37</f>
        <v>0</v>
      </c>
      <c r="AE79" s="63">
        <f>DEV_CWS!AF37</f>
        <v>0</v>
      </c>
      <c r="AF79" s="63">
        <f>DEV_CWS!AG37</f>
        <v>0</v>
      </c>
      <c r="AG79" s="63">
        <f>DEV_CWS!AH37</f>
        <v>0</v>
      </c>
      <c r="AH79" s="63">
        <f>DEV_CWS!AI37</f>
        <v>0</v>
      </c>
      <c r="AI79" s="63">
        <f>DEV_CWS!AJ37</f>
        <v>0</v>
      </c>
      <c r="AJ79" s="63">
        <f>DEV_CWS!AK37</f>
        <v>0</v>
      </c>
      <c r="AK79" s="63">
        <f>DEV_CWS!AL37</f>
        <v>0</v>
      </c>
      <c r="AL79" s="63">
        <f>DEV_CWS!AM37</f>
        <v>0</v>
      </c>
      <c r="AM79" s="63">
        <f>DEV_CWS!AN37</f>
        <v>0</v>
      </c>
      <c r="AN79" s="63">
        <f>DEV_CWS!AO37</f>
        <v>0</v>
      </c>
      <c r="AO79" s="63">
        <f>DEV_CWS!AP37</f>
        <v>0</v>
      </c>
      <c r="AP79" s="63">
        <f>DEV_CWS!AQ37</f>
        <v>0</v>
      </c>
      <c r="AQ79" s="63">
        <f>DEV_CWS!AR37</f>
        <v>0</v>
      </c>
      <c r="AR79" s="63">
        <f>DEV_CWS!AS37</f>
        <v>0</v>
      </c>
      <c r="AS79" s="63">
        <f>DEV_CWS!AT37</f>
        <v>0</v>
      </c>
      <c r="AT79" s="63">
        <f>DEV_CWS!AU37</f>
        <v>0</v>
      </c>
      <c r="AU79" s="63">
        <f>DEV_CWS!AV37</f>
        <v>0</v>
      </c>
      <c r="AV79" s="63">
        <f>DEV_CWS!AW37</f>
        <v>0</v>
      </c>
      <c r="AW79" s="63">
        <f>DEV_CWS!AX37</f>
        <v>0</v>
      </c>
      <c r="AX79" s="63">
        <f>DEV_CWS!AY37</f>
        <v>0</v>
      </c>
      <c r="AY79" s="63">
        <f>DEV_CWS!AZ37</f>
        <v>0</v>
      </c>
      <c r="AZ79" s="63">
        <f>DEV_CWS!BA37</f>
        <v>0</v>
      </c>
      <c r="BA79" s="63">
        <f>DEV_CWS!BB37</f>
        <v>0</v>
      </c>
      <c r="BB79" s="63">
        <f>DEV_CWS!BC37</f>
        <v>0</v>
      </c>
      <c r="BC79" s="63">
        <f>DEV_CWS!BD37</f>
        <v>0</v>
      </c>
      <c r="BD79" s="63">
        <f>DEV_CWS!BE37</f>
        <v>0</v>
      </c>
      <c r="BE79" s="63">
        <f>DEV_CWS!BF37</f>
        <v>0</v>
      </c>
      <c r="BF79" s="63">
        <f>DEV_CWS!BG37</f>
        <v>0</v>
      </c>
      <c r="BG79" s="63">
        <f>DEV_CWS!BH37</f>
        <v>0</v>
      </c>
      <c r="BH79" s="63">
        <f>DEV_CWS!BI37</f>
        <v>0</v>
      </c>
      <c r="BI79" s="63">
        <f>DEV_CWS!BJ37</f>
        <v>0</v>
      </c>
      <c r="BJ79" s="63">
        <f>DEV_CWS!BK37</f>
        <v>0</v>
      </c>
      <c r="BK79" s="63">
        <f>DEV_CWS!BL37</f>
        <v>0</v>
      </c>
      <c r="BL79" s="37"/>
      <c r="BM79" s="65"/>
    </row>
    <row r="80" spans="1:65" x14ac:dyDescent="0.15">
      <c r="A80" s="75"/>
      <c r="B80" s="47" t="s">
        <v>373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374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403</v>
      </c>
      <c r="C82" s="63">
        <f>DEV_CWS!D40</f>
        <v>0</v>
      </c>
      <c r="D82" s="63">
        <f>DEV_CWS!E40</f>
        <v>0</v>
      </c>
      <c r="E82" s="63">
        <f>DEV_CWS!F40</f>
        <v>0</v>
      </c>
      <c r="F82" s="63">
        <f>DEV_CWS!G40</f>
        <v>0</v>
      </c>
      <c r="G82" s="63">
        <f>DEV_CWS!H40</f>
        <v>0</v>
      </c>
      <c r="H82" s="63">
        <f>DEV_CWS!I40</f>
        <v>0</v>
      </c>
      <c r="I82" s="63">
        <f>DEV_CWS!J40</f>
        <v>0</v>
      </c>
      <c r="J82" s="63">
        <f>DEV_CWS!K40</f>
        <v>0</v>
      </c>
      <c r="K82" s="63">
        <f>DEV_CWS!L40</f>
        <v>0</v>
      </c>
      <c r="L82" s="63">
        <f>DEV_CWS!M40</f>
        <v>0</v>
      </c>
      <c r="M82" s="63">
        <f>DEV_CWS!N40</f>
        <v>0</v>
      </c>
      <c r="N82" s="63">
        <f>DEV_CWS!O40</f>
        <v>0</v>
      </c>
      <c r="O82" s="63">
        <f>DEV_CWS!P40</f>
        <v>0</v>
      </c>
      <c r="P82" s="63">
        <f>DEV_CWS!Q40</f>
        <v>0</v>
      </c>
      <c r="Q82" s="63">
        <f>DEV_CWS!R40</f>
        <v>0</v>
      </c>
      <c r="R82" s="63">
        <f>DEV_CWS!S40</f>
        <v>0</v>
      </c>
      <c r="S82" s="63">
        <f>DEV_CWS!T40</f>
        <v>0</v>
      </c>
      <c r="T82" s="63">
        <f>DEV_CWS!U40</f>
        <v>0</v>
      </c>
      <c r="U82" s="63">
        <f>DEV_CWS!V40</f>
        <v>0</v>
      </c>
      <c r="V82" s="63">
        <f>DEV_CWS!W40</f>
        <v>0</v>
      </c>
      <c r="W82" s="63">
        <f>DEV_CWS!X40</f>
        <v>0</v>
      </c>
      <c r="X82" s="63">
        <f>DEV_CWS!Y40</f>
        <v>0</v>
      </c>
      <c r="Y82" s="63">
        <f>DEV_CWS!Z40</f>
        <v>0</v>
      </c>
      <c r="Z82" s="63">
        <f>DEV_CWS!AA40</f>
        <v>0</v>
      </c>
      <c r="AA82" s="63">
        <f>DEV_CWS!AB40</f>
        <v>0</v>
      </c>
      <c r="AB82" s="63">
        <f>DEV_CWS!AC40</f>
        <v>0</v>
      </c>
      <c r="AC82" s="63">
        <f>DEV_CWS!AD40</f>
        <v>0</v>
      </c>
      <c r="AD82" s="63">
        <f>DEV_CWS!AE40</f>
        <v>0</v>
      </c>
      <c r="AE82" s="63">
        <f>DEV_CWS!AF40</f>
        <v>0</v>
      </c>
      <c r="AF82" s="63">
        <f>DEV_CWS!AG40</f>
        <v>0</v>
      </c>
      <c r="AG82" s="63">
        <f>DEV_CWS!AH40</f>
        <v>0</v>
      </c>
      <c r="AH82" s="63">
        <f>DEV_CWS!AI40</f>
        <v>0</v>
      </c>
      <c r="AI82" s="63">
        <f>DEV_CWS!AJ40</f>
        <v>0</v>
      </c>
      <c r="AJ82" s="63">
        <f>DEV_CWS!AK40</f>
        <v>0</v>
      </c>
      <c r="AK82" s="63">
        <f>DEV_CWS!AL40</f>
        <v>0</v>
      </c>
      <c r="AL82" s="63">
        <f>DEV_CWS!AM40</f>
        <v>0</v>
      </c>
      <c r="AM82" s="63">
        <f>DEV_CWS!AN40</f>
        <v>0</v>
      </c>
      <c r="AN82" s="63">
        <f>DEV_CWS!AO40</f>
        <v>0</v>
      </c>
      <c r="AO82" s="63">
        <f>DEV_CWS!AP40</f>
        <v>0</v>
      </c>
      <c r="AP82" s="63">
        <f>DEV_CWS!AQ40</f>
        <v>0</v>
      </c>
      <c r="AQ82" s="63">
        <f>DEV_CWS!AR40</f>
        <v>0</v>
      </c>
      <c r="AR82" s="63">
        <f>DEV_CWS!AS40</f>
        <v>0</v>
      </c>
      <c r="AS82" s="63">
        <f>DEV_CWS!AT40</f>
        <v>0</v>
      </c>
      <c r="AT82" s="63">
        <f>DEV_CWS!AU40</f>
        <v>0</v>
      </c>
      <c r="AU82" s="63">
        <f>DEV_CWS!AV40</f>
        <v>0</v>
      </c>
      <c r="AV82" s="63">
        <f>DEV_CWS!AW40</f>
        <v>0</v>
      </c>
      <c r="AW82" s="63">
        <f>DEV_CWS!AX40</f>
        <v>0</v>
      </c>
      <c r="AX82" s="63">
        <f>DEV_CWS!AY40</f>
        <v>0</v>
      </c>
      <c r="AY82" s="63">
        <f>DEV_CWS!AZ40</f>
        <v>0</v>
      </c>
      <c r="AZ82" s="63">
        <f>DEV_CWS!BA40</f>
        <v>0</v>
      </c>
      <c r="BA82" s="63">
        <f>DEV_CWS!BB40</f>
        <v>0</v>
      </c>
      <c r="BB82" s="63">
        <f>DEV_CWS!BC40</f>
        <v>0</v>
      </c>
      <c r="BC82" s="63">
        <f>DEV_CWS!BD40</f>
        <v>0</v>
      </c>
      <c r="BD82" s="63">
        <f>DEV_CWS!BE40</f>
        <v>0</v>
      </c>
      <c r="BE82" s="63">
        <f>DEV_CWS!BF40</f>
        <v>0</v>
      </c>
      <c r="BF82" s="63">
        <f>DEV_CWS!BG40</f>
        <v>0</v>
      </c>
      <c r="BG82" s="63">
        <f>DEV_CWS!BH40</f>
        <v>0</v>
      </c>
      <c r="BH82" s="63">
        <f>DEV_CWS!BI40</f>
        <v>0</v>
      </c>
      <c r="BI82" s="63">
        <f>DEV_CWS!BJ40</f>
        <v>0</v>
      </c>
      <c r="BJ82" s="63">
        <f>DEV_CWS!BK40</f>
        <v>0</v>
      </c>
      <c r="BK82" s="63">
        <f>DEV_CWS!BL40</f>
        <v>0</v>
      </c>
      <c r="BL82" s="37"/>
      <c r="BM82" s="65"/>
    </row>
    <row r="83" spans="1:65" x14ac:dyDescent="0.15">
      <c r="A83" s="75"/>
      <c r="B83" s="47" t="s">
        <v>405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411</v>
      </c>
      <c r="C85" s="63">
        <f>DEV_CWS!D43</f>
        <v>0</v>
      </c>
      <c r="D85" s="63">
        <f>DEV_CWS!E43</f>
        <v>0</v>
      </c>
      <c r="E85" s="63">
        <f>DEV_CWS!F43</f>
        <v>0</v>
      </c>
      <c r="F85" s="63">
        <f>DEV_CWS!G43</f>
        <v>0</v>
      </c>
      <c r="G85" s="63">
        <f>DEV_CWS!H43</f>
        <v>0</v>
      </c>
      <c r="H85" s="63">
        <f>DEV_CWS!I43</f>
        <v>0</v>
      </c>
      <c r="I85" s="63">
        <f>DEV_CWS!J43</f>
        <v>0</v>
      </c>
      <c r="J85" s="63">
        <f>DEV_CWS!K43</f>
        <v>0</v>
      </c>
      <c r="K85" s="63">
        <f>DEV_CWS!L43</f>
        <v>0</v>
      </c>
      <c r="L85" s="63">
        <f>DEV_CWS!M43</f>
        <v>0</v>
      </c>
      <c r="M85" s="63">
        <f>DEV_CWS!N43</f>
        <v>0</v>
      </c>
      <c r="N85" s="63">
        <f>DEV_CWS!O43</f>
        <v>0</v>
      </c>
      <c r="O85" s="63">
        <f>DEV_CWS!P43</f>
        <v>0</v>
      </c>
      <c r="P85" s="63">
        <f>DEV_CWS!Q43</f>
        <v>0</v>
      </c>
      <c r="Q85" s="63">
        <f>DEV_CWS!R43</f>
        <v>0</v>
      </c>
      <c r="R85" s="63">
        <f>DEV_CWS!S43</f>
        <v>0</v>
      </c>
      <c r="S85" s="63">
        <f>DEV_CWS!T43</f>
        <v>0</v>
      </c>
      <c r="T85" s="63">
        <f>DEV_CWS!U43</f>
        <v>0</v>
      </c>
      <c r="U85" s="63">
        <f>DEV_CWS!V43</f>
        <v>0</v>
      </c>
      <c r="V85" s="63">
        <f>DEV_CWS!W43</f>
        <v>0</v>
      </c>
      <c r="W85" s="63">
        <f>DEV_CWS!X43</f>
        <v>0</v>
      </c>
      <c r="X85" s="63">
        <f>DEV_CWS!Y43</f>
        <v>0</v>
      </c>
      <c r="Y85" s="63">
        <f>DEV_CWS!Z43</f>
        <v>0</v>
      </c>
      <c r="Z85" s="63">
        <f>DEV_CWS!AA43</f>
        <v>0</v>
      </c>
      <c r="AA85" s="63">
        <f>DEV_CWS!AB43</f>
        <v>0</v>
      </c>
      <c r="AB85" s="63">
        <f>DEV_CWS!AC43</f>
        <v>0</v>
      </c>
      <c r="AC85" s="63">
        <f>DEV_CWS!AD43</f>
        <v>0</v>
      </c>
      <c r="AD85" s="63">
        <f>DEV_CWS!AE43</f>
        <v>0</v>
      </c>
      <c r="AE85" s="63">
        <f>DEV_CWS!AF43</f>
        <v>0</v>
      </c>
      <c r="AF85" s="63">
        <f>DEV_CWS!AG43</f>
        <v>0</v>
      </c>
      <c r="AG85" s="63">
        <f>DEV_CWS!AH43</f>
        <v>0</v>
      </c>
      <c r="AH85" s="63">
        <f>DEV_CWS!AI43</f>
        <v>0</v>
      </c>
      <c r="AI85" s="63">
        <f>DEV_CWS!AJ43</f>
        <v>0</v>
      </c>
      <c r="AJ85" s="63">
        <f>DEV_CWS!AK43</f>
        <v>0</v>
      </c>
      <c r="AK85" s="63">
        <f>DEV_CWS!AL43</f>
        <v>0</v>
      </c>
      <c r="AL85" s="63">
        <f>DEV_CWS!AM43</f>
        <v>0</v>
      </c>
      <c r="AM85" s="63">
        <f>DEV_CWS!AN43</f>
        <v>0</v>
      </c>
      <c r="AN85" s="63">
        <f>DEV_CWS!AO43</f>
        <v>0</v>
      </c>
      <c r="AO85" s="63">
        <f>DEV_CWS!AP43</f>
        <v>0</v>
      </c>
      <c r="AP85" s="63">
        <f>DEV_CWS!AQ43</f>
        <v>0</v>
      </c>
      <c r="AQ85" s="63">
        <f>DEV_CWS!AR43</f>
        <v>0</v>
      </c>
      <c r="AR85" s="63">
        <f>DEV_CWS!AS43</f>
        <v>0</v>
      </c>
      <c r="AS85" s="63">
        <f>DEV_CWS!AT43</f>
        <v>0</v>
      </c>
      <c r="AT85" s="63">
        <f>DEV_CWS!AU43</f>
        <v>0</v>
      </c>
      <c r="AU85" s="63">
        <f>DEV_CWS!AV43</f>
        <v>0</v>
      </c>
      <c r="AV85" s="63">
        <f>DEV_CWS!AW43</f>
        <v>0</v>
      </c>
      <c r="AW85" s="63">
        <f>DEV_CWS!AX43</f>
        <v>0</v>
      </c>
      <c r="AX85" s="63">
        <f>DEV_CWS!AY43</f>
        <v>0</v>
      </c>
      <c r="AY85" s="63">
        <f>DEV_CWS!AZ43</f>
        <v>0</v>
      </c>
      <c r="AZ85" s="63">
        <f>DEV_CWS!BA43</f>
        <v>0</v>
      </c>
      <c r="BA85" s="63">
        <f>DEV_CWS!BB43</f>
        <v>0</v>
      </c>
      <c r="BB85" s="63">
        <f>DEV_CWS!BC43</f>
        <v>0</v>
      </c>
      <c r="BC85" s="63">
        <f>DEV_CWS!BD43</f>
        <v>0</v>
      </c>
      <c r="BD85" s="63">
        <f>DEV_CWS!BE43</f>
        <v>0</v>
      </c>
      <c r="BE85" s="63">
        <f>DEV_CWS!BF43</f>
        <v>0</v>
      </c>
      <c r="BF85" s="63">
        <f>DEV_CWS!BG43</f>
        <v>0</v>
      </c>
      <c r="BG85" s="63">
        <f>DEV_CWS!BH43</f>
        <v>0</v>
      </c>
      <c r="BH85" s="63">
        <f>DEV_CWS!BI43</f>
        <v>0</v>
      </c>
      <c r="BI85" s="63">
        <f>DEV_CWS!BJ43</f>
        <v>0</v>
      </c>
      <c r="BJ85" s="63">
        <f>DEV_CWS!BK43</f>
        <v>0</v>
      </c>
      <c r="BK85" s="63">
        <f>DEV_CWS!BL43</f>
        <v>0</v>
      </c>
      <c r="BL85" s="38">
        <f>SUM(C85:BK85)</f>
        <v>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412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404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8400000</v>
      </c>
      <c r="H89" s="63">
        <f>DEV_CWS!I47</f>
        <v>8400000</v>
      </c>
      <c r="I89" s="63">
        <f>DEV_CWS!J47</f>
        <v>8400000</v>
      </c>
      <c r="J89" s="63">
        <f>DEV_CWS!K47</f>
        <v>8400000</v>
      </c>
      <c r="K89" s="63">
        <f>DEV_CWS!L47</f>
        <v>8400000</v>
      </c>
      <c r="L89" s="63">
        <f>DEV_CWS!M47</f>
        <v>8400000</v>
      </c>
      <c r="M89" s="63">
        <f>DEV_CWS!N47</f>
        <v>8400000</v>
      </c>
      <c r="N89" s="63">
        <f>DEV_CWS!O47</f>
        <v>8400000</v>
      </c>
      <c r="O89" s="63">
        <f>DEV_CWS!P47</f>
        <v>8400000</v>
      </c>
      <c r="P89" s="63">
        <f>DEV_CWS!Q47</f>
        <v>9240000</v>
      </c>
      <c r="Q89" s="63">
        <f>DEV_CWS!R47</f>
        <v>9240000</v>
      </c>
      <c r="R89" s="63">
        <f>DEV_CWS!S47</f>
        <v>9240000</v>
      </c>
      <c r="S89" s="63">
        <f>DEV_CWS!T47</f>
        <v>9240000</v>
      </c>
      <c r="T89" s="63">
        <f>DEV_CWS!U47</f>
        <v>9240000</v>
      </c>
      <c r="U89" s="63">
        <f>DEV_CWS!V47</f>
        <v>9240000</v>
      </c>
      <c r="V89" s="63">
        <f>DEV_CWS!W47</f>
        <v>9240000</v>
      </c>
      <c r="W89" s="63">
        <f>DEV_CWS!X47</f>
        <v>9240000</v>
      </c>
      <c r="X89" s="63">
        <f>DEV_CWS!Y47</f>
        <v>9240000</v>
      </c>
      <c r="Y89" s="63">
        <f>DEV_CWS!Z47</f>
        <v>9240000</v>
      </c>
      <c r="Z89" s="63">
        <f>DEV_CWS!AA47</f>
        <v>9240000</v>
      </c>
      <c r="AA89" s="63">
        <f>DEV_CWS!AB47</f>
        <v>9240000</v>
      </c>
      <c r="AB89" s="63">
        <f>DEV_CWS!AC47</f>
        <v>9886800</v>
      </c>
      <c r="AC89" s="63">
        <f>DEV_CWS!AD47</f>
        <v>9886800</v>
      </c>
      <c r="AD89" s="63">
        <f>DEV_CWS!AE47</f>
        <v>9886800</v>
      </c>
      <c r="AE89" s="63">
        <f>DEV_CWS!AF47</f>
        <v>9886800</v>
      </c>
      <c r="AF89" s="63">
        <f>DEV_CWS!AG47</f>
        <v>9886800</v>
      </c>
      <c r="AG89" s="63">
        <f>DEV_CWS!AH47</f>
        <v>9886800</v>
      </c>
      <c r="AH89" s="63">
        <f>DEV_CWS!AI47</f>
        <v>9886800</v>
      </c>
      <c r="AI89" s="63">
        <f>DEV_CWS!AJ47</f>
        <v>9886800</v>
      </c>
      <c r="AJ89" s="63">
        <f>DEV_CWS!AK47</f>
        <v>9886800</v>
      </c>
      <c r="AK89" s="63">
        <f>DEV_CWS!AL47</f>
        <v>9886800</v>
      </c>
      <c r="AL89" s="63">
        <f>DEV_CWS!AM47</f>
        <v>9886800</v>
      </c>
      <c r="AM89" s="63">
        <f>DEV_CWS!AN47</f>
        <v>9886800</v>
      </c>
      <c r="AN89" s="63">
        <f>DEV_CWS!AO47</f>
        <v>10578876</v>
      </c>
      <c r="AO89" s="63">
        <f>DEV_CWS!AP47</f>
        <v>10578876</v>
      </c>
      <c r="AP89" s="63">
        <f>DEV_CWS!AQ47</f>
        <v>10578876</v>
      </c>
      <c r="AQ89" s="63">
        <f>DEV_CWS!AR47</f>
        <v>10578876</v>
      </c>
      <c r="AR89" s="63">
        <f>DEV_CWS!AS47</f>
        <v>10578876</v>
      </c>
      <c r="AS89" s="63">
        <f>DEV_CWS!AT47</f>
        <v>10578876</v>
      </c>
      <c r="AT89" s="63">
        <f>DEV_CWS!AU47</f>
        <v>10578876</v>
      </c>
      <c r="AU89" s="63">
        <f>DEV_CWS!AV47</f>
        <v>10578876</v>
      </c>
      <c r="AV89" s="63">
        <f>DEV_CWS!AW47</f>
        <v>10578876</v>
      </c>
      <c r="AW89" s="63">
        <f>DEV_CWS!AX47</f>
        <v>10578876</v>
      </c>
      <c r="AX89" s="63">
        <f>DEV_CWS!AY47</f>
        <v>10578876</v>
      </c>
      <c r="AY89" s="63">
        <f>DEV_CWS!AZ47</f>
        <v>10578876</v>
      </c>
      <c r="AZ89" s="63">
        <f>DEV_CWS!BA47</f>
        <v>11319397.32</v>
      </c>
      <c r="BA89" s="63">
        <f>DEV_CWS!BB47</f>
        <v>11319397.32</v>
      </c>
      <c r="BB89" s="63">
        <f>DEV_CWS!BC47</f>
        <v>11319397.32</v>
      </c>
      <c r="BC89" s="63">
        <f>DEV_CWS!BD47</f>
        <v>11319397.32</v>
      </c>
      <c r="BD89" s="63">
        <f>DEV_CWS!BE47</f>
        <v>11319397.32</v>
      </c>
      <c r="BE89" s="63">
        <f>DEV_CWS!BF47</f>
        <v>11319397.32</v>
      </c>
      <c r="BF89" s="63">
        <f>DEV_CWS!BG47</f>
        <v>11319397.32</v>
      </c>
      <c r="BG89" s="63">
        <f>DEV_CWS!BH47</f>
        <v>11319397.32</v>
      </c>
      <c r="BH89" s="63">
        <f>DEV_CWS!BI47</f>
        <v>11319397.32</v>
      </c>
      <c r="BI89" s="63">
        <f>DEV_CWS!BJ47</f>
        <v>11319397.32</v>
      </c>
      <c r="BJ89" s="63">
        <f>DEV_CWS!BK47</f>
        <v>11319397.32</v>
      </c>
      <c r="BK89" s="63">
        <f>DEV_CWS!BL47</f>
        <v>11319397.32</v>
      </c>
      <c r="BL89" s="37"/>
      <c r="BM89" s="65"/>
    </row>
    <row r="90" spans="1:65" customFormat="1" x14ac:dyDescent="0.15">
      <c r="B90" s="47" t="s">
        <v>727</v>
      </c>
      <c r="C90" s="63">
        <f>DEV_CWS!D48</f>
        <v>0</v>
      </c>
      <c r="D90" s="63">
        <f>DEV_CWS!E48</f>
        <v>0</v>
      </c>
      <c r="E90" s="63">
        <f>DEV_CWS!F48</f>
        <v>0</v>
      </c>
      <c r="F90" s="63">
        <f>DEV_CWS!G48</f>
        <v>0</v>
      </c>
      <c r="G90" s="63">
        <f>DEV_CWS!H48</f>
        <v>0</v>
      </c>
      <c r="H90" s="63">
        <f>DEV_CWS!I48</f>
        <v>0</v>
      </c>
      <c r="I90" s="63">
        <f>DEV_CWS!J48</f>
        <v>0</v>
      </c>
      <c r="J90" s="63">
        <f>DEV_CWS!K48</f>
        <v>0</v>
      </c>
      <c r="K90" s="63">
        <f>DEV_CWS!L48</f>
        <v>0</v>
      </c>
      <c r="L90" s="63">
        <f>DEV_CWS!M48</f>
        <v>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728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0</v>
      </c>
      <c r="I91" s="63">
        <f>DEV_CWS!J49</f>
        <v>0</v>
      </c>
      <c r="J91" s="63">
        <f>DEV_CWS!K49</f>
        <v>0</v>
      </c>
      <c r="K91" s="63">
        <f>DEV_CWS!L49</f>
        <v>0</v>
      </c>
      <c r="L91" s="63">
        <f>DEV_CWS!M49</f>
        <v>0</v>
      </c>
      <c r="M91" s="63">
        <f>DEV_CWS!N49</f>
        <v>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408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406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373</v>
      </c>
      <c r="C94" s="63">
        <f>DEV_CWS!D52</f>
        <v>0</v>
      </c>
      <c r="D94" s="63">
        <f>DEV_CWS!E52</f>
        <v>0</v>
      </c>
      <c r="E94" s="63">
        <f>DEV_CWS!F52</f>
        <v>0</v>
      </c>
      <c r="F94" s="63">
        <f>DEV_CWS!G52</f>
        <v>0</v>
      </c>
      <c r="G94" s="63">
        <f>DEV_CWS!H52</f>
        <v>0</v>
      </c>
      <c r="H94" s="63">
        <f>DEV_CWS!I52</f>
        <v>0</v>
      </c>
      <c r="I94" s="63">
        <f>DEV_CWS!J52</f>
        <v>0</v>
      </c>
      <c r="J94" s="63">
        <f>DEV_CWS!K52</f>
        <v>0</v>
      </c>
      <c r="K94" s="63">
        <f>DEV_CWS!L52</f>
        <v>0</v>
      </c>
      <c r="L94" s="63">
        <f>DEV_CWS!M52</f>
        <v>0</v>
      </c>
      <c r="M94" s="63">
        <f>DEV_CWS!N52</f>
        <v>0</v>
      </c>
      <c r="N94" s="63">
        <f>DEV_CWS!O52</f>
        <v>0</v>
      </c>
      <c r="O94" s="63">
        <f>DEV_CWS!P52</f>
        <v>0</v>
      </c>
      <c r="P94" s="63">
        <f>DEV_CWS!Q52</f>
        <v>0</v>
      </c>
      <c r="Q94" s="63">
        <f>DEV_CWS!R52</f>
        <v>0</v>
      </c>
      <c r="R94" s="63">
        <f>DEV_CWS!S52</f>
        <v>0</v>
      </c>
      <c r="S94" s="63">
        <f>DEV_CWS!T52</f>
        <v>0</v>
      </c>
      <c r="T94" s="63">
        <f>DEV_CWS!U52</f>
        <v>0</v>
      </c>
      <c r="U94" s="63">
        <f>DEV_CWS!V52</f>
        <v>0</v>
      </c>
      <c r="V94" s="63">
        <f>DEV_CWS!W52</f>
        <v>0</v>
      </c>
      <c r="W94" s="63">
        <f>DEV_CWS!X52</f>
        <v>0</v>
      </c>
      <c r="X94" s="63">
        <f>DEV_CWS!Y52</f>
        <v>0</v>
      </c>
      <c r="Y94" s="63">
        <f>DEV_CWS!Z52</f>
        <v>0</v>
      </c>
      <c r="Z94" s="63">
        <f>DEV_CWS!AA52</f>
        <v>0</v>
      </c>
      <c r="AA94" s="63">
        <f>DEV_CWS!AB52</f>
        <v>0</v>
      </c>
      <c r="AB94" s="63">
        <f>DEV_CWS!AC52</f>
        <v>0</v>
      </c>
      <c r="AC94" s="63">
        <f>DEV_CWS!AD52</f>
        <v>0</v>
      </c>
      <c r="AD94" s="63">
        <f>DEV_CWS!AE52</f>
        <v>0</v>
      </c>
      <c r="AE94" s="63">
        <f>DEV_CWS!AF52</f>
        <v>0</v>
      </c>
      <c r="AF94" s="63">
        <f>DEV_CWS!AG52</f>
        <v>0</v>
      </c>
      <c r="AG94" s="63">
        <f>DEV_CWS!AH52</f>
        <v>0</v>
      </c>
      <c r="AH94" s="63">
        <f>DEV_CWS!AI52</f>
        <v>0</v>
      </c>
      <c r="AI94" s="63">
        <f>DEV_CWS!AJ52</f>
        <v>0</v>
      </c>
      <c r="AJ94" s="63">
        <f>DEV_CWS!AK52</f>
        <v>0</v>
      </c>
      <c r="AK94" s="63">
        <f>DEV_CWS!AL52</f>
        <v>0</v>
      </c>
      <c r="AL94" s="63">
        <f>DEV_CWS!AM52</f>
        <v>0</v>
      </c>
      <c r="AM94" s="63">
        <f>DEV_CWS!AN52</f>
        <v>0</v>
      </c>
      <c r="AN94" s="63">
        <f>DEV_CWS!AO52</f>
        <v>0</v>
      </c>
      <c r="AO94" s="63">
        <f>DEV_CWS!AP52</f>
        <v>0</v>
      </c>
      <c r="AP94" s="63">
        <f>DEV_CWS!AQ52</f>
        <v>0</v>
      </c>
      <c r="AQ94" s="63">
        <f>DEV_CWS!AR52</f>
        <v>0</v>
      </c>
      <c r="AR94" s="63">
        <f>DEV_CWS!AS52</f>
        <v>0</v>
      </c>
      <c r="AS94" s="63">
        <f>DEV_CWS!AT52</f>
        <v>0</v>
      </c>
      <c r="AT94" s="63">
        <f>DEV_CWS!AU52</f>
        <v>0</v>
      </c>
      <c r="AU94" s="63">
        <f>DEV_CWS!AV52</f>
        <v>0</v>
      </c>
      <c r="AV94" s="63">
        <f>DEV_CWS!AW52</f>
        <v>0</v>
      </c>
      <c r="AW94" s="63">
        <f>DEV_CWS!AX52</f>
        <v>0</v>
      </c>
      <c r="AX94" s="63">
        <f>DEV_CWS!AY52</f>
        <v>0</v>
      </c>
      <c r="AY94" s="63">
        <f>DEV_CWS!AZ52</f>
        <v>0</v>
      </c>
      <c r="AZ94" s="63">
        <f>DEV_CWS!BA52</f>
        <v>0</v>
      </c>
      <c r="BA94" s="63">
        <f>DEV_CWS!BB52</f>
        <v>0</v>
      </c>
      <c r="BB94" s="63">
        <f>DEV_CWS!BC52</f>
        <v>0</v>
      </c>
      <c r="BC94" s="63">
        <f>DEV_CWS!BD52</f>
        <v>0</v>
      </c>
      <c r="BD94" s="63">
        <f>DEV_CWS!BE52</f>
        <v>0</v>
      </c>
      <c r="BE94" s="63">
        <f>DEV_CWS!BF52</f>
        <v>0</v>
      </c>
      <c r="BF94" s="63">
        <f>DEV_CWS!BG52</f>
        <v>0</v>
      </c>
      <c r="BG94" s="63">
        <f>DEV_CWS!BH52</f>
        <v>0</v>
      </c>
      <c r="BH94" s="63">
        <f>DEV_CWS!BI52</f>
        <v>0</v>
      </c>
      <c r="BI94" s="63">
        <f>DEV_CWS!BJ52</f>
        <v>0</v>
      </c>
      <c r="BJ94" s="63">
        <f>DEV_CWS!BK52</f>
        <v>0</v>
      </c>
      <c r="BK94" s="63">
        <f>DEV_CWS!BL52</f>
        <v>0</v>
      </c>
    </row>
    <row r="95" spans="1:65" x14ac:dyDescent="0.15">
      <c r="A95" s="75"/>
      <c r="B95" s="47" t="s">
        <v>374</v>
      </c>
      <c r="C95" s="63">
        <f>DEV_CWS!D53</f>
        <v>0</v>
      </c>
      <c r="D95" s="63">
        <f>DEV_CWS!E53</f>
        <v>0</v>
      </c>
      <c r="E95" s="63">
        <f>DEV_CWS!F53</f>
        <v>0</v>
      </c>
      <c r="F95" s="63">
        <f>DEV_CWS!G53</f>
        <v>0</v>
      </c>
      <c r="G95" s="63">
        <f>DEV_CWS!H53</f>
        <v>0</v>
      </c>
      <c r="H95" s="63">
        <f>DEV_CWS!I53</f>
        <v>0</v>
      </c>
      <c r="I95" s="63">
        <f>DEV_CWS!J53</f>
        <v>0</v>
      </c>
      <c r="J95" s="63">
        <f>DEV_CWS!K53</f>
        <v>0</v>
      </c>
      <c r="K95" s="63">
        <f>DEV_CWS!L53</f>
        <v>0</v>
      </c>
      <c r="L95" s="63">
        <f>DEV_CWS!M53</f>
        <v>0</v>
      </c>
      <c r="M95" s="63">
        <f>DEV_CWS!N53</f>
        <v>0</v>
      </c>
      <c r="N95" s="63">
        <f>DEV_CWS!O53</f>
        <v>0</v>
      </c>
      <c r="O95" s="63">
        <f>DEV_CWS!P53</f>
        <v>0</v>
      </c>
      <c r="P95" s="63">
        <f>DEV_CWS!Q53</f>
        <v>0</v>
      </c>
      <c r="Q95" s="63">
        <f>DEV_CWS!R53</f>
        <v>0</v>
      </c>
      <c r="R95" s="63">
        <f>DEV_CWS!S53</f>
        <v>0</v>
      </c>
      <c r="S95" s="63">
        <f>DEV_CWS!T53</f>
        <v>0</v>
      </c>
      <c r="T95" s="63">
        <f>DEV_CWS!U53</f>
        <v>0</v>
      </c>
      <c r="U95" s="63">
        <f>DEV_CWS!V53</f>
        <v>0</v>
      </c>
      <c r="V95" s="63">
        <f>DEV_CWS!W53</f>
        <v>0</v>
      </c>
      <c r="W95" s="63">
        <f>DEV_CWS!X53</f>
        <v>0</v>
      </c>
      <c r="X95" s="63">
        <f>DEV_CWS!Y53</f>
        <v>0</v>
      </c>
      <c r="Y95" s="63">
        <f>DEV_CWS!Z53</f>
        <v>0</v>
      </c>
      <c r="Z95" s="63">
        <f>DEV_CWS!AA53</f>
        <v>0</v>
      </c>
      <c r="AA95" s="63">
        <f>DEV_CWS!AB53</f>
        <v>0</v>
      </c>
      <c r="AB95" s="63">
        <f>DEV_CWS!AC53</f>
        <v>0</v>
      </c>
      <c r="AC95" s="63">
        <f>DEV_CWS!AD53</f>
        <v>0</v>
      </c>
      <c r="AD95" s="63">
        <f>DEV_CWS!AE53</f>
        <v>0</v>
      </c>
      <c r="AE95" s="63">
        <f>DEV_CWS!AF53</f>
        <v>0</v>
      </c>
      <c r="AF95" s="63">
        <f>DEV_CWS!AG53</f>
        <v>0</v>
      </c>
      <c r="AG95" s="63">
        <f>DEV_CWS!AH53</f>
        <v>0</v>
      </c>
      <c r="AH95" s="63">
        <f>DEV_CWS!AI53</f>
        <v>0</v>
      </c>
      <c r="AI95" s="63">
        <f>DEV_CWS!AJ53</f>
        <v>0</v>
      </c>
      <c r="AJ95" s="63">
        <f>DEV_CWS!AK53</f>
        <v>0</v>
      </c>
      <c r="AK95" s="63">
        <f>DEV_CWS!AL53</f>
        <v>0</v>
      </c>
      <c r="AL95" s="63">
        <f>DEV_CWS!AM53</f>
        <v>0</v>
      </c>
      <c r="AM95" s="63">
        <f>DEV_CWS!AN53</f>
        <v>0</v>
      </c>
      <c r="AN95" s="63">
        <f>DEV_CWS!AO53</f>
        <v>0</v>
      </c>
      <c r="AO95" s="63">
        <f>DEV_CWS!AP53</f>
        <v>0</v>
      </c>
      <c r="AP95" s="63">
        <f>DEV_CWS!AQ53</f>
        <v>0</v>
      </c>
      <c r="AQ95" s="63">
        <f>DEV_CWS!AR53</f>
        <v>0</v>
      </c>
      <c r="AR95" s="63">
        <f>DEV_CWS!AS53</f>
        <v>0</v>
      </c>
      <c r="AS95" s="63">
        <f>DEV_CWS!AT53</f>
        <v>0</v>
      </c>
      <c r="AT95" s="63">
        <f>DEV_CWS!AU53</f>
        <v>0</v>
      </c>
      <c r="AU95" s="63">
        <f>DEV_CWS!AV53</f>
        <v>0</v>
      </c>
      <c r="AV95" s="63">
        <f>DEV_CWS!AW53</f>
        <v>0</v>
      </c>
      <c r="AW95" s="63">
        <f>DEV_CWS!AX53</f>
        <v>0</v>
      </c>
      <c r="AX95" s="63">
        <f>DEV_CWS!AY53</f>
        <v>0</v>
      </c>
      <c r="AY95" s="63">
        <f>DEV_CWS!AZ53</f>
        <v>0</v>
      </c>
      <c r="AZ95" s="63">
        <f>DEV_CWS!BA53</f>
        <v>0</v>
      </c>
      <c r="BA95" s="63">
        <f>DEV_CWS!BB53</f>
        <v>0</v>
      </c>
      <c r="BB95" s="63">
        <f>DEV_CWS!BC53</f>
        <v>0</v>
      </c>
      <c r="BC95" s="63">
        <f>DEV_CWS!BD53</f>
        <v>0</v>
      </c>
      <c r="BD95" s="63">
        <f>DEV_CWS!BE53</f>
        <v>0</v>
      </c>
      <c r="BE95" s="63">
        <f>DEV_CWS!BF53</f>
        <v>0</v>
      </c>
      <c r="BF95" s="63">
        <f>DEV_CWS!BG53</f>
        <v>0</v>
      </c>
      <c r="BG95" s="63">
        <f>DEV_CWS!BH53</f>
        <v>0</v>
      </c>
      <c r="BH95" s="63">
        <f>DEV_CWS!BI53</f>
        <v>0</v>
      </c>
      <c r="BI95" s="63">
        <f>DEV_CWS!BJ53</f>
        <v>0</v>
      </c>
      <c r="BJ95" s="63">
        <f>DEV_CWS!BK53</f>
        <v>0</v>
      </c>
      <c r="BK95" s="63">
        <f>DEV_CWS!BL53</f>
        <v>0</v>
      </c>
    </row>
    <row r="96" spans="1:65" customFormat="1" x14ac:dyDescent="0.15">
      <c r="B96" s="47" t="s">
        <v>403</v>
      </c>
      <c r="C96" s="63">
        <f>DEV_CWS!D54</f>
        <v>0</v>
      </c>
      <c r="D96" s="63">
        <f>DEV_CWS!E54</f>
        <v>0</v>
      </c>
      <c r="E96" s="63">
        <f>DEV_CWS!F54</f>
        <v>0</v>
      </c>
      <c r="F96" s="63">
        <f>DEV_CWS!G54</f>
        <v>0</v>
      </c>
      <c r="G96" s="63">
        <f>DEV_CWS!H54</f>
        <v>0</v>
      </c>
      <c r="H96" s="63">
        <f>DEV_CWS!I54</f>
        <v>0</v>
      </c>
      <c r="I96" s="63">
        <f>DEV_CWS!J54</f>
        <v>0</v>
      </c>
      <c r="J96" s="63">
        <f>DEV_CWS!K54</f>
        <v>0</v>
      </c>
      <c r="K96" s="63">
        <f>DEV_CWS!L54</f>
        <v>0</v>
      </c>
      <c r="L96" s="63">
        <f>DEV_CWS!M54</f>
        <v>0</v>
      </c>
      <c r="M96" s="63">
        <f>DEV_CWS!N54</f>
        <v>0</v>
      </c>
      <c r="N96" s="63">
        <f>DEV_CWS!O54</f>
        <v>0</v>
      </c>
      <c r="O96" s="63">
        <f>DEV_CWS!P54</f>
        <v>0</v>
      </c>
      <c r="P96" s="63">
        <f>DEV_CWS!Q54</f>
        <v>0</v>
      </c>
      <c r="Q96" s="63">
        <f>DEV_CWS!R54</f>
        <v>0</v>
      </c>
      <c r="R96" s="63">
        <f>DEV_CWS!S54</f>
        <v>0</v>
      </c>
      <c r="S96" s="63">
        <f>DEV_CWS!T54</f>
        <v>0</v>
      </c>
      <c r="T96" s="63">
        <f>DEV_CWS!U54</f>
        <v>0</v>
      </c>
      <c r="U96" s="63">
        <f>DEV_CWS!V54</f>
        <v>0</v>
      </c>
      <c r="V96" s="63">
        <f>DEV_CWS!W54</f>
        <v>0</v>
      </c>
      <c r="W96" s="63">
        <f>DEV_CWS!X54</f>
        <v>0</v>
      </c>
      <c r="X96" s="63">
        <f>DEV_CWS!Y54</f>
        <v>0</v>
      </c>
      <c r="Y96" s="63">
        <f>DEV_CWS!Z54</f>
        <v>0</v>
      </c>
      <c r="Z96" s="63">
        <f>DEV_CWS!AA54</f>
        <v>0</v>
      </c>
      <c r="AA96" s="63">
        <f>DEV_CWS!AB54</f>
        <v>0</v>
      </c>
      <c r="AB96" s="63">
        <f>DEV_CWS!AC54</f>
        <v>0</v>
      </c>
      <c r="AC96" s="63">
        <f>DEV_CWS!AD54</f>
        <v>0</v>
      </c>
      <c r="AD96" s="63">
        <f>DEV_CWS!AE54</f>
        <v>0</v>
      </c>
      <c r="AE96" s="63">
        <f>DEV_CWS!AF54</f>
        <v>0</v>
      </c>
      <c r="AF96" s="63">
        <f>DEV_CWS!AG54</f>
        <v>0</v>
      </c>
      <c r="AG96" s="63">
        <f>DEV_CWS!AH54</f>
        <v>0</v>
      </c>
      <c r="AH96" s="63">
        <f>DEV_CWS!AI54</f>
        <v>0</v>
      </c>
      <c r="AI96" s="63">
        <f>DEV_CWS!AJ54</f>
        <v>0</v>
      </c>
      <c r="AJ96" s="63">
        <f>DEV_CWS!AK54</f>
        <v>0</v>
      </c>
      <c r="AK96" s="63">
        <f>DEV_CWS!AL54</f>
        <v>0</v>
      </c>
      <c r="AL96" s="63">
        <f>DEV_CWS!AM54</f>
        <v>0</v>
      </c>
      <c r="AM96" s="63">
        <f>DEV_CWS!AN54</f>
        <v>0</v>
      </c>
      <c r="AN96" s="63">
        <f>DEV_CWS!AO54</f>
        <v>0</v>
      </c>
      <c r="AO96" s="63">
        <f>DEV_CWS!AP54</f>
        <v>0</v>
      </c>
      <c r="AP96" s="63">
        <f>DEV_CWS!AQ54</f>
        <v>0</v>
      </c>
      <c r="AQ96" s="63">
        <f>DEV_CWS!AR54</f>
        <v>0</v>
      </c>
      <c r="AR96" s="63">
        <f>DEV_CWS!AS54</f>
        <v>0</v>
      </c>
      <c r="AS96" s="63">
        <f>DEV_CWS!AT54</f>
        <v>0</v>
      </c>
      <c r="AT96" s="63">
        <f>DEV_CWS!AU54</f>
        <v>0</v>
      </c>
      <c r="AU96" s="63">
        <f>DEV_CWS!AV54</f>
        <v>0</v>
      </c>
      <c r="AV96" s="63">
        <f>DEV_CWS!AW54</f>
        <v>0</v>
      </c>
      <c r="AW96" s="63">
        <f>DEV_CWS!AX54</f>
        <v>0</v>
      </c>
      <c r="AX96" s="63">
        <f>DEV_CWS!AY54</f>
        <v>0</v>
      </c>
      <c r="AY96" s="63">
        <f>DEV_CWS!AZ54</f>
        <v>0</v>
      </c>
      <c r="AZ96" s="63">
        <f>DEV_CWS!BA54</f>
        <v>0</v>
      </c>
      <c r="BA96" s="63">
        <f>DEV_CWS!BB54</f>
        <v>0</v>
      </c>
      <c r="BB96" s="63">
        <f>DEV_CWS!BC54</f>
        <v>0</v>
      </c>
      <c r="BC96" s="63">
        <f>DEV_CWS!BD54</f>
        <v>0</v>
      </c>
      <c r="BD96" s="63">
        <f>DEV_CWS!BE54</f>
        <v>0</v>
      </c>
      <c r="BE96" s="63">
        <f>DEV_CWS!BF54</f>
        <v>0</v>
      </c>
      <c r="BF96" s="63">
        <f>DEV_CWS!BG54</f>
        <v>0</v>
      </c>
      <c r="BG96" s="63">
        <f>DEV_CWS!BH54</f>
        <v>0</v>
      </c>
      <c r="BH96" s="63">
        <f>DEV_CWS!BI54</f>
        <v>0</v>
      </c>
      <c r="BI96" s="63">
        <f>DEV_CWS!BJ54</f>
        <v>0</v>
      </c>
      <c r="BJ96" s="63">
        <f>DEV_CWS!BK54</f>
        <v>0</v>
      </c>
      <c r="BK96" s="63">
        <f>DEV_CWS!BL54</f>
        <v>0</v>
      </c>
      <c r="BL96" s="37"/>
      <c r="BM96" s="65"/>
    </row>
    <row r="97" spans="1:65" x14ac:dyDescent="0.15">
      <c r="A97" s="75"/>
      <c r="B97" s="47" t="s">
        <v>405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413</v>
      </c>
      <c r="C99" s="63">
        <f>DEV_CWS!D57</f>
        <v>0</v>
      </c>
      <c r="D99" s="63">
        <f>DEV_CWS!E57</f>
        <v>0</v>
      </c>
      <c r="E99" s="63">
        <f>DEV_CWS!F57</f>
        <v>0</v>
      </c>
      <c r="F99" s="63">
        <f>DEV_CWS!G57</f>
        <v>0</v>
      </c>
      <c r="G99" s="63">
        <f>DEV_CWS!H57</f>
        <v>8400000</v>
      </c>
      <c r="H99" s="63">
        <f>DEV_CWS!I57</f>
        <v>8400000</v>
      </c>
      <c r="I99" s="63">
        <f>DEV_CWS!J57</f>
        <v>8400000</v>
      </c>
      <c r="J99" s="63">
        <f>DEV_CWS!K57</f>
        <v>8400000</v>
      </c>
      <c r="K99" s="63">
        <f>DEV_CWS!L57</f>
        <v>8400000</v>
      </c>
      <c r="L99" s="63">
        <f>DEV_CWS!M57</f>
        <v>8400000</v>
      </c>
      <c r="M99" s="63">
        <f>DEV_CWS!N57</f>
        <v>8400000</v>
      </c>
      <c r="N99" s="63">
        <f>DEV_CWS!O57</f>
        <v>8400000</v>
      </c>
      <c r="O99" s="63">
        <f>DEV_CWS!P57</f>
        <v>8400000</v>
      </c>
      <c r="P99" s="63">
        <f>DEV_CWS!Q57</f>
        <v>9240000</v>
      </c>
      <c r="Q99" s="63">
        <f>DEV_CWS!R57</f>
        <v>9240000</v>
      </c>
      <c r="R99" s="63">
        <f>DEV_CWS!S57</f>
        <v>9240000</v>
      </c>
      <c r="S99" s="63">
        <f>DEV_CWS!T57</f>
        <v>9240000</v>
      </c>
      <c r="T99" s="63">
        <f>DEV_CWS!U57</f>
        <v>9240000</v>
      </c>
      <c r="U99" s="63">
        <f>DEV_CWS!V57</f>
        <v>9240000</v>
      </c>
      <c r="V99" s="63">
        <f>DEV_CWS!W57</f>
        <v>9240000</v>
      </c>
      <c r="W99" s="63">
        <f>DEV_CWS!X57</f>
        <v>9240000</v>
      </c>
      <c r="X99" s="63">
        <f>DEV_CWS!Y57</f>
        <v>9240000</v>
      </c>
      <c r="Y99" s="63">
        <f>DEV_CWS!Z57</f>
        <v>9240000</v>
      </c>
      <c r="Z99" s="63">
        <f>DEV_CWS!AA57</f>
        <v>9240000</v>
      </c>
      <c r="AA99" s="63">
        <f>DEV_CWS!AB57</f>
        <v>9240000</v>
      </c>
      <c r="AB99" s="63">
        <f>DEV_CWS!AC57</f>
        <v>9886800</v>
      </c>
      <c r="AC99" s="63">
        <f>DEV_CWS!AD57</f>
        <v>9886800</v>
      </c>
      <c r="AD99" s="63">
        <f>DEV_CWS!AE57</f>
        <v>9886800</v>
      </c>
      <c r="AE99" s="63">
        <f>DEV_CWS!AF57</f>
        <v>9886800</v>
      </c>
      <c r="AF99" s="63">
        <f>DEV_CWS!AG57</f>
        <v>9886800</v>
      </c>
      <c r="AG99" s="63">
        <f>DEV_CWS!AH57</f>
        <v>9886800</v>
      </c>
      <c r="AH99" s="63">
        <f>DEV_CWS!AI57</f>
        <v>9886800</v>
      </c>
      <c r="AI99" s="63">
        <f>DEV_CWS!AJ57</f>
        <v>9886800</v>
      </c>
      <c r="AJ99" s="63">
        <f>DEV_CWS!AK57</f>
        <v>9886800</v>
      </c>
      <c r="AK99" s="63">
        <f>DEV_CWS!AL57</f>
        <v>9886800</v>
      </c>
      <c r="AL99" s="63">
        <f>DEV_CWS!AM57</f>
        <v>9886800</v>
      </c>
      <c r="AM99" s="63">
        <f>DEV_CWS!AN57</f>
        <v>9886800</v>
      </c>
      <c r="AN99" s="63">
        <f>DEV_CWS!AO57</f>
        <v>10578876</v>
      </c>
      <c r="AO99" s="63">
        <f>DEV_CWS!AP57</f>
        <v>10578876</v>
      </c>
      <c r="AP99" s="63">
        <f>DEV_CWS!AQ57</f>
        <v>10578876</v>
      </c>
      <c r="AQ99" s="63">
        <f>DEV_CWS!AR57</f>
        <v>10578876</v>
      </c>
      <c r="AR99" s="63">
        <f>DEV_CWS!AS57</f>
        <v>10578876</v>
      </c>
      <c r="AS99" s="63">
        <f>DEV_CWS!AT57</f>
        <v>10578876</v>
      </c>
      <c r="AT99" s="63">
        <f>DEV_CWS!AU57</f>
        <v>10578876</v>
      </c>
      <c r="AU99" s="63">
        <f>DEV_CWS!AV57</f>
        <v>10578876</v>
      </c>
      <c r="AV99" s="63">
        <f>DEV_CWS!AW57</f>
        <v>10578876</v>
      </c>
      <c r="AW99" s="63">
        <f>DEV_CWS!AX57</f>
        <v>10578876</v>
      </c>
      <c r="AX99" s="63">
        <f>DEV_CWS!AY57</f>
        <v>10578876</v>
      </c>
      <c r="AY99" s="63">
        <f>DEV_CWS!AZ57</f>
        <v>10578876</v>
      </c>
      <c r="AZ99" s="63">
        <f>DEV_CWS!BA57</f>
        <v>11319397.32</v>
      </c>
      <c r="BA99" s="63">
        <f>DEV_CWS!BB57</f>
        <v>11319397.32</v>
      </c>
      <c r="BB99" s="63">
        <f>DEV_CWS!BC57</f>
        <v>11319397.32</v>
      </c>
      <c r="BC99" s="63">
        <f>DEV_CWS!BD57</f>
        <v>11319397.32</v>
      </c>
      <c r="BD99" s="63">
        <f>DEV_CWS!BE57</f>
        <v>11319397.32</v>
      </c>
      <c r="BE99" s="63">
        <f>DEV_CWS!BF57</f>
        <v>11319397.32</v>
      </c>
      <c r="BF99" s="63">
        <f>DEV_CWS!BG57</f>
        <v>11319397.32</v>
      </c>
      <c r="BG99" s="63">
        <f>DEV_CWS!BH57</f>
        <v>11319397.32</v>
      </c>
      <c r="BH99" s="63">
        <f>DEV_CWS!BI57</f>
        <v>11319397.32</v>
      </c>
      <c r="BI99" s="63">
        <f>DEV_CWS!BJ57</f>
        <v>11319397.32</v>
      </c>
      <c r="BJ99" s="63">
        <f>DEV_CWS!BK57</f>
        <v>11319397.32</v>
      </c>
      <c r="BK99" s="63">
        <f>DEV_CWS!BL57</f>
        <v>11319397.32</v>
      </c>
      <c r="BL99" s="38">
        <f>SUM(C99:BK99)</f>
        <v>567900879.84000003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401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404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0</v>
      </c>
      <c r="G103" s="63">
        <f>DEV_CWS!H61</f>
        <v>0</v>
      </c>
      <c r="H103" s="63">
        <f>DEV_CWS!I61</f>
        <v>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407</v>
      </c>
      <c r="C104" s="63">
        <f>DEV_CWS!D62</f>
        <v>0</v>
      </c>
      <c r="D104" s="63">
        <f>DEV_CWS!E62</f>
        <v>0</v>
      </c>
      <c r="E104" s="63">
        <f>DEV_CWS!F62</f>
        <v>0</v>
      </c>
      <c r="F104" s="63">
        <f>DEV_CWS!G62</f>
        <v>0</v>
      </c>
      <c r="G104" s="63">
        <f>DEV_CWS!H62</f>
        <v>0</v>
      </c>
      <c r="H104" s="63">
        <f>DEV_CWS!I62</f>
        <v>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408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406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373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374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403</v>
      </c>
      <c r="C110" s="63">
        <f>DEV_CWS!D68</f>
        <v>0</v>
      </c>
      <c r="D110" s="63">
        <f>DEV_CWS!E68</f>
        <v>0</v>
      </c>
      <c r="E110" s="63">
        <f>DEV_CWS!F68</f>
        <v>0</v>
      </c>
      <c r="F110" s="63">
        <f>DEV_CWS!G68</f>
        <v>0</v>
      </c>
      <c r="G110" s="63">
        <f>DEV_CWS!H68</f>
        <v>0</v>
      </c>
      <c r="H110" s="63">
        <f>DEV_CWS!I68</f>
        <v>0</v>
      </c>
      <c r="I110" s="63">
        <f>DEV_CWS!J68</f>
        <v>0</v>
      </c>
      <c r="J110" s="63">
        <f>DEV_CWS!K68</f>
        <v>0</v>
      </c>
      <c r="K110" s="63">
        <f>DEV_CWS!L68</f>
        <v>0</v>
      </c>
      <c r="L110" s="63">
        <f>DEV_CWS!M68</f>
        <v>0</v>
      </c>
      <c r="M110" s="63">
        <f>DEV_CWS!N68</f>
        <v>0</v>
      </c>
      <c r="N110" s="63">
        <f>DEV_CWS!O68</f>
        <v>0</v>
      </c>
      <c r="O110" s="63">
        <f>DEV_CWS!P68</f>
        <v>0</v>
      </c>
      <c r="P110" s="63">
        <f>DEV_CWS!Q68</f>
        <v>0</v>
      </c>
      <c r="Q110" s="63">
        <f>DEV_CWS!R68</f>
        <v>0</v>
      </c>
      <c r="R110" s="63">
        <f>DEV_CWS!S68</f>
        <v>0</v>
      </c>
      <c r="S110" s="63">
        <f>DEV_CWS!T68</f>
        <v>0</v>
      </c>
      <c r="T110" s="63">
        <f>DEV_CWS!U68</f>
        <v>0</v>
      </c>
      <c r="U110" s="63">
        <f>DEV_CWS!V68</f>
        <v>0</v>
      </c>
      <c r="V110" s="63">
        <f>DEV_CWS!W68</f>
        <v>0</v>
      </c>
      <c r="W110" s="63">
        <f>DEV_CWS!X68</f>
        <v>0</v>
      </c>
      <c r="X110" s="63">
        <f>DEV_CWS!Y68</f>
        <v>0</v>
      </c>
      <c r="Y110" s="63">
        <f>DEV_CWS!Z68</f>
        <v>0</v>
      </c>
      <c r="Z110" s="63">
        <f>DEV_CWS!AA68</f>
        <v>0</v>
      </c>
      <c r="AA110" s="63">
        <f>DEV_CWS!AB68</f>
        <v>0</v>
      </c>
      <c r="AB110" s="63">
        <f>DEV_CWS!AC68</f>
        <v>0</v>
      </c>
      <c r="AC110" s="63">
        <f>DEV_CWS!AD68</f>
        <v>0</v>
      </c>
      <c r="AD110" s="63">
        <f>DEV_CWS!AE68</f>
        <v>0</v>
      </c>
      <c r="AE110" s="63">
        <f>DEV_CWS!AF68</f>
        <v>0</v>
      </c>
      <c r="AF110" s="63">
        <f>DEV_CWS!AG68</f>
        <v>0</v>
      </c>
      <c r="AG110" s="63">
        <f>DEV_CWS!AH68</f>
        <v>0</v>
      </c>
      <c r="AH110" s="63">
        <f>DEV_CWS!AI68</f>
        <v>0</v>
      </c>
      <c r="AI110" s="63">
        <f>DEV_CWS!AJ68</f>
        <v>0</v>
      </c>
      <c r="AJ110" s="63">
        <f>DEV_CWS!AK68</f>
        <v>0</v>
      </c>
      <c r="AK110" s="63">
        <f>DEV_CWS!AL68</f>
        <v>0</v>
      </c>
      <c r="AL110" s="63">
        <f>DEV_CWS!AM68</f>
        <v>0</v>
      </c>
      <c r="AM110" s="63">
        <f>DEV_CWS!AN68</f>
        <v>0</v>
      </c>
      <c r="AN110" s="63">
        <f>DEV_CWS!AO68</f>
        <v>0</v>
      </c>
      <c r="AO110" s="63">
        <f>DEV_CWS!AP68</f>
        <v>0</v>
      </c>
      <c r="AP110" s="63">
        <f>DEV_CWS!AQ68</f>
        <v>0</v>
      </c>
      <c r="AQ110" s="63">
        <f>DEV_CWS!AR68</f>
        <v>0</v>
      </c>
      <c r="AR110" s="63">
        <f>DEV_CWS!AS68</f>
        <v>0</v>
      </c>
      <c r="AS110" s="63">
        <f>DEV_CWS!AT68</f>
        <v>0</v>
      </c>
      <c r="AT110" s="63">
        <f>DEV_CWS!AU68</f>
        <v>0</v>
      </c>
      <c r="AU110" s="63">
        <f>DEV_CWS!AV68</f>
        <v>0</v>
      </c>
      <c r="AV110" s="63">
        <f>DEV_CWS!AW68</f>
        <v>0</v>
      </c>
      <c r="AW110" s="63">
        <f>DEV_CWS!AX68</f>
        <v>0</v>
      </c>
      <c r="AX110" s="63">
        <f>DEV_CWS!AY68</f>
        <v>0</v>
      </c>
      <c r="AY110" s="63">
        <f>DEV_CWS!AZ68</f>
        <v>0</v>
      </c>
      <c r="AZ110" s="63">
        <f>DEV_CWS!BA68</f>
        <v>0</v>
      </c>
      <c r="BA110" s="63">
        <f>DEV_CWS!BB68</f>
        <v>0</v>
      </c>
      <c r="BB110" s="63">
        <f>DEV_CWS!BC68</f>
        <v>0</v>
      </c>
      <c r="BC110" s="63">
        <f>DEV_CWS!BD68</f>
        <v>0</v>
      </c>
      <c r="BD110" s="63">
        <f>DEV_CWS!BE68</f>
        <v>0</v>
      </c>
      <c r="BE110" s="63">
        <f>DEV_CWS!BF68</f>
        <v>0</v>
      </c>
      <c r="BF110" s="63">
        <f>DEV_CWS!BG68</f>
        <v>0</v>
      </c>
      <c r="BG110" s="63">
        <f>DEV_CWS!BH68</f>
        <v>0</v>
      </c>
      <c r="BH110" s="63">
        <f>DEV_CWS!BI68</f>
        <v>0</v>
      </c>
      <c r="BI110" s="63">
        <f>DEV_CWS!BJ68</f>
        <v>0</v>
      </c>
      <c r="BJ110" s="63">
        <f>DEV_CWS!BK68</f>
        <v>0</v>
      </c>
      <c r="BK110" s="63">
        <f>DEV_CWS!BL68</f>
        <v>0</v>
      </c>
      <c r="BL110" s="37"/>
      <c r="BM110" s="65"/>
    </row>
    <row r="111" spans="1:65" x14ac:dyDescent="0.15">
      <c r="A111" s="75"/>
      <c r="B111" s="47" t="s">
        <v>405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414</v>
      </c>
      <c r="C113" s="63">
        <f>DEV_CWS!D71</f>
        <v>0</v>
      </c>
      <c r="D113" s="63">
        <f>DEV_CWS!E71</f>
        <v>0</v>
      </c>
      <c r="E113" s="63">
        <f>DEV_CWS!F71</f>
        <v>0</v>
      </c>
      <c r="F113" s="63">
        <f>DEV_CWS!G71</f>
        <v>0</v>
      </c>
      <c r="G113" s="63">
        <f>DEV_CWS!H71</f>
        <v>0</v>
      </c>
      <c r="H113" s="63">
        <f>DEV_CWS!I71</f>
        <v>0</v>
      </c>
      <c r="I113" s="63">
        <f>DEV_CWS!J71</f>
        <v>0</v>
      </c>
      <c r="J113" s="63">
        <f>DEV_CWS!K71</f>
        <v>0</v>
      </c>
      <c r="K113" s="63">
        <f>DEV_CWS!L71</f>
        <v>0</v>
      </c>
      <c r="L113" s="63">
        <f>DEV_CWS!M71</f>
        <v>0</v>
      </c>
      <c r="M113" s="63">
        <f>DEV_CWS!N71</f>
        <v>0</v>
      </c>
      <c r="N113" s="63">
        <f>DEV_CWS!O71</f>
        <v>0</v>
      </c>
      <c r="O113" s="63">
        <f>DEV_CWS!P71</f>
        <v>0</v>
      </c>
      <c r="P113" s="63">
        <f>DEV_CWS!Q71</f>
        <v>0</v>
      </c>
      <c r="Q113" s="63">
        <f>DEV_CWS!R71</f>
        <v>0</v>
      </c>
      <c r="R113" s="63">
        <f>DEV_CWS!S71</f>
        <v>0</v>
      </c>
      <c r="S113" s="63">
        <f>DEV_CWS!T71</f>
        <v>0</v>
      </c>
      <c r="T113" s="63">
        <f>DEV_CWS!U71</f>
        <v>0</v>
      </c>
      <c r="U113" s="63">
        <f>DEV_CWS!V71</f>
        <v>0</v>
      </c>
      <c r="V113" s="63">
        <f>DEV_CWS!W71</f>
        <v>0</v>
      </c>
      <c r="W113" s="63">
        <f>DEV_CWS!X71</f>
        <v>0</v>
      </c>
      <c r="X113" s="63">
        <f>DEV_CWS!Y71</f>
        <v>0</v>
      </c>
      <c r="Y113" s="63">
        <f>DEV_CWS!Z71</f>
        <v>0</v>
      </c>
      <c r="Z113" s="63">
        <f>DEV_CWS!AA71</f>
        <v>0</v>
      </c>
      <c r="AA113" s="63">
        <f>DEV_CWS!AB71</f>
        <v>0</v>
      </c>
      <c r="AB113" s="63">
        <f>DEV_CWS!AC71</f>
        <v>0</v>
      </c>
      <c r="AC113" s="63">
        <f>DEV_CWS!AD71</f>
        <v>0</v>
      </c>
      <c r="AD113" s="63">
        <f>DEV_CWS!AE71</f>
        <v>0</v>
      </c>
      <c r="AE113" s="63">
        <f>DEV_CWS!AF71</f>
        <v>0</v>
      </c>
      <c r="AF113" s="63">
        <f>DEV_CWS!AG71</f>
        <v>0</v>
      </c>
      <c r="AG113" s="63">
        <f>DEV_CWS!AH71</f>
        <v>0</v>
      </c>
      <c r="AH113" s="63">
        <f>DEV_CWS!AI71</f>
        <v>0</v>
      </c>
      <c r="AI113" s="63">
        <f>DEV_CWS!AJ71</f>
        <v>0</v>
      </c>
      <c r="AJ113" s="63">
        <f>DEV_CWS!AK71</f>
        <v>0</v>
      </c>
      <c r="AK113" s="63">
        <f>DEV_CWS!AL71</f>
        <v>0</v>
      </c>
      <c r="AL113" s="63">
        <f>DEV_CWS!AM71</f>
        <v>0</v>
      </c>
      <c r="AM113" s="63">
        <f>DEV_CWS!AN71</f>
        <v>0</v>
      </c>
      <c r="AN113" s="63">
        <f>DEV_CWS!AO71</f>
        <v>0</v>
      </c>
      <c r="AO113" s="63">
        <f>DEV_CWS!AP71</f>
        <v>0</v>
      </c>
      <c r="AP113" s="63">
        <f>DEV_CWS!AQ71</f>
        <v>0</v>
      </c>
      <c r="AQ113" s="63">
        <f>DEV_CWS!AR71</f>
        <v>0</v>
      </c>
      <c r="AR113" s="63">
        <f>DEV_CWS!AS71</f>
        <v>0</v>
      </c>
      <c r="AS113" s="63">
        <f>DEV_CWS!AT71</f>
        <v>0</v>
      </c>
      <c r="AT113" s="63">
        <f>DEV_CWS!AU71</f>
        <v>0</v>
      </c>
      <c r="AU113" s="63">
        <f>DEV_CWS!AV71</f>
        <v>0</v>
      </c>
      <c r="AV113" s="63">
        <f>DEV_CWS!AW71</f>
        <v>0</v>
      </c>
      <c r="AW113" s="63">
        <f>DEV_CWS!AX71</f>
        <v>0</v>
      </c>
      <c r="AX113" s="63">
        <f>DEV_CWS!AY71</f>
        <v>0</v>
      </c>
      <c r="AY113" s="63">
        <f>DEV_CWS!AZ71</f>
        <v>0</v>
      </c>
      <c r="AZ113" s="63">
        <f>DEV_CWS!BA71</f>
        <v>0</v>
      </c>
      <c r="BA113" s="63">
        <f>DEV_CWS!BB71</f>
        <v>0</v>
      </c>
      <c r="BB113" s="63">
        <f>DEV_CWS!BC71</f>
        <v>0</v>
      </c>
      <c r="BC113" s="63">
        <f>DEV_CWS!BD71</f>
        <v>0</v>
      </c>
      <c r="BD113" s="63">
        <f>DEV_CWS!BE71</f>
        <v>0</v>
      </c>
      <c r="BE113" s="63">
        <f>DEV_CWS!BF71</f>
        <v>0</v>
      </c>
      <c r="BF113" s="63">
        <f>DEV_CWS!BG71</f>
        <v>0</v>
      </c>
      <c r="BG113" s="63">
        <f>DEV_CWS!BH71</f>
        <v>0</v>
      </c>
      <c r="BH113" s="63">
        <f>DEV_CWS!BI71</f>
        <v>0</v>
      </c>
      <c r="BI113" s="63">
        <f>DEV_CWS!BJ71</f>
        <v>0</v>
      </c>
      <c r="BJ113" s="63">
        <f>DEV_CWS!BK71</f>
        <v>0</v>
      </c>
      <c r="BK113" s="63">
        <f>DEV_CWS!BL71</f>
        <v>0</v>
      </c>
      <c r="BL113" s="38">
        <f>SUM(C113:BK113)</f>
        <v>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442</v>
      </c>
      <c r="C115" s="63">
        <f>DEV_CWS!D73</f>
        <v>0</v>
      </c>
      <c r="D115" s="63">
        <f>DEV_CWS!E73</f>
        <v>0</v>
      </c>
      <c r="E115" s="63">
        <f>DEV_CWS!F73</f>
        <v>0</v>
      </c>
      <c r="F115" s="63">
        <f>DEV_CWS!G73</f>
        <v>0</v>
      </c>
      <c r="G115" s="63">
        <f>DEV_CWS!H73</f>
        <v>0</v>
      </c>
      <c r="H115" s="63">
        <f>DEV_CWS!I73</f>
        <v>0</v>
      </c>
      <c r="I115" s="63">
        <f>DEV_CWS!J73</f>
        <v>0</v>
      </c>
      <c r="J115" s="63">
        <f>DEV_CWS!K73</f>
        <v>0</v>
      </c>
      <c r="K115" s="63">
        <f>DEV_CWS!L73</f>
        <v>0</v>
      </c>
      <c r="L115" s="63">
        <f>DEV_CWS!M73</f>
        <v>0</v>
      </c>
      <c r="M115" s="63">
        <f>DEV_CWS!N73</f>
        <v>0</v>
      </c>
      <c r="N115" s="63">
        <f>DEV_CWS!O73</f>
        <v>0</v>
      </c>
      <c r="O115" s="63">
        <f>DEV_CWS!P73</f>
        <v>0</v>
      </c>
      <c r="P115" s="63">
        <f>DEV_CWS!Q73</f>
        <v>0</v>
      </c>
      <c r="Q115" s="63">
        <f>DEV_CWS!R73</f>
        <v>0</v>
      </c>
      <c r="R115" s="63">
        <f>DEV_CWS!S73</f>
        <v>0</v>
      </c>
      <c r="S115" s="63">
        <f>DEV_CWS!T73</f>
        <v>0</v>
      </c>
      <c r="T115" s="63">
        <f>DEV_CWS!U73</f>
        <v>0</v>
      </c>
      <c r="U115" s="63">
        <f>DEV_CWS!V73</f>
        <v>0</v>
      </c>
      <c r="V115" s="63">
        <f>DEV_CWS!W73</f>
        <v>0</v>
      </c>
      <c r="W115" s="63">
        <f>DEV_CWS!X73</f>
        <v>0</v>
      </c>
      <c r="X115" s="63">
        <f>DEV_CWS!Y73</f>
        <v>0</v>
      </c>
      <c r="Y115" s="63">
        <f>DEV_CWS!Z73</f>
        <v>0</v>
      </c>
      <c r="Z115" s="63">
        <f>DEV_CWS!AA73</f>
        <v>0</v>
      </c>
      <c r="AA115" s="63">
        <f>DEV_CWS!AB73</f>
        <v>0</v>
      </c>
      <c r="AB115" s="63">
        <f>DEV_CWS!AC73</f>
        <v>0</v>
      </c>
      <c r="AC115" s="63">
        <f>DEV_CWS!AD73</f>
        <v>0</v>
      </c>
      <c r="AD115" s="63">
        <f>DEV_CWS!AE73</f>
        <v>0</v>
      </c>
      <c r="AE115" s="63">
        <f>DEV_CWS!AF73</f>
        <v>0</v>
      </c>
      <c r="AF115" s="63">
        <f>DEV_CWS!AG73</f>
        <v>0</v>
      </c>
      <c r="AG115" s="63">
        <f>DEV_CWS!AH73</f>
        <v>0</v>
      </c>
      <c r="AH115" s="63">
        <f>DEV_CWS!AI73</f>
        <v>0</v>
      </c>
      <c r="AI115" s="63">
        <f>DEV_CWS!AJ73</f>
        <v>0</v>
      </c>
      <c r="AJ115" s="63">
        <f>DEV_CWS!AK73</f>
        <v>0</v>
      </c>
      <c r="AK115" s="63">
        <f>DEV_CWS!AL73</f>
        <v>0</v>
      </c>
      <c r="AL115" s="63">
        <f>DEV_CWS!AM73</f>
        <v>0</v>
      </c>
      <c r="AM115" s="63">
        <f>DEV_CWS!AN73</f>
        <v>0</v>
      </c>
      <c r="AN115" s="63">
        <f>DEV_CWS!AO73</f>
        <v>0</v>
      </c>
      <c r="AO115" s="63">
        <f>DEV_CWS!AP73</f>
        <v>0</v>
      </c>
      <c r="AP115" s="63">
        <f>DEV_CWS!AQ73</f>
        <v>0</v>
      </c>
      <c r="AQ115" s="63">
        <f>DEV_CWS!AR73</f>
        <v>0</v>
      </c>
      <c r="AR115" s="63">
        <f>DEV_CWS!AS73</f>
        <v>0</v>
      </c>
      <c r="AS115" s="63">
        <f>DEV_CWS!AT73</f>
        <v>0</v>
      </c>
      <c r="AT115" s="63">
        <f>DEV_CWS!AU73</f>
        <v>0</v>
      </c>
      <c r="AU115" s="63">
        <f>DEV_CWS!AV73</f>
        <v>0</v>
      </c>
      <c r="AV115" s="63">
        <f>DEV_CWS!AW73</f>
        <v>0</v>
      </c>
      <c r="AW115" s="63">
        <f>DEV_CWS!AX73</f>
        <v>0</v>
      </c>
      <c r="AX115" s="63">
        <f>DEV_CWS!AY73</f>
        <v>0</v>
      </c>
      <c r="AY115" s="63">
        <f>DEV_CWS!AZ73</f>
        <v>0</v>
      </c>
      <c r="AZ115" s="63">
        <f>DEV_CWS!BA73</f>
        <v>0</v>
      </c>
      <c r="BA115" s="63">
        <f>DEV_CWS!BB73</f>
        <v>0</v>
      </c>
      <c r="BB115" s="63">
        <f>DEV_CWS!BC73</f>
        <v>0</v>
      </c>
      <c r="BC115" s="63">
        <f>DEV_CWS!BD73</f>
        <v>0</v>
      </c>
      <c r="BD115" s="63">
        <f>DEV_CWS!BE73</f>
        <v>0</v>
      </c>
      <c r="BE115" s="63">
        <f>DEV_CWS!BF73</f>
        <v>0</v>
      </c>
      <c r="BF115" s="63">
        <f>DEV_CWS!BG73</f>
        <v>0</v>
      </c>
      <c r="BG115" s="63">
        <f>DEV_CWS!BH73</f>
        <v>0</v>
      </c>
      <c r="BH115" s="63">
        <f>DEV_CWS!BI73</f>
        <v>0</v>
      </c>
      <c r="BI115" s="63">
        <f>DEV_CWS!BJ73</f>
        <v>0</v>
      </c>
      <c r="BJ115" s="63">
        <f>DEV_CWS!BK73</f>
        <v>0</v>
      </c>
      <c r="BK115" s="63">
        <f>DEV_CWS!BL73</f>
        <v>0</v>
      </c>
      <c r="BL115" s="38">
        <f>SUM(C115:BK115)</f>
        <v>0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375</v>
      </c>
      <c r="C117" s="63">
        <f>DEV_CWS!D75</f>
        <v>0</v>
      </c>
      <c r="D117" s="63">
        <f>DEV_CWS!E75</f>
        <v>0</v>
      </c>
      <c r="E117" s="63">
        <f>DEV_CWS!F75</f>
        <v>0</v>
      </c>
      <c r="F117" s="63">
        <f>DEV_CWS!G75</f>
        <v>0</v>
      </c>
      <c r="G117" s="63">
        <f>DEV_CWS!H75</f>
        <v>8400000</v>
      </c>
      <c r="H117" s="63">
        <f>DEV_CWS!I75</f>
        <v>8400000</v>
      </c>
      <c r="I117" s="63">
        <f>DEV_CWS!J75</f>
        <v>8400000</v>
      </c>
      <c r="J117" s="63">
        <f>DEV_CWS!K75</f>
        <v>8400000</v>
      </c>
      <c r="K117" s="63">
        <f>DEV_CWS!L75</f>
        <v>8400000</v>
      </c>
      <c r="L117" s="63">
        <f>DEV_CWS!M75</f>
        <v>8400000</v>
      </c>
      <c r="M117" s="63">
        <f>DEV_CWS!N75</f>
        <v>8400000</v>
      </c>
      <c r="N117" s="63">
        <f>DEV_CWS!O75</f>
        <v>8400000</v>
      </c>
      <c r="O117" s="63">
        <f>DEV_CWS!P75</f>
        <v>8400000</v>
      </c>
      <c r="P117" s="63">
        <f>DEV_CWS!Q75</f>
        <v>9240000</v>
      </c>
      <c r="Q117" s="63">
        <f>DEV_CWS!R75</f>
        <v>9240000</v>
      </c>
      <c r="R117" s="63">
        <f>DEV_CWS!S75</f>
        <v>9240000</v>
      </c>
      <c r="S117" s="63">
        <f>DEV_CWS!T75</f>
        <v>9240000</v>
      </c>
      <c r="T117" s="63">
        <f>DEV_CWS!U75</f>
        <v>9240000</v>
      </c>
      <c r="U117" s="63">
        <f>DEV_CWS!V75</f>
        <v>9240000</v>
      </c>
      <c r="V117" s="63">
        <f>DEV_CWS!W75</f>
        <v>9240000</v>
      </c>
      <c r="W117" s="63">
        <f>DEV_CWS!X75</f>
        <v>9240000</v>
      </c>
      <c r="X117" s="63">
        <f>DEV_CWS!Y75</f>
        <v>9240000</v>
      </c>
      <c r="Y117" s="63">
        <f>DEV_CWS!Z75</f>
        <v>9240000</v>
      </c>
      <c r="Z117" s="63">
        <f>DEV_CWS!AA75</f>
        <v>9240000</v>
      </c>
      <c r="AA117" s="63">
        <f>DEV_CWS!AB75</f>
        <v>9240000</v>
      </c>
      <c r="AB117" s="63">
        <f>DEV_CWS!AC75</f>
        <v>9886800</v>
      </c>
      <c r="AC117" s="63">
        <f>DEV_CWS!AD75</f>
        <v>9886800</v>
      </c>
      <c r="AD117" s="63">
        <f>DEV_CWS!AE75</f>
        <v>9886800</v>
      </c>
      <c r="AE117" s="63">
        <f>DEV_CWS!AF75</f>
        <v>9886800</v>
      </c>
      <c r="AF117" s="63">
        <f>DEV_CWS!AG75</f>
        <v>9886800</v>
      </c>
      <c r="AG117" s="63">
        <f>DEV_CWS!AH75</f>
        <v>9886800</v>
      </c>
      <c r="AH117" s="63">
        <f>DEV_CWS!AI75</f>
        <v>9886800</v>
      </c>
      <c r="AI117" s="63">
        <f>DEV_CWS!AJ75</f>
        <v>9886800</v>
      </c>
      <c r="AJ117" s="63">
        <f>DEV_CWS!AK75</f>
        <v>9886800</v>
      </c>
      <c r="AK117" s="63">
        <f>DEV_CWS!AL75</f>
        <v>9886800</v>
      </c>
      <c r="AL117" s="63">
        <f>DEV_CWS!AM75</f>
        <v>9886800</v>
      </c>
      <c r="AM117" s="63">
        <f>DEV_CWS!AN75</f>
        <v>9886800</v>
      </c>
      <c r="AN117" s="63">
        <f>DEV_CWS!AO75</f>
        <v>10578876</v>
      </c>
      <c r="AO117" s="63">
        <f>DEV_CWS!AP75</f>
        <v>10578876</v>
      </c>
      <c r="AP117" s="63">
        <f>DEV_CWS!AQ75</f>
        <v>10578876</v>
      </c>
      <c r="AQ117" s="63">
        <f>DEV_CWS!AR75</f>
        <v>10578876</v>
      </c>
      <c r="AR117" s="63">
        <f>DEV_CWS!AS75</f>
        <v>10578876</v>
      </c>
      <c r="AS117" s="63">
        <f>DEV_CWS!AT75</f>
        <v>10578876</v>
      </c>
      <c r="AT117" s="63">
        <f>DEV_CWS!AU75</f>
        <v>10578876</v>
      </c>
      <c r="AU117" s="63">
        <f>DEV_CWS!AV75</f>
        <v>10578876</v>
      </c>
      <c r="AV117" s="63">
        <f>DEV_CWS!AW75</f>
        <v>10578876</v>
      </c>
      <c r="AW117" s="63">
        <f>DEV_CWS!AX75</f>
        <v>10578876</v>
      </c>
      <c r="AX117" s="63">
        <f>DEV_CWS!AY75</f>
        <v>10578876</v>
      </c>
      <c r="AY117" s="63">
        <f>DEV_CWS!AZ75</f>
        <v>10578876</v>
      </c>
      <c r="AZ117" s="63">
        <f>DEV_CWS!BA75</f>
        <v>11319397.32</v>
      </c>
      <c r="BA117" s="63">
        <f>DEV_CWS!BB75</f>
        <v>11319397.32</v>
      </c>
      <c r="BB117" s="63">
        <f>DEV_CWS!BC75</f>
        <v>11319397.32</v>
      </c>
      <c r="BC117" s="63">
        <f>DEV_CWS!BD75</f>
        <v>11319397.32</v>
      </c>
      <c r="BD117" s="63">
        <f>DEV_CWS!BE75</f>
        <v>11319397.32</v>
      </c>
      <c r="BE117" s="63">
        <f>DEV_CWS!BF75</f>
        <v>11319397.32</v>
      </c>
      <c r="BF117" s="63">
        <f>DEV_CWS!BG75</f>
        <v>11319397.32</v>
      </c>
      <c r="BG117" s="63">
        <f>DEV_CWS!BH75</f>
        <v>11319397.32</v>
      </c>
      <c r="BH117" s="63">
        <f>DEV_CWS!BI75</f>
        <v>11319397.32</v>
      </c>
      <c r="BI117" s="63">
        <f>DEV_CWS!BJ75</f>
        <v>11319397.32</v>
      </c>
      <c r="BJ117" s="63">
        <f>DEV_CWS!BK75</f>
        <v>11319397.32</v>
      </c>
      <c r="BK117" s="63">
        <f>DEV_CWS!BL75</f>
        <v>11319397.32</v>
      </c>
      <c r="BL117" s="38">
        <f>SUM(C117:BK117)</f>
        <v>567900879.84000003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396</v>
      </c>
      <c r="C119" s="63">
        <f>DEV_CWS!D109</f>
        <v>0</v>
      </c>
      <c r="D119" s="63">
        <f>DEV_CWS!E109</f>
        <v>0</v>
      </c>
      <c r="E119" s="63">
        <f>DEV_CWS!F109</f>
        <v>0</v>
      </c>
      <c r="F119" s="63">
        <f>DEV_CWS!G109</f>
        <v>0</v>
      </c>
      <c r="G119" s="63">
        <f>DEV_CWS!H109</f>
        <v>9455000</v>
      </c>
      <c r="H119" s="63">
        <f>DEV_CWS!I109</f>
        <v>0</v>
      </c>
      <c r="I119" s="63">
        <f>DEV_CWS!J109</f>
        <v>0</v>
      </c>
      <c r="J119" s="63">
        <f>DEV_CWS!K109</f>
        <v>0</v>
      </c>
      <c r="K119" s="63">
        <f>DEV_CWS!L109</f>
        <v>0</v>
      </c>
      <c r="L119" s="63">
        <f>DEV_CWS!M109</f>
        <v>0</v>
      </c>
      <c r="M119" s="63">
        <f>DEV_CWS!N109</f>
        <v>0</v>
      </c>
      <c r="N119" s="63">
        <f>DEV_CWS!O109</f>
        <v>0</v>
      </c>
      <c r="O119" s="63">
        <f>DEV_CWS!P109</f>
        <v>0</v>
      </c>
      <c r="P119" s="63">
        <f>DEV_CWS!Q109</f>
        <v>0</v>
      </c>
      <c r="Q119" s="63">
        <f>DEV_CWS!R109</f>
        <v>0</v>
      </c>
      <c r="R119" s="63">
        <f>DEV_CWS!S109</f>
        <v>0</v>
      </c>
      <c r="S119" s="63">
        <f>DEV_CWS!T109</f>
        <v>0</v>
      </c>
      <c r="T119" s="63">
        <f>DEV_CWS!U109</f>
        <v>0</v>
      </c>
      <c r="U119" s="63">
        <f>DEV_CWS!V109</f>
        <v>0</v>
      </c>
      <c r="V119" s="63">
        <f>DEV_CWS!W109</f>
        <v>0</v>
      </c>
      <c r="W119" s="63">
        <f>DEV_CWS!X109</f>
        <v>0</v>
      </c>
      <c r="X119" s="63">
        <f>DEV_CWS!Y109</f>
        <v>0</v>
      </c>
      <c r="Y119" s="63">
        <f>DEV_CWS!Z109</f>
        <v>0</v>
      </c>
      <c r="Z119" s="63">
        <f>DEV_CWS!AA109</f>
        <v>0</v>
      </c>
      <c r="AA119" s="63">
        <f>DEV_CWS!AB109</f>
        <v>0</v>
      </c>
      <c r="AB119" s="63">
        <f>DEV_CWS!AC109</f>
        <v>0</v>
      </c>
      <c r="AC119" s="63">
        <f>DEV_CWS!AD109</f>
        <v>0</v>
      </c>
      <c r="AD119" s="63">
        <f>DEV_CWS!AE109</f>
        <v>0</v>
      </c>
      <c r="AE119" s="63">
        <f>DEV_CWS!AF109</f>
        <v>0</v>
      </c>
      <c r="AF119" s="63">
        <f>DEV_CWS!AG109</f>
        <v>0</v>
      </c>
      <c r="AG119" s="63">
        <f>DEV_CWS!AH109</f>
        <v>0</v>
      </c>
      <c r="AH119" s="63">
        <f>DEV_CWS!AI109</f>
        <v>0</v>
      </c>
      <c r="AI119" s="63">
        <f>DEV_CWS!AJ109</f>
        <v>0</v>
      </c>
      <c r="AJ119" s="63">
        <f>DEV_CWS!AK109</f>
        <v>0</v>
      </c>
      <c r="AK119" s="63">
        <f>DEV_CWS!AL109</f>
        <v>0</v>
      </c>
      <c r="AL119" s="63">
        <f>DEV_CWS!AM109</f>
        <v>0</v>
      </c>
      <c r="AM119" s="63">
        <f>DEV_CWS!AN109</f>
        <v>0</v>
      </c>
      <c r="AN119" s="63">
        <f>DEV_CWS!AO109</f>
        <v>0</v>
      </c>
      <c r="AO119" s="63">
        <f>DEV_CWS!AP109</f>
        <v>0</v>
      </c>
      <c r="AP119" s="63">
        <f>DEV_CWS!AQ109</f>
        <v>0</v>
      </c>
      <c r="AQ119" s="63">
        <f>DEV_CWS!AR109</f>
        <v>0</v>
      </c>
      <c r="AR119" s="63">
        <f>DEV_CWS!AS109</f>
        <v>0</v>
      </c>
      <c r="AS119" s="63">
        <f>DEV_CWS!AT109</f>
        <v>0</v>
      </c>
      <c r="AT119" s="63">
        <f>DEV_CWS!AU109</f>
        <v>0</v>
      </c>
      <c r="AU119" s="63">
        <f>DEV_CWS!AV109</f>
        <v>0</v>
      </c>
      <c r="AV119" s="63">
        <f>DEV_CWS!AW109</f>
        <v>0</v>
      </c>
      <c r="AW119" s="63">
        <f>DEV_CWS!AX109</f>
        <v>0</v>
      </c>
      <c r="AX119" s="63">
        <f>DEV_CWS!AY109</f>
        <v>0</v>
      </c>
      <c r="AY119" s="63">
        <f>DEV_CWS!AZ109</f>
        <v>0</v>
      </c>
      <c r="AZ119" s="63">
        <f>DEV_CWS!BA109</f>
        <v>0</v>
      </c>
      <c r="BA119" s="63">
        <f>DEV_CWS!BB109</f>
        <v>0</v>
      </c>
      <c r="BB119" s="63">
        <f>DEV_CWS!BC109</f>
        <v>0</v>
      </c>
      <c r="BC119" s="63">
        <f>DEV_CWS!BD109</f>
        <v>0</v>
      </c>
      <c r="BD119" s="63">
        <f>DEV_CWS!BE109</f>
        <v>0</v>
      </c>
      <c r="BE119" s="63">
        <f>DEV_CWS!BF109</f>
        <v>0</v>
      </c>
      <c r="BF119" s="63">
        <f>DEV_CWS!BG109</f>
        <v>0</v>
      </c>
      <c r="BG119" s="63">
        <f>DEV_CWS!BH109</f>
        <v>0</v>
      </c>
      <c r="BH119" s="63">
        <f>DEV_CWS!BI109</f>
        <v>0</v>
      </c>
      <c r="BI119" s="63">
        <f>DEV_CWS!BJ109</f>
        <v>0</v>
      </c>
      <c r="BJ119" s="63">
        <f>DEV_CWS!BK109</f>
        <v>0</v>
      </c>
      <c r="BK119" s="63">
        <f>DEV_CWS!BL109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397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0</v>
      </c>
      <c r="F122" s="63">
        <f>DEV_CWS!F80</f>
        <v>0</v>
      </c>
      <c r="G122" s="63">
        <f>DEV_CWS!G80</f>
        <v>0</v>
      </c>
      <c r="H122" s="63">
        <f>DEV_CWS!H80</f>
        <v>1500000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1500000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0</v>
      </c>
    </row>
    <row r="125" spans="1:65" x14ac:dyDescent="0.15">
      <c r="A125" s="75"/>
      <c r="B125" s="47"/>
    </row>
    <row r="126" spans="1:65" x14ac:dyDescent="0.15">
      <c r="A126" s="75"/>
      <c r="B126" s="14" t="s">
        <v>400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0</v>
      </c>
    </row>
    <row r="130" spans="1:75" x14ac:dyDescent="0.15">
      <c r="A130" s="75"/>
      <c r="B130" s="47"/>
    </row>
    <row r="131" spans="1:75" x14ac:dyDescent="0.15">
      <c r="A131" s="75"/>
      <c r="B131" s="14" t="s">
        <v>398</v>
      </c>
    </row>
    <row r="132" spans="1:75" x14ac:dyDescent="0.15">
      <c r="A132" s="75"/>
      <c r="B132" s="47" t="s">
        <v>415</v>
      </c>
      <c r="D132" s="63">
        <f>DEV_CWS!D90</f>
        <v>0</v>
      </c>
      <c r="E132" s="63">
        <f>DEV_CWS!E90</f>
        <v>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0</v>
      </c>
    </row>
    <row r="133" spans="1:75" x14ac:dyDescent="0.15">
      <c r="A133" s="75"/>
      <c r="B133" s="47" t="s">
        <v>416</v>
      </c>
      <c r="D133" s="63">
        <f>DEV_CWS!D91</f>
        <v>0</v>
      </c>
      <c r="E133" s="63">
        <f>DEV_CWS!E91</f>
        <v>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399</v>
      </c>
    </row>
    <row r="136" spans="1:75" x14ac:dyDescent="0.15">
      <c r="A136" s="75"/>
      <c r="B136" s="47" t="s">
        <v>417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DEV_CWS!D105</f>
        <v>0</v>
      </c>
      <c r="E137" s="63">
        <f>DEV_CWS!E105</f>
        <v>0</v>
      </c>
      <c r="F137" s="63">
        <f>DEV_CWS!F105</f>
        <v>0</v>
      </c>
      <c r="G137" s="63">
        <f>DEV_CWS!G105</f>
        <v>0</v>
      </c>
      <c r="H137" s="63">
        <f>DEV_CWS!H105</f>
        <v>0</v>
      </c>
      <c r="I137" s="63">
        <f>DEV_CWS!I105</f>
        <v>0</v>
      </c>
      <c r="J137" s="63">
        <f>DEV_CWS!J105</f>
        <v>0</v>
      </c>
      <c r="K137" s="63">
        <f>DEV_CWS!K105</f>
        <v>0</v>
      </c>
      <c r="L137" s="63">
        <f>DEV_CWS!L105</f>
        <v>0</v>
      </c>
      <c r="M137" s="63">
        <f>DEV_CWS!M105</f>
        <v>0</v>
      </c>
      <c r="N137" s="63">
        <f>DEV_CWS!N105</f>
        <v>0</v>
      </c>
      <c r="O137" s="63">
        <f>DEV_CWS!O105</f>
        <v>0</v>
      </c>
      <c r="P137" s="63">
        <f>DEV_CWS!P105</f>
        <v>0</v>
      </c>
      <c r="Q137" s="63">
        <f>DEV_CWS!Q105</f>
        <v>0</v>
      </c>
      <c r="R137" s="63">
        <f>DEV_CWS!R105</f>
        <v>0</v>
      </c>
      <c r="S137" s="63">
        <f>DEV_CWS!S105</f>
        <v>0</v>
      </c>
      <c r="T137" s="63">
        <f>DEV_CWS!T105</f>
        <v>0</v>
      </c>
      <c r="U137" s="63">
        <f>DEV_CWS!U105</f>
        <v>0</v>
      </c>
      <c r="V137" s="63">
        <f>DEV_CWS!V105</f>
        <v>0</v>
      </c>
      <c r="W137" s="63">
        <f>DEV_CWS!W105</f>
        <v>0</v>
      </c>
      <c r="X137" s="63">
        <f>DEV_CWS!X105</f>
        <v>0</v>
      </c>
      <c r="Y137" s="63">
        <f>DEV_CWS!Y105</f>
        <v>0</v>
      </c>
      <c r="Z137" s="63">
        <f>DEV_CWS!Z105</f>
        <v>0</v>
      </c>
      <c r="AA137" s="63">
        <f>DEV_CWS!AA105</f>
        <v>0</v>
      </c>
      <c r="AB137" s="63">
        <f>DEV_CWS!AB105</f>
        <v>0</v>
      </c>
      <c r="AC137" s="63">
        <f>DEV_CWS!AC105</f>
        <v>0</v>
      </c>
      <c r="AD137" s="63">
        <f>DEV_CWS!AD105</f>
        <v>0</v>
      </c>
      <c r="AE137" s="63">
        <f>DEV_CWS!AE105</f>
        <v>0</v>
      </c>
      <c r="AF137" s="63">
        <f>DEV_CWS!AF105</f>
        <v>0</v>
      </c>
      <c r="AG137" s="63">
        <f>DEV_CWS!AG105</f>
        <v>0</v>
      </c>
      <c r="AH137" s="63">
        <f>DEV_CWS!AH105</f>
        <v>0</v>
      </c>
      <c r="AI137" s="63">
        <f>DEV_CWS!AI105</f>
        <v>0</v>
      </c>
      <c r="AJ137" s="63">
        <f>DEV_CWS!AJ105</f>
        <v>0</v>
      </c>
      <c r="AK137" s="63">
        <f>DEV_CWS!AK105</f>
        <v>0</v>
      </c>
      <c r="AL137" s="63">
        <f>DEV_CWS!AL105</f>
        <v>0</v>
      </c>
      <c r="AM137" s="63">
        <f>DEV_CWS!AM105</f>
        <v>0</v>
      </c>
      <c r="AN137" s="63">
        <f>DEV_CWS!AN105</f>
        <v>0</v>
      </c>
      <c r="AO137" s="63">
        <f>DEV_CWS!AO105</f>
        <v>0</v>
      </c>
      <c r="AP137" s="63">
        <f>DEV_CWS!AP105</f>
        <v>0</v>
      </c>
      <c r="AQ137" s="63">
        <f>DEV_CWS!AQ105</f>
        <v>0</v>
      </c>
      <c r="AR137" s="63">
        <f>DEV_CWS!AR105</f>
        <v>0</v>
      </c>
      <c r="AS137" s="63">
        <f>DEV_CWS!AS105</f>
        <v>0</v>
      </c>
      <c r="AT137" s="63">
        <f>DEV_CWS!AT105</f>
        <v>0</v>
      </c>
      <c r="AU137" s="63">
        <f>DEV_CWS!AU105</f>
        <v>0</v>
      </c>
      <c r="AV137" s="63">
        <f>DEV_CWS!AV105</f>
        <v>0</v>
      </c>
      <c r="AW137" s="63">
        <f>DEV_CWS!AW105</f>
        <v>0</v>
      </c>
      <c r="AX137" s="63">
        <f>DEV_CWS!AX105</f>
        <v>0</v>
      </c>
      <c r="AY137" s="63">
        <f>DEV_CWS!AY105</f>
        <v>0</v>
      </c>
      <c r="AZ137" s="63">
        <f>DEV_CWS!AZ105</f>
        <v>0</v>
      </c>
      <c r="BA137" s="63">
        <f>DEV_CWS!BA105</f>
        <v>0</v>
      </c>
      <c r="BB137" s="63">
        <f>DEV_CWS!BB105</f>
        <v>0</v>
      </c>
      <c r="BC137" s="63">
        <f>DEV_CWS!BC105</f>
        <v>0</v>
      </c>
      <c r="BD137" s="63">
        <f>DEV_CWS!BD105</f>
        <v>0</v>
      </c>
      <c r="BE137" s="63">
        <f>DEV_CWS!BE105</f>
        <v>0</v>
      </c>
      <c r="BF137" s="63">
        <f>DEV_CWS!BF105</f>
        <v>0</v>
      </c>
      <c r="BG137" s="63">
        <f>DEV_CWS!BG105</f>
        <v>0</v>
      </c>
      <c r="BH137" s="63">
        <f>DEV_CWS!BH105</f>
        <v>0</v>
      </c>
      <c r="BI137" s="63">
        <f>DEV_CWS!BI105</f>
        <v>0</v>
      </c>
      <c r="BJ137" s="63">
        <f>DEV_CWS!BJ105</f>
        <v>0</v>
      </c>
      <c r="BK137" s="63">
        <f>DEV_CWS!BK105</f>
        <v>0</v>
      </c>
      <c r="BL137" s="38">
        <f>SUM(C137:BK137)</f>
        <v>0</v>
      </c>
    </row>
    <row r="138" spans="1:75" x14ac:dyDescent="0.15">
      <c r="A138" s="75"/>
      <c r="B138" s="47"/>
    </row>
    <row r="139" spans="1:75" x14ac:dyDescent="0.15">
      <c r="A139" s="75"/>
      <c r="B139" s="14" t="s">
        <v>401</v>
      </c>
      <c r="D139" s="63">
        <f>DEV_CWS!D107</f>
        <v>0</v>
      </c>
      <c r="E139" s="63">
        <f>DEV_CWS!E107</f>
        <v>0</v>
      </c>
      <c r="F139" s="63">
        <f>DEV_CWS!F107</f>
        <v>0</v>
      </c>
      <c r="G139" s="63">
        <f>DEV_CWS!G107</f>
        <v>0</v>
      </c>
      <c r="H139" s="63">
        <f>DEV_CWS!H107</f>
        <v>0</v>
      </c>
      <c r="I139" s="63">
        <f>DEV_CWS!I107</f>
        <v>0</v>
      </c>
      <c r="J139" s="63">
        <f>DEV_CWS!J107</f>
        <v>0</v>
      </c>
      <c r="K139" s="63">
        <f>DEV_CWS!K107</f>
        <v>0</v>
      </c>
      <c r="L139" s="63">
        <f>DEV_CWS!L107</f>
        <v>0</v>
      </c>
      <c r="M139" s="63">
        <f>DEV_CWS!M107</f>
        <v>0</v>
      </c>
      <c r="N139" s="63">
        <f>DEV_CWS!N107</f>
        <v>0</v>
      </c>
      <c r="O139" s="63">
        <f>DEV_CWS!O107</f>
        <v>0</v>
      </c>
      <c r="P139" s="63">
        <f>DEV_CWS!P107</f>
        <v>0</v>
      </c>
      <c r="Q139" s="63">
        <f>DEV_CWS!Q107</f>
        <v>0</v>
      </c>
      <c r="R139" s="63">
        <f>DEV_CWS!R107</f>
        <v>0</v>
      </c>
      <c r="S139" s="63">
        <f>DEV_CWS!S107</f>
        <v>0</v>
      </c>
      <c r="T139" s="63">
        <f>DEV_CWS!T107</f>
        <v>0</v>
      </c>
      <c r="U139" s="63">
        <f>DEV_CWS!U107</f>
        <v>0</v>
      </c>
      <c r="V139" s="63">
        <f>DEV_CWS!V107</f>
        <v>0</v>
      </c>
      <c r="W139" s="63">
        <f>DEV_CWS!W107</f>
        <v>0</v>
      </c>
      <c r="X139" s="63">
        <f>DEV_CWS!X107</f>
        <v>0</v>
      </c>
      <c r="Y139" s="63">
        <f>DEV_CWS!Y107</f>
        <v>0</v>
      </c>
      <c r="Z139" s="63">
        <f>DEV_CWS!Z107</f>
        <v>0</v>
      </c>
      <c r="AA139" s="63">
        <f>DEV_CWS!AA107</f>
        <v>0</v>
      </c>
      <c r="AB139" s="63">
        <f>DEV_CWS!AB107</f>
        <v>0</v>
      </c>
      <c r="AC139" s="63">
        <f>DEV_CWS!AC107</f>
        <v>0</v>
      </c>
      <c r="AD139" s="63">
        <f>DEV_CWS!AD107</f>
        <v>0</v>
      </c>
      <c r="AE139" s="63">
        <f>DEV_CWS!AE107</f>
        <v>0</v>
      </c>
      <c r="AF139" s="63">
        <f>DEV_CWS!AF107</f>
        <v>0</v>
      </c>
      <c r="AG139" s="63">
        <f>DEV_CWS!AG107</f>
        <v>0</v>
      </c>
      <c r="AH139" s="63">
        <f>DEV_CWS!AH107</f>
        <v>0</v>
      </c>
      <c r="AI139" s="63">
        <f>DEV_CWS!AI107</f>
        <v>0</v>
      </c>
      <c r="AJ139" s="63">
        <f>DEV_CWS!AJ107</f>
        <v>0</v>
      </c>
      <c r="AK139" s="63">
        <f>DEV_CWS!AK107</f>
        <v>0</v>
      </c>
      <c r="AL139" s="63">
        <f>DEV_CWS!AL107</f>
        <v>0</v>
      </c>
      <c r="AM139" s="63">
        <f>DEV_CWS!AM107</f>
        <v>0</v>
      </c>
      <c r="AN139" s="63">
        <f>DEV_CWS!AN107</f>
        <v>0</v>
      </c>
      <c r="AO139" s="63">
        <f>DEV_CWS!AO107</f>
        <v>0</v>
      </c>
      <c r="AP139" s="63">
        <f>DEV_CWS!AP107</f>
        <v>0</v>
      </c>
      <c r="AQ139" s="63">
        <f>DEV_CWS!AQ107</f>
        <v>0</v>
      </c>
      <c r="AR139" s="63">
        <f>DEV_CWS!AR107</f>
        <v>0</v>
      </c>
      <c r="AS139" s="63">
        <f>DEV_CWS!AS107</f>
        <v>0</v>
      </c>
      <c r="AT139" s="63">
        <f>DEV_CWS!AT107</f>
        <v>0</v>
      </c>
      <c r="AU139" s="63">
        <f>DEV_CWS!AU107</f>
        <v>0</v>
      </c>
      <c r="AV139" s="63">
        <f>DEV_CWS!AV107</f>
        <v>0</v>
      </c>
      <c r="AW139" s="63">
        <f>DEV_CWS!AW107</f>
        <v>0</v>
      </c>
      <c r="AX139" s="63">
        <f>DEV_CWS!AX107</f>
        <v>0</v>
      </c>
      <c r="AY139" s="63">
        <f>DEV_CWS!AY107</f>
        <v>0</v>
      </c>
      <c r="AZ139" s="63">
        <f>DEV_CWS!AZ107</f>
        <v>0</v>
      </c>
      <c r="BA139" s="63">
        <f>DEV_CWS!BA107</f>
        <v>0</v>
      </c>
      <c r="BB139" s="63">
        <f>DEV_CWS!BB107</f>
        <v>0</v>
      </c>
      <c r="BC139" s="63">
        <f>DEV_CWS!BC107</f>
        <v>0</v>
      </c>
      <c r="BD139" s="63">
        <f>DEV_CWS!BD107</f>
        <v>0</v>
      </c>
      <c r="BE139" s="63">
        <f>DEV_CWS!BE107</f>
        <v>0</v>
      </c>
      <c r="BF139" s="63">
        <f>DEV_CWS!BF107</f>
        <v>0</v>
      </c>
      <c r="BG139" s="63">
        <f>DEV_CWS!BG107</f>
        <v>0</v>
      </c>
      <c r="BH139" s="63">
        <f>DEV_CWS!BH107</f>
        <v>0</v>
      </c>
      <c r="BI139" s="63">
        <f>DEV_CWS!BI107</f>
        <v>0</v>
      </c>
      <c r="BJ139" s="63">
        <f>DEV_CWS!BJ107</f>
        <v>0</v>
      </c>
      <c r="BK139" s="63">
        <f>DEV_CWS!BK107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418</v>
      </c>
      <c r="D141" s="63">
        <f>DEV_CWS!D109</f>
        <v>0</v>
      </c>
      <c r="E141" s="63">
        <f>DEV_CWS!E109</f>
        <v>0</v>
      </c>
      <c r="F141" s="63">
        <f>DEV_CWS!F109</f>
        <v>0</v>
      </c>
      <c r="G141" s="63">
        <f>DEV_CWS!G109</f>
        <v>0</v>
      </c>
      <c r="H141" s="63">
        <f>DEV_CWS!H109</f>
        <v>9455000</v>
      </c>
      <c r="I141" s="63">
        <f>DEV_CWS!I109</f>
        <v>0</v>
      </c>
      <c r="J141" s="63">
        <f>DEV_CWS!J109</f>
        <v>0</v>
      </c>
      <c r="K141" s="63">
        <f>DEV_CWS!K109</f>
        <v>0</v>
      </c>
      <c r="L141" s="63">
        <f>DEV_CWS!L109</f>
        <v>0</v>
      </c>
      <c r="M141" s="63">
        <f>DEV_CWS!M109</f>
        <v>0</v>
      </c>
      <c r="N141" s="63">
        <f>DEV_CWS!N109</f>
        <v>0</v>
      </c>
      <c r="O141" s="63">
        <f>DEV_CWS!O109</f>
        <v>0</v>
      </c>
      <c r="P141" s="63">
        <f>DEV_CWS!P109</f>
        <v>0</v>
      </c>
      <c r="Q141" s="63">
        <f>DEV_CWS!Q109</f>
        <v>0</v>
      </c>
      <c r="R141" s="63">
        <f>DEV_CWS!R109</f>
        <v>0</v>
      </c>
      <c r="S141" s="63">
        <f>DEV_CWS!S109</f>
        <v>0</v>
      </c>
      <c r="T141" s="63">
        <f>DEV_CWS!T109</f>
        <v>0</v>
      </c>
      <c r="U141" s="63">
        <f>DEV_CWS!U109</f>
        <v>0</v>
      </c>
      <c r="V141" s="63">
        <f>DEV_CWS!V109</f>
        <v>0</v>
      </c>
      <c r="W141" s="63">
        <f>DEV_CWS!W109</f>
        <v>0</v>
      </c>
      <c r="X141" s="63">
        <f>DEV_CWS!X109</f>
        <v>0</v>
      </c>
      <c r="Y141" s="63">
        <f>DEV_CWS!Y109</f>
        <v>0</v>
      </c>
      <c r="Z141" s="63">
        <f>DEV_CWS!Z109</f>
        <v>0</v>
      </c>
      <c r="AA141" s="63">
        <f>DEV_CWS!AA109</f>
        <v>0</v>
      </c>
      <c r="AB141" s="63">
        <f>DEV_CWS!AB109</f>
        <v>0</v>
      </c>
      <c r="AC141" s="63">
        <f>DEV_CWS!AC109</f>
        <v>0</v>
      </c>
      <c r="AD141" s="63">
        <f>DEV_CWS!AD109</f>
        <v>0</v>
      </c>
      <c r="AE141" s="63">
        <f>DEV_CWS!AE109</f>
        <v>0</v>
      </c>
      <c r="AF141" s="63">
        <f>DEV_CWS!AF109</f>
        <v>0</v>
      </c>
      <c r="AG141" s="63">
        <f>DEV_CWS!AG109</f>
        <v>0</v>
      </c>
      <c r="AH141" s="63">
        <f>DEV_CWS!AH109</f>
        <v>0</v>
      </c>
      <c r="AI141" s="63">
        <f>DEV_CWS!AI109</f>
        <v>0</v>
      </c>
      <c r="AJ141" s="63">
        <f>DEV_CWS!AJ109</f>
        <v>0</v>
      </c>
      <c r="AK141" s="63">
        <f>DEV_CWS!AK109</f>
        <v>0</v>
      </c>
      <c r="AL141" s="63">
        <f>DEV_CWS!AL109</f>
        <v>0</v>
      </c>
      <c r="AM141" s="63">
        <f>DEV_CWS!AM109</f>
        <v>0</v>
      </c>
      <c r="AN141" s="63">
        <f>DEV_CWS!AN109</f>
        <v>0</v>
      </c>
      <c r="AO141" s="63">
        <f>DEV_CWS!AO109</f>
        <v>0</v>
      </c>
      <c r="AP141" s="63">
        <f>DEV_CWS!AP109</f>
        <v>0</v>
      </c>
      <c r="AQ141" s="63">
        <f>DEV_CWS!AQ109</f>
        <v>0</v>
      </c>
      <c r="AR141" s="63">
        <f>DEV_CWS!AR109</f>
        <v>0</v>
      </c>
      <c r="AS141" s="63">
        <f>DEV_CWS!AS109</f>
        <v>0</v>
      </c>
      <c r="AT141" s="63">
        <f>DEV_CWS!AT109</f>
        <v>0</v>
      </c>
      <c r="AU141" s="63">
        <f>DEV_CWS!AU109</f>
        <v>0</v>
      </c>
      <c r="AV141" s="63">
        <f>DEV_CWS!AV109</f>
        <v>0</v>
      </c>
      <c r="AW141" s="63">
        <f>DEV_CWS!AW109</f>
        <v>0</v>
      </c>
      <c r="AX141" s="63">
        <f>DEV_CWS!AX109</f>
        <v>0</v>
      </c>
      <c r="AY141" s="63">
        <f>DEV_CWS!AY109</f>
        <v>0</v>
      </c>
      <c r="AZ141" s="63">
        <f>DEV_CWS!AZ109</f>
        <v>0</v>
      </c>
      <c r="BA141" s="63">
        <f>DEV_CWS!BA109</f>
        <v>0</v>
      </c>
      <c r="BB141" s="63">
        <f>DEV_CWS!BB109</f>
        <v>0</v>
      </c>
      <c r="BC141" s="63">
        <f>DEV_CWS!BC109</f>
        <v>0</v>
      </c>
      <c r="BD141" s="63">
        <f>DEV_CWS!BD109</f>
        <v>0</v>
      </c>
      <c r="BE141" s="63">
        <f>DEV_CWS!BE109</f>
        <v>0</v>
      </c>
      <c r="BF141" s="63">
        <f>DEV_CWS!BF109</f>
        <v>0</v>
      </c>
      <c r="BG141" s="63">
        <f>DEV_CWS!BG109</f>
        <v>0</v>
      </c>
      <c r="BH141" s="63">
        <f>DEV_CWS!BH109</f>
        <v>0</v>
      </c>
      <c r="BI141" s="63">
        <f>DEV_CWS!BI109</f>
        <v>0</v>
      </c>
      <c r="BJ141" s="63">
        <f>DEV_CWS!BJ109</f>
        <v>0</v>
      </c>
      <c r="BK141" s="63">
        <f>DEV_CWS!BK109</f>
        <v>0</v>
      </c>
      <c r="BL141" s="38">
        <f>SUM(C141:BK141)</f>
        <v>9455000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91" t="s">
        <v>35</v>
      </c>
      <c r="E143" s="391"/>
      <c r="F143" s="391"/>
      <c r="G143" s="391"/>
      <c r="H143" s="391"/>
      <c r="I143" s="391"/>
      <c r="J143" s="391"/>
      <c r="K143" s="391"/>
      <c r="L143" s="391"/>
      <c r="M143" s="391"/>
      <c r="N143" s="391"/>
      <c r="O143" s="391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667</v>
      </c>
      <c r="BM144" s="181" t="s">
        <v>600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0</v>
      </c>
      <c r="E170" s="210">
        <f>STAFF_CWS!I106</f>
        <v>0</v>
      </c>
      <c r="F170" s="210">
        <f>STAFF_CWS!J106</f>
        <v>0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0</v>
      </c>
      <c r="E173" s="210">
        <f>STAFF_CWS!I109</f>
        <v>0</v>
      </c>
      <c r="F173" s="210">
        <f>STAFF_CWS!J109</f>
        <v>0</v>
      </c>
      <c r="G173" s="210">
        <f>STAFF_CWS!K109</f>
        <v>0</v>
      </c>
      <c r="H173" s="210">
        <f>STAFF_CWS!L109</f>
        <v>0</v>
      </c>
      <c r="I173" s="210">
        <f>STAFF_CWS!M109</f>
        <v>0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0</v>
      </c>
      <c r="E197" s="210">
        <f>STAFF_CWS!I133</f>
        <v>0</v>
      </c>
      <c r="F197" s="210">
        <f>STAFF_CWS!J133</f>
        <v>0</v>
      </c>
      <c r="G197" s="210">
        <f>STAFF_CWS!K133</f>
        <v>1</v>
      </c>
      <c r="H197" s="210">
        <f>STAFF_CWS!L133</f>
        <v>1</v>
      </c>
      <c r="I197" s="210">
        <f>STAFF_CWS!M133</f>
        <v>1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0</v>
      </c>
      <c r="E199" s="210">
        <f>STAFF_CWS!I135</f>
        <v>0</v>
      </c>
      <c r="F199" s="210">
        <f>STAFF_CWS!J135</f>
        <v>0</v>
      </c>
      <c r="G199" s="210">
        <f>STAFF_CWS!K135</f>
        <v>1</v>
      </c>
      <c r="H199" s="210">
        <f>STAFF_CWS!L135</f>
        <v>1</v>
      </c>
      <c r="I199" s="210">
        <f>STAFF_CWS!M135</f>
        <v>1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0</v>
      </c>
      <c r="E201" s="210">
        <f>STAFF_CWS!I137</f>
        <v>0</v>
      </c>
      <c r="F201" s="210">
        <f>STAFF_CWS!J137</f>
        <v>0</v>
      </c>
      <c r="G201" s="210">
        <f>STAFF_CWS!K137</f>
        <v>0</v>
      </c>
      <c r="H201" s="210">
        <f>STAFF_CWS!L137</f>
        <v>0</v>
      </c>
      <c r="I201" s="210">
        <f>STAFF_CWS!M137</f>
        <v>0</v>
      </c>
      <c r="J201" s="210">
        <f>STAFF_CWS!N137</f>
        <v>1</v>
      </c>
      <c r="K201" s="210">
        <f>STAFF_CWS!O137</f>
        <v>1</v>
      </c>
      <c r="L201" s="210">
        <f>STAFF_CWS!P137</f>
        <v>1</v>
      </c>
      <c r="M201" s="210">
        <f>STAFF_CWS!Q137</f>
        <v>1</v>
      </c>
      <c r="N201" s="210">
        <f>STAFF_CWS!R137</f>
        <v>1</v>
      </c>
      <c r="O201" s="210">
        <f>STAFF_CWS!S137</f>
        <v>1</v>
      </c>
      <c r="P201" s="210">
        <f>STAFF_CWS!T137</f>
        <v>1</v>
      </c>
      <c r="Q201" s="210">
        <f>STAFF_CWS!U137</f>
        <v>1</v>
      </c>
      <c r="R201" s="210">
        <f>STAFF_CWS!V137</f>
        <v>1</v>
      </c>
      <c r="S201" s="210">
        <f>STAFF_CWS!W137</f>
        <v>1</v>
      </c>
      <c r="T201" s="210">
        <f>STAFF_CWS!X137</f>
        <v>1</v>
      </c>
      <c r="U201" s="210">
        <f>STAFF_CWS!Y137</f>
        <v>1</v>
      </c>
      <c r="V201" s="210">
        <f>STAFF_CWS!Z137</f>
        <v>1</v>
      </c>
      <c r="W201" s="210">
        <f>STAFF_CWS!AA137</f>
        <v>1</v>
      </c>
      <c r="X201" s="210">
        <f>STAFF_CWS!AB137</f>
        <v>1</v>
      </c>
      <c r="Y201" s="210">
        <f>STAFF_CWS!AC137</f>
        <v>1</v>
      </c>
      <c r="Z201" s="210">
        <f>STAFF_CWS!AD137</f>
        <v>1</v>
      </c>
      <c r="AA201" s="210">
        <f>STAFF_CWS!AE137</f>
        <v>1</v>
      </c>
      <c r="AB201" s="210">
        <f>STAFF_CWS!AF137</f>
        <v>1</v>
      </c>
      <c r="AC201" s="210">
        <f>STAFF_CWS!AG137</f>
        <v>1</v>
      </c>
      <c r="AD201" s="210">
        <f>STAFF_CWS!AH137</f>
        <v>1</v>
      </c>
      <c r="AE201" s="210">
        <f>STAFF_CWS!AI137</f>
        <v>1</v>
      </c>
      <c r="AF201" s="210">
        <f>STAFF_CWS!AJ137</f>
        <v>1</v>
      </c>
      <c r="AG201" s="210">
        <f>STAFF_CWS!AK137</f>
        <v>1</v>
      </c>
      <c r="AH201" s="210">
        <f>STAFF_CWS!AL137</f>
        <v>1</v>
      </c>
      <c r="AI201" s="210">
        <f>STAFF_CWS!AM137</f>
        <v>1</v>
      </c>
      <c r="AJ201" s="210">
        <f>STAFF_CWS!AN137</f>
        <v>1</v>
      </c>
      <c r="AK201" s="210">
        <f>STAFF_CWS!AO137</f>
        <v>1</v>
      </c>
      <c r="AL201" s="210">
        <f>STAFF_CWS!AP137</f>
        <v>1</v>
      </c>
      <c r="AM201" s="210">
        <f>STAFF_CWS!AQ137</f>
        <v>1</v>
      </c>
      <c r="AN201" s="210">
        <f>STAFF_CWS!AR137</f>
        <v>1</v>
      </c>
      <c r="AO201" s="210">
        <f>STAFF_CWS!AS137</f>
        <v>1</v>
      </c>
      <c r="AP201" s="210">
        <f>STAFF_CWS!AT137</f>
        <v>1</v>
      </c>
      <c r="AQ201" s="210">
        <f>STAFF_CWS!AU137</f>
        <v>1</v>
      </c>
      <c r="AR201" s="210">
        <f>STAFF_CWS!AV137</f>
        <v>1</v>
      </c>
      <c r="AS201" s="210">
        <f>STAFF_CWS!AW137</f>
        <v>1</v>
      </c>
      <c r="AT201" s="210">
        <f>STAFF_CWS!AX137</f>
        <v>1</v>
      </c>
      <c r="AU201" s="210">
        <f>STAFF_CWS!AY137</f>
        <v>1</v>
      </c>
      <c r="AV201" s="210">
        <f>STAFF_CWS!AZ137</f>
        <v>1</v>
      </c>
      <c r="AW201" s="210">
        <f>STAFF_CWS!BA137</f>
        <v>1</v>
      </c>
      <c r="AX201" s="210">
        <f>STAFF_CWS!BB137</f>
        <v>1</v>
      </c>
      <c r="AY201" s="210">
        <f>STAFF_CWS!BC137</f>
        <v>1</v>
      </c>
      <c r="AZ201" s="210">
        <f>STAFF_CWS!BD137</f>
        <v>1</v>
      </c>
      <c r="BA201" s="210">
        <f>STAFF_CWS!BE137</f>
        <v>1</v>
      </c>
      <c r="BB201" s="210">
        <f>STAFF_CWS!BF137</f>
        <v>1</v>
      </c>
      <c r="BC201" s="210">
        <f>STAFF_CWS!BG137</f>
        <v>1</v>
      </c>
      <c r="BD201" s="210">
        <f>STAFF_CWS!BH137</f>
        <v>1</v>
      </c>
      <c r="BE201" s="210">
        <f>STAFF_CWS!BI137</f>
        <v>1</v>
      </c>
      <c r="BF201" s="210">
        <f>STAFF_CWS!BJ137</f>
        <v>1</v>
      </c>
      <c r="BG201" s="210">
        <f>STAFF_CWS!BK137</f>
        <v>1</v>
      </c>
      <c r="BH201" s="210">
        <f>STAFF_CWS!BL137</f>
        <v>1</v>
      </c>
      <c r="BI201" s="210">
        <f>STAFF_CWS!BM137</f>
        <v>1</v>
      </c>
      <c r="BJ201" s="210">
        <f>STAFF_CWS!BN137</f>
        <v>1</v>
      </c>
      <c r="BK201" s="210">
        <f>STAFF_CWS!BO137</f>
        <v>1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0</v>
      </c>
      <c r="E202" s="210">
        <f>STAFF_CWS!I138</f>
        <v>0</v>
      </c>
      <c r="F202" s="210">
        <f>STAFF_CWS!J138</f>
        <v>0</v>
      </c>
      <c r="G202" s="210">
        <f>STAFF_CWS!K138</f>
        <v>1</v>
      </c>
      <c r="H202" s="210">
        <f>STAFF_CWS!L138</f>
        <v>1</v>
      </c>
      <c r="I202" s="210">
        <f>STAFF_CWS!M138</f>
        <v>1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0</v>
      </c>
      <c r="E203" s="210">
        <f>STAFF_CWS!I139</f>
        <v>0</v>
      </c>
      <c r="F203" s="210">
        <f>STAFF_CWS!J139</f>
        <v>0</v>
      </c>
      <c r="G203" s="210">
        <f>STAFF_CWS!K139</f>
        <v>0</v>
      </c>
      <c r="H203" s="210">
        <f>STAFF_CWS!L139</f>
        <v>0</v>
      </c>
      <c r="I203" s="210">
        <f>STAFF_CWS!M139</f>
        <v>0</v>
      </c>
      <c r="J203" s="210">
        <f>STAFF_CWS!N139</f>
        <v>1</v>
      </c>
      <c r="K203" s="210">
        <f>STAFF_CWS!O139</f>
        <v>1</v>
      </c>
      <c r="L203" s="210">
        <f>STAFF_CWS!P139</f>
        <v>1</v>
      </c>
      <c r="M203" s="210">
        <f>STAFF_CWS!Q139</f>
        <v>1</v>
      </c>
      <c r="N203" s="210">
        <f>STAFF_CWS!R139</f>
        <v>1</v>
      </c>
      <c r="O203" s="210">
        <f>STAFF_CWS!S139</f>
        <v>1</v>
      </c>
      <c r="P203" s="210">
        <f>STAFF_CWS!T139</f>
        <v>1</v>
      </c>
      <c r="Q203" s="210">
        <f>STAFF_CWS!U139</f>
        <v>1</v>
      </c>
      <c r="R203" s="210">
        <f>STAFF_CWS!V139</f>
        <v>1</v>
      </c>
      <c r="S203" s="210">
        <f>STAFF_CWS!W139</f>
        <v>1</v>
      </c>
      <c r="T203" s="210">
        <f>STAFF_CWS!X139</f>
        <v>1</v>
      </c>
      <c r="U203" s="210">
        <f>STAFF_CWS!Y139</f>
        <v>1</v>
      </c>
      <c r="V203" s="210">
        <f>STAFF_CWS!Z139</f>
        <v>1</v>
      </c>
      <c r="W203" s="210">
        <f>STAFF_CWS!AA139</f>
        <v>1</v>
      </c>
      <c r="X203" s="210">
        <f>STAFF_CWS!AB139</f>
        <v>1</v>
      </c>
      <c r="Y203" s="210">
        <f>STAFF_CWS!AC139</f>
        <v>1</v>
      </c>
      <c r="Z203" s="210">
        <f>STAFF_CWS!AD139</f>
        <v>1</v>
      </c>
      <c r="AA203" s="210">
        <f>STAFF_CWS!AE139</f>
        <v>1</v>
      </c>
      <c r="AB203" s="210">
        <f>STAFF_CWS!AF139</f>
        <v>1</v>
      </c>
      <c r="AC203" s="210">
        <f>STAFF_CWS!AG139</f>
        <v>1</v>
      </c>
      <c r="AD203" s="210">
        <f>STAFF_CWS!AH139</f>
        <v>1</v>
      </c>
      <c r="AE203" s="210">
        <f>STAFF_CWS!AI139</f>
        <v>1</v>
      </c>
      <c r="AF203" s="210">
        <f>STAFF_CWS!AJ139</f>
        <v>1</v>
      </c>
      <c r="AG203" s="210">
        <f>STAFF_CWS!AK139</f>
        <v>1</v>
      </c>
      <c r="AH203" s="210">
        <f>STAFF_CWS!AL139</f>
        <v>1</v>
      </c>
      <c r="AI203" s="210">
        <f>STAFF_CWS!AM139</f>
        <v>1</v>
      </c>
      <c r="AJ203" s="210">
        <f>STAFF_CWS!AN139</f>
        <v>1</v>
      </c>
      <c r="AK203" s="210">
        <f>STAFF_CWS!AO139</f>
        <v>1</v>
      </c>
      <c r="AL203" s="210">
        <f>STAFF_CWS!AP139</f>
        <v>1</v>
      </c>
      <c r="AM203" s="210">
        <f>STAFF_CWS!AQ139</f>
        <v>1</v>
      </c>
      <c r="AN203" s="210">
        <f>STAFF_CWS!AR139</f>
        <v>1</v>
      </c>
      <c r="AO203" s="210">
        <f>STAFF_CWS!AS139</f>
        <v>1</v>
      </c>
      <c r="AP203" s="210">
        <f>STAFF_CWS!AT139</f>
        <v>1</v>
      </c>
      <c r="AQ203" s="210">
        <f>STAFF_CWS!AU139</f>
        <v>1</v>
      </c>
      <c r="AR203" s="210">
        <f>STAFF_CWS!AV139</f>
        <v>1</v>
      </c>
      <c r="AS203" s="210">
        <f>STAFF_CWS!AW139</f>
        <v>1</v>
      </c>
      <c r="AT203" s="210">
        <f>STAFF_CWS!AX139</f>
        <v>1</v>
      </c>
      <c r="AU203" s="210">
        <f>STAFF_CWS!AY139</f>
        <v>1</v>
      </c>
      <c r="AV203" s="210">
        <f>STAFF_CWS!AZ139</f>
        <v>1</v>
      </c>
      <c r="AW203" s="210">
        <f>STAFF_CWS!BA139</f>
        <v>1</v>
      </c>
      <c r="AX203" s="210">
        <f>STAFF_CWS!BB139</f>
        <v>1</v>
      </c>
      <c r="AY203" s="210">
        <f>STAFF_CWS!BC139</f>
        <v>1</v>
      </c>
      <c r="AZ203" s="210">
        <f>STAFF_CWS!BD139</f>
        <v>1</v>
      </c>
      <c r="BA203" s="210">
        <f>STAFF_CWS!BE139</f>
        <v>1</v>
      </c>
      <c r="BB203" s="210">
        <f>STAFF_CWS!BF139</f>
        <v>1</v>
      </c>
      <c r="BC203" s="210">
        <f>STAFF_CWS!BG139</f>
        <v>1</v>
      </c>
      <c r="BD203" s="210">
        <f>STAFF_CWS!BH139</f>
        <v>1</v>
      </c>
      <c r="BE203" s="210">
        <f>STAFF_CWS!BI139</f>
        <v>1</v>
      </c>
      <c r="BF203" s="210">
        <f>STAFF_CWS!BJ139</f>
        <v>1</v>
      </c>
      <c r="BG203" s="210">
        <f>STAFF_CWS!BK139</f>
        <v>1</v>
      </c>
      <c r="BH203" s="210">
        <f>STAFF_CWS!BL139</f>
        <v>1</v>
      </c>
      <c r="BI203" s="210">
        <f>STAFF_CWS!BM139</f>
        <v>1</v>
      </c>
      <c r="BJ203" s="210">
        <f>STAFF_CWS!BN139</f>
        <v>1</v>
      </c>
      <c r="BK203" s="210">
        <f>STAFF_CWS!BO139</f>
        <v>1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0.5</v>
      </c>
      <c r="E209" s="23">
        <f>STAFF_CWS!I386</f>
        <v>0.5</v>
      </c>
      <c r="F209" s="23">
        <f>STAFF_CWS!J386</f>
        <v>0.5</v>
      </c>
      <c r="G209" s="23">
        <f>STAFF_CWS!K386</f>
        <v>0.5</v>
      </c>
      <c r="H209" s="23">
        <f>STAFF_CWS!L386</f>
        <v>0.5</v>
      </c>
      <c r="I209" s="23">
        <f>STAFF_CWS!M386</f>
        <v>0.5</v>
      </c>
      <c r="J209" s="23">
        <f>STAFF_CWS!N386</f>
        <v>0.5</v>
      </c>
      <c r="K209" s="23">
        <f>STAFF_CWS!O386</f>
        <v>0.5</v>
      </c>
      <c r="L209" s="23">
        <f>STAFF_CWS!P386</f>
        <v>0.5</v>
      </c>
      <c r="M209" s="23">
        <f>STAFF_CWS!Q386</f>
        <v>0.5</v>
      </c>
      <c r="N209" s="23">
        <f>STAFF_CWS!R386</f>
        <v>0.5</v>
      </c>
      <c r="O209" s="23">
        <f>STAFF_CWS!S386</f>
        <v>0.5</v>
      </c>
      <c r="P209" s="23">
        <f>STAFF_CWS!T386</f>
        <v>0.5</v>
      </c>
      <c r="Q209" s="23">
        <f>STAFF_CWS!U386</f>
        <v>0.5</v>
      </c>
      <c r="R209" s="23">
        <f>STAFF_CWS!V386</f>
        <v>0.5</v>
      </c>
      <c r="S209" s="23">
        <f>STAFF_CWS!W386</f>
        <v>0.5</v>
      </c>
      <c r="T209" s="23">
        <f>STAFF_CWS!X386</f>
        <v>0.5</v>
      </c>
      <c r="U209" s="23">
        <f>STAFF_CWS!Y386</f>
        <v>0.5</v>
      </c>
      <c r="V209" s="23">
        <f>STAFF_CWS!Z386</f>
        <v>0.5</v>
      </c>
      <c r="W209" s="23">
        <f>STAFF_CWS!AA386</f>
        <v>0.5</v>
      </c>
      <c r="X209" s="23">
        <f>STAFF_CWS!AB386</f>
        <v>0.5</v>
      </c>
      <c r="Y209" s="23">
        <f>STAFF_CWS!AC386</f>
        <v>0.5</v>
      </c>
      <c r="Z209" s="23">
        <f>STAFF_CWS!AD386</f>
        <v>0.5</v>
      </c>
      <c r="AA209" s="23">
        <f>STAFF_CWS!AE386</f>
        <v>0.5</v>
      </c>
      <c r="AB209" s="23">
        <f>STAFF_CWS!AF386</f>
        <v>1</v>
      </c>
      <c r="AC209" s="23">
        <f>STAFF_CWS!AG386</f>
        <v>1</v>
      </c>
      <c r="AD209" s="23">
        <f>STAFF_CWS!AH386</f>
        <v>1</v>
      </c>
      <c r="AE209" s="23">
        <f>STAFF_CWS!AI386</f>
        <v>1</v>
      </c>
      <c r="AF209" s="23">
        <f>STAFF_CWS!AJ386</f>
        <v>1</v>
      </c>
      <c r="AG209" s="23">
        <f>STAFF_CWS!AK386</f>
        <v>1</v>
      </c>
      <c r="AH209" s="23">
        <f>STAFF_CWS!AL386</f>
        <v>1</v>
      </c>
      <c r="AI209" s="23">
        <f>STAFF_CWS!AM386</f>
        <v>1</v>
      </c>
      <c r="AJ209" s="23">
        <f>STAFF_CWS!AN386</f>
        <v>1</v>
      </c>
      <c r="AK209" s="23">
        <f>STAFF_CWS!AO386</f>
        <v>1</v>
      </c>
      <c r="AL209" s="23">
        <f>STAFF_CWS!AP386</f>
        <v>1</v>
      </c>
      <c r="AM209" s="23">
        <f>STAFF_CWS!AQ386</f>
        <v>1</v>
      </c>
      <c r="AN209" s="23">
        <f>STAFF_CWS!AR386</f>
        <v>1</v>
      </c>
      <c r="AO209" s="23">
        <f>STAFF_CWS!AS386</f>
        <v>1</v>
      </c>
      <c r="AP209" s="23">
        <f>STAFF_CWS!AT386</f>
        <v>1</v>
      </c>
      <c r="AQ209" s="23">
        <f>STAFF_CWS!AU386</f>
        <v>1</v>
      </c>
      <c r="AR209" s="23">
        <f>STAFF_CWS!AV386</f>
        <v>1</v>
      </c>
      <c r="AS209" s="23">
        <f>STAFF_CWS!AW386</f>
        <v>1</v>
      </c>
      <c r="AT209" s="23">
        <f>STAFF_CWS!AX386</f>
        <v>1</v>
      </c>
      <c r="AU209" s="23">
        <f>STAFF_CWS!AY386</f>
        <v>1</v>
      </c>
      <c r="AV209" s="23">
        <f>STAFF_CWS!AZ386</f>
        <v>1</v>
      </c>
      <c r="AW209" s="23">
        <f>STAFF_CWS!BA386</f>
        <v>1</v>
      </c>
      <c r="AX209" s="23">
        <f>STAFF_CWS!BB386</f>
        <v>1</v>
      </c>
      <c r="AY209" s="23">
        <f>STAFF_CWS!BC386</f>
        <v>1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0.5</v>
      </c>
      <c r="E218" s="23">
        <f>STAFF_CWS!I395</f>
        <v>0.5</v>
      </c>
      <c r="F218" s="23">
        <f>STAFF_CWS!J395</f>
        <v>0.5</v>
      </c>
      <c r="G218" s="23">
        <f>STAFF_CWS!K395</f>
        <v>0.5</v>
      </c>
      <c r="H218" s="23">
        <f>STAFF_CWS!L395</f>
        <v>0.5</v>
      </c>
      <c r="I218" s="23">
        <f>STAFF_CWS!M395</f>
        <v>0.5</v>
      </c>
      <c r="J218" s="23">
        <f>STAFF_CWS!N395</f>
        <v>0.5</v>
      </c>
      <c r="K218" s="23">
        <f>STAFF_CWS!O395</f>
        <v>0.5</v>
      </c>
      <c r="L218" s="23">
        <f>STAFF_CWS!P395</f>
        <v>0.5</v>
      </c>
      <c r="M218" s="23">
        <f>STAFF_CWS!Q395</f>
        <v>0.5</v>
      </c>
      <c r="N218" s="23">
        <f>STAFF_CWS!R395</f>
        <v>0.5</v>
      </c>
      <c r="O218" s="23">
        <f>STAFF_CWS!S395</f>
        <v>0.5</v>
      </c>
      <c r="P218" s="23">
        <f>STAFF_CWS!T395</f>
        <v>0.5</v>
      </c>
      <c r="Q218" s="23">
        <f>STAFF_CWS!U395</f>
        <v>0.5</v>
      </c>
      <c r="R218" s="23">
        <f>STAFF_CWS!V395</f>
        <v>0.5</v>
      </c>
      <c r="S218" s="23">
        <f>STAFF_CWS!W395</f>
        <v>0.5</v>
      </c>
      <c r="T218" s="23">
        <f>STAFF_CWS!X395</f>
        <v>0.5</v>
      </c>
      <c r="U218" s="23">
        <f>STAFF_CWS!Y395</f>
        <v>0.5</v>
      </c>
      <c r="V218" s="23">
        <f>STAFF_CWS!Z395</f>
        <v>0.5</v>
      </c>
      <c r="W218" s="23">
        <f>STAFF_CWS!AA395</f>
        <v>0.5</v>
      </c>
      <c r="X218" s="23">
        <f>STAFF_CWS!AB395</f>
        <v>0.5</v>
      </c>
      <c r="Y218" s="23">
        <f>STAFF_CWS!AC395</f>
        <v>0.5</v>
      </c>
      <c r="Z218" s="23">
        <f>STAFF_CWS!AD395</f>
        <v>0.5</v>
      </c>
      <c r="AA218" s="23">
        <f>STAFF_CWS!AE395</f>
        <v>0.5</v>
      </c>
      <c r="AB218" s="23">
        <f>STAFF_CWS!AF395</f>
        <v>1</v>
      </c>
      <c r="AC218" s="23">
        <f>STAFF_CWS!AG395</f>
        <v>1</v>
      </c>
      <c r="AD218" s="23">
        <f>STAFF_CWS!AH395</f>
        <v>1</v>
      </c>
      <c r="AE218" s="23">
        <f>STAFF_CWS!AI395</f>
        <v>1</v>
      </c>
      <c r="AF218" s="23">
        <f>STAFF_CWS!AJ395</f>
        <v>1</v>
      </c>
      <c r="AG218" s="23">
        <f>STAFF_CWS!AK395</f>
        <v>1</v>
      </c>
      <c r="AH218" s="23">
        <f>STAFF_CWS!AL395</f>
        <v>1</v>
      </c>
      <c r="AI218" s="23">
        <f>STAFF_CWS!AM395</f>
        <v>1</v>
      </c>
      <c r="AJ218" s="23">
        <f>STAFF_CWS!AN395</f>
        <v>1</v>
      </c>
      <c r="AK218" s="23">
        <f>STAFF_CWS!AO395</f>
        <v>1</v>
      </c>
      <c r="AL218" s="23">
        <f>STAFF_CWS!AP395</f>
        <v>1</v>
      </c>
      <c r="AM218" s="23">
        <f>STAFF_CWS!AQ395</f>
        <v>1</v>
      </c>
      <c r="AN218" s="23">
        <f>STAFF_CWS!AR395</f>
        <v>1</v>
      </c>
      <c r="AO218" s="23">
        <f>STAFF_CWS!AS395</f>
        <v>1</v>
      </c>
      <c r="AP218" s="23">
        <f>STAFF_CWS!AT395</f>
        <v>1</v>
      </c>
      <c r="AQ218" s="23">
        <f>STAFF_CWS!AU395</f>
        <v>1</v>
      </c>
      <c r="AR218" s="23">
        <f>STAFF_CWS!AV395</f>
        <v>1</v>
      </c>
      <c r="AS218" s="23">
        <f>STAFF_CWS!AW395</f>
        <v>1</v>
      </c>
      <c r="AT218" s="23">
        <f>STAFF_CWS!AX395</f>
        <v>1</v>
      </c>
      <c r="AU218" s="23">
        <f>STAFF_CWS!AY395</f>
        <v>1</v>
      </c>
      <c r="AV218" s="23">
        <f>STAFF_CWS!AZ395</f>
        <v>1</v>
      </c>
      <c r="AW218" s="23">
        <f>STAFF_CWS!BA395</f>
        <v>1</v>
      </c>
      <c r="AX218" s="23">
        <f>STAFF_CWS!BB395</f>
        <v>1</v>
      </c>
      <c r="AY218" s="23">
        <f>STAFF_CWS!BC395</f>
        <v>1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0.5</v>
      </c>
      <c r="E227" s="23">
        <f>STAFF_CWS!I404</f>
        <v>0.5</v>
      </c>
      <c r="F227" s="23">
        <f>STAFF_CWS!J404</f>
        <v>0.5</v>
      </c>
      <c r="G227" s="23">
        <f>STAFF_CWS!K404</f>
        <v>0.5</v>
      </c>
      <c r="H227" s="23">
        <f>STAFF_CWS!L404</f>
        <v>0.5</v>
      </c>
      <c r="I227" s="23">
        <f>STAFF_CWS!M404</f>
        <v>0.5</v>
      </c>
      <c r="J227" s="23">
        <f>STAFF_CWS!N404</f>
        <v>0.5</v>
      </c>
      <c r="K227" s="23">
        <f>STAFF_CWS!O404</f>
        <v>0.5</v>
      </c>
      <c r="L227" s="23">
        <f>STAFF_CWS!P404</f>
        <v>0.5</v>
      </c>
      <c r="M227" s="23">
        <f>STAFF_CWS!Q404</f>
        <v>0.5</v>
      </c>
      <c r="N227" s="23">
        <f>STAFF_CWS!R404</f>
        <v>0.5</v>
      </c>
      <c r="O227" s="23">
        <f>STAFF_CWS!S404</f>
        <v>0.5</v>
      </c>
      <c r="P227" s="23">
        <f>STAFF_CWS!T404</f>
        <v>0.5</v>
      </c>
      <c r="Q227" s="23">
        <f>STAFF_CWS!U404</f>
        <v>0.5</v>
      </c>
      <c r="R227" s="23">
        <f>STAFF_CWS!V404</f>
        <v>0.5</v>
      </c>
      <c r="S227" s="23">
        <f>STAFF_CWS!W404</f>
        <v>0.5</v>
      </c>
      <c r="T227" s="23">
        <f>STAFF_CWS!X404</f>
        <v>0.5</v>
      </c>
      <c r="U227" s="23">
        <f>STAFF_CWS!Y404</f>
        <v>0.5</v>
      </c>
      <c r="V227" s="23">
        <f>STAFF_CWS!Z404</f>
        <v>0.5</v>
      </c>
      <c r="W227" s="23">
        <f>STAFF_CWS!AA404</f>
        <v>0.5</v>
      </c>
      <c r="X227" s="23">
        <f>STAFF_CWS!AB404</f>
        <v>0.5</v>
      </c>
      <c r="Y227" s="23">
        <f>STAFF_CWS!AC404</f>
        <v>0.5</v>
      </c>
      <c r="Z227" s="23">
        <f>STAFF_CWS!AD404</f>
        <v>0.5</v>
      </c>
      <c r="AA227" s="23">
        <f>STAFF_CWS!AE404</f>
        <v>0.5</v>
      </c>
      <c r="AB227" s="23">
        <f>STAFF_CWS!AF404</f>
        <v>1</v>
      </c>
      <c r="AC227" s="23">
        <f>STAFF_CWS!AG404</f>
        <v>1</v>
      </c>
      <c r="AD227" s="23">
        <f>STAFF_CWS!AH404</f>
        <v>1</v>
      </c>
      <c r="AE227" s="23">
        <f>STAFF_CWS!AI404</f>
        <v>1</v>
      </c>
      <c r="AF227" s="23">
        <f>STAFF_CWS!AJ404</f>
        <v>1</v>
      </c>
      <c r="AG227" s="23">
        <f>STAFF_CWS!AK404</f>
        <v>1</v>
      </c>
      <c r="AH227" s="23">
        <f>STAFF_CWS!AL404</f>
        <v>1</v>
      </c>
      <c r="AI227" s="23">
        <f>STAFF_CWS!AM404</f>
        <v>1</v>
      </c>
      <c r="AJ227" s="23">
        <f>STAFF_CWS!AN404</f>
        <v>1</v>
      </c>
      <c r="AK227" s="23">
        <f>STAFF_CWS!AO404</f>
        <v>1</v>
      </c>
      <c r="AL227" s="23">
        <f>STAFF_CWS!AP404</f>
        <v>1</v>
      </c>
      <c r="AM227" s="23">
        <f>STAFF_CWS!AQ404</f>
        <v>1</v>
      </c>
      <c r="AN227" s="23">
        <f>STAFF_CWS!AR404</f>
        <v>1</v>
      </c>
      <c r="AO227" s="23">
        <f>STAFF_CWS!AS404</f>
        <v>1</v>
      </c>
      <c r="AP227" s="23">
        <f>STAFF_CWS!AT404</f>
        <v>1</v>
      </c>
      <c r="AQ227" s="23">
        <f>STAFF_CWS!AU404</f>
        <v>1</v>
      </c>
      <c r="AR227" s="23">
        <f>STAFF_CWS!AV404</f>
        <v>1</v>
      </c>
      <c r="AS227" s="23">
        <f>STAFF_CWS!AW404</f>
        <v>1</v>
      </c>
      <c r="AT227" s="23">
        <f>STAFF_CWS!AX404</f>
        <v>1</v>
      </c>
      <c r="AU227" s="23">
        <f>STAFF_CWS!AY404</f>
        <v>1</v>
      </c>
      <c r="AV227" s="23">
        <f>STAFF_CWS!AZ404</f>
        <v>1</v>
      </c>
      <c r="AW227" s="23">
        <f>STAFF_CWS!BA404</f>
        <v>1</v>
      </c>
      <c r="AX227" s="23">
        <f>STAFF_CWS!BB404</f>
        <v>1</v>
      </c>
      <c r="AY227" s="23">
        <f>STAFF_CWS!BC404</f>
        <v>1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0.5</v>
      </c>
      <c r="E236" s="23">
        <f>STAFF_CWS!I413</f>
        <v>0.5</v>
      </c>
      <c r="F236" s="23">
        <f>STAFF_CWS!J413</f>
        <v>0.5</v>
      </c>
      <c r="G236" s="23">
        <f>STAFF_CWS!K413</f>
        <v>0.5</v>
      </c>
      <c r="H236" s="23">
        <f>STAFF_CWS!L413</f>
        <v>0.5</v>
      </c>
      <c r="I236" s="23">
        <f>STAFF_CWS!M413</f>
        <v>0.5</v>
      </c>
      <c r="J236" s="23">
        <f>STAFF_CWS!N413</f>
        <v>0.5</v>
      </c>
      <c r="K236" s="23">
        <f>STAFF_CWS!O413</f>
        <v>0.5</v>
      </c>
      <c r="L236" s="23">
        <f>STAFF_CWS!P413</f>
        <v>0.5</v>
      </c>
      <c r="M236" s="23">
        <f>STAFF_CWS!Q413</f>
        <v>0.5</v>
      </c>
      <c r="N236" s="23">
        <f>STAFF_CWS!R413</f>
        <v>0.5</v>
      </c>
      <c r="O236" s="23">
        <f>STAFF_CWS!S413</f>
        <v>0.5</v>
      </c>
      <c r="P236" s="23">
        <f>STAFF_CWS!T413</f>
        <v>0.5</v>
      </c>
      <c r="Q236" s="23">
        <f>STAFF_CWS!U413</f>
        <v>0.5</v>
      </c>
      <c r="R236" s="23">
        <f>STAFF_CWS!V413</f>
        <v>0.5</v>
      </c>
      <c r="S236" s="23">
        <f>STAFF_CWS!W413</f>
        <v>0.5</v>
      </c>
      <c r="T236" s="23">
        <f>STAFF_CWS!X413</f>
        <v>0.5</v>
      </c>
      <c r="U236" s="23">
        <f>STAFF_CWS!Y413</f>
        <v>0.5</v>
      </c>
      <c r="V236" s="23">
        <f>STAFF_CWS!Z413</f>
        <v>0.5</v>
      </c>
      <c r="W236" s="23">
        <f>STAFF_CWS!AA413</f>
        <v>0.5</v>
      </c>
      <c r="X236" s="23">
        <f>STAFF_CWS!AB413</f>
        <v>0.5</v>
      </c>
      <c r="Y236" s="23">
        <f>STAFF_CWS!AC413</f>
        <v>0.5</v>
      </c>
      <c r="Z236" s="23">
        <f>STAFF_CWS!AD413</f>
        <v>0.5</v>
      </c>
      <c r="AA236" s="23">
        <f>STAFF_CWS!AE413</f>
        <v>0.5</v>
      </c>
      <c r="AB236" s="23">
        <f>STAFF_CWS!AF413</f>
        <v>1</v>
      </c>
      <c r="AC236" s="23">
        <f>STAFF_CWS!AG413</f>
        <v>1</v>
      </c>
      <c r="AD236" s="23">
        <f>STAFF_CWS!AH413</f>
        <v>1</v>
      </c>
      <c r="AE236" s="23">
        <f>STAFF_CWS!AI413</f>
        <v>1</v>
      </c>
      <c r="AF236" s="23">
        <f>STAFF_CWS!AJ413</f>
        <v>1</v>
      </c>
      <c r="AG236" s="23">
        <f>STAFF_CWS!AK413</f>
        <v>1</v>
      </c>
      <c r="AH236" s="23">
        <f>STAFF_CWS!AL413</f>
        <v>1</v>
      </c>
      <c r="AI236" s="23">
        <f>STAFF_CWS!AM413</f>
        <v>1</v>
      </c>
      <c r="AJ236" s="23">
        <f>STAFF_CWS!AN413</f>
        <v>1</v>
      </c>
      <c r="AK236" s="23">
        <f>STAFF_CWS!AO413</f>
        <v>1</v>
      </c>
      <c r="AL236" s="23">
        <f>STAFF_CWS!AP413</f>
        <v>1</v>
      </c>
      <c r="AM236" s="23">
        <f>STAFF_CWS!AQ413</f>
        <v>1</v>
      </c>
      <c r="AN236" s="23">
        <f>STAFF_CWS!AR413</f>
        <v>1</v>
      </c>
      <c r="AO236" s="23">
        <f>STAFF_CWS!AS413</f>
        <v>1</v>
      </c>
      <c r="AP236" s="23">
        <f>STAFF_CWS!AT413</f>
        <v>1</v>
      </c>
      <c r="AQ236" s="23">
        <f>STAFF_CWS!AU413</f>
        <v>1</v>
      </c>
      <c r="AR236" s="23">
        <f>STAFF_CWS!AV413</f>
        <v>1</v>
      </c>
      <c r="AS236" s="23">
        <f>STAFF_CWS!AW413</f>
        <v>1</v>
      </c>
      <c r="AT236" s="23">
        <f>STAFF_CWS!AX413</f>
        <v>1</v>
      </c>
      <c r="AU236" s="23">
        <f>STAFF_CWS!AY413</f>
        <v>1</v>
      </c>
      <c r="AV236" s="23">
        <f>STAFF_CWS!AZ413</f>
        <v>1</v>
      </c>
      <c r="AW236" s="23">
        <f>STAFF_CWS!BA413</f>
        <v>1</v>
      </c>
      <c r="AX236" s="23">
        <f>STAFF_CWS!BB413</f>
        <v>1</v>
      </c>
      <c r="AY236" s="23">
        <f>STAFF_CWS!BC413</f>
        <v>1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0.5</v>
      </c>
      <c r="E245" s="23">
        <f>STAFF_CWS!I422</f>
        <v>0.5</v>
      </c>
      <c r="F245" s="23">
        <f>STAFF_CWS!J422</f>
        <v>0.5</v>
      </c>
      <c r="G245" s="23">
        <f>STAFF_CWS!K422</f>
        <v>0.5</v>
      </c>
      <c r="H245" s="23">
        <f>STAFF_CWS!L422</f>
        <v>0.5</v>
      </c>
      <c r="I245" s="23">
        <f>STAFF_CWS!M422</f>
        <v>0.5</v>
      </c>
      <c r="J245" s="23">
        <f>STAFF_CWS!N422</f>
        <v>0.5</v>
      </c>
      <c r="K245" s="23">
        <f>STAFF_CWS!O422</f>
        <v>0.5</v>
      </c>
      <c r="L245" s="23">
        <f>STAFF_CWS!P422</f>
        <v>0.5</v>
      </c>
      <c r="M245" s="23">
        <f>STAFF_CWS!Q422</f>
        <v>0.5</v>
      </c>
      <c r="N245" s="23">
        <f>STAFF_CWS!R422</f>
        <v>0.5</v>
      </c>
      <c r="O245" s="23">
        <f>STAFF_CWS!S422</f>
        <v>0.5</v>
      </c>
      <c r="P245" s="23">
        <f>STAFF_CWS!T422</f>
        <v>0.5</v>
      </c>
      <c r="Q245" s="23">
        <f>STAFF_CWS!U422</f>
        <v>0.5</v>
      </c>
      <c r="R245" s="23">
        <f>STAFF_CWS!V422</f>
        <v>0.5</v>
      </c>
      <c r="S245" s="23">
        <f>STAFF_CWS!W422</f>
        <v>0.5</v>
      </c>
      <c r="T245" s="23">
        <f>STAFF_CWS!X422</f>
        <v>0.5</v>
      </c>
      <c r="U245" s="23">
        <f>STAFF_CWS!Y422</f>
        <v>0.5</v>
      </c>
      <c r="V245" s="23">
        <f>STAFF_CWS!Z422</f>
        <v>0.5</v>
      </c>
      <c r="W245" s="23">
        <f>STAFF_CWS!AA422</f>
        <v>0.5</v>
      </c>
      <c r="X245" s="23">
        <f>STAFF_CWS!AB422</f>
        <v>0.5</v>
      </c>
      <c r="Y245" s="23">
        <f>STAFF_CWS!AC422</f>
        <v>0.5</v>
      </c>
      <c r="Z245" s="23">
        <f>STAFF_CWS!AD422</f>
        <v>0.5</v>
      </c>
      <c r="AA245" s="23">
        <f>STAFF_CWS!AE422</f>
        <v>0.5</v>
      </c>
      <c r="AB245" s="23">
        <f>STAFF_CWS!AF422</f>
        <v>1</v>
      </c>
      <c r="AC245" s="23">
        <f>STAFF_CWS!AG422</f>
        <v>1</v>
      </c>
      <c r="AD245" s="23">
        <f>STAFF_CWS!AH422</f>
        <v>1</v>
      </c>
      <c r="AE245" s="23">
        <f>STAFF_CWS!AI422</f>
        <v>1</v>
      </c>
      <c r="AF245" s="23">
        <f>STAFF_CWS!AJ422</f>
        <v>1</v>
      </c>
      <c r="AG245" s="23">
        <f>STAFF_CWS!AK422</f>
        <v>1</v>
      </c>
      <c r="AH245" s="23">
        <f>STAFF_CWS!AL422</f>
        <v>1</v>
      </c>
      <c r="AI245" s="23">
        <f>STAFF_CWS!AM422</f>
        <v>1</v>
      </c>
      <c r="AJ245" s="23">
        <f>STAFF_CWS!AN422</f>
        <v>1</v>
      </c>
      <c r="AK245" s="23">
        <f>STAFF_CWS!AO422</f>
        <v>1</v>
      </c>
      <c r="AL245" s="23">
        <f>STAFF_CWS!AP422</f>
        <v>1</v>
      </c>
      <c r="AM245" s="23">
        <f>STAFF_CWS!AQ422</f>
        <v>1</v>
      </c>
      <c r="AN245" s="23">
        <f>STAFF_CWS!AR422</f>
        <v>1</v>
      </c>
      <c r="AO245" s="23">
        <f>STAFF_CWS!AS422</f>
        <v>1</v>
      </c>
      <c r="AP245" s="23">
        <f>STAFF_CWS!AT422</f>
        <v>1</v>
      </c>
      <c r="AQ245" s="23">
        <f>STAFF_CWS!AU422</f>
        <v>1</v>
      </c>
      <c r="AR245" s="23">
        <f>STAFF_CWS!AV422</f>
        <v>1</v>
      </c>
      <c r="AS245" s="23">
        <f>STAFF_CWS!AW422</f>
        <v>1</v>
      </c>
      <c r="AT245" s="23">
        <f>STAFF_CWS!AX422</f>
        <v>1</v>
      </c>
      <c r="AU245" s="23">
        <f>STAFF_CWS!AY422</f>
        <v>1</v>
      </c>
      <c r="AV245" s="23">
        <f>STAFF_CWS!AZ422</f>
        <v>1</v>
      </c>
      <c r="AW245" s="23">
        <f>STAFF_CWS!BA422</f>
        <v>1</v>
      </c>
      <c r="AX245" s="23">
        <f>STAFF_CWS!BB422</f>
        <v>1</v>
      </c>
      <c r="AY245" s="23">
        <f>STAFF_CWS!BC422</f>
        <v>1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0.5</v>
      </c>
      <c r="E254" s="23">
        <f>STAFF_CWS!I431</f>
        <v>0.5</v>
      </c>
      <c r="F254" s="23">
        <f>STAFF_CWS!J431</f>
        <v>0.5</v>
      </c>
      <c r="G254" s="23">
        <f>STAFF_CWS!K431</f>
        <v>0.5</v>
      </c>
      <c r="H254" s="23">
        <f>STAFF_CWS!L431</f>
        <v>0.5</v>
      </c>
      <c r="I254" s="23">
        <f>STAFF_CWS!M431</f>
        <v>0.5</v>
      </c>
      <c r="J254" s="23">
        <f>STAFF_CWS!N431</f>
        <v>0.5</v>
      </c>
      <c r="K254" s="23">
        <f>STAFF_CWS!O431</f>
        <v>0.5</v>
      </c>
      <c r="L254" s="23">
        <f>STAFF_CWS!P431</f>
        <v>0.5</v>
      </c>
      <c r="M254" s="23">
        <f>STAFF_CWS!Q431</f>
        <v>0.5</v>
      </c>
      <c r="N254" s="23">
        <f>STAFF_CWS!R431</f>
        <v>0.5</v>
      </c>
      <c r="O254" s="23">
        <f>STAFF_CWS!S431</f>
        <v>0.5</v>
      </c>
      <c r="P254" s="23">
        <f>STAFF_CWS!T431</f>
        <v>0.5</v>
      </c>
      <c r="Q254" s="23">
        <f>STAFF_CWS!U431</f>
        <v>0.5</v>
      </c>
      <c r="R254" s="23">
        <f>STAFF_CWS!V431</f>
        <v>0.5</v>
      </c>
      <c r="S254" s="23">
        <f>STAFF_CWS!W431</f>
        <v>0.5</v>
      </c>
      <c r="T254" s="23">
        <f>STAFF_CWS!X431</f>
        <v>0.5</v>
      </c>
      <c r="U254" s="23">
        <f>STAFF_CWS!Y431</f>
        <v>0.5</v>
      </c>
      <c r="V254" s="23">
        <f>STAFF_CWS!Z431</f>
        <v>0.5</v>
      </c>
      <c r="W254" s="23">
        <f>STAFF_CWS!AA431</f>
        <v>0.5</v>
      </c>
      <c r="X254" s="23">
        <f>STAFF_CWS!AB431</f>
        <v>0.5</v>
      </c>
      <c r="Y254" s="23">
        <f>STAFF_CWS!AC431</f>
        <v>0.5</v>
      </c>
      <c r="Z254" s="23">
        <f>STAFF_CWS!AD431</f>
        <v>0.5</v>
      </c>
      <c r="AA254" s="23">
        <f>STAFF_CWS!AE431</f>
        <v>0.5</v>
      </c>
      <c r="AB254" s="23">
        <f>STAFF_CWS!AF431</f>
        <v>1</v>
      </c>
      <c r="AC254" s="23">
        <f>STAFF_CWS!AG431</f>
        <v>1</v>
      </c>
      <c r="AD254" s="23">
        <f>STAFF_CWS!AH431</f>
        <v>1</v>
      </c>
      <c r="AE254" s="23">
        <f>STAFF_CWS!AI431</f>
        <v>1</v>
      </c>
      <c r="AF254" s="23">
        <f>STAFF_CWS!AJ431</f>
        <v>1</v>
      </c>
      <c r="AG254" s="23">
        <f>STAFF_CWS!AK431</f>
        <v>1</v>
      </c>
      <c r="AH254" s="23">
        <f>STAFF_CWS!AL431</f>
        <v>1</v>
      </c>
      <c r="AI254" s="23">
        <f>STAFF_CWS!AM431</f>
        <v>1</v>
      </c>
      <c r="AJ254" s="23">
        <f>STAFF_CWS!AN431</f>
        <v>1</v>
      </c>
      <c r="AK254" s="23">
        <f>STAFF_CWS!AO431</f>
        <v>1</v>
      </c>
      <c r="AL254" s="23">
        <f>STAFF_CWS!AP431</f>
        <v>1</v>
      </c>
      <c r="AM254" s="23">
        <f>STAFF_CWS!AQ431</f>
        <v>1</v>
      </c>
      <c r="AN254" s="23">
        <f>STAFF_CWS!AR431</f>
        <v>1</v>
      </c>
      <c r="AO254" s="23">
        <f>STAFF_CWS!AS431</f>
        <v>1</v>
      </c>
      <c r="AP254" s="23">
        <f>STAFF_CWS!AT431</f>
        <v>1</v>
      </c>
      <c r="AQ254" s="23">
        <f>STAFF_CWS!AU431</f>
        <v>1</v>
      </c>
      <c r="AR254" s="23">
        <f>STAFF_CWS!AV431</f>
        <v>1</v>
      </c>
      <c r="AS254" s="23">
        <f>STAFF_CWS!AW431</f>
        <v>1</v>
      </c>
      <c r="AT254" s="23">
        <f>STAFF_CWS!AX431</f>
        <v>1</v>
      </c>
      <c r="AU254" s="23">
        <f>STAFF_CWS!AY431</f>
        <v>1</v>
      </c>
      <c r="AV254" s="23">
        <f>STAFF_CWS!AZ431</f>
        <v>1</v>
      </c>
      <c r="AW254" s="23">
        <f>STAFF_CWS!BA431</f>
        <v>1</v>
      </c>
      <c r="AX254" s="23">
        <f>STAFF_CWS!BB431</f>
        <v>1</v>
      </c>
      <c r="AY254" s="23">
        <f>STAFF_CWS!BC431</f>
        <v>1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0.5</v>
      </c>
      <c r="E263" s="23">
        <f>STAFF_CWS!I440</f>
        <v>0.5</v>
      </c>
      <c r="F263" s="23">
        <f>STAFF_CWS!J440</f>
        <v>0.5</v>
      </c>
      <c r="G263" s="23">
        <f>STAFF_CWS!K440</f>
        <v>0.5</v>
      </c>
      <c r="H263" s="23">
        <f>STAFF_CWS!L440</f>
        <v>0.5</v>
      </c>
      <c r="I263" s="23">
        <f>STAFF_CWS!M440</f>
        <v>0.5</v>
      </c>
      <c r="J263" s="23">
        <f>STAFF_CWS!N440</f>
        <v>0.5</v>
      </c>
      <c r="K263" s="23">
        <f>STAFF_CWS!O440</f>
        <v>0.5</v>
      </c>
      <c r="L263" s="23">
        <f>STAFF_CWS!P440</f>
        <v>0.5</v>
      </c>
      <c r="M263" s="23">
        <f>STAFF_CWS!Q440</f>
        <v>0.5</v>
      </c>
      <c r="N263" s="23">
        <f>STAFF_CWS!R440</f>
        <v>0.5</v>
      </c>
      <c r="O263" s="23">
        <f>STAFF_CWS!S440</f>
        <v>0.5</v>
      </c>
      <c r="P263" s="23">
        <f>STAFF_CWS!T440</f>
        <v>0.5</v>
      </c>
      <c r="Q263" s="23">
        <f>STAFF_CWS!U440</f>
        <v>0.5</v>
      </c>
      <c r="R263" s="23">
        <f>STAFF_CWS!V440</f>
        <v>0.5</v>
      </c>
      <c r="S263" s="23">
        <f>STAFF_CWS!W440</f>
        <v>0.5</v>
      </c>
      <c r="T263" s="23">
        <f>STAFF_CWS!X440</f>
        <v>0.5</v>
      </c>
      <c r="U263" s="23">
        <f>STAFF_CWS!Y440</f>
        <v>0.5</v>
      </c>
      <c r="V263" s="23">
        <f>STAFF_CWS!Z440</f>
        <v>0.5</v>
      </c>
      <c r="W263" s="23">
        <f>STAFF_CWS!AA440</f>
        <v>0.5</v>
      </c>
      <c r="X263" s="23">
        <f>STAFF_CWS!AB440</f>
        <v>0.5</v>
      </c>
      <c r="Y263" s="23">
        <f>STAFF_CWS!AC440</f>
        <v>0.5</v>
      </c>
      <c r="Z263" s="23">
        <f>STAFF_CWS!AD440</f>
        <v>0.5</v>
      </c>
      <c r="AA263" s="23">
        <f>STAFF_CWS!AE440</f>
        <v>0.5</v>
      </c>
      <c r="AB263" s="23">
        <f>STAFF_CWS!AF440</f>
        <v>1</v>
      </c>
      <c r="AC263" s="23">
        <f>STAFF_CWS!AG440</f>
        <v>1</v>
      </c>
      <c r="AD263" s="23">
        <f>STAFF_CWS!AH440</f>
        <v>1</v>
      </c>
      <c r="AE263" s="23">
        <f>STAFF_CWS!AI440</f>
        <v>1</v>
      </c>
      <c r="AF263" s="23">
        <f>STAFF_CWS!AJ440</f>
        <v>1</v>
      </c>
      <c r="AG263" s="23">
        <f>STAFF_CWS!AK440</f>
        <v>1</v>
      </c>
      <c r="AH263" s="23">
        <f>STAFF_CWS!AL440</f>
        <v>1</v>
      </c>
      <c r="AI263" s="23">
        <f>STAFF_CWS!AM440</f>
        <v>1</v>
      </c>
      <c r="AJ263" s="23">
        <f>STAFF_CWS!AN440</f>
        <v>1</v>
      </c>
      <c r="AK263" s="23">
        <f>STAFF_CWS!AO440</f>
        <v>1</v>
      </c>
      <c r="AL263" s="23">
        <f>STAFF_CWS!AP440</f>
        <v>1</v>
      </c>
      <c r="AM263" s="23">
        <f>STAFF_CWS!AQ440</f>
        <v>1</v>
      </c>
      <c r="AN263" s="23">
        <f>STAFF_CWS!AR440</f>
        <v>1</v>
      </c>
      <c r="AO263" s="23">
        <f>STAFF_CWS!AS440</f>
        <v>1</v>
      </c>
      <c r="AP263" s="23">
        <f>STAFF_CWS!AT440</f>
        <v>1</v>
      </c>
      <c r="AQ263" s="23">
        <f>STAFF_CWS!AU440</f>
        <v>1</v>
      </c>
      <c r="AR263" s="23">
        <f>STAFF_CWS!AV440</f>
        <v>1</v>
      </c>
      <c r="AS263" s="23">
        <f>STAFF_CWS!AW440</f>
        <v>1</v>
      </c>
      <c r="AT263" s="23">
        <f>STAFF_CWS!AX440</f>
        <v>1</v>
      </c>
      <c r="AU263" s="23">
        <f>STAFF_CWS!AY440</f>
        <v>1</v>
      </c>
      <c r="AV263" s="23">
        <f>STAFF_CWS!AZ440</f>
        <v>1</v>
      </c>
      <c r="AW263" s="23">
        <f>STAFF_CWS!BA440</f>
        <v>1</v>
      </c>
      <c r="AX263" s="23">
        <f>STAFF_CWS!BB440</f>
        <v>1</v>
      </c>
      <c r="AY263" s="23">
        <f>STAFF_CWS!BC440</f>
        <v>1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0</v>
      </c>
      <c r="E271" s="26">
        <f>STAFF_CWS!I448</f>
        <v>0</v>
      </c>
      <c r="F271" s="26">
        <f>STAFF_CWS!J448</f>
        <v>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0.5</v>
      </c>
      <c r="E272" s="23">
        <f>STAFF_CWS!I449</f>
        <v>0.5</v>
      </c>
      <c r="F272" s="23">
        <f>STAFF_CWS!J449</f>
        <v>0.5</v>
      </c>
      <c r="G272" s="23">
        <f>STAFF_CWS!K449</f>
        <v>0.5</v>
      </c>
      <c r="H272" s="23">
        <f>STAFF_CWS!L449</f>
        <v>0.5</v>
      </c>
      <c r="I272" s="23">
        <f>STAFF_CWS!M449</f>
        <v>0.5</v>
      </c>
      <c r="J272" s="23">
        <f>STAFF_CWS!N449</f>
        <v>0.5</v>
      </c>
      <c r="K272" s="23">
        <f>STAFF_CWS!O449</f>
        <v>0.5</v>
      </c>
      <c r="L272" s="23">
        <f>STAFF_CWS!P449</f>
        <v>0.5</v>
      </c>
      <c r="M272" s="23">
        <f>STAFF_CWS!Q449</f>
        <v>0.5</v>
      </c>
      <c r="N272" s="23">
        <f>STAFF_CWS!R449</f>
        <v>0.5</v>
      </c>
      <c r="O272" s="23">
        <f>STAFF_CWS!S449</f>
        <v>0.5</v>
      </c>
      <c r="P272" s="23">
        <f>STAFF_CWS!T449</f>
        <v>0.5</v>
      </c>
      <c r="Q272" s="23">
        <f>STAFF_CWS!U449</f>
        <v>0.5</v>
      </c>
      <c r="R272" s="23">
        <f>STAFF_CWS!V449</f>
        <v>0.5</v>
      </c>
      <c r="S272" s="23">
        <f>STAFF_CWS!W449</f>
        <v>0.5</v>
      </c>
      <c r="T272" s="23">
        <f>STAFF_CWS!X449</f>
        <v>0.5</v>
      </c>
      <c r="U272" s="23">
        <f>STAFF_CWS!Y449</f>
        <v>0.5</v>
      </c>
      <c r="V272" s="23">
        <f>STAFF_CWS!Z449</f>
        <v>0.5</v>
      </c>
      <c r="W272" s="23">
        <f>STAFF_CWS!AA449</f>
        <v>0.5</v>
      </c>
      <c r="X272" s="23">
        <f>STAFF_CWS!AB449</f>
        <v>0.5</v>
      </c>
      <c r="Y272" s="23">
        <f>STAFF_CWS!AC449</f>
        <v>0.5</v>
      </c>
      <c r="Z272" s="23">
        <f>STAFF_CWS!AD449</f>
        <v>0.5</v>
      </c>
      <c r="AA272" s="23">
        <f>STAFF_CWS!AE449</f>
        <v>0.5</v>
      </c>
      <c r="AB272" s="23">
        <f>STAFF_CWS!AF449</f>
        <v>1</v>
      </c>
      <c r="AC272" s="23">
        <f>STAFF_CWS!AG449</f>
        <v>1</v>
      </c>
      <c r="AD272" s="23">
        <f>STAFF_CWS!AH449</f>
        <v>1</v>
      </c>
      <c r="AE272" s="23">
        <f>STAFF_CWS!AI449</f>
        <v>1</v>
      </c>
      <c r="AF272" s="23">
        <f>STAFF_CWS!AJ449</f>
        <v>1</v>
      </c>
      <c r="AG272" s="23">
        <f>STAFF_CWS!AK449</f>
        <v>1</v>
      </c>
      <c r="AH272" s="23">
        <f>STAFF_CWS!AL449</f>
        <v>1</v>
      </c>
      <c r="AI272" s="23">
        <f>STAFF_CWS!AM449</f>
        <v>1</v>
      </c>
      <c r="AJ272" s="23">
        <f>STAFF_CWS!AN449</f>
        <v>1</v>
      </c>
      <c r="AK272" s="23">
        <f>STAFF_CWS!AO449</f>
        <v>1</v>
      </c>
      <c r="AL272" s="23">
        <f>STAFF_CWS!AP449</f>
        <v>1</v>
      </c>
      <c r="AM272" s="23">
        <f>STAFF_CWS!AQ449</f>
        <v>1</v>
      </c>
      <c r="AN272" s="23">
        <f>STAFF_CWS!AR449</f>
        <v>1</v>
      </c>
      <c r="AO272" s="23">
        <f>STAFF_CWS!AS449</f>
        <v>1</v>
      </c>
      <c r="AP272" s="23">
        <f>STAFF_CWS!AT449</f>
        <v>1</v>
      </c>
      <c r="AQ272" s="23">
        <f>STAFF_CWS!AU449</f>
        <v>1</v>
      </c>
      <c r="AR272" s="23">
        <f>STAFF_CWS!AV449</f>
        <v>1</v>
      </c>
      <c r="AS272" s="23">
        <f>STAFF_CWS!AW449</f>
        <v>1</v>
      </c>
      <c r="AT272" s="23">
        <f>STAFF_CWS!AX449</f>
        <v>1</v>
      </c>
      <c r="AU272" s="23">
        <f>STAFF_CWS!AY449</f>
        <v>1</v>
      </c>
      <c r="AV272" s="23">
        <f>STAFF_CWS!AZ449</f>
        <v>1</v>
      </c>
      <c r="AW272" s="23">
        <f>STAFF_CWS!BA449</f>
        <v>1</v>
      </c>
      <c r="AX272" s="23">
        <f>STAFF_CWS!BB449</f>
        <v>1</v>
      </c>
      <c r="AY272" s="23">
        <f>STAFF_CWS!BC449</f>
        <v>1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0</v>
      </c>
      <c r="E273" s="26">
        <f>STAFF_CWS!I450</f>
        <v>0</v>
      </c>
      <c r="F273" s="26">
        <f>STAFF_CWS!J450</f>
        <v>0</v>
      </c>
      <c r="G273" s="26">
        <f>STAFF_CWS!K450</f>
        <v>1000000</v>
      </c>
      <c r="H273" s="26">
        <f>STAFF_CWS!L450</f>
        <v>1000000</v>
      </c>
      <c r="I273" s="26">
        <f>STAFF_CWS!M450</f>
        <v>1000000</v>
      </c>
      <c r="J273" s="26">
        <f>STAFF_CWS!N450</f>
        <v>1000000</v>
      </c>
      <c r="K273" s="26">
        <f>STAFF_CWS!O450</f>
        <v>1000000</v>
      </c>
      <c r="L273" s="26">
        <f>STAFF_CWS!P450</f>
        <v>1000000</v>
      </c>
      <c r="M273" s="26">
        <f>STAFF_CWS!Q450</f>
        <v>1000000</v>
      </c>
      <c r="N273" s="26">
        <f>STAFF_CWS!R450</f>
        <v>1000000</v>
      </c>
      <c r="O273" s="26">
        <f>STAFF_CWS!S450</f>
        <v>1000000</v>
      </c>
      <c r="P273" s="26">
        <f>STAFF_CWS!T450</f>
        <v>1000000</v>
      </c>
      <c r="Q273" s="26">
        <f>STAFF_CWS!U450</f>
        <v>1000000</v>
      </c>
      <c r="R273" s="26">
        <f>STAFF_CWS!V450</f>
        <v>1000000</v>
      </c>
      <c r="S273" s="26">
        <f>STAFF_CWS!W450</f>
        <v>1000000</v>
      </c>
      <c r="T273" s="26">
        <f>STAFF_CWS!X450</f>
        <v>1000000</v>
      </c>
      <c r="U273" s="26">
        <f>STAFF_CWS!Y450</f>
        <v>1000000</v>
      </c>
      <c r="V273" s="26">
        <f>STAFF_CWS!Z450</f>
        <v>1000000</v>
      </c>
      <c r="W273" s="26">
        <f>STAFF_CWS!AA450</f>
        <v>1000000</v>
      </c>
      <c r="X273" s="26">
        <f>STAFF_CWS!AB450</f>
        <v>1000000</v>
      </c>
      <c r="Y273" s="26">
        <f>STAFF_CWS!AC450</f>
        <v>1000000</v>
      </c>
      <c r="Z273" s="26">
        <f>STAFF_CWS!AD450</f>
        <v>1000000</v>
      </c>
      <c r="AA273" s="26">
        <f>STAFF_CWS!AE450</f>
        <v>1000000</v>
      </c>
      <c r="AB273" s="26">
        <f>STAFF_CWS!AF450</f>
        <v>2000000</v>
      </c>
      <c r="AC273" s="26">
        <f>STAFF_CWS!AG450</f>
        <v>2000000</v>
      </c>
      <c r="AD273" s="26">
        <f>STAFF_CWS!AH450</f>
        <v>2000000</v>
      </c>
      <c r="AE273" s="26">
        <f>STAFF_CWS!AI450</f>
        <v>2000000</v>
      </c>
      <c r="AF273" s="26">
        <f>STAFF_CWS!AJ450</f>
        <v>2000000</v>
      </c>
      <c r="AG273" s="26">
        <f>STAFF_CWS!AK450</f>
        <v>2000000</v>
      </c>
      <c r="AH273" s="26">
        <f>STAFF_CWS!AL450</f>
        <v>2000000</v>
      </c>
      <c r="AI273" s="26">
        <f>STAFF_CWS!AM450</f>
        <v>2000000</v>
      </c>
      <c r="AJ273" s="26">
        <f>STAFF_CWS!AN450</f>
        <v>2000000</v>
      </c>
      <c r="AK273" s="26">
        <f>STAFF_CWS!AO450</f>
        <v>2000000</v>
      </c>
      <c r="AL273" s="26">
        <f>STAFF_CWS!AP450</f>
        <v>2000000</v>
      </c>
      <c r="AM273" s="26">
        <f>STAFF_CWS!AQ450</f>
        <v>2000000</v>
      </c>
      <c r="AN273" s="26">
        <f>STAFF_CWS!AR450</f>
        <v>2000000</v>
      </c>
      <c r="AO273" s="26">
        <f>STAFF_CWS!AS450</f>
        <v>2000000</v>
      </c>
      <c r="AP273" s="26">
        <f>STAFF_CWS!AT450</f>
        <v>2000000</v>
      </c>
      <c r="AQ273" s="26">
        <f>STAFF_CWS!AU450</f>
        <v>2000000</v>
      </c>
      <c r="AR273" s="26">
        <f>STAFF_CWS!AV450</f>
        <v>2000000</v>
      </c>
      <c r="AS273" s="26">
        <f>STAFF_CWS!AW450</f>
        <v>2000000</v>
      </c>
      <c r="AT273" s="26">
        <f>STAFF_CWS!AX450</f>
        <v>2000000</v>
      </c>
      <c r="AU273" s="26">
        <f>STAFF_CWS!AY450</f>
        <v>2000000</v>
      </c>
      <c r="AV273" s="26">
        <f>STAFF_CWS!AZ450</f>
        <v>2000000</v>
      </c>
      <c r="AW273" s="26">
        <f>STAFF_CWS!BA450</f>
        <v>2000000</v>
      </c>
      <c r="AX273" s="26">
        <f>STAFF_CWS!BB450</f>
        <v>2000000</v>
      </c>
      <c r="AY273" s="26">
        <f>STAFF_CWS!BC450</f>
        <v>2000000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0</v>
      </c>
      <c r="E275" s="26">
        <f>STAFF_CWS!I452</f>
        <v>0</v>
      </c>
      <c r="F275" s="26">
        <f>STAFF_CWS!J452</f>
        <v>0</v>
      </c>
      <c r="G275" s="26">
        <f>STAFF_CWS!K452</f>
        <v>1000000</v>
      </c>
      <c r="H275" s="26">
        <f>STAFF_CWS!L452</f>
        <v>1000000</v>
      </c>
      <c r="I275" s="26">
        <f>STAFF_CWS!M452</f>
        <v>1000000</v>
      </c>
      <c r="J275" s="26">
        <f>STAFF_CWS!N452</f>
        <v>1000000</v>
      </c>
      <c r="K275" s="26">
        <f>STAFF_CWS!O452</f>
        <v>1000000</v>
      </c>
      <c r="L275" s="26">
        <f>STAFF_CWS!P452</f>
        <v>1000000</v>
      </c>
      <c r="M275" s="26">
        <f>STAFF_CWS!Q452</f>
        <v>1000000</v>
      </c>
      <c r="N275" s="26">
        <f>STAFF_CWS!R452</f>
        <v>1000000</v>
      </c>
      <c r="O275" s="26">
        <f>STAFF_CWS!S452</f>
        <v>1000000</v>
      </c>
      <c r="P275" s="26">
        <f>STAFF_CWS!T452</f>
        <v>1000000</v>
      </c>
      <c r="Q275" s="26">
        <f>STAFF_CWS!U452</f>
        <v>1000000</v>
      </c>
      <c r="R275" s="26">
        <f>STAFF_CWS!V452</f>
        <v>1000000</v>
      </c>
      <c r="S275" s="26">
        <f>STAFF_CWS!W452</f>
        <v>1000000</v>
      </c>
      <c r="T275" s="26">
        <f>STAFF_CWS!X452</f>
        <v>1000000</v>
      </c>
      <c r="U275" s="26">
        <f>STAFF_CWS!Y452</f>
        <v>1000000</v>
      </c>
      <c r="V275" s="26">
        <f>STAFF_CWS!Z452</f>
        <v>1000000</v>
      </c>
      <c r="W275" s="26">
        <f>STAFF_CWS!AA452</f>
        <v>1000000</v>
      </c>
      <c r="X275" s="26">
        <f>STAFF_CWS!AB452</f>
        <v>1000000</v>
      </c>
      <c r="Y275" s="26">
        <f>STAFF_CWS!AC452</f>
        <v>1000000</v>
      </c>
      <c r="Z275" s="26">
        <f>STAFF_CWS!AD452</f>
        <v>1000000</v>
      </c>
      <c r="AA275" s="26">
        <f>STAFF_CWS!AE452</f>
        <v>1000000</v>
      </c>
      <c r="AB275" s="26">
        <f>STAFF_CWS!AF452</f>
        <v>2000000</v>
      </c>
      <c r="AC275" s="26">
        <f>STAFF_CWS!AG452</f>
        <v>2000000</v>
      </c>
      <c r="AD275" s="26">
        <f>STAFF_CWS!AH452</f>
        <v>2000000</v>
      </c>
      <c r="AE275" s="26">
        <f>STAFF_CWS!AI452</f>
        <v>2000000</v>
      </c>
      <c r="AF275" s="26">
        <f>STAFF_CWS!AJ452</f>
        <v>2000000</v>
      </c>
      <c r="AG275" s="26">
        <f>STAFF_CWS!AK452</f>
        <v>2000000</v>
      </c>
      <c r="AH275" s="26">
        <f>STAFF_CWS!AL452</f>
        <v>2000000</v>
      </c>
      <c r="AI275" s="26">
        <f>STAFF_CWS!AM452</f>
        <v>2000000</v>
      </c>
      <c r="AJ275" s="26">
        <f>STAFF_CWS!AN452</f>
        <v>2000000</v>
      </c>
      <c r="AK275" s="26">
        <f>STAFF_CWS!AO452</f>
        <v>2000000</v>
      </c>
      <c r="AL275" s="26">
        <f>STAFF_CWS!AP452</f>
        <v>2000000</v>
      </c>
      <c r="AM275" s="26">
        <f>STAFF_CWS!AQ452</f>
        <v>2000000</v>
      </c>
      <c r="AN275" s="26">
        <f>STAFF_CWS!AR452</f>
        <v>2000000</v>
      </c>
      <c r="AO275" s="26">
        <f>STAFF_CWS!AS452</f>
        <v>2000000</v>
      </c>
      <c r="AP275" s="26">
        <f>STAFF_CWS!AT452</f>
        <v>2000000</v>
      </c>
      <c r="AQ275" s="26">
        <f>STAFF_CWS!AU452</f>
        <v>2000000</v>
      </c>
      <c r="AR275" s="26">
        <f>STAFF_CWS!AV452</f>
        <v>2000000</v>
      </c>
      <c r="AS275" s="26">
        <f>STAFF_CWS!AW452</f>
        <v>2000000</v>
      </c>
      <c r="AT275" s="26">
        <f>STAFF_CWS!AX452</f>
        <v>2000000</v>
      </c>
      <c r="AU275" s="26">
        <f>STAFF_CWS!AY452</f>
        <v>2000000</v>
      </c>
      <c r="AV275" s="26">
        <f>STAFF_CWS!AZ452</f>
        <v>2000000</v>
      </c>
      <c r="AW275" s="26">
        <f>STAFF_CWS!BA452</f>
        <v>2000000</v>
      </c>
      <c r="AX275" s="26">
        <f>STAFF_CWS!BB452</f>
        <v>2000000</v>
      </c>
      <c r="AY275" s="26">
        <f>STAFF_CWS!BC452</f>
        <v>2000000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0</v>
      </c>
      <c r="E280" s="26">
        <f>STAFF_CWS!I457</f>
        <v>0</v>
      </c>
      <c r="F280" s="26">
        <f>STAFF_CWS!J457</f>
        <v>0</v>
      </c>
      <c r="G280" s="26">
        <f>STAFF_CWS!K457</f>
        <v>0</v>
      </c>
      <c r="H280" s="26">
        <f>STAFF_CWS!L457</f>
        <v>0</v>
      </c>
      <c r="I280" s="26">
        <f>STAFF_CWS!M457</f>
        <v>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0.5</v>
      </c>
      <c r="E281" s="23">
        <f>STAFF_CWS!I458</f>
        <v>0.5</v>
      </c>
      <c r="F281" s="23">
        <f>STAFF_CWS!J458</f>
        <v>0.5</v>
      </c>
      <c r="G281" s="23">
        <f>STAFF_CWS!K458</f>
        <v>0.5</v>
      </c>
      <c r="H281" s="23">
        <f>STAFF_CWS!L458</f>
        <v>0.5</v>
      </c>
      <c r="I281" s="23">
        <f>STAFF_CWS!M458</f>
        <v>0.5</v>
      </c>
      <c r="J281" s="23">
        <f>STAFF_CWS!N458</f>
        <v>0.5</v>
      </c>
      <c r="K281" s="23">
        <f>STAFF_CWS!O458</f>
        <v>0.5</v>
      </c>
      <c r="L281" s="23">
        <f>STAFF_CWS!P458</f>
        <v>0.5</v>
      </c>
      <c r="M281" s="23">
        <f>STAFF_CWS!Q458</f>
        <v>0.5</v>
      </c>
      <c r="N281" s="23">
        <f>STAFF_CWS!R458</f>
        <v>0.5</v>
      </c>
      <c r="O281" s="23">
        <f>STAFF_CWS!S458</f>
        <v>0.5</v>
      </c>
      <c r="P281" s="23">
        <f>STAFF_CWS!T458</f>
        <v>0.5</v>
      </c>
      <c r="Q281" s="23">
        <f>STAFF_CWS!U458</f>
        <v>0.5</v>
      </c>
      <c r="R281" s="23">
        <f>STAFF_CWS!V458</f>
        <v>0.5</v>
      </c>
      <c r="S281" s="23">
        <f>STAFF_CWS!W458</f>
        <v>0.5</v>
      </c>
      <c r="T281" s="23">
        <f>STAFF_CWS!X458</f>
        <v>0.5</v>
      </c>
      <c r="U281" s="23">
        <f>STAFF_CWS!Y458</f>
        <v>0.5</v>
      </c>
      <c r="V281" s="23">
        <f>STAFF_CWS!Z458</f>
        <v>0.5</v>
      </c>
      <c r="W281" s="23">
        <f>STAFF_CWS!AA458</f>
        <v>0.5</v>
      </c>
      <c r="X281" s="23">
        <f>STAFF_CWS!AB458</f>
        <v>0.5</v>
      </c>
      <c r="Y281" s="23">
        <f>STAFF_CWS!AC458</f>
        <v>0.5</v>
      </c>
      <c r="Z281" s="23">
        <f>STAFF_CWS!AD458</f>
        <v>0.5</v>
      </c>
      <c r="AA281" s="23">
        <f>STAFF_CWS!AE458</f>
        <v>0.5</v>
      </c>
      <c r="AB281" s="23">
        <f>STAFF_CWS!AF458</f>
        <v>1</v>
      </c>
      <c r="AC281" s="23">
        <f>STAFF_CWS!AG458</f>
        <v>1</v>
      </c>
      <c r="AD281" s="23">
        <f>STAFF_CWS!AH458</f>
        <v>1</v>
      </c>
      <c r="AE281" s="23">
        <f>STAFF_CWS!AI458</f>
        <v>1</v>
      </c>
      <c r="AF281" s="23">
        <f>STAFF_CWS!AJ458</f>
        <v>1</v>
      </c>
      <c r="AG281" s="23">
        <f>STAFF_CWS!AK458</f>
        <v>1</v>
      </c>
      <c r="AH281" s="23">
        <f>STAFF_CWS!AL458</f>
        <v>1</v>
      </c>
      <c r="AI281" s="23">
        <f>STAFF_CWS!AM458</f>
        <v>1</v>
      </c>
      <c r="AJ281" s="23">
        <f>STAFF_CWS!AN458</f>
        <v>1</v>
      </c>
      <c r="AK281" s="23">
        <f>STAFF_CWS!AO458</f>
        <v>1</v>
      </c>
      <c r="AL281" s="23">
        <f>STAFF_CWS!AP458</f>
        <v>1</v>
      </c>
      <c r="AM281" s="23">
        <f>STAFF_CWS!AQ458</f>
        <v>1</v>
      </c>
      <c r="AN281" s="23">
        <f>STAFF_CWS!AR458</f>
        <v>1</v>
      </c>
      <c r="AO281" s="23">
        <f>STAFF_CWS!AS458</f>
        <v>1</v>
      </c>
      <c r="AP281" s="23">
        <f>STAFF_CWS!AT458</f>
        <v>1</v>
      </c>
      <c r="AQ281" s="23">
        <f>STAFF_CWS!AU458</f>
        <v>1</v>
      </c>
      <c r="AR281" s="23">
        <f>STAFF_CWS!AV458</f>
        <v>1</v>
      </c>
      <c r="AS281" s="23">
        <f>STAFF_CWS!AW458</f>
        <v>1</v>
      </c>
      <c r="AT281" s="23">
        <f>STAFF_CWS!AX458</f>
        <v>1</v>
      </c>
      <c r="AU281" s="23">
        <f>STAFF_CWS!AY458</f>
        <v>1</v>
      </c>
      <c r="AV281" s="23">
        <f>STAFF_CWS!AZ458</f>
        <v>1</v>
      </c>
      <c r="AW281" s="23">
        <f>STAFF_CWS!BA458</f>
        <v>1</v>
      </c>
      <c r="AX281" s="23">
        <f>STAFF_CWS!BB458</f>
        <v>1</v>
      </c>
      <c r="AY281" s="23">
        <f>STAFF_CWS!BC458</f>
        <v>1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0</v>
      </c>
      <c r="E282" s="26">
        <f>STAFF_CWS!I459</f>
        <v>0</v>
      </c>
      <c r="F282" s="26">
        <f>STAFF_CWS!J459</f>
        <v>0</v>
      </c>
      <c r="G282" s="26">
        <f>STAFF_CWS!K459</f>
        <v>0</v>
      </c>
      <c r="H282" s="26">
        <f>STAFF_CWS!L459</f>
        <v>0</v>
      </c>
      <c r="I282" s="26">
        <f>STAFF_CWS!M459</f>
        <v>0</v>
      </c>
      <c r="J282" s="26">
        <f>STAFF_CWS!N459</f>
        <v>1000000</v>
      </c>
      <c r="K282" s="26">
        <f>STAFF_CWS!O459</f>
        <v>1000000</v>
      </c>
      <c r="L282" s="26">
        <f>STAFF_CWS!P459</f>
        <v>1000000</v>
      </c>
      <c r="M282" s="26">
        <f>STAFF_CWS!Q459</f>
        <v>1000000</v>
      </c>
      <c r="N282" s="26">
        <f>STAFF_CWS!R459</f>
        <v>1000000</v>
      </c>
      <c r="O282" s="26">
        <f>STAFF_CWS!S459</f>
        <v>1000000</v>
      </c>
      <c r="P282" s="26">
        <f>STAFF_CWS!T459</f>
        <v>1000000</v>
      </c>
      <c r="Q282" s="26">
        <f>STAFF_CWS!U459</f>
        <v>1000000</v>
      </c>
      <c r="R282" s="26">
        <f>STAFF_CWS!V459</f>
        <v>1000000</v>
      </c>
      <c r="S282" s="26">
        <f>STAFF_CWS!W459</f>
        <v>1000000</v>
      </c>
      <c r="T282" s="26">
        <f>STAFF_CWS!X459</f>
        <v>1000000</v>
      </c>
      <c r="U282" s="26">
        <f>STAFF_CWS!Y459</f>
        <v>1000000</v>
      </c>
      <c r="V282" s="26">
        <f>STAFF_CWS!Z459</f>
        <v>1000000</v>
      </c>
      <c r="W282" s="26">
        <f>STAFF_CWS!AA459</f>
        <v>1000000</v>
      </c>
      <c r="X282" s="26">
        <f>STAFF_CWS!AB459</f>
        <v>1000000</v>
      </c>
      <c r="Y282" s="26">
        <f>STAFF_CWS!AC459</f>
        <v>1000000</v>
      </c>
      <c r="Z282" s="26">
        <f>STAFF_CWS!AD459</f>
        <v>1000000</v>
      </c>
      <c r="AA282" s="26">
        <f>STAFF_CWS!AE459</f>
        <v>1000000</v>
      </c>
      <c r="AB282" s="26">
        <f>STAFF_CWS!AF459</f>
        <v>2000000</v>
      </c>
      <c r="AC282" s="26">
        <f>STAFF_CWS!AG459</f>
        <v>2000000</v>
      </c>
      <c r="AD282" s="26">
        <f>STAFF_CWS!AH459</f>
        <v>2000000</v>
      </c>
      <c r="AE282" s="26">
        <f>STAFF_CWS!AI459</f>
        <v>2000000</v>
      </c>
      <c r="AF282" s="26">
        <f>STAFF_CWS!AJ459</f>
        <v>2000000</v>
      </c>
      <c r="AG282" s="26">
        <f>STAFF_CWS!AK459</f>
        <v>2000000</v>
      </c>
      <c r="AH282" s="26">
        <f>STAFF_CWS!AL459</f>
        <v>2000000</v>
      </c>
      <c r="AI282" s="26">
        <f>STAFF_CWS!AM459</f>
        <v>2000000</v>
      </c>
      <c r="AJ282" s="26">
        <f>STAFF_CWS!AN459</f>
        <v>2000000</v>
      </c>
      <c r="AK282" s="26">
        <f>STAFF_CWS!AO459</f>
        <v>2000000</v>
      </c>
      <c r="AL282" s="26">
        <f>STAFF_CWS!AP459</f>
        <v>2000000</v>
      </c>
      <c r="AM282" s="26">
        <f>STAFF_CWS!AQ459</f>
        <v>2000000</v>
      </c>
      <c r="AN282" s="26">
        <f>STAFF_CWS!AR459</f>
        <v>2000000</v>
      </c>
      <c r="AO282" s="26">
        <f>STAFF_CWS!AS459</f>
        <v>2000000</v>
      </c>
      <c r="AP282" s="26">
        <f>STAFF_CWS!AT459</f>
        <v>2000000</v>
      </c>
      <c r="AQ282" s="26">
        <f>STAFF_CWS!AU459</f>
        <v>2000000</v>
      </c>
      <c r="AR282" s="26">
        <f>STAFF_CWS!AV459</f>
        <v>2000000</v>
      </c>
      <c r="AS282" s="26">
        <f>STAFF_CWS!AW459</f>
        <v>2000000</v>
      </c>
      <c r="AT282" s="26">
        <f>STAFF_CWS!AX459</f>
        <v>2000000</v>
      </c>
      <c r="AU282" s="26">
        <f>STAFF_CWS!AY459</f>
        <v>2000000</v>
      </c>
      <c r="AV282" s="26">
        <f>STAFF_CWS!AZ459</f>
        <v>2000000</v>
      </c>
      <c r="AW282" s="26">
        <f>STAFF_CWS!BA459</f>
        <v>2000000</v>
      </c>
      <c r="AX282" s="26">
        <f>STAFF_CWS!BB459</f>
        <v>2000000</v>
      </c>
      <c r="AY282" s="26">
        <f>STAFF_CWS!BC459</f>
        <v>2000000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0</v>
      </c>
      <c r="E284" s="26">
        <f>STAFF_CWS!I461</f>
        <v>0</v>
      </c>
      <c r="F284" s="26">
        <f>STAFF_CWS!J461</f>
        <v>0</v>
      </c>
      <c r="G284" s="26">
        <f>STAFF_CWS!K461</f>
        <v>0</v>
      </c>
      <c r="H284" s="26">
        <f>STAFF_CWS!L461</f>
        <v>0</v>
      </c>
      <c r="I284" s="26">
        <f>STAFF_CWS!M461</f>
        <v>0</v>
      </c>
      <c r="J284" s="26">
        <f>STAFF_CWS!N461</f>
        <v>1000000</v>
      </c>
      <c r="K284" s="26">
        <f>STAFF_CWS!O461</f>
        <v>1000000</v>
      </c>
      <c r="L284" s="26">
        <f>STAFF_CWS!P461</f>
        <v>1000000</v>
      </c>
      <c r="M284" s="26">
        <f>STAFF_CWS!Q461</f>
        <v>1000000</v>
      </c>
      <c r="N284" s="26">
        <f>STAFF_CWS!R461</f>
        <v>1000000</v>
      </c>
      <c r="O284" s="26">
        <f>STAFF_CWS!S461</f>
        <v>1000000</v>
      </c>
      <c r="P284" s="26">
        <f>STAFF_CWS!T461</f>
        <v>1000000</v>
      </c>
      <c r="Q284" s="26">
        <f>STAFF_CWS!U461</f>
        <v>1000000</v>
      </c>
      <c r="R284" s="26">
        <f>STAFF_CWS!V461</f>
        <v>1000000</v>
      </c>
      <c r="S284" s="26">
        <f>STAFF_CWS!W461</f>
        <v>1000000</v>
      </c>
      <c r="T284" s="26">
        <f>STAFF_CWS!X461</f>
        <v>1000000</v>
      </c>
      <c r="U284" s="26">
        <f>STAFF_CWS!Y461</f>
        <v>1000000</v>
      </c>
      <c r="V284" s="26">
        <f>STAFF_CWS!Z461</f>
        <v>1000000</v>
      </c>
      <c r="W284" s="26">
        <f>STAFF_CWS!AA461</f>
        <v>1000000</v>
      </c>
      <c r="X284" s="26">
        <f>STAFF_CWS!AB461</f>
        <v>1000000</v>
      </c>
      <c r="Y284" s="26">
        <f>STAFF_CWS!AC461</f>
        <v>1000000</v>
      </c>
      <c r="Z284" s="26">
        <f>STAFF_CWS!AD461</f>
        <v>1000000</v>
      </c>
      <c r="AA284" s="26">
        <f>STAFF_CWS!AE461</f>
        <v>1000000</v>
      </c>
      <c r="AB284" s="26">
        <f>STAFF_CWS!AF461</f>
        <v>2000000</v>
      </c>
      <c r="AC284" s="26">
        <f>STAFF_CWS!AG461</f>
        <v>2000000</v>
      </c>
      <c r="AD284" s="26">
        <f>STAFF_CWS!AH461</f>
        <v>2000000</v>
      </c>
      <c r="AE284" s="26">
        <f>STAFF_CWS!AI461</f>
        <v>2000000</v>
      </c>
      <c r="AF284" s="26">
        <f>STAFF_CWS!AJ461</f>
        <v>2000000</v>
      </c>
      <c r="AG284" s="26">
        <f>STAFF_CWS!AK461</f>
        <v>2000000</v>
      </c>
      <c r="AH284" s="26">
        <f>STAFF_CWS!AL461</f>
        <v>2000000</v>
      </c>
      <c r="AI284" s="26">
        <f>STAFF_CWS!AM461</f>
        <v>2000000</v>
      </c>
      <c r="AJ284" s="26">
        <f>STAFF_CWS!AN461</f>
        <v>2000000</v>
      </c>
      <c r="AK284" s="26">
        <f>STAFF_CWS!AO461</f>
        <v>2000000</v>
      </c>
      <c r="AL284" s="26">
        <f>STAFF_CWS!AP461</f>
        <v>2000000</v>
      </c>
      <c r="AM284" s="26">
        <f>STAFF_CWS!AQ461</f>
        <v>2000000</v>
      </c>
      <c r="AN284" s="26">
        <f>STAFF_CWS!AR461</f>
        <v>2000000</v>
      </c>
      <c r="AO284" s="26">
        <f>STAFF_CWS!AS461</f>
        <v>2000000</v>
      </c>
      <c r="AP284" s="26">
        <f>STAFF_CWS!AT461</f>
        <v>2000000</v>
      </c>
      <c r="AQ284" s="26">
        <f>STAFF_CWS!AU461</f>
        <v>2000000</v>
      </c>
      <c r="AR284" s="26">
        <f>STAFF_CWS!AV461</f>
        <v>2000000</v>
      </c>
      <c r="AS284" s="26">
        <f>STAFF_CWS!AW461</f>
        <v>2000000</v>
      </c>
      <c r="AT284" s="26">
        <f>STAFF_CWS!AX461</f>
        <v>2000000</v>
      </c>
      <c r="AU284" s="26">
        <f>STAFF_CWS!AY461</f>
        <v>2000000</v>
      </c>
      <c r="AV284" s="26">
        <f>STAFF_CWS!AZ461</f>
        <v>2000000</v>
      </c>
      <c r="AW284" s="26">
        <f>STAFF_CWS!BA461</f>
        <v>2000000</v>
      </c>
      <c r="AX284" s="26">
        <f>STAFF_CWS!BB461</f>
        <v>2000000</v>
      </c>
      <c r="AY284" s="26">
        <f>STAFF_CWS!BC461</f>
        <v>2000000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0.5</v>
      </c>
      <c r="E290" s="23">
        <f>STAFF_CWS!I467</f>
        <v>0.5</v>
      </c>
      <c r="F290" s="23">
        <f>STAFF_CWS!J467</f>
        <v>0.5</v>
      </c>
      <c r="G290" s="23">
        <f>STAFF_CWS!K467</f>
        <v>0.5</v>
      </c>
      <c r="H290" s="23">
        <f>STAFF_CWS!L467</f>
        <v>0.5</v>
      </c>
      <c r="I290" s="23">
        <f>STAFF_CWS!M467</f>
        <v>0.5</v>
      </c>
      <c r="J290" s="23">
        <f>STAFF_CWS!N467</f>
        <v>0.5</v>
      </c>
      <c r="K290" s="23">
        <f>STAFF_CWS!O467</f>
        <v>0.5</v>
      </c>
      <c r="L290" s="23">
        <f>STAFF_CWS!P467</f>
        <v>0.5</v>
      </c>
      <c r="M290" s="23">
        <f>STAFF_CWS!Q467</f>
        <v>0.5</v>
      </c>
      <c r="N290" s="23">
        <f>STAFF_CWS!R467</f>
        <v>0.5</v>
      </c>
      <c r="O290" s="23">
        <f>STAFF_CWS!S467</f>
        <v>0.5</v>
      </c>
      <c r="P290" s="23">
        <f>STAFF_CWS!T467</f>
        <v>0.5</v>
      </c>
      <c r="Q290" s="23">
        <f>STAFF_CWS!U467</f>
        <v>0.5</v>
      </c>
      <c r="R290" s="23">
        <f>STAFF_CWS!V467</f>
        <v>0.5</v>
      </c>
      <c r="S290" s="23">
        <f>STAFF_CWS!W467</f>
        <v>0.5</v>
      </c>
      <c r="T290" s="23">
        <f>STAFF_CWS!X467</f>
        <v>0.5</v>
      </c>
      <c r="U290" s="23">
        <f>STAFF_CWS!Y467</f>
        <v>0.5</v>
      </c>
      <c r="V290" s="23">
        <f>STAFF_CWS!Z467</f>
        <v>0.5</v>
      </c>
      <c r="W290" s="23">
        <f>STAFF_CWS!AA467</f>
        <v>0.5</v>
      </c>
      <c r="X290" s="23">
        <f>STAFF_CWS!AB467</f>
        <v>0.5</v>
      </c>
      <c r="Y290" s="23">
        <f>STAFF_CWS!AC467</f>
        <v>0.5</v>
      </c>
      <c r="Z290" s="23">
        <f>STAFF_CWS!AD467</f>
        <v>0.5</v>
      </c>
      <c r="AA290" s="23">
        <f>STAFF_CWS!AE467</f>
        <v>0.5</v>
      </c>
      <c r="AB290" s="23">
        <f>STAFF_CWS!AF467</f>
        <v>1</v>
      </c>
      <c r="AC290" s="23">
        <f>STAFF_CWS!AG467</f>
        <v>1</v>
      </c>
      <c r="AD290" s="23">
        <f>STAFF_CWS!AH467</f>
        <v>1</v>
      </c>
      <c r="AE290" s="23">
        <f>STAFF_CWS!AI467</f>
        <v>1</v>
      </c>
      <c r="AF290" s="23">
        <f>STAFF_CWS!AJ467</f>
        <v>1</v>
      </c>
      <c r="AG290" s="23">
        <f>STAFF_CWS!AK467</f>
        <v>1</v>
      </c>
      <c r="AH290" s="23">
        <f>STAFF_CWS!AL467</f>
        <v>1</v>
      </c>
      <c r="AI290" s="23">
        <f>STAFF_CWS!AM467</f>
        <v>1</v>
      </c>
      <c r="AJ290" s="23">
        <f>STAFF_CWS!AN467</f>
        <v>1</v>
      </c>
      <c r="AK290" s="23">
        <f>STAFF_CWS!AO467</f>
        <v>1</v>
      </c>
      <c r="AL290" s="23">
        <f>STAFF_CWS!AP467</f>
        <v>1</v>
      </c>
      <c r="AM290" s="23">
        <f>STAFF_CWS!AQ467</f>
        <v>1</v>
      </c>
      <c r="AN290" s="23">
        <f>STAFF_CWS!AR467</f>
        <v>1</v>
      </c>
      <c r="AO290" s="23">
        <f>STAFF_CWS!AS467</f>
        <v>1</v>
      </c>
      <c r="AP290" s="23">
        <f>STAFF_CWS!AT467</f>
        <v>1</v>
      </c>
      <c r="AQ290" s="23">
        <f>STAFF_CWS!AU467</f>
        <v>1</v>
      </c>
      <c r="AR290" s="23">
        <f>STAFF_CWS!AV467</f>
        <v>1</v>
      </c>
      <c r="AS290" s="23">
        <f>STAFF_CWS!AW467</f>
        <v>1</v>
      </c>
      <c r="AT290" s="23">
        <f>STAFF_CWS!AX467</f>
        <v>1</v>
      </c>
      <c r="AU290" s="23">
        <f>STAFF_CWS!AY467</f>
        <v>1</v>
      </c>
      <c r="AV290" s="23">
        <f>STAFF_CWS!AZ467</f>
        <v>1</v>
      </c>
      <c r="AW290" s="23">
        <f>STAFF_CWS!BA467</f>
        <v>1</v>
      </c>
      <c r="AX290" s="23">
        <f>STAFF_CWS!BB467</f>
        <v>1</v>
      </c>
      <c r="AY290" s="23">
        <f>STAFF_CWS!BC467</f>
        <v>1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0.5</v>
      </c>
      <c r="E299" s="23">
        <f>STAFF_CWS!I476</f>
        <v>0.5</v>
      </c>
      <c r="F299" s="23">
        <f>STAFF_CWS!J476</f>
        <v>0.5</v>
      </c>
      <c r="G299" s="23">
        <f>STAFF_CWS!K476</f>
        <v>0.5</v>
      </c>
      <c r="H299" s="23">
        <f>STAFF_CWS!L476</f>
        <v>0.5</v>
      </c>
      <c r="I299" s="23">
        <f>STAFF_CWS!M476</f>
        <v>0.5</v>
      </c>
      <c r="J299" s="23">
        <f>STAFF_CWS!N476</f>
        <v>0.5</v>
      </c>
      <c r="K299" s="23">
        <f>STAFF_CWS!O476</f>
        <v>0.5</v>
      </c>
      <c r="L299" s="23">
        <f>STAFF_CWS!P476</f>
        <v>0.5</v>
      </c>
      <c r="M299" s="23">
        <f>STAFF_CWS!Q476</f>
        <v>0.5</v>
      </c>
      <c r="N299" s="23">
        <f>STAFF_CWS!R476</f>
        <v>0.5</v>
      </c>
      <c r="O299" s="23">
        <f>STAFF_CWS!S476</f>
        <v>0.5</v>
      </c>
      <c r="P299" s="23">
        <f>STAFF_CWS!T476</f>
        <v>0.5</v>
      </c>
      <c r="Q299" s="23">
        <f>STAFF_CWS!U476</f>
        <v>0.5</v>
      </c>
      <c r="R299" s="23">
        <f>STAFF_CWS!V476</f>
        <v>0.5</v>
      </c>
      <c r="S299" s="23">
        <f>STAFF_CWS!W476</f>
        <v>0.5</v>
      </c>
      <c r="T299" s="23">
        <f>STAFF_CWS!X476</f>
        <v>0.5</v>
      </c>
      <c r="U299" s="23">
        <f>STAFF_CWS!Y476</f>
        <v>0.5</v>
      </c>
      <c r="V299" s="23">
        <f>STAFF_CWS!Z476</f>
        <v>0.5</v>
      </c>
      <c r="W299" s="23">
        <f>STAFF_CWS!AA476</f>
        <v>0.5</v>
      </c>
      <c r="X299" s="23">
        <f>STAFF_CWS!AB476</f>
        <v>0.5</v>
      </c>
      <c r="Y299" s="23">
        <f>STAFF_CWS!AC476</f>
        <v>0.5</v>
      </c>
      <c r="Z299" s="23">
        <f>STAFF_CWS!AD476</f>
        <v>0.5</v>
      </c>
      <c r="AA299" s="23">
        <f>STAFF_CWS!AE476</f>
        <v>0.5</v>
      </c>
      <c r="AB299" s="23">
        <f>STAFF_CWS!AF476</f>
        <v>1</v>
      </c>
      <c r="AC299" s="23">
        <f>STAFF_CWS!AG476</f>
        <v>1</v>
      </c>
      <c r="AD299" s="23">
        <f>STAFF_CWS!AH476</f>
        <v>1</v>
      </c>
      <c r="AE299" s="23">
        <f>STAFF_CWS!AI476</f>
        <v>1</v>
      </c>
      <c r="AF299" s="23">
        <f>STAFF_CWS!AJ476</f>
        <v>1</v>
      </c>
      <c r="AG299" s="23">
        <f>STAFF_CWS!AK476</f>
        <v>1</v>
      </c>
      <c r="AH299" s="23">
        <f>STAFF_CWS!AL476</f>
        <v>1</v>
      </c>
      <c r="AI299" s="23">
        <f>STAFF_CWS!AM476</f>
        <v>1</v>
      </c>
      <c r="AJ299" s="23">
        <f>STAFF_CWS!AN476</f>
        <v>1</v>
      </c>
      <c r="AK299" s="23">
        <f>STAFF_CWS!AO476</f>
        <v>1</v>
      </c>
      <c r="AL299" s="23">
        <f>STAFF_CWS!AP476</f>
        <v>1</v>
      </c>
      <c r="AM299" s="23">
        <f>STAFF_CWS!AQ476</f>
        <v>1</v>
      </c>
      <c r="AN299" s="23">
        <f>STAFF_CWS!AR476</f>
        <v>1</v>
      </c>
      <c r="AO299" s="23">
        <f>STAFF_CWS!AS476</f>
        <v>1</v>
      </c>
      <c r="AP299" s="23">
        <f>STAFF_CWS!AT476</f>
        <v>1</v>
      </c>
      <c r="AQ299" s="23">
        <f>STAFF_CWS!AU476</f>
        <v>1</v>
      </c>
      <c r="AR299" s="23">
        <f>STAFF_CWS!AV476</f>
        <v>1</v>
      </c>
      <c r="AS299" s="23">
        <f>STAFF_CWS!AW476</f>
        <v>1</v>
      </c>
      <c r="AT299" s="23">
        <f>STAFF_CWS!AX476</f>
        <v>1</v>
      </c>
      <c r="AU299" s="23">
        <f>STAFF_CWS!AY476</f>
        <v>1</v>
      </c>
      <c r="AV299" s="23">
        <f>STAFF_CWS!AZ476</f>
        <v>1</v>
      </c>
      <c r="AW299" s="23">
        <f>STAFF_CWS!BA476</f>
        <v>1</v>
      </c>
      <c r="AX299" s="23">
        <f>STAFF_CWS!BB476</f>
        <v>1</v>
      </c>
      <c r="AY299" s="23">
        <f>STAFF_CWS!BC476</f>
        <v>1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0.5</v>
      </c>
      <c r="E308" s="23">
        <f>STAFF_CWS!I485</f>
        <v>0.5</v>
      </c>
      <c r="F308" s="23">
        <f>STAFF_CWS!J485</f>
        <v>0.5</v>
      </c>
      <c r="G308" s="23">
        <f>STAFF_CWS!K485</f>
        <v>0.5</v>
      </c>
      <c r="H308" s="23">
        <f>STAFF_CWS!L485</f>
        <v>0.5</v>
      </c>
      <c r="I308" s="23">
        <f>STAFF_CWS!M485</f>
        <v>0.5</v>
      </c>
      <c r="J308" s="23">
        <f>STAFF_CWS!N485</f>
        <v>0.5</v>
      </c>
      <c r="K308" s="23">
        <f>STAFF_CWS!O485</f>
        <v>0.5</v>
      </c>
      <c r="L308" s="23">
        <f>STAFF_CWS!P485</f>
        <v>0.5</v>
      </c>
      <c r="M308" s="23">
        <f>STAFF_CWS!Q485</f>
        <v>0.5</v>
      </c>
      <c r="N308" s="23">
        <f>STAFF_CWS!R485</f>
        <v>0.5</v>
      </c>
      <c r="O308" s="23">
        <f>STAFF_CWS!S485</f>
        <v>0.5</v>
      </c>
      <c r="P308" s="23">
        <f>STAFF_CWS!T485</f>
        <v>0.5</v>
      </c>
      <c r="Q308" s="23">
        <f>STAFF_CWS!U485</f>
        <v>0.5</v>
      </c>
      <c r="R308" s="23">
        <f>STAFF_CWS!V485</f>
        <v>0.5</v>
      </c>
      <c r="S308" s="23">
        <f>STAFF_CWS!W485</f>
        <v>0.5</v>
      </c>
      <c r="T308" s="23">
        <f>STAFF_CWS!X485</f>
        <v>0.5</v>
      </c>
      <c r="U308" s="23">
        <f>STAFF_CWS!Y485</f>
        <v>0.5</v>
      </c>
      <c r="V308" s="23">
        <f>STAFF_CWS!Z485</f>
        <v>0.5</v>
      </c>
      <c r="W308" s="23">
        <f>STAFF_CWS!AA485</f>
        <v>0.5</v>
      </c>
      <c r="X308" s="23">
        <f>STAFF_CWS!AB485</f>
        <v>0.5</v>
      </c>
      <c r="Y308" s="23">
        <f>STAFF_CWS!AC485</f>
        <v>0.5</v>
      </c>
      <c r="Z308" s="23">
        <f>STAFF_CWS!AD485</f>
        <v>0.5</v>
      </c>
      <c r="AA308" s="23">
        <f>STAFF_CWS!AE485</f>
        <v>0.5</v>
      </c>
      <c r="AB308" s="23">
        <f>STAFF_CWS!AF485</f>
        <v>1</v>
      </c>
      <c r="AC308" s="23">
        <f>STAFF_CWS!AG485</f>
        <v>1</v>
      </c>
      <c r="AD308" s="23">
        <f>STAFF_CWS!AH485</f>
        <v>1</v>
      </c>
      <c r="AE308" s="23">
        <f>STAFF_CWS!AI485</f>
        <v>1</v>
      </c>
      <c r="AF308" s="23">
        <f>STAFF_CWS!AJ485</f>
        <v>1</v>
      </c>
      <c r="AG308" s="23">
        <f>STAFF_CWS!AK485</f>
        <v>1</v>
      </c>
      <c r="AH308" s="23">
        <f>STAFF_CWS!AL485</f>
        <v>1</v>
      </c>
      <c r="AI308" s="23">
        <f>STAFF_CWS!AM485</f>
        <v>1</v>
      </c>
      <c r="AJ308" s="23">
        <f>STAFF_CWS!AN485</f>
        <v>1</v>
      </c>
      <c r="AK308" s="23">
        <f>STAFF_CWS!AO485</f>
        <v>1</v>
      </c>
      <c r="AL308" s="23">
        <f>STAFF_CWS!AP485</f>
        <v>1</v>
      </c>
      <c r="AM308" s="23">
        <f>STAFF_CWS!AQ485</f>
        <v>1</v>
      </c>
      <c r="AN308" s="23">
        <f>STAFF_CWS!AR485</f>
        <v>1</v>
      </c>
      <c r="AO308" s="23">
        <f>STAFF_CWS!AS485</f>
        <v>1</v>
      </c>
      <c r="AP308" s="23">
        <f>STAFF_CWS!AT485</f>
        <v>1</v>
      </c>
      <c r="AQ308" s="23">
        <f>STAFF_CWS!AU485</f>
        <v>1</v>
      </c>
      <c r="AR308" s="23">
        <f>STAFF_CWS!AV485</f>
        <v>1</v>
      </c>
      <c r="AS308" s="23">
        <f>STAFF_CWS!AW485</f>
        <v>1</v>
      </c>
      <c r="AT308" s="23">
        <f>STAFF_CWS!AX485</f>
        <v>1</v>
      </c>
      <c r="AU308" s="23">
        <f>STAFF_CWS!AY485</f>
        <v>1</v>
      </c>
      <c r="AV308" s="23">
        <f>STAFF_CWS!AZ485</f>
        <v>1</v>
      </c>
      <c r="AW308" s="23">
        <f>STAFF_CWS!BA485</f>
        <v>1</v>
      </c>
      <c r="AX308" s="23">
        <f>STAFF_CWS!BB485</f>
        <v>1</v>
      </c>
      <c r="AY308" s="23">
        <f>STAFF_CWS!BC485</f>
        <v>1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0.5</v>
      </c>
      <c r="E317" s="23">
        <f>STAFF_CWS!I494</f>
        <v>0.5</v>
      </c>
      <c r="F317" s="23">
        <f>STAFF_CWS!J494</f>
        <v>0.5</v>
      </c>
      <c r="G317" s="23">
        <f>STAFF_CWS!K494</f>
        <v>0.5</v>
      </c>
      <c r="H317" s="23">
        <f>STAFF_CWS!L494</f>
        <v>0.5</v>
      </c>
      <c r="I317" s="23">
        <f>STAFF_CWS!M494</f>
        <v>0.5</v>
      </c>
      <c r="J317" s="23">
        <f>STAFF_CWS!N494</f>
        <v>0.5</v>
      </c>
      <c r="K317" s="23">
        <f>STAFF_CWS!O494</f>
        <v>0.5</v>
      </c>
      <c r="L317" s="23">
        <f>STAFF_CWS!P494</f>
        <v>0.5</v>
      </c>
      <c r="M317" s="23">
        <f>STAFF_CWS!Q494</f>
        <v>0.5</v>
      </c>
      <c r="N317" s="23">
        <f>STAFF_CWS!R494</f>
        <v>0.5</v>
      </c>
      <c r="O317" s="23">
        <f>STAFF_CWS!S494</f>
        <v>0.5</v>
      </c>
      <c r="P317" s="23">
        <f>STAFF_CWS!T494</f>
        <v>0.5</v>
      </c>
      <c r="Q317" s="23">
        <f>STAFF_CWS!U494</f>
        <v>0.5</v>
      </c>
      <c r="R317" s="23">
        <f>STAFF_CWS!V494</f>
        <v>0.5</v>
      </c>
      <c r="S317" s="23">
        <f>STAFF_CWS!W494</f>
        <v>0.5</v>
      </c>
      <c r="T317" s="23">
        <f>STAFF_CWS!X494</f>
        <v>0.5</v>
      </c>
      <c r="U317" s="23">
        <f>STAFF_CWS!Y494</f>
        <v>0.5</v>
      </c>
      <c r="V317" s="23">
        <f>STAFF_CWS!Z494</f>
        <v>0.5</v>
      </c>
      <c r="W317" s="23">
        <f>STAFF_CWS!AA494</f>
        <v>0.5</v>
      </c>
      <c r="X317" s="23">
        <f>STAFF_CWS!AB494</f>
        <v>0.5</v>
      </c>
      <c r="Y317" s="23">
        <f>STAFF_CWS!AC494</f>
        <v>0.5</v>
      </c>
      <c r="Z317" s="23">
        <f>STAFF_CWS!AD494</f>
        <v>0.5</v>
      </c>
      <c r="AA317" s="23">
        <f>STAFF_CWS!AE494</f>
        <v>0.5</v>
      </c>
      <c r="AB317" s="23">
        <f>STAFF_CWS!AF494</f>
        <v>1</v>
      </c>
      <c r="AC317" s="23">
        <f>STAFF_CWS!AG494</f>
        <v>1</v>
      </c>
      <c r="AD317" s="23">
        <f>STAFF_CWS!AH494</f>
        <v>1</v>
      </c>
      <c r="AE317" s="23">
        <f>STAFF_CWS!AI494</f>
        <v>1</v>
      </c>
      <c r="AF317" s="23">
        <f>STAFF_CWS!AJ494</f>
        <v>1</v>
      </c>
      <c r="AG317" s="23">
        <f>STAFF_CWS!AK494</f>
        <v>1</v>
      </c>
      <c r="AH317" s="23">
        <f>STAFF_CWS!AL494</f>
        <v>1</v>
      </c>
      <c r="AI317" s="23">
        <f>STAFF_CWS!AM494</f>
        <v>1</v>
      </c>
      <c r="AJ317" s="23">
        <f>STAFF_CWS!AN494</f>
        <v>1</v>
      </c>
      <c r="AK317" s="23">
        <f>STAFF_CWS!AO494</f>
        <v>1</v>
      </c>
      <c r="AL317" s="23">
        <f>STAFF_CWS!AP494</f>
        <v>1</v>
      </c>
      <c r="AM317" s="23">
        <f>STAFF_CWS!AQ494</f>
        <v>1</v>
      </c>
      <c r="AN317" s="23">
        <f>STAFF_CWS!AR494</f>
        <v>1</v>
      </c>
      <c r="AO317" s="23">
        <f>STAFF_CWS!AS494</f>
        <v>1</v>
      </c>
      <c r="AP317" s="23">
        <f>STAFF_CWS!AT494</f>
        <v>1</v>
      </c>
      <c r="AQ317" s="23">
        <f>STAFF_CWS!AU494</f>
        <v>1</v>
      </c>
      <c r="AR317" s="23">
        <f>STAFF_CWS!AV494</f>
        <v>1</v>
      </c>
      <c r="AS317" s="23">
        <f>STAFF_CWS!AW494</f>
        <v>1</v>
      </c>
      <c r="AT317" s="23">
        <f>STAFF_CWS!AX494</f>
        <v>1</v>
      </c>
      <c r="AU317" s="23">
        <f>STAFF_CWS!AY494</f>
        <v>1</v>
      </c>
      <c r="AV317" s="23">
        <f>STAFF_CWS!AZ494</f>
        <v>1</v>
      </c>
      <c r="AW317" s="23">
        <f>STAFF_CWS!BA494</f>
        <v>1</v>
      </c>
      <c r="AX317" s="23">
        <f>STAFF_CWS!BB494</f>
        <v>1</v>
      </c>
      <c r="AY317" s="23">
        <f>STAFF_CWS!BC494</f>
        <v>1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0.5</v>
      </c>
      <c r="E326" s="23">
        <f>STAFF_CWS!I503</f>
        <v>0.5</v>
      </c>
      <c r="F326" s="23">
        <f>STAFF_CWS!J503</f>
        <v>0.5</v>
      </c>
      <c r="G326" s="23">
        <f>STAFF_CWS!K503</f>
        <v>0.5</v>
      </c>
      <c r="H326" s="23">
        <f>STAFF_CWS!L503</f>
        <v>0.5</v>
      </c>
      <c r="I326" s="23">
        <f>STAFF_CWS!M503</f>
        <v>0.5</v>
      </c>
      <c r="J326" s="23">
        <f>STAFF_CWS!N503</f>
        <v>0.5</v>
      </c>
      <c r="K326" s="23">
        <f>STAFF_CWS!O503</f>
        <v>0.5</v>
      </c>
      <c r="L326" s="23">
        <f>STAFF_CWS!P503</f>
        <v>0.5</v>
      </c>
      <c r="M326" s="23">
        <f>STAFF_CWS!Q503</f>
        <v>0.5</v>
      </c>
      <c r="N326" s="23">
        <f>STAFF_CWS!R503</f>
        <v>0.5</v>
      </c>
      <c r="O326" s="23">
        <f>STAFF_CWS!S503</f>
        <v>0.5</v>
      </c>
      <c r="P326" s="23">
        <f>STAFF_CWS!T503</f>
        <v>0.5</v>
      </c>
      <c r="Q326" s="23">
        <f>STAFF_CWS!U503</f>
        <v>0.5</v>
      </c>
      <c r="R326" s="23">
        <f>STAFF_CWS!V503</f>
        <v>0.5</v>
      </c>
      <c r="S326" s="23">
        <f>STAFF_CWS!W503</f>
        <v>0.5</v>
      </c>
      <c r="T326" s="23">
        <f>STAFF_CWS!X503</f>
        <v>0.5</v>
      </c>
      <c r="U326" s="23">
        <f>STAFF_CWS!Y503</f>
        <v>0.5</v>
      </c>
      <c r="V326" s="23">
        <f>STAFF_CWS!Z503</f>
        <v>0.5</v>
      </c>
      <c r="W326" s="23">
        <f>STAFF_CWS!AA503</f>
        <v>0.5</v>
      </c>
      <c r="X326" s="23">
        <f>STAFF_CWS!AB503</f>
        <v>0.5</v>
      </c>
      <c r="Y326" s="23">
        <f>STAFF_CWS!AC503</f>
        <v>0.5</v>
      </c>
      <c r="Z326" s="23">
        <f>STAFF_CWS!AD503</f>
        <v>0.5</v>
      </c>
      <c r="AA326" s="23">
        <f>STAFF_CWS!AE503</f>
        <v>0.5</v>
      </c>
      <c r="AB326" s="23">
        <f>STAFF_CWS!AF503</f>
        <v>1</v>
      </c>
      <c r="AC326" s="23">
        <f>STAFF_CWS!AG503</f>
        <v>1</v>
      </c>
      <c r="AD326" s="23">
        <f>STAFF_CWS!AH503</f>
        <v>1</v>
      </c>
      <c r="AE326" s="23">
        <f>STAFF_CWS!AI503</f>
        <v>1</v>
      </c>
      <c r="AF326" s="23">
        <f>STAFF_CWS!AJ503</f>
        <v>1</v>
      </c>
      <c r="AG326" s="23">
        <f>STAFF_CWS!AK503</f>
        <v>1</v>
      </c>
      <c r="AH326" s="23">
        <f>STAFF_CWS!AL503</f>
        <v>1</v>
      </c>
      <c r="AI326" s="23">
        <f>STAFF_CWS!AM503</f>
        <v>1</v>
      </c>
      <c r="AJ326" s="23">
        <f>STAFF_CWS!AN503</f>
        <v>1</v>
      </c>
      <c r="AK326" s="23">
        <f>STAFF_CWS!AO503</f>
        <v>1</v>
      </c>
      <c r="AL326" s="23">
        <f>STAFF_CWS!AP503</f>
        <v>1</v>
      </c>
      <c r="AM326" s="23">
        <f>STAFF_CWS!AQ503</f>
        <v>1</v>
      </c>
      <c r="AN326" s="23">
        <f>STAFF_CWS!AR503</f>
        <v>1</v>
      </c>
      <c r="AO326" s="23">
        <f>STAFF_CWS!AS503</f>
        <v>1</v>
      </c>
      <c r="AP326" s="23">
        <f>STAFF_CWS!AT503</f>
        <v>1</v>
      </c>
      <c r="AQ326" s="23">
        <f>STAFF_CWS!AU503</f>
        <v>1</v>
      </c>
      <c r="AR326" s="23">
        <f>STAFF_CWS!AV503</f>
        <v>1</v>
      </c>
      <c r="AS326" s="23">
        <f>STAFF_CWS!AW503</f>
        <v>1</v>
      </c>
      <c r="AT326" s="23">
        <f>STAFF_CWS!AX503</f>
        <v>1</v>
      </c>
      <c r="AU326" s="23">
        <f>STAFF_CWS!AY503</f>
        <v>1</v>
      </c>
      <c r="AV326" s="23">
        <f>STAFF_CWS!AZ503</f>
        <v>1</v>
      </c>
      <c r="AW326" s="23">
        <f>STAFF_CWS!BA503</f>
        <v>1</v>
      </c>
      <c r="AX326" s="23">
        <f>STAFF_CWS!BB503</f>
        <v>1</v>
      </c>
      <c r="AY326" s="23">
        <f>STAFF_CWS!BC503</f>
        <v>1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0.5</v>
      </c>
      <c r="E335" s="23">
        <f>STAFF_CWS!I512</f>
        <v>0.5</v>
      </c>
      <c r="F335" s="23">
        <f>STAFF_CWS!J512</f>
        <v>0.5</v>
      </c>
      <c r="G335" s="23">
        <f>STAFF_CWS!K512</f>
        <v>0.5</v>
      </c>
      <c r="H335" s="23">
        <f>STAFF_CWS!L512</f>
        <v>0.5</v>
      </c>
      <c r="I335" s="23">
        <f>STAFF_CWS!M512</f>
        <v>0.5</v>
      </c>
      <c r="J335" s="23">
        <f>STAFF_CWS!N512</f>
        <v>0.5</v>
      </c>
      <c r="K335" s="23">
        <f>STAFF_CWS!O512</f>
        <v>0.5</v>
      </c>
      <c r="L335" s="23">
        <f>STAFF_CWS!P512</f>
        <v>0.5</v>
      </c>
      <c r="M335" s="23">
        <f>STAFF_CWS!Q512</f>
        <v>0.5</v>
      </c>
      <c r="N335" s="23">
        <f>STAFF_CWS!R512</f>
        <v>0.5</v>
      </c>
      <c r="O335" s="23">
        <f>STAFF_CWS!S512</f>
        <v>0.5</v>
      </c>
      <c r="P335" s="23">
        <f>STAFF_CWS!T512</f>
        <v>0.5</v>
      </c>
      <c r="Q335" s="23">
        <f>STAFF_CWS!U512</f>
        <v>0.5</v>
      </c>
      <c r="R335" s="23">
        <f>STAFF_CWS!V512</f>
        <v>0.5</v>
      </c>
      <c r="S335" s="23">
        <f>STAFF_CWS!W512</f>
        <v>0.5</v>
      </c>
      <c r="T335" s="23">
        <f>STAFF_CWS!X512</f>
        <v>0.5</v>
      </c>
      <c r="U335" s="23">
        <f>STAFF_CWS!Y512</f>
        <v>0.5</v>
      </c>
      <c r="V335" s="23">
        <f>STAFF_CWS!Z512</f>
        <v>0.5</v>
      </c>
      <c r="W335" s="23">
        <f>STAFF_CWS!AA512</f>
        <v>0.5</v>
      </c>
      <c r="X335" s="23">
        <f>STAFF_CWS!AB512</f>
        <v>0.5</v>
      </c>
      <c r="Y335" s="23">
        <f>STAFF_CWS!AC512</f>
        <v>0.5</v>
      </c>
      <c r="Z335" s="23">
        <f>STAFF_CWS!AD512</f>
        <v>0.5</v>
      </c>
      <c r="AA335" s="23">
        <f>STAFF_CWS!AE512</f>
        <v>0.5</v>
      </c>
      <c r="AB335" s="23">
        <f>STAFF_CWS!AF512</f>
        <v>1</v>
      </c>
      <c r="AC335" s="23">
        <f>STAFF_CWS!AG512</f>
        <v>1</v>
      </c>
      <c r="AD335" s="23">
        <f>STAFF_CWS!AH512</f>
        <v>1</v>
      </c>
      <c r="AE335" s="23">
        <f>STAFF_CWS!AI512</f>
        <v>1</v>
      </c>
      <c r="AF335" s="23">
        <f>STAFF_CWS!AJ512</f>
        <v>1</v>
      </c>
      <c r="AG335" s="23">
        <f>STAFF_CWS!AK512</f>
        <v>1</v>
      </c>
      <c r="AH335" s="23">
        <f>STAFF_CWS!AL512</f>
        <v>1</v>
      </c>
      <c r="AI335" s="23">
        <f>STAFF_CWS!AM512</f>
        <v>1</v>
      </c>
      <c r="AJ335" s="23">
        <f>STAFF_CWS!AN512</f>
        <v>1</v>
      </c>
      <c r="AK335" s="23">
        <f>STAFF_CWS!AO512</f>
        <v>1</v>
      </c>
      <c r="AL335" s="23">
        <f>STAFF_CWS!AP512</f>
        <v>1</v>
      </c>
      <c r="AM335" s="23">
        <f>STAFF_CWS!AQ512</f>
        <v>1</v>
      </c>
      <c r="AN335" s="23">
        <f>STAFF_CWS!AR512</f>
        <v>1</v>
      </c>
      <c r="AO335" s="23">
        <f>STAFF_CWS!AS512</f>
        <v>1</v>
      </c>
      <c r="AP335" s="23">
        <f>STAFF_CWS!AT512</f>
        <v>1</v>
      </c>
      <c r="AQ335" s="23">
        <f>STAFF_CWS!AU512</f>
        <v>1</v>
      </c>
      <c r="AR335" s="23">
        <f>STAFF_CWS!AV512</f>
        <v>1</v>
      </c>
      <c r="AS335" s="23">
        <f>STAFF_CWS!AW512</f>
        <v>1</v>
      </c>
      <c r="AT335" s="23">
        <f>STAFF_CWS!AX512</f>
        <v>1</v>
      </c>
      <c r="AU335" s="23">
        <f>STAFF_CWS!AY512</f>
        <v>1</v>
      </c>
      <c r="AV335" s="23">
        <f>STAFF_CWS!AZ512</f>
        <v>1</v>
      </c>
      <c r="AW335" s="23">
        <f>STAFF_CWS!BA512</f>
        <v>1</v>
      </c>
      <c r="AX335" s="23">
        <f>STAFF_CWS!BB512</f>
        <v>1</v>
      </c>
      <c r="AY335" s="23">
        <f>STAFF_CWS!BC512</f>
        <v>1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0.5</v>
      </c>
      <c r="E344" s="23">
        <f>STAFF_CWS!I521</f>
        <v>0.5</v>
      </c>
      <c r="F344" s="23">
        <f>STAFF_CWS!J521</f>
        <v>0.5</v>
      </c>
      <c r="G344" s="23">
        <f>STAFF_CWS!K521</f>
        <v>0.5</v>
      </c>
      <c r="H344" s="23">
        <f>STAFF_CWS!L521</f>
        <v>0.5</v>
      </c>
      <c r="I344" s="23">
        <f>STAFF_CWS!M521</f>
        <v>0.5</v>
      </c>
      <c r="J344" s="23">
        <f>STAFF_CWS!N521</f>
        <v>0.5</v>
      </c>
      <c r="K344" s="23">
        <f>STAFF_CWS!O521</f>
        <v>0.5</v>
      </c>
      <c r="L344" s="23">
        <f>STAFF_CWS!P521</f>
        <v>0.5</v>
      </c>
      <c r="M344" s="23">
        <f>STAFF_CWS!Q521</f>
        <v>0.5</v>
      </c>
      <c r="N344" s="23">
        <f>STAFF_CWS!R521</f>
        <v>0.5</v>
      </c>
      <c r="O344" s="23">
        <f>STAFF_CWS!S521</f>
        <v>0.5</v>
      </c>
      <c r="P344" s="23">
        <f>STAFF_CWS!T521</f>
        <v>0.5</v>
      </c>
      <c r="Q344" s="23">
        <f>STAFF_CWS!U521</f>
        <v>0.5</v>
      </c>
      <c r="R344" s="23">
        <f>STAFF_CWS!V521</f>
        <v>0.5</v>
      </c>
      <c r="S344" s="23">
        <f>STAFF_CWS!W521</f>
        <v>0.5</v>
      </c>
      <c r="T344" s="23">
        <f>STAFF_CWS!X521</f>
        <v>0.5</v>
      </c>
      <c r="U344" s="23">
        <f>STAFF_CWS!Y521</f>
        <v>0.5</v>
      </c>
      <c r="V344" s="23">
        <f>STAFF_CWS!Z521</f>
        <v>0.5</v>
      </c>
      <c r="W344" s="23">
        <f>STAFF_CWS!AA521</f>
        <v>0.5</v>
      </c>
      <c r="X344" s="23">
        <f>STAFF_CWS!AB521</f>
        <v>0.5</v>
      </c>
      <c r="Y344" s="23">
        <f>STAFF_CWS!AC521</f>
        <v>0.5</v>
      </c>
      <c r="Z344" s="23">
        <f>STAFF_CWS!AD521</f>
        <v>0.5</v>
      </c>
      <c r="AA344" s="23">
        <f>STAFF_CWS!AE521</f>
        <v>0.5</v>
      </c>
      <c r="AB344" s="23">
        <f>STAFF_CWS!AF521</f>
        <v>1</v>
      </c>
      <c r="AC344" s="23">
        <f>STAFF_CWS!AG521</f>
        <v>1</v>
      </c>
      <c r="AD344" s="23">
        <f>STAFF_CWS!AH521</f>
        <v>1</v>
      </c>
      <c r="AE344" s="23">
        <f>STAFF_CWS!AI521</f>
        <v>1</v>
      </c>
      <c r="AF344" s="23">
        <f>STAFF_CWS!AJ521</f>
        <v>1</v>
      </c>
      <c r="AG344" s="23">
        <f>STAFF_CWS!AK521</f>
        <v>1</v>
      </c>
      <c r="AH344" s="23">
        <f>STAFF_CWS!AL521</f>
        <v>1</v>
      </c>
      <c r="AI344" s="23">
        <f>STAFF_CWS!AM521</f>
        <v>1</v>
      </c>
      <c r="AJ344" s="23">
        <f>STAFF_CWS!AN521</f>
        <v>1</v>
      </c>
      <c r="AK344" s="23">
        <f>STAFF_CWS!AO521</f>
        <v>1</v>
      </c>
      <c r="AL344" s="23">
        <f>STAFF_CWS!AP521</f>
        <v>1</v>
      </c>
      <c r="AM344" s="23">
        <f>STAFF_CWS!AQ521</f>
        <v>1</v>
      </c>
      <c r="AN344" s="23">
        <f>STAFF_CWS!AR521</f>
        <v>1</v>
      </c>
      <c r="AO344" s="23">
        <f>STAFF_CWS!AS521</f>
        <v>1</v>
      </c>
      <c r="AP344" s="23">
        <f>STAFF_CWS!AT521</f>
        <v>1</v>
      </c>
      <c r="AQ344" s="23">
        <f>STAFF_CWS!AU521</f>
        <v>1</v>
      </c>
      <c r="AR344" s="23">
        <f>STAFF_CWS!AV521</f>
        <v>1</v>
      </c>
      <c r="AS344" s="23">
        <f>STAFF_CWS!AW521</f>
        <v>1</v>
      </c>
      <c r="AT344" s="23">
        <f>STAFF_CWS!AX521</f>
        <v>1</v>
      </c>
      <c r="AU344" s="23">
        <f>STAFF_CWS!AY521</f>
        <v>1</v>
      </c>
      <c r="AV344" s="23">
        <f>STAFF_CWS!AZ521</f>
        <v>1</v>
      </c>
      <c r="AW344" s="23">
        <f>STAFF_CWS!BA521</f>
        <v>1</v>
      </c>
      <c r="AX344" s="23">
        <f>STAFF_CWS!BB521</f>
        <v>1</v>
      </c>
      <c r="AY344" s="23">
        <f>STAFF_CWS!BC521</f>
        <v>1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0</v>
      </c>
      <c r="E352" s="26">
        <f>STAFF_CWS!I529</f>
        <v>0</v>
      </c>
      <c r="F352" s="26">
        <f>STAFF_CWS!J529</f>
        <v>0</v>
      </c>
      <c r="G352" s="26">
        <f>STAFF_CWS!K529</f>
        <v>1000000</v>
      </c>
      <c r="H352" s="26">
        <f>STAFF_CWS!L529</f>
        <v>1000000</v>
      </c>
      <c r="I352" s="26">
        <f>STAFF_CWS!M529</f>
        <v>1000000</v>
      </c>
      <c r="J352" s="26">
        <f>STAFF_CWS!N529</f>
        <v>2000000</v>
      </c>
      <c r="K352" s="26">
        <f>STAFF_CWS!O529</f>
        <v>2000000</v>
      </c>
      <c r="L352" s="26">
        <f>STAFF_CWS!P529</f>
        <v>2000000</v>
      </c>
      <c r="M352" s="26">
        <f>STAFF_CWS!Q529</f>
        <v>2000000</v>
      </c>
      <c r="N352" s="26">
        <f>STAFF_CWS!R529</f>
        <v>2000000</v>
      </c>
      <c r="O352" s="26">
        <f>STAFF_CWS!S529</f>
        <v>2000000</v>
      </c>
      <c r="P352" s="26">
        <f>STAFF_CWS!T529</f>
        <v>2000000</v>
      </c>
      <c r="Q352" s="26">
        <f>STAFF_CWS!U529</f>
        <v>2000000</v>
      </c>
      <c r="R352" s="26">
        <f>STAFF_CWS!V529</f>
        <v>2000000</v>
      </c>
      <c r="S352" s="26">
        <f>STAFF_CWS!W529</f>
        <v>2000000</v>
      </c>
      <c r="T352" s="26">
        <f>STAFF_CWS!X529</f>
        <v>2000000</v>
      </c>
      <c r="U352" s="26">
        <f>STAFF_CWS!Y529</f>
        <v>2000000</v>
      </c>
      <c r="V352" s="26">
        <f>STAFF_CWS!Z529</f>
        <v>2000000</v>
      </c>
      <c r="W352" s="26">
        <f>STAFF_CWS!AA529</f>
        <v>2000000</v>
      </c>
      <c r="X352" s="26">
        <f>STAFF_CWS!AB529</f>
        <v>2000000</v>
      </c>
      <c r="Y352" s="26">
        <f>STAFF_CWS!AC529</f>
        <v>2000000</v>
      </c>
      <c r="Z352" s="26">
        <f>STAFF_CWS!AD529</f>
        <v>2000000</v>
      </c>
      <c r="AA352" s="26">
        <f>STAFF_CWS!AE529</f>
        <v>2000000</v>
      </c>
      <c r="AB352" s="26">
        <f>STAFF_CWS!AF529</f>
        <v>4000000</v>
      </c>
      <c r="AC352" s="26">
        <f>STAFF_CWS!AG529</f>
        <v>4000000</v>
      </c>
      <c r="AD352" s="26">
        <f>STAFF_CWS!AH529</f>
        <v>4000000</v>
      </c>
      <c r="AE352" s="26">
        <f>STAFF_CWS!AI529</f>
        <v>4000000</v>
      </c>
      <c r="AF352" s="26">
        <f>STAFF_CWS!AJ529</f>
        <v>4000000</v>
      </c>
      <c r="AG352" s="26">
        <f>STAFF_CWS!AK529</f>
        <v>4000000</v>
      </c>
      <c r="AH352" s="26">
        <f>STAFF_CWS!AL529</f>
        <v>4000000</v>
      </c>
      <c r="AI352" s="26">
        <f>STAFF_CWS!AM529</f>
        <v>4000000</v>
      </c>
      <c r="AJ352" s="26">
        <f>STAFF_CWS!AN529</f>
        <v>4000000</v>
      </c>
      <c r="AK352" s="26">
        <f>STAFF_CWS!AO529</f>
        <v>4000000</v>
      </c>
      <c r="AL352" s="26">
        <f>STAFF_CWS!AP529</f>
        <v>4000000</v>
      </c>
      <c r="AM352" s="26">
        <f>STAFF_CWS!AQ529</f>
        <v>4000000</v>
      </c>
      <c r="AN352" s="26">
        <f>STAFF_CWS!AR529</f>
        <v>4000000</v>
      </c>
      <c r="AO352" s="26">
        <f>STAFF_CWS!AS529</f>
        <v>4000000</v>
      </c>
      <c r="AP352" s="26">
        <f>STAFF_CWS!AT529</f>
        <v>4000000</v>
      </c>
      <c r="AQ352" s="26">
        <f>STAFF_CWS!AU529</f>
        <v>4000000</v>
      </c>
      <c r="AR352" s="26">
        <f>STAFF_CWS!AV529</f>
        <v>4000000</v>
      </c>
      <c r="AS352" s="26">
        <f>STAFF_CWS!AW529</f>
        <v>4000000</v>
      </c>
      <c r="AT352" s="26">
        <f>STAFF_CWS!AX529</f>
        <v>4000000</v>
      </c>
      <c r="AU352" s="26">
        <f>STAFF_CWS!AY529</f>
        <v>4000000</v>
      </c>
      <c r="AV352" s="26">
        <f>STAFF_CWS!AZ529</f>
        <v>4000000</v>
      </c>
      <c r="AW352" s="26">
        <f>STAFF_CWS!BA529</f>
        <v>4000000</v>
      </c>
      <c r="AX352" s="26">
        <f>STAFF_CWS!BB529</f>
        <v>4000000</v>
      </c>
      <c r="AY352" s="26">
        <f>STAFF_CWS!BC529</f>
        <v>4000000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183000000</v>
      </c>
      <c r="BM352" s="65">
        <f>STAFF_CWS!BP529</f>
        <v>183000000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0</v>
      </c>
      <c r="E354" s="26">
        <f>STAFF_CWS!I531</f>
        <v>0</v>
      </c>
      <c r="F354" s="26">
        <f>STAFF_CWS!J531</f>
        <v>0</v>
      </c>
      <c r="G354" s="26">
        <f>STAFF_CWS!K531</f>
        <v>1000000</v>
      </c>
      <c r="H354" s="26">
        <f>STAFF_CWS!L531</f>
        <v>1000000</v>
      </c>
      <c r="I354" s="26">
        <f>STAFF_CWS!M531</f>
        <v>1000000</v>
      </c>
      <c r="J354" s="26">
        <f>STAFF_CWS!N531</f>
        <v>2000000</v>
      </c>
      <c r="K354" s="26">
        <f>STAFF_CWS!O531</f>
        <v>2000000</v>
      </c>
      <c r="L354" s="26">
        <f>STAFF_CWS!P531</f>
        <v>2000000</v>
      </c>
      <c r="M354" s="26">
        <f>STAFF_CWS!Q531</f>
        <v>2000000</v>
      </c>
      <c r="N354" s="26">
        <f>STAFF_CWS!R531</f>
        <v>2000000</v>
      </c>
      <c r="O354" s="26">
        <f>STAFF_CWS!S531</f>
        <v>2000000</v>
      </c>
      <c r="P354" s="26">
        <f>STAFF_CWS!T531</f>
        <v>2000000</v>
      </c>
      <c r="Q354" s="26">
        <f>STAFF_CWS!U531</f>
        <v>2000000</v>
      </c>
      <c r="R354" s="26">
        <f>STAFF_CWS!V531</f>
        <v>2000000</v>
      </c>
      <c r="S354" s="26">
        <f>STAFF_CWS!W531</f>
        <v>2000000</v>
      </c>
      <c r="T354" s="26">
        <f>STAFF_CWS!X531</f>
        <v>2000000</v>
      </c>
      <c r="U354" s="26">
        <f>STAFF_CWS!Y531</f>
        <v>2000000</v>
      </c>
      <c r="V354" s="26">
        <f>STAFF_CWS!Z531</f>
        <v>2000000</v>
      </c>
      <c r="W354" s="26">
        <f>STAFF_CWS!AA531</f>
        <v>2000000</v>
      </c>
      <c r="X354" s="26">
        <f>STAFF_CWS!AB531</f>
        <v>2000000</v>
      </c>
      <c r="Y354" s="26">
        <f>STAFF_CWS!AC531</f>
        <v>2000000</v>
      </c>
      <c r="Z354" s="26">
        <f>STAFF_CWS!AD531</f>
        <v>2000000</v>
      </c>
      <c r="AA354" s="26">
        <f>STAFF_CWS!AE531</f>
        <v>2000000</v>
      </c>
      <c r="AB354" s="26">
        <f>STAFF_CWS!AF531</f>
        <v>4000000</v>
      </c>
      <c r="AC354" s="26">
        <f>STAFF_CWS!AG531</f>
        <v>4000000</v>
      </c>
      <c r="AD354" s="26">
        <f>STAFF_CWS!AH531</f>
        <v>4000000</v>
      </c>
      <c r="AE354" s="26">
        <f>STAFF_CWS!AI531</f>
        <v>4000000</v>
      </c>
      <c r="AF354" s="26">
        <f>STAFF_CWS!AJ531</f>
        <v>4000000</v>
      </c>
      <c r="AG354" s="26">
        <f>STAFF_CWS!AK531</f>
        <v>4000000</v>
      </c>
      <c r="AH354" s="26">
        <f>STAFF_CWS!AL531</f>
        <v>4000000</v>
      </c>
      <c r="AI354" s="26">
        <f>STAFF_CWS!AM531</f>
        <v>4000000</v>
      </c>
      <c r="AJ354" s="26">
        <f>STAFF_CWS!AN531</f>
        <v>4000000</v>
      </c>
      <c r="AK354" s="26">
        <f>STAFF_CWS!AO531</f>
        <v>4000000</v>
      </c>
      <c r="AL354" s="26">
        <f>STAFF_CWS!AP531</f>
        <v>4000000</v>
      </c>
      <c r="AM354" s="26">
        <f>STAFF_CWS!AQ531</f>
        <v>4000000</v>
      </c>
      <c r="AN354" s="26">
        <f>STAFF_CWS!AR531</f>
        <v>4000000</v>
      </c>
      <c r="AO354" s="26">
        <f>STAFF_CWS!AS531</f>
        <v>4000000</v>
      </c>
      <c r="AP354" s="26">
        <f>STAFF_CWS!AT531</f>
        <v>4000000</v>
      </c>
      <c r="AQ354" s="26">
        <f>STAFF_CWS!AU531</f>
        <v>4000000</v>
      </c>
      <c r="AR354" s="26">
        <f>STAFF_CWS!AV531</f>
        <v>4000000</v>
      </c>
      <c r="AS354" s="26">
        <f>STAFF_CWS!AW531</f>
        <v>4000000</v>
      </c>
      <c r="AT354" s="26">
        <f>STAFF_CWS!AX531</f>
        <v>4000000</v>
      </c>
      <c r="AU354" s="26">
        <f>STAFF_CWS!AY531</f>
        <v>4000000</v>
      </c>
      <c r="AV354" s="26">
        <f>STAFF_CWS!AZ531</f>
        <v>4000000</v>
      </c>
      <c r="AW354" s="26">
        <f>STAFF_CWS!BA531</f>
        <v>4000000</v>
      </c>
      <c r="AX354" s="26">
        <f>STAFF_CWS!BB531</f>
        <v>4000000</v>
      </c>
      <c r="AY354" s="26">
        <f>STAFF_CWS!BC531</f>
        <v>4000000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183000000</v>
      </c>
      <c r="BM354" s="65">
        <f>STAFF_CWS!BP531</f>
        <v>183000000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0</v>
      </c>
      <c r="E358" s="26">
        <f>STAFF_CWS!I535</f>
        <v>0</v>
      </c>
      <c r="F358" s="26">
        <f>STAFF_CWS!J535</f>
        <v>0</v>
      </c>
      <c r="G358" s="26">
        <f>STAFF_CWS!K535</f>
        <v>1000000</v>
      </c>
      <c r="H358" s="26">
        <f>STAFF_CWS!L535</f>
        <v>1000000</v>
      </c>
      <c r="I358" s="26">
        <f>STAFF_CWS!M535</f>
        <v>1000000</v>
      </c>
      <c r="J358" s="26">
        <f>STAFF_CWS!N535</f>
        <v>2000000</v>
      </c>
      <c r="K358" s="26">
        <f>STAFF_CWS!O535</f>
        <v>2000000</v>
      </c>
      <c r="L358" s="26">
        <f>STAFF_CWS!P535</f>
        <v>2000000</v>
      </c>
      <c r="M358" s="26">
        <f>STAFF_CWS!Q535</f>
        <v>2000000</v>
      </c>
      <c r="N358" s="26">
        <f>STAFF_CWS!R535</f>
        <v>2000000</v>
      </c>
      <c r="O358" s="26">
        <f>STAFF_CWS!S535</f>
        <v>2000000</v>
      </c>
      <c r="P358" s="26">
        <f>STAFF_CWS!T535</f>
        <v>2000000</v>
      </c>
      <c r="Q358" s="26">
        <f>STAFF_CWS!U535</f>
        <v>2000000</v>
      </c>
      <c r="R358" s="26">
        <f>STAFF_CWS!V535</f>
        <v>2000000</v>
      </c>
      <c r="S358" s="26">
        <f>STAFF_CWS!W535</f>
        <v>2000000</v>
      </c>
      <c r="T358" s="26">
        <f>STAFF_CWS!X535</f>
        <v>2000000</v>
      </c>
      <c r="U358" s="26">
        <f>STAFF_CWS!Y535</f>
        <v>2000000</v>
      </c>
      <c r="V358" s="26">
        <f>STAFF_CWS!Z535</f>
        <v>2000000</v>
      </c>
      <c r="W358" s="26">
        <f>STAFF_CWS!AA535</f>
        <v>2000000</v>
      </c>
      <c r="X358" s="26">
        <f>STAFF_CWS!AB535</f>
        <v>2000000</v>
      </c>
      <c r="Y358" s="26">
        <f>STAFF_CWS!AC535</f>
        <v>2000000</v>
      </c>
      <c r="Z358" s="26">
        <f>STAFF_CWS!AD535</f>
        <v>2000000</v>
      </c>
      <c r="AA358" s="26">
        <f>STAFF_CWS!AE535</f>
        <v>2000000</v>
      </c>
      <c r="AB358" s="26">
        <f>STAFF_CWS!AF535</f>
        <v>4000000</v>
      </c>
      <c r="AC358" s="26">
        <f>STAFF_CWS!AG535</f>
        <v>4000000</v>
      </c>
      <c r="AD358" s="26">
        <f>STAFF_CWS!AH535</f>
        <v>4000000</v>
      </c>
      <c r="AE358" s="26">
        <f>STAFF_CWS!AI535</f>
        <v>4000000</v>
      </c>
      <c r="AF358" s="26">
        <f>STAFF_CWS!AJ535</f>
        <v>4000000</v>
      </c>
      <c r="AG358" s="26">
        <f>STAFF_CWS!AK535</f>
        <v>4000000</v>
      </c>
      <c r="AH358" s="26">
        <f>STAFF_CWS!AL535</f>
        <v>4000000</v>
      </c>
      <c r="AI358" s="26">
        <f>STAFF_CWS!AM535</f>
        <v>4000000</v>
      </c>
      <c r="AJ358" s="26">
        <f>STAFF_CWS!AN535</f>
        <v>4000000</v>
      </c>
      <c r="AK358" s="26">
        <f>STAFF_CWS!AO535</f>
        <v>4000000</v>
      </c>
      <c r="AL358" s="26">
        <f>STAFF_CWS!AP535</f>
        <v>4000000</v>
      </c>
      <c r="AM358" s="26">
        <f>STAFF_CWS!AQ535</f>
        <v>4000000</v>
      </c>
      <c r="AN358" s="26">
        <f>STAFF_CWS!AR535</f>
        <v>4000000</v>
      </c>
      <c r="AO358" s="26">
        <f>STAFF_CWS!AS535</f>
        <v>4000000</v>
      </c>
      <c r="AP358" s="26">
        <f>STAFF_CWS!AT535</f>
        <v>4000000</v>
      </c>
      <c r="AQ358" s="26">
        <f>STAFF_CWS!AU535</f>
        <v>4000000</v>
      </c>
      <c r="AR358" s="26">
        <f>STAFF_CWS!AV535</f>
        <v>4000000</v>
      </c>
      <c r="AS358" s="26">
        <f>STAFF_CWS!AW535</f>
        <v>4000000</v>
      </c>
      <c r="AT358" s="26">
        <f>STAFF_CWS!AX535</f>
        <v>4000000</v>
      </c>
      <c r="AU358" s="26">
        <f>STAFF_CWS!AY535</f>
        <v>4000000</v>
      </c>
      <c r="AV358" s="26">
        <f>STAFF_CWS!AZ535</f>
        <v>4000000</v>
      </c>
      <c r="AW358" s="26">
        <f>STAFF_CWS!BA535</f>
        <v>4000000</v>
      </c>
      <c r="AX358" s="26">
        <f>STAFF_CWS!BB535</f>
        <v>4000000</v>
      </c>
      <c r="AY358" s="26">
        <f>STAFF_CWS!BC535</f>
        <v>4000000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183000000</v>
      </c>
      <c r="BM358" s="65">
        <f>STAFF_CWS!BP535</f>
        <v>183000000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0</v>
      </c>
      <c r="E363" s="26">
        <f>STAFF_CWS!I540</f>
        <v>0</v>
      </c>
      <c r="F363" s="26">
        <f>STAFF_CWS!J540</f>
        <v>0</v>
      </c>
      <c r="G363" s="26">
        <f>STAFF_CWS!K540</f>
        <v>0</v>
      </c>
      <c r="H363" s="26">
        <f>STAFF_CWS!L540</f>
        <v>0</v>
      </c>
      <c r="I363" s="26">
        <f>STAFF_CWS!M540</f>
        <v>0</v>
      </c>
      <c r="J363" s="26">
        <f>STAFF_CWS!N540</f>
        <v>0</v>
      </c>
      <c r="K363" s="26">
        <f>STAFF_CWS!O540</f>
        <v>0</v>
      </c>
      <c r="L363" s="26">
        <f>STAFF_CWS!P540</f>
        <v>0</v>
      </c>
      <c r="M363" s="26">
        <f>STAFF_CWS!Q540</f>
        <v>0</v>
      </c>
      <c r="N363" s="26">
        <f>STAFF_CWS!R540</f>
        <v>0</v>
      </c>
      <c r="O363" s="26">
        <f>STAFF_CWS!S540</f>
        <v>0</v>
      </c>
      <c r="P363" s="26">
        <f>STAFF_CWS!T540</f>
        <v>0</v>
      </c>
      <c r="Q363" s="26">
        <f>STAFF_CWS!U540</f>
        <v>0</v>
      </c>
      <c r="R363" s="26">
        <f>STAFF_CWS!V540</f>
        <v>0</v>
      </c>
      <c r="S363" s="26">
        <f>STAFF_CWS!W540</f>
        <v>0</v>
      </c>
      <c r="T363" s="26">
        <f>STAFF_CWS!X540</f>
        <v>0</v>
      </c>
      <c r="U363" s="26">
        <f>STAFF_CWS!Y540</f>
        <v>0</v>
      </c>
      <c r="V363" s="26">
        <f>STAFF_CWS!Z540</f>
        <v>0</v>
      </c>
      <c r="W363" s="26">
        <f>STAFF_CWS!AA540</f>
        <v>0</v>
      </c>
      <c r="X363" s="26">
        <f>STAFF_CWS!AB540</f>
        <v>0</v>
      </c>
      <c r="Y363" s="26">
        <f>STAFF_CWS!AC540</f>
        <v>0</v>
      </c>
      <c r="Z363" s="26">
        <f>STAFF_CWS!AD540</f>
        <v>0</v>
      </c>
      <c r="AA363" s="26">
        <f>STAFF_CWS!AE540</f>
        <v>0</v>
      </c>
      <c r="AB363" s="26">
        <f>STAFF_CWS!AF540</f>
        <v>640000</v>
      </c>
      <c r="AC363" s="26">
        <f>STAFF_CWS!AG540</f>
        <v>640000</v>
      </c>
      <c r="AD363" s="26">
        <f>STAFF_CWS!AH540</f>
        <v>640000</v>
      </c>
      <c r="AE363" s="26">
        <f>STAFF_CWS!AI540</f>
        <v>640000</v>
      </c>
      <c r="AF363" s="26">
        <f>STAFF_CWS!AJ540</f>
        <v>640000</v>
      </c>
      <c r="AG363" s="26">
        <f>STAFF_CWS!AK540</f>
        <v>640000</v>
      </c>
      <c r="AH363" s="26">
        <f>STAFF_CWS!AL540</f>
        <v>640000</v>
      </c>
      <c r="AI363" s="26">
        <f>STAFF_CWS!AM540</f>
        <v>640000</v>
      </c>
      <c r="AJ363" s="26">
        <f>STAFF_CWS!AN540</f>
        <v>640000</v>
      </c>
      <c r="AK363" s="26">
        <f>STAFF_CWS!AO540</f>
        <v>640000</v>
      </c>
      <c r="AL363" s="26">
        <f>STAFF_CWS!AP540</f>
        <v>640000</v>
      </c>
      <c r="AM363" s="26">
        <f>STAFF_CWS!AQ540</f>
        <v>640000</v>
      </c>
      <c r="AN363" s="26">
        <f>STAFF_CWS!AR540</f>
        <v>640000</v>
      </c>
      <c r="AO363" s="26">
        <f>STAFF_CWS!AS540</f>
        <v>640000</v>
      </c>
      <c r="AP363" s="26">
        <f>STAFF_CWS!AT540</f>
        <v>640000</v>
      </c>
      <c r="AQ363" s="26">
        <f>STAFF_CWS!AU540</f>
        <v>640000</v>
      </c>
      <c r="AR363" s="26">
        <f>STAFF_CWS!AV540</f>
        <v>640000</v>
      </c>
      <c r="AS363" s="26">
        <f>STAFF_CWS!AW540</f>
        <v>640000</v>
      </c>
      <c r="AT363" s="26">
        <f>STAFF_CWS!AX540</f>
        <v>640000</v>
      </c>
      <c r="AU363" s="26">
        <f>STAFF_CWS!AY540</f>
        <v>640000</v>
      </c>
      <c r="AV363" s="26">
        <f>STAFF_CWS!AZ540</f>
        <v>640000</v>
      </c>
      <c r="AW363" s="26">
        <f>STAFF_CWS!BA540</f>
        <v>640000</v>
      </c>
      <c r="AX363" s="26">
        <f>STAFF_CWS!BB540</f>
        <v>640000</v>
      </c>
      <c r="AY363" s="26">
        <f>STAFF_CWS!BC540</f>
        <v>640000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0</v>
      </c>
      <c r="E364" s="26">
        <f>STAFF_CWS!I541</f>
        <v>0</v>
      </c>
      <c r="F364" s="26">
        <f>STAFF_CWS!J541</f>
        <v>0</v>
      </c>
      <c r="G364" s="26">
        <f>STAFF_CWS!K541</f>
        <v>0</v>
      </c>
      <c r="H364" s="26">
        <f>STAFF_CWS!L541</f>
        <v>0</v>
      </c>
      <c r="I364" s="26">
        <f>STAFF_CWS!M541</f>
        <v>0</v>
      </c>
      <c r="J364" s="26">
        <f>STAFF_CWS!N541</f>
        <v>0</v>
      </c>
      <c r="K364" s="26">
        <f>STAFF_CWS!O541</f>
        <v>0</v>
      </c>
      <c r="L364" s="26">
        <f>STAFF_CWS!P541</f>
        <v>0</v>
      </c>
      <c r="M364" s="26">
        <f>STAFF_CWS!Q541</f>
        <v>0</v>
      </c>
      <c r="N364" s="26">
        <f>STAFF_CWS!R541</f>
        <v>0</v>
      </c>
      <c r="O364" s="26">
        <f>STAFF_CWS!S541</f>
        <v>0</v>
      </c>
      <c r="P364" s="26">
        <f>STAFF_CWS!T541</f>
        <v>0</v>
      </c>
      <c r="Q364" s="26">
        <f>STAFF_CWS!U541</f>
        <v>0</v>
      </c>
      <c r="R364" s="26">
        <f>STAFF_CWS!V541</f>
        <v>0</v>
      </c>
      <c r="S364" s="26">
        <f>STAFF_CWS!W541</f>
        <v>0</v>
      </c>
      <c r="T364" s="26">
        <f>STAFF_CWS!X541</f>
        <v>0</v>
      </c>
      <c r="U364" s="26">
        <f>STAFF_CWS!Y541</f>
        <v>0</v>
      </c>
      <c r="V364" s="26">
        <f>STAFF_CWS!Z541</f>
        <v>0</v>
      </c>
      <c r="W364" s="26">
        <f>STAFF_CWS!AA541</f>
        <v>0</v>
      </c>
      <c r="X364" s="26">
        <f>STAFF_CWS!AB541</f>
        <v>0</v>
      </c>
      <c r="Y364" s="26">
        <f>STAFF_CWS!AC541</f>
        <v>0</v>
      </c>
      <c r="Z364" s="26">
        <f>STAFF_CWS!AD541</f>
        <v>0</v>
      </c>
      <c r="AA364" s="26">
        <f>STAFF_CWS!AE541</f>
        <v>0</v>
      </c>
      <c r="AB364" s="26">
        <f>STAFF_CWS!AF541</f>
        <v>160000</v>
      </c>
      <c r="AC364" s="26">
        <f>STAFF_CWS!AG541</f>
        <v>160000</v>
      </c>
      <c r="AD364" s="26">
        <f>STAFF_CWS!AH541</f>
        <v>160000</v>
      </c>
      <c r="AE364" s="26">
        <f>STAFF_CWS!AI541</f>
        <v>160000</v>
      </c>
      <c r="AF364" s="26">
        <f>STAFF_CWS!AJ541</f>
        <v>160000</v>
      </c>
      <c r="AG364" s="26">
        <f>STAFF_CWS!AK541</f>
        <v>160000</v>
      </c>
      <c r="AH364" s="26">
        <f>STAFF_CWS!AL541</f>
        <v>160000</v>
      </c>
      <c r="AI364" s="26">
        <f>STAFF_CWS!AM541</f>
        <v>160000</v>
      </c>
      <c r="AJ364" s="26">
        <f>STAFF_CWS!AN541</f>
        <v>160000</v>
      </c>
      <c r="AK364" s="26">
        <f>STAFF_CWS!AO541</f>
        <v>160000</v>
      </c>
      <c r="AL364" s="26">
        <f>STAFF_CWS!AP541</f>
        <v>160000</v>
      </c>
      <c r="AM364" s="26">
        <f>STAFF_CWS!AQ541</f>
        <v>160000</v>
      </c>
      <c r="AN364" s="26">
        <f>STAFF_CWS!AR541</f>
        <v>160000</v>
      </c>
      <c r="AO364" s="26">
        <f>STAFF_CWS!AS541</f>
        <v>160000</v>
      </c>
      <c r="AP364" s="26">
        <f>STAFF_CWS!AT541</f>
        <v>160000</v>
      </c>
      <c r="AQ364" s="26">
        <f>STAFF_CWS!AU541</f>
        <v>160000</v>
      </c>
      <c r="AR364" s="26">
        <f>STAFF_CWS!AV541</f>
        <v>160000</v>
      </c>
      <c r="AS364" s="26">
        <f>STAFF_CWS!AW541</f>
        <v>160000</v>
      </c>
      <c r="AT364" s="26">
        <f>STAFF_CWS!AX541</f>
        <v>160000</v>
      </c>
      <c r="AU364" s="26">
        <f>STAFF_CWS!AY541</f>
        <v>160000</v>
      </c>
      <c r="AV364" s="26">
        <f>STAFF_CWS!AZ541</f>
        <v>160000</v>
      </c>
      <c r="AW364" s="26">
        <f>STAFF_CWS!BA541</f>
        <v>160000</v>
      </c>
      <c r="AX364" s="26">
        <f>STAFF_CWS!BB541</f>
        <v>160000</v>
      </c>
      <c r="AY364" s="26">
        <f>STAFF_CWS!BC541</f>
        <v>160000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0</v>
      </c>
      <c r="E368" s="26">
        <f>STAFF_CWS!I545</f>
        <v>0</v>
      </c>
      <c r="F368" s="26">
        <f>STAFF_CWS!J545</f>
        <v>0</v>
      </c>
      <c r="G368" s="26">
        <f>STAFF_CWS!K545</f>
        <v>0</v>
      </c>
      <c r="H368" s="26">
        <f>STAFF_CWS!L545</f>
        <v>0</v>
      </c>
      <c r="I368" s="26">
        <f>STAFF_CWS!M545</f>
        <v>0</v>
      </c>
      <c r="J368" s="26">
        <f>STAFF_CWS!N545</f>
        <v>0</v>
      </c>
      <c r="K368" s="26">
        <f>STAFF_CWS!O545</f>
        <v>0</v>
      </c>
      <c r="L368" s="26">
        <f>STAFF_CWS!P545</f>
        <v>0</v>
      </c>
      <c r="M368" s="26">
        <f>STAFF_CWS!Q545</f>
        <v>0</v>
      </c>
      <c r="N368" s="26">
        <f>STAFF_CWS!R545</f>
        <v>0</v>
      </c>
      <c r="O368" s="26">
        <f>STAFF_CWS!S545</f>
        <v>0</v>
      </c>
      <c r="P368" s="26">
        <f>STAFF_CWS!T545</f>
        <v>0</v>
      </c>
      <c r="Q368" s="26">
        <f>STAFF_CWS!U545</f>
        <v>0</v>
      </c>
      <c r="R368" s="26">
        <f>STAFF_CWS!V545</f>
        <v>0</v>
      </c>
      <c r="S368" s="26">
        <f>STAFF_CWS!W545</f>
        <v>0</v>
      </c>
      <c r="T368" s="26">
        <f>STAFF_CWS!X545</f>
        <v>0</v>
      </c>
      <c r="U368" s="26">
        <f>STAFF_CWS!Y545</f>
        <v>0</v>
      </c>
      <c r="V368" s="26">
        <f>STAFF_CWS!Z545</f>
        <v>0</v>
      </c>
      <c r="W368" s="26">
        <f>STAFF_CWS!AA545</f>
        <v>0</v>
      </c>
      <c r="X368" s="26">
        <f>STAFF_CWS!AB545</f>
        <v>0</v>
      </c>
      <c r="Y368" s="26">
        <f>STAFF_CWS!AC545</f>
        <v>0</v>
      </c>
      <c r="Z368" s="26">
        <f>STAFF_CWS!AD545</f>
        <v>0</v>
      </c>
      <c r="AA368" s="26">
        <f>STAFF_CWS!AE545</f>
        <v>0</v>
      </c>
      <c r="AB368" s="26">
        <f>STAFF_CWS!AF545</f>
        <v>800000</v>
      </c>
      <c r="AC368" s="26">
        <f>STAFF_CWS!AG545</f>
        <v>800000</v>
      </c>
      <c r="AD368" s="26">
        <f>STAFF_CWS!AH545</f>
        <v>800000</v>
      </c>
      <c r="AE368" s="26">
        <f>STAFF_CWS!AI545</f>
        <v>800000</v>
      </c>
      <c r="AF368" s="26">
        <f>STAFF_CWS!AJ545</f>
        <v>800000</v>
      </c>
      <c r="AG368" s="26">
        <f>STAFF_CWS!AK545</f>
        <v>800000</v>
      </c>
      <c r="AH368" s="26">
        <f>STAFF_CWS!AL545</f>
        <v>800000</v>
      </c>
      <c r="AI368" s="26">
        <f>STAFF_CWS!AM545</f>
        <v>800000</v>
      </c>
      <c r="AJ368" s="26">
        <f>STAFF_CWS!AN545</f>
        <v>800000</v>
      </c>
      <c r="AK368" s="26">
        <f>STAFF_CWS!AO545</f>
        <v>800000</v>
      </c>
      <c r="AL368" s="26">
        <f>STAFF_CWS!AP545</f>
        <v>800000</v>
      </c>
      <c r="AM368" s="26">
        <f>STAFF_CWS!AQ545</f>
        <v>800000</v>
      </c>
      <c r="AN368" s="26">
        <f>STAFF_CWS!AR545</f>
        <v>800000</v>
      </c>
      <c r="AO368" s="26">
        <f>STAFF_CWS!AS545</f>
        <v>800000</v>
      </c>
      <c r="AP368" s="26">
        <f>STAFF_CWS!AT545</f>
        <v>800000</v>
      </c>
      <c r="AQ368" s="26">
        <f>STAFF_CWS!AU545</f>
        <v>800000</v>
      </c>
      <c r="AR368" s="26">
        <f>STAFF_CWS!AV545</f>
        <v>800000</v>
      </c>
      <c r="AS368" s="26">
        <f>STAFF_CWS!AW545</f>
        <v>800000</v>
      </c>
      <c r="AT368" s="26">
        <f>STAFF_CWS!AX545</f>
        <v>800000</v>
      </c>
      <c r="AU368" s="26">
        <f>STAFF_CWS!AY545</f>
        <v>800000</v>
      </c>
      <c r="AV368" s="26">
        <f>STAFF_CWS!AZ545</f>
        <v>800000</v>
      </c>
      <c r="AW368" s="26">
        <f>STAFF_CWS!BA545</f>
        <v>800000</v>
      </c>
      <c r="AX368" s="26">
        <f>STAFF_CWS!BB545</f>
        <v>800000</v>
      </c>
      <c r="AY368" s="26">
        <f>STAFF_CWS!BC545</f>
        <v>800000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28800000</v>
      </c>
      <c r="BM368" s="65">
        <f>STAFF_CWS!BP545</f>
        <v>28800000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0</v>
      </c>
      <c r="E371" s="26">
        <f>STAFF_CWS!I548</f>
        <v>0</v>
      </c>
      <c r="F371" s="26">
        <f>STAFF_CWS!J548</f>
        <v>0</v>
      </c>
      <c r="G371" s="26">
        <f>STAFF_CWS!K548</f>
        <v>0</v>
      </c>
      <c r="H371" s="26">
        <f>STAFF_CWS!L548</f>
        <v>0</v>
      </c>
      <c r="I371" s="26">
        <f>STAFF_CWS!M548</f>
        <v>0</v>
      </c>
      <c r="J371" s="26">
        <f>STAFF_CWS!N548</f>
        <v>0</v>
      </c>
      <c r="K371" s="26">
        <f>STAFF_CWS!O548</f>
        <v>0</v>
      </c>
      <c r="L371" s="26">
        <f>STAFF_CWS!P548</f>
        <v>0</v>
      </c>
      <c r="M371" s="26">
        <f>STAFF_CWS!Q548</f>
        <v>0</v>
      </c>
      <c r="N371" s="26">
        <f>STAFF_CWS!R548</f>
        <v>0</v>
      </c>
      <c r="O371" s="26">
        <f>STAFF_CWS!S548</f>
        <v>0</v>
      </c>
      <c r="P371" s="26">
        <f>STAFF_CWS!T548</f>
        <v>0</v>
      </c>
      <c r="Q371" s="26">
        <f>STAFF_CWS!U548</f>
        <v>0</v>
      </c>
      <c r="R371" s="26">
        <f>STAFF_CWS!V548</f>
        <v>0</v>
      </c>
      <c r="S371" s="26">
        <f>STAFF_CWS!W548</f>
        <v>0</v>
      </c>
      <c r="T371" s="26">
        <f>STAFF_CWS!X548</f>
        <v>0</v>
      </c>
      <c r="U371" s="26">
        <f>STAFF_CWS!Y548</f>
        <v>0</v>
      </c>
      <c r="V371" s="26">
        <f>STAFF_CWS!Z548</f>
        <v>0</v>
      </c>
      <c r="W371" s="26">
        <f>STAFF_CWS!AA548</f>
        <v>0</v>
      </c>
      <c r="X371" s="26">
        <f>STAFF_CWS!AB548</f>
        <v>0</v>
      </c>
      <c r="Y371" s="26">
        <f>STAFF_CWS!AC548</f>
        <v>0</v>
      </c>
      <c r="Z371" s="26">
        <f>STAFF_CWS!AD548</f>
        <v>0</v>
      </c>
      <c r="AA371" s="26">
        <f>STAFF_CWS!AE548</f>
        <v>0</v>
      </c>
      <c r="AB371" s="26">
        <f>STAFF_CWS!AF548</f>
        <v>0</v>
      </c>
      <c r="AC371" s="26">
        <f>STAFF_CWS!AG548</f>
        <v>0</v>
      </c>
      <c r="AD371" s="26">
        <f>STAFF_CWS!AH548</f>
        <v>0</v>
      </c>
      <c r="AE371" s="26">
        <f>STAFF_CWS!AI548</f>
        <v>0</v>
      </c>
      <c r="AF371" s="26">
        <f>STAFF_CWS!AJ548</f>
        <v>0</v>
      </c>
      <c r="AG371" s="26">
        <f>STAFF_CWS!AK548</f>
        <v>0</v>
      </c>
      <c r="AH371" s="26">
        <f>STAFF_CWS!AL548</f>
        <v>0</v>
      </c>
      <c r="AI371" s="26">
        <f>STAFF_CWS!AM548</f>
        <v>0</v>
      </c>
      <c r="AJ371" s="26">
        <f>STAFF_CWS!AN548</f>
        <v>0</v>
      </c>
      <c r="AK371" s="26">
        <f>STAFF_CWS!AO548</f>
        <v>0</v>
      </c>
      <c r="AL371" s="26">
        <f>STAFF_CWS!AP548</f>
        <v>0</v>
      </c>
      <c r="AM371" s="26">
        <f>STAFF_CWS!AQ548</f>
        <v>0</v>
      </c>
      <c r="AN371" s="26">
        <f>STAFF_CWS!AR548</f>
        <v>0</v>
      </c>
      <c r="AO371" s="26">
        <f>STAFF_CWS!AS548</f>
        <v>0</v>
      </c>
      <c r="AP371" s="26">
        <f>STAFF_CWS!AT548</f>
        <v>0</v>
      </c>
      <c r="AQ371" s="26">
        <f>STAFF_CWS!AU548</f>
        <v>0</v>
      </c>
      <c r="AR371" s="26">
        <f>STAFF_CWS!AV548</f>
        <v>0</v>
      </c>
      <c r="AS371" s="26">
        <f>STAFF_CWS!AW548</f>
        <v>0</v>
      </c>
      <c r="AT371" s="26">
        <f>STAFF_CWS!AX548</f>
        <v>0</v>
      </c>
      <c r="AU371" s="26">
        <f>STAFF_CWS!AY548</f>
        <v>0</v>
      </c>
      <c r="AV371" s="26">
        <f>STAFF_CWS!AZ548</f>
        <v>0</v>
      </c>
      <c r="AW371" s="26">
        <f>STAFF_CWS!BA548</f>
        <v>0</v>
      </c>
      <c r="AX371" s="26">
        <f>STAFF_CWS!BB548</f>
        <v>0</v>
      </c>
      <c r="AY371" s="26">
        <f>STAFF_CWS!BC548</f>
        <v>0</v>
      </c>
      <c r="AZ371" s="26">
        <f>STAFF_CWS!BD548</f>
        <v>0</v>
      </c>
      <c r="BA371" s="26">
        <f>STAFF_CWS!BE548</f>
        <v>0</v>
      </c>
      <c r="BB371" s="26">
        <f>STAFF_CWS!BF548</f>
        <v>0</v>
      </c>
      <c r="BC371" s="26">
        <f>STAFF_CWS!BG548</f>
        <v>0</v>
      </c>
      <c r="BD371" s="26">
        <f>STAFF_CWS!BH548</f>
        <v>0</v>
      </c>
      <c r="BE371" s="26">
        <f>STAFF_CWS!BI548</f>
        <v>0</v>
      </c>
      <c r="BF371" s="26">
        <f>STAFF_CWS!BJ548</f>
        <v>0</v>
      </c>
      <c r="BG371" s="26">
        <f>STAFF_CWS!BK548</f>
        <v>0</v>
      </c>
      <c r="BH371" s="26">
        <f>STAFF_CWS!BL548</f>
        <v>0</v>
      </c>
      <c r="BI371" s="26">
        <f>STAFF_CWS!BM548</f>
        <v>0</v>
      </c>
      <c r="BJ371" s="26">
        <f>STAFF_CWS!BN548</f>
        <v>0</v>
      </c>
      <c r="BK371" s="26">
        <f>STAFF_CWS!BO548</f>
        <v>0</v>
      </c>
      <c r="BL371" s="38">
        <f>SUM(C371:BK371)</f>
        <v>0</v>
      </c>
      <c r="BM371" s="65">
        <f>STAFF_CWS!BP548</f>
        <v>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0</v>
      </c>
      <c r="E374" s="26">
        <f>STAFF_CWS!I551</f>
        <v>0</v>
      </c>
      <c r="F374" s="26">
        <f>STAFF_CWS!J551</f>
        <v>0</v>
      </c>
      <c r="G374" s="26">
        <f>STAFF_CWS!K551</f>
        <v>0</v>
      </c>
      <c r="H374" s="26">
        <f>STAFF_CWS!L551</f>
        <v>0</v>
      </c>
      <c r="I374" s="26">
        <f>STAFF_CWS!M551</f>
        <v>0</v>
      </c>
      <c r="J374" s="26">
        <f>STAFF_CWS!N551</f>
        <v>0</v>
      </c>
      <c r="K374" s="26">
        <f>STAFF_CWS!O551</f>
        <v>0</v>
      </c>
      <c r="L374" s="26">
        <f>STAFF_CWS!P551</f>
        <v>0</v>
      </c>
      <c r="M374" s="26">
        <f>STAFF_CWS!Q551</f>
        <v>0</v>
      </c>
      <c r="N374" s="26">
        <f>STAFF_CWS!R551</f>
        <v>0</v>
      </c>
      <c r="O374" s="26">
        <f>STAFF_CWS!S551</f>
        <v>0</v>
      </c>
      <c r="P374" s="26">
        <f>STAFF_CWS!T551</f>
        <v>0</v>
      </c>
      <c r="Q374" s="26">
        <f>STAFF_CWS!U551</f>
        <v>0</v>
      </c>
      <c r="R374" s="26">
        <f>STAFF_CWS!V551</f>
        <v>0</v>
      </c>
      <c r="S374" s="26">
        <f>STAFF_CWS!W551</f>
        <v>0</v>
      </c>
      <c r="T374" s="26">
        <f>STAFF_CWS!X551</f>
        <v>0</v>
      </c>
      <c r="U374" s="26">
        <f>STAFF_CWS!Y551</f>
        <v>0</v>
      </c>
      <c r="V374" s="26">
        <f>STAFF_CWS!Z551</f>
        <v>0</v>
      </c>
      <c r="W374" s="26">
        <f>STAFF_CWS!AA551</f>
        <v>0</v>
      </c>
      <c r="X374" s="26">
        <f>STAFF_CWS!AB551</f>
        <v>0</v>
      </c>
      <c r="Y374" s="26">
        <f>STAFF_CWS!AC551</f>
        <v>0</v>
      </c>
      <c r="Z374" s="26">
        <f>STAFF_CWS!AD551</f>
        <v>0</v>
      </c>
      <c r="AA374" s="26">
        <f>STAFF_CWS!AE551</f>
        <v>0</v>
      </c>
      <c r="AB374" s="26">
        <f>STAFF_CWS!AF551</f>
        <v>0</v>
      </c>
      <c r="AC374" s="26">
        <f>STAFF_CWS!AG551</f>
        <v>0</v>
      </c>
      <c r="AD374" s="26">
        <f>STAFF_CWS!AH551</f>
        <v>0</v>
      </c>
      <c r="AE374" s="26">
        <f>STAFF_CWS!AI551</f>
        <v>0</v>
      </c>
      <c r="AF374" s="26">
        <f>STAFF_CWS!AJ551</f>
        <v>0</v>
      </c>
      <c r="AG374" s="26">
        <f>STAFF_CWS!AK551</f>
        <v>0</v>
      </c>
      <c r="AH374" s="26">
        <f>STAFF_CWS!AL551</f>
        <v>0</v>
      </c>
      <c r="AI374" s="26">
        <f>STAFF_CWS!AM551</f>
        <v>0</v>
      </c>
      <c r="AJ374" s="26">
        <f>STAFF_CWS!AN551</f>
        <v>0</v>
      </c>
      <c r="AK374" s="26">
        <f>STAFF_CWS!AO551</f>
        <v>0</v>
      </c>
      <c r="AL374" s="26">
        <f>STAFF_CWS!AP551</f>
        <v>0</v>
      </c>
      <c r="AM374" s="26">
        <f>STAFF_CWS!AQ551</f>
        <v>0</v>
      </c>
      <c r="AN374" s="26">
        <f>STAFF_CWS!AR551</f>
        <v>0</v>
      </c>
      <c r="AO374" s="26">
        <f>STAFF_CWS!AS551</f>
        <v>0</v>
      </c>
      <c r="AP374" s="26">
        <f>STAFF_CWS!AT551</f>
        <v>0</v>
      </c>
      <c r="AQ374" s="26">
        <f>STAFF_CWS!AU551</f>
        <v>0</v>
      </c>
      <c r="AR374" s="26">
        <f>STAFF_CWS!AV551</f>
        <v>0</v>
      </c>
      <c r="AS374" s="26">
        <f>STAFF_CWS!AW551</f>
        <v>0</v>
      </c>
      <c r="AT374" s="26">
        <f>STAFF_CWS!AX551</f>
        <v>0</v>
      </c>
      <c r="AU374" s="26">
        <f>STAFF_CWS!AY551</f>
        <v>0</v>
      </c>
      <c r="AV374" s="26">
        <f>STAFF_CWS!AZ551</f>
        <v>0</v>
      </c>
      <c r="AW374" s="26">
        <f>STAFF_CWS!BA551</f>
        <v>0</v>
      </c>
      <c r="AX374" s="26">
        <f>STAFF_CWS!BB551</f>
        <v>0</v>
      </c>
      <c r="AY374" s="26">
        <f>STAFF_CWS!BC551</f>
        <v>0</v>
      </c>
      <c r="AZ374" s="26">
        <f>STAFF_CWS!BD551</f>
        <v>0</v>
      </c>
      <c r="BA374" s="26">
        <f>STAFF_CWS!BE551</f>
        <v>0</v>
      </c>
      <c r="BB374" s="26">
        <f>STAFF_CWS!BF551</f>
        <v>0</v>
      </c>
      <c r="BC374" s="26">
        <f>STAFF_CWS!BG551</f>
        <v>0</v>
      </c>
      <c r="BD374" s="26">
        <f>STAFF_CWS!BH551</f>
        <v>0</v>
      </c>
      <c r="BE374" s="26">
        <f>STAFF_CWS!BI551</f>
        <v>0</v>
      </c>
      <c r="BF374" s="26">
        <f>STAFF_CWS!BJ551</f>
        <v>0</v>
      </c>
      <c r="BG374" s="26">
        <f>STAFF_CWS!BK551</f>
        <v>0</v>
      </c>
      <c r="BH374" s="26">
        <f>STAFF_CWS!BL551</f>
        <v>0</v>
      </c>
      <c r="BI374" s="26">
        <f>STAFF_CWS!BM551</f>
        <v>0</v>
      </c>
      <c r="BJ374" s="26">
        <f>STAFF_CWS!BN551</f>
        <v>0</v>
      </c>
      <c r="BK374" s="26">
        <f>STAFF_CWS!BO551</f>
        <v>0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0</v>
      </c>
      <c r="E376" s="26">
        <f>STAFF_CWS!I553</f>
        <v>0</v>
      </c>
      <c r="F376" s="26">
        <f>STAFF_CWS!J553</f>
        <v>0</v>
      </c>
      <c r="G376" s="26">
        <f>STAFF_CWS!K553</f>
        <v>1000000</v>
      </c>
      <c r="H376" s="26">
        <f>STAFF_CWS!L553</f>
        <v>1000000</v>
      </c>
      <c r="I376" s="26">
        <f>STAFF_CWS!M553</f>
        <v>1000000</v>
      </c>
      <c r="J376" s="26">
        <f>STAFF_CWS!N553</f>
        <v>2000000</v>
      </c>
      <c r="K376" s="26">
        <f>STAFF_CWS!O553</f>
        <v>2000000</v>
      </c>
      <c r="L376" s="26">
        <f>STAFF_CWS!P553</f>
        <v>2000000</v>
      </c>
      <c r="M376" s="26">
        <f>STAFF_CWS!Q553</f>
        <v>2000000</v>
      </c>
      <c r="N376" s="26">
        <f>STAFF_CWS!R553</f>
        <v>2000000</v>
      </c>
      <c r="O376" s="26">
        <f>STAFF_CWS!S553</f>
        <v>2000000</v>
      </c>
      <c r="P376" s="26">
        <f>STAFF_CWS!T553</f>
        <v>2000000</v>
      </c>
      <c r="Q376" s="26">
        <f>STAFF_CWS!U553</f>
        <v>2000000</v>
      </c>
      <c r="R376" s="26">
        <f>STAFF_CWS!V553</f>
        <v>2000000</v>
      </c>
      <c r="S376" s="26">
        <f>STAFF_CWS!W553</f>
        <v>2000000</v>
      </c>
      <c r="T376" s="26">
        <f>STAFF_CWS!X553</f>
        <v>2000000</v>
      </c>
      <c r="U376" s="26">
        <f>STAFF_CWS!Y553</f>
        <v>2000000</v>
      </c>
      <c r="V376" s="26">
        <f>STAFF_CWS!Z553</f>
        <v>2000000</v>
      </c>
      <c r="W376" s="26">
        <f>STAFF_CWS!AA553</f>
        <v>2000000</v>
      </c>
      <c r="X376" s="26">
        <f>STAFF_CWS!AB553</f>
        <v>2000000</v>
      </c>
      <c r="Y376" s="26">
        <f>STAFF_CWS!AC553</f>
        <v>2000000</v>
      </c>
      <c r="Z376" s="26">
        <f>STAFF_CWS!AD553</f>
        <v>2000000</v>
      </c>
      <c r="AA376" s="26">
        <f>STAFF_CWS!AE553</f>
        <v>2000000</v>
      </c>
      <c r="AB376" s="26">
        <f>STAFF_CWS!AF553</f>
        <v>4800000</v>
      </c>
      <c r="AC376" s="26">
        <f>STAFF_CWS!AG553</f>
        <v>4800000</v>
      </c>
      <c r="AD376" s="26">
        <f>STAFF_CWS!AH553</f>
        <v>4800000</v>
      </c>
      <c r="AE376" s="26">
        <f>STAFF_CWS!AI553</f>
        <v>4800000</v>
      </c>
      <c r="AF376" s="26">
        <f>STAFF_CWS!AJ553</f>
        <v>4800000</v>
      </c>
      <c r="AG376" s="26">
        <f>STAFF_CWS!AK553</f>
        <v>4800000</v>
      </c>
      <c r="AH376" s="26">
        <f>STAFF_CWS!AL553</f>
        <v>4800000</v>
      </c>
      <c r="AI376" s="26">
        <f>STAFF_CWS!AM553</f>
        <v>4800000</v>
      </c>
      <c r="AJ376" s="26">
        <f>STAFF_CWS!AN553</f>
        <v>4800000</v>
      </c>
      <c r="AK376" s="26">
        <f>STAFF_CWS!AO553</f>
        <v>4800000</v>
      </c>
      <c r="AL376" s="26">
        <f>STAFF_CWS!AP553</f>
        <v>4800000</v>
      </c>
      <c r="AM376" s="26">
        <f>STAFF_CWS!AQ553</f>
        <v>4800000</v>
      </c>
      <c r="AN376" s="26">
        <f>STAFF_CWS!AR553</f>
        <v>4800000</v>
      </c>
      <c r="AO376" s="26">
        <f>STAFF_CWS!AS553</f>
        <v>4800000</v>
      </c>
      <c r="AP376" s="26">
        <f>STAFF_CWS!AT553</f>
        <v>4800000</v>
      </c>
      <c r="AQ376" s="26">
        <f>STAFF_CWS!AU553</f>
        <v>4800000</v>
      </c>
      <c r="AR376" s="26">
        <f>STAFF_CWS!AV553</f>
        <v>4800000</v>
      </c>
      <c r="AS376" s="26">
        <f>STAFF_CWS!AW553</f>
        <v>4800000</v>
      </c>
      <c r="AT376" s="26">
        <f>STAFF_CWS!AX553</f>
        <v>4800000</v>
      </c>
      <c r="AU376" s="26">
        <f>STAFF_CWS!AY553</f>
        <v>4800000</v>
      </c>
      <c r="AV376" s="26">
        <f>STAFF_CWS!AZ553</f>
        <v>4800000</v>
      </c>
      <c r="AW376" s="26">
        <f>STAFF_CWS!BA553</f>
        <v>4800000</v>
      </c>
      <c r="AX376" s="26">
        <f>STAFF_CWS!BB553</f>
        <v>4800000</v>
      </c>
      <c r="AY376" s="26">
        <f>STAFF_CWS!BC553</f>
        <v>4800000</v>
      </c>
      <c r="AZ376" s="26">
        <f>STAFF_CWS!BD553</f>
        <v>4800000</v>
      </c>
      <c r="BA376" s="26">
        <f>STAFF_CWS!BE553</f>
        <v>4800000</v>
      </c>
      <c r="BB376" s="26">
        <f>STAFF_CWS!BF553</f>
        <v>4800000</v>
      </c>
      <c r="BC376" s="26">
        <f>STAFF_CWS!BG553</f>
        <v>4800000</v>
      </c>
      <c r="BD376" s="26">
        <f>STAFF_CWS!BH553</f>
        <v>4800000</v>
      </c>
      <c r="BE376" s="26">
        <f>STAFF_CWS!BI553</f>
        <v>4800000</v>
      </c>
      <c r="BF376" s="26">
        <f>STAFF_CWS!BJ553</f>
        <v>4800000</v>
      </c>
      <c r="BG376" s="26">
        <f>STAFF_CWS!BK553</f>
        <v>4800000</v>
      </c>
      <c r="BH376" s="26">
        <f>STAFF_CWS!BL553</f>
        <v>4800000</v>
      </c>
      <c r="BI376" s="26">
        <f>STAFF_CWS!BM553</f>
        <v>4800000</v>
      </c>
      <c r="BJ376" s="26">
        <f>STAFF_CWS!BN553</f>
        <v>4800000</v>
      </c>
      <c r="BK376" s="26">
        <f>STAFF_CWS!BO553</f>
        <v>4800000</v>
      </c>
      <c r="BL376" s="38">
        <f>SUM(C376:BK376)</f>
        <v>211800000</v>
      </c>
      <c r="BM376" s="65">
        <f>STAFF_CWS!BP553</f>
        <v>211800000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109"/>
  <sheetViews>
    <sheetView topLeftCell="B1" workbookViewId="0"/>
    <sheetView topLeftCell="B1" workbookViewId="1"/>
    <sheetView topLeftCell="B1" workbookViewId="2"/>
  </sheetViews>
  <sheetFormatPr baseColWidth="10" defaultColWidth="9.1640625" defaultRowHeight="13" outlineLevelRow="1" x14ac:dyDescent="0.15"/>
  <cols>
    <col min="1" max="1" width="2.6640625" style="75" hidden="1" customWidth="1"/>
    <col min="2" max="2" width="37.1640625" style="48" customWidth="1"/>
    <col min="3" max="3" width="11.1640625" style="48" bestFit="1" customWidth="1"/>
    <col min="4" max="4" width="6" style="48" bestFit="1" customWidth="1"/>
    <col min="5" max="7" width="5.6640625" style="48" bestFit="1" customWidth="1"/>
    <col min="8" max="64" width="12.1640625" style="48" bestFit="1" customWidth="1"/>
    <col min="65" max="16384" width="9.1640625" style="48"/>
  </cols>
  <sheetData>
    <row r="1" spans="1:64" customFormat="1" x14ac:dyDescent="0.15">
      <c r="B1" s="33" t="s">
        <v>764</v>
      </c>
      <c r="D1" s="75"/>
      <c r="E1" s="387" t="s">
        <v>35</v>
      </c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 t="s">
        <v>36</v>
      </c>
      <c r="R1" s="387"/>
      <c r="S1" s="387"/>
      <c r="T1" s="387"/>
      <c r="U1" s="387"/>
      <c r="V1" s="387"/>
      <c r="W1" s="387"/>
      <c r="X1" s="387"/>
      <c r="Y1" s="387"/>
      <c r="Z1" s="387"/>
      <c r="AA1" s="387"/>
      <c r="AB1" s="387"/>
      <c r="AC1" s="387" t="s">
        <v>37</v>
      </c>
      <c r="AD1" s="387"/>
      <c r="AE1" s="387"/>
      <c r="AF1" s="387"/>
      <c r="AG1" s="387"/>
      <c r="AH1" s="387"/>
      <c r="AI1" s="387"/>
      <c r="AJ1" s="387"/>
      <c r="AK1" s="387"/>
      <c r="AL1" s="387"/>
      <c r="AM1" s="387"/>
      <c r="AN1" s="387"/>
      <c r="AO1" s="387" t="s">
        <v>38</v>
      </c>
      <c r="AP1" s="387"/>
      <c r="AQ1" s="387"/>
      <c r="AR1" s="387"/>
      <c r="AS1" s="387"/>
      <c r="AT1" s="387"/>
      <c r="AU1" s="387"/>
      <c r="AV1" s="387"/>
      <c r="AW1" s="387"/>
      <c r="AX1" s="387"/>
      <c r="AY1" s="387"/>
      <c r="AZ1" s="387"/>
      <c r="BA1" s="387" t="s">
        <v>39</v>
      </c>
      <c r="BB1" s="387"/>
      <c r="BC1" s="387"/>
      <c r="BD1" s="387"/>
      <c r="BE1" s="387"/>
      <c r="BF1" s="387"/>
      <c r="BG1" s="387"/>
      <c r="BH1" s="387"/>
      <c r="BI1" s="387"/>
      <c r="BJ1" s="387"/>
      <c r="BK1" s="387"/>
      <c r="BL1" s="387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397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outlineLevel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outlineLevel="1" x14ac:dyDescent="0.15">
      <c r="B6" s="47" t="s">
        <v>404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outlineLevel="1" x14ac:dyDescent="0.15">
      <c r="B7" s="47" t="s">
        <v>407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outlineLevel="1" x14ac:dyDescent="0.15">
      <c r="B8" s="47" t="s">
        <v>408</v>
      </c>
      <c r="D8" s="285"/>
      <c r="E8" s="285">
        <v>0</v>
      </c>
      <c r="F8" s="285">
        <v>0</v>
      </c>
      <c r="G8" s="285">
        <v>0</v>
      </c>
      <c r="H8" s="285">
        <v>0</v>
      </c>
      <c r="I8" s="285">
        <v>0</v>
      </c>
      <c r="J8" s="285">
        <v>0</v>
      </c>
      <c r="K8" s="285">
        <v>0</v>
      </c>
      <c r="L8" s="285">
        <v>0</v>
      </c>
      <c r="M8" s="285">
        <v>0</v>
      </c>
      <c r="N8" s="285">
        <v>0</v>
      </c>
      <c r="O8" s="285">
        <v>0</v>
      </c>
      <c r="P8" s="285">
        <v>0</v>
      </c>
      <c r="Q8" s="285">
        <v>0</v>
      </c>
      <c r="R8" s="285">
        <v>0</v>
      </c>
      <c r="S8" s="285">
        <v>0</v>
      </c>
      <c r="T8" s="285">
        <v>0</v>
      </c>
      <c r="U8" s="285">
        <v>0</v>
      </c>
      <c r="V8" s="285">
        <v>0</v>
      </c>
      <c r="W8" s="285">
        <v>0</v>
      </c>
      <c r="X8" s="285">
        <v>0</v>
      </c>
      <c r="Y8" s="285">
        <v>0</v>
      </c>
      <c r="Z8" s="285">
        <v>0</v>
      </c>
      <c r="AA8" s="285">
        <v>0</v>
      </c>
      <c r="AB8" s="285">
        <v>0</v>
      </c>
      <c r="AC8" s="285">
        <v>0</v>
      </c>
      <c r="AD8" s="285">
        <v>0</v>
      </c>
      <c r="AE8" s="285">
        <v>0</v>
      </c>
      <c r="AF8" s="285">
        <v>0</v>
      </c>
      <c r="AG8" s="285">
        <v>0</v>
      </c>
      <c r="AH8" s="285">
        <v>0</v>
      </c>
      <c r="AI8" s="285">
        <v>0</v>
      </c>
      <c r="AJ8" s="285">
        <v>0</v>
      </c>
      <c r="AK8" s="285">
        <v>0</v>
      </c>
      <c r="AL8" s="285">
        <v>0</v>
      </c>
      <c r="AM8" s="285">
        <v>0</v>
      </c>
      <c r="AN8" s="285">
        <v>0</v>
      </c>
      <c r="AO8" s="285">
        <v>0</v>
      </c>
      <c r="AP8" s="285">
        <v>0</v>
      </c>
      <c r="AQ8" s="285">
        <v>0</v>
      </c>
      <c r="AR8" s="285">
        <v>0</v>
      </c>
      <c r="AS8" s="285">
        <v>0</v>
      </c>
      <c r="AT8" s="285">
        <v>0</v>
      </c>
      <c r="AU8" s="285">
        <v>0</v>
      </c>
      <c r="AV8" s="285">
        <v>0</v>
      </c>
      <c r="AW8" s="285">
        <v>0</v>
      </c>
      <c r="AX8" s="285">
        <v>0</v>
      </c>
      <c r="AY8" s="285">
        <v>0</v>
      </c>
      <c r="AZ8" s="285">
        <v>0</v>
      </c>
      <c r="BA8" s="285">
        <v>0</v>
      </c>
      <c r="BB8" s="285">
        <v>0</v>
      </c>
      <c r="BC8" s="285">
        <v>0</v>
      </c>
      <c r="BD8" s="285">
        <v>0</v>
      </c>
      <c r="BE8" s="285">
        <v>0</v>
      </c>
      <c r="BF8" s="285">
        <v>0</v>
      </c>
      <c r="BG8" s="285">
        <v>0</v>
      </c>
      <c r="BH8" s="285">
        <v>0</v>
      </c>
      <c r="BI8" s="285">
        <v>0</v>
      </c>
      <c r="BJ8" s="285">
        <v>0</v>
      </c>
      <c r="BK8" s="285">
        <v>0</v>
      </c>
      <c r="BL8" s="285">
        <v>0</v>
      </c>
    </row>
    <row r="9" spans="1:64" customFormat="1" outlineLevel="1" x14ac:dyDescent="0.15">
      <c r="B9" s="47" t="s">
        <v>406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outlineLevel="1" x14ac:dyDescent="0.15">
      <c r="B10" s="47" t="s">
        <v>373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outlineLevel="1" x14ac:dyDescent="0.15">
      <c r="B11" s="47" t="s">
        <v>374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outlineLevel="1" x14ac:dyDescent="0.15">
      <c r="B12" s="47" t="s">
        <v>403</v>
      </c>
      <c r="D12" s="285"/>
      <c r="E12" s="285"/>
      <c r="F12" s="285">
        <v>0</v>
      </c>
      <c r="G12" s="285">
        <v>0</v>
      </c>
      <c r="H12" s="285">
        <v>0</v>
      </c>
      <c r="I12" s="285">
        <v>0</v>
      </c>
      <c r="J12" s="285">
        <v>0</v>
      </c>
      <c r="K12" s="285">
        <v>0</v>
      </c>
      <c r="L12" s="285">
        <v>0</v>
      </c>
      <c r="M12" s="285">
        <v>0</v>
      </c>
      <c r="N12" s="285">
        <v>0</v>
      </c>
      <c r="O12" s="285">
        <v>0</v>
      </c>
      <c r="P12" s="285">
        <v>0</v>
      </c>
      <c r="Q12" s="285">
        <v>0</v>
      </c>
      <c r="R12" s="285">
        <v>0</v>
      </c>
      <c r="S12" s="285">
        <v>0</v>
      </c>
      <c r="T12" s="285">
        <v>0</v>
      </c>
      <c r="U12" s="285">
        <v>0</v>
      </c>
      <c r="V12" s="285">
        <v>0</v>
      </c>
      <c r="W12" s="285">
        <v>0</v>
      </c>
      <c r="X12" s="285">
        <v>0</v>
      </c>
      <c r="Y12" s="285">
        <v>0</v>
      </c>
      <c r="Z12" s="285">
        <v>0</v>
      </c>
      <c r="AA12" s="285">
        <v>0</v>
      </c>
      <c r="AB12" s="285">
        <v>0</v>
      </c>
      <c r="AC12" s="285">
        <v>0</v>
      </c>
      <c r="AD12" s="285">
        <v>0</v>
      </c>
      <c r="AE12" s="285">
        <v>0</v>
      </c>
      <c r="AF12" s="285">
        <v>0</v>
      </c>
      <c r="AG12" s="285">
        <v>0</v>
      </c>
      <c r="AH12" s="285">
        <v>0</v>
      </c>
      <c r="AI12" s="285">
        <v>0</v>
      </c>
      <c r="AJ12" s="285">
        <v>0</v>
      </c>
      <c r="AK12" s="285">
        <v>0</v>
      </c>
      <c r="AL12" s="285">
        <v>0</v>
      </c>
      <c r="AM12" s="285">
        <v>0</v>
      </c>
      <c r="AN12" s="285">
        <v>0</v>
      </c>
      <c r="AO12" s="285">
        <v>0</v>
      </c>
      <c r="AP12" s="285">
        <v>0</v>
      </c>
      <c r="AQ12" s="285">
        <v>0</v>
      </c>
      <c r="AR12" s="285">
        <v>0</v>
      </c>
      <c r="AS12" s="285">
        <v>0</v>
      </c>
      <c r="AT12" s="285">
        <v>0</v>
      </c>
      <c r="AU12" s="285">
        <v>0</v>
      </c>
      <c r="AV12" s="285">
        <v>0</v>
      </c>
      <c r="AW12" s="285">
        <v>0</v>
      </c>
      <c r="AX12" s="285">
        <v>0</v>
      </c>
      <c r="AY12" s="285">
        <v>0</v>
      </c>
      <c r="AZ12" s="285">
        <v>0</v>
      </c>
      <c r="BA12" s="285">
        <v>0</v>
      </c>
      <c r="BB12" s="285">
        <v>0</v>
      </c>
      <c r="BC12" s="285">
        <v>0</v>
      </c>
      <c r="BD12" s="285">
        <v>0</v>
      </c>
      <c r="BE12" s="285">
        <v>0</v>
      </c>
      <c r="BF12" s="285">
        <v>0</v>
      </c>
      <c r="BG12" s="285">
        <v>0</v>
      </c>
      <c r="BH12" s="285">
        <v>0</v>
      </c>
      <c r="BI12" s="285">
        <v>0</v>
      </c>
      <c r="BJ12" s="285">
        <v>0</v>
      </c>
      <c r="BK12" s="285">
        <v>0</v>
      </c>
      <c r="BL12" s="285">
        <v>0</v>
      </c>
    </row>
    <row r="13" spans="1:64" outlineLevel="1" x14ac:dyDescent="0.15">
      <c r="B13" s="47" t="s">
        <v>405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outlineLevel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outlineLevel="1" x14ac:dyDescent="0.15">
      <c r="A15" s="74"/>
      <c r="B15" s="73" t="s">
        <v>409</v>
      </c>
      <c r="C15" s="14"/>
      <c r="D15" s="132">
        <f>SUM(D6:D14)</f>
        <v>0</v>
      </c>
      <c r="E15" s="132">
        <f t="shared" ref="E15:BL15" si="0">SUM(E6:E14)</f>
        <v>0</v>
      </c>
      <c r="F15" s="132">
        <f t="shared" si="0"/>
        <v>0</v>
      </c>
      <c r="G15" s="132">
        <f t="shared" si="0"/>
        <v>0</v>
      </c>
      <c r="H15" s="132">
        <f t="shared" si="0"/>
        <v>0</v>
      </c>
      <c r="I15" s="132">
        <f t="shared" si="0"/>
        <v>0</v>
      </c>
      <c r="J15" s="132">
        <f t="shared" si="0"/>
        <v>0</v>
      </c>
      <c r="K15" s="132">
        <f t="shared" si="0"/>
        <v>0</v>
      </c>
      <c r="L15" s="132">
        <f t="shared" si="0"/>
        <v>0</v>
      </c>
      <c r="M15" s="132">
        <f t="shared" si="0"/>
        <v>0</v>
      </c>
      <c r="N15" s="132">
        <f t="shared" si="0"/>
        <v>0</v>
      </c>
      <c r="O15" s="132">
        <f t="shared" si="0"/>
        <v>0</v>
      </c>
      <c r="P15" s="132">
        <f t="shared" si="0"/>
        <v>0</v>
      </c>
      <c r="Q15" s="132">
        <f t="shared" si="0"/>
        <v>0</v>
      </c>
      <c r="R15" s="132">
        <f t="shared" si="0"/>
        <v>0</v>
      </c>
      <c r="S15" s="132">
        <f t="shared" si="0"/>
        <v>0</v>
      </c>
      <c r="T15" s="132">
        <f t="shared" si="0"/>
        <v>0</v>
      </c>
      <c r="U15" s="132">
        <f t="shared" si="0"/>
        <v>0</v>
      </c>
      <c r="V15" s="132">
        <f t="shared" si="0"/>
        <v>0</v>
      </c>
      <c r="W15" s="132">
        <f t="shared" si="0"/>
        <v>0</v>
      </c>
      <c r="X15" s="132">
        <f t="shared" si="0"/>
        <v>0</v>
      </c>
      <c r="Y15" s="132">
        <f t="shared" si="0"/>
        <v>0</v>
      </c>
      <c r="Z15" s="132">
        <f t="shared" si="0"/>
        <v>0</v>
      </c>
      <c r="AA15" s="132">
        <f t="shared" si="0"/>
        <v>0</v>
      </c>
      <c r="AB15" s="132">
        <f t="shared" si="0"/>
        <v>0</v>
      </c>
      <c r="AC15" s="132">
        <f t="shared" si="0"/>
        <v>0</v>
      </c>
      <c r="AD15" s="132">
        <f t="shared" si="0"/>
        <v>0</v>
      </c>
      <c r="AE15" s="132">
        <f t="shared" si="0"/>
        <v>0</v>
      </c>
      <c r="AF15" s="132">
        <f t="shared" si="0"/>
        <v>0</v>
      </c>
      <c r="AG15" s="132">
        <f t="shared" si="0"/>
        <v>0</v>
      </c>
      <c r="AH15" s="132">
        <f t="shared" si="0"/>
        <v>0</v>
      </c>
      <c r="AI15" s="132">
        <f t="shared" si="0"/>
        <v>0</v>
      </c>
      <c r="AJ15" s="132">
        <f t="shared" si="0"/>
        <v>0</v>
      </c>
      <c r="AK15" s="132">
        <f t="shared" si="0"/>
        <v>0</v>
      </c>
      <c r="AL15" s="132">
        <f t="shared" si="0"/>
        <v>0</v>
      </c>
      <c r="AM15" s="132">
        <f t="shared" si="0"/>
        <v>0</v>
      </c>
      <c r="AN15" s="132">
        <f t="shared" si="0"/>
        <v>0</v>
      </c>
      <c r="AO15" s="132">
        <f t="shared" si="0"/>
        <v>0</v>
      </c>
      <c r="AP15" s="132">
        <f t="shared" si="0"/>
        <v>0</v>
      </c>
      <c r="AQ15" s="132">
        <f t="shared" si="0"/>
        <v>0</v>
      </c>
      <c r="AR15" s="132">
        <f t="shared" si="0"/>
        <v>0</v>
      </c>
      <c r="AS15" s="132">
        <f t="shared" si="0"/>
        <v>0</v>
      </c>
      <c r="AT15" s="132">
        <f t="shared" si="0"/>
        <v>0</v>
      </c>
      <c r="AU15" s="132">
        <f t="shared" si="0"/>
        <v>0</v>
      </c>
      <c r="AV15" s="132">
        <f t="shared" si="0"/>
        <v>0</v>
      </c>
      <c r="AW15" s="132">
        <f t="shared" si="0"/>
        <v>0</v>
      </c>
      <c r="AX15" s="132">
        <f t="shared" si="0"/>
        <v>0</v>
      </c>
      <c r="AY15" s="132">
        <f t="shared" si="0"/>
        <v>0</v>
      </c>
      <c r="AZ15" s="132">
        <f t="shared" si="0"/>
        <v>0</v>
      </c>
      <c r="BA15" s="132">
        <f t="shared" si="0"/>
        <v>0</v>
      </c>
      <c r="BB15" s="132">
        <f t="shared" si="0"/>
        <v>0</v>
      </c>
      <c r="BC15" s="132">
        <f t="shared" si="0"/>
        <v>0</v>
      </c>
      <c r="BD15" s="132">
        <f t="shared" si="0"/>
        <v>0</v>
      </c>
      <c r="BE15" s="132">
        <f t="shared" si="0"/>
        <v>0</v>
      </c>
      <c r="BF15" s="132">
        <f t="shared" si="0"/>
        <v>0</v>
      </c>
      <c r="BG15" s="132">
        <f t="shared" si="0"/>
        <v>0</v>
      </c>
      <c r="BH15" s="132">
        <f t="shared" si="0"/>
        <v>0</v>
      </c>
      <c r="BI15" s="132">
        <f t="shared" si="0"/>
        <v>0</v>
      </c>
      <c r="BJ15" s="132">
        <f t="shared" si="0"/>
        <v>0</v>
      </c>
      <c r="BK15" s="132">
        <f t="shared" si="0"/>
        <v>0</v>
      </c>
      <c r="BL15" s="132">
        <f t="shared" si="0"/>
        <v>0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400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outlineLevel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outlineLevel="1" x14ac:dyDescent="0.15">
      <c r="B19" s="47" t="s">
        <v>404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outlineLevel="1" x14ac:dyDescent="0.15">
      <c r="B20" s="47" t="s">
        <v>526</v>
      </c>
      <c r="D20" s="285"/>
      <c r="E20" s="285">
        <v>0</v>
      </c>
      <c r="F20" s="285">
        <v>0</v>
      </c>
      <c r="G20" s="285">
        <v>0</v>
      </c>
      <c r="H20" s="285">
        <v>0</v>
      </c>
      <c r="I20" s="285">
        <v>0</v>
      </c>
      <c r="J20" s="285">
        <v>0</v>
      </c>
      <c r="K20" s="285">
        <v>0</v>
      </c>
      <c r="L20" s="285">
        <v>0</v>
      </c>
      <c r="M20" s="285">
        <v>0</v>
      </c>
      <c r="N20" s="285">
        <v>0</v>
      </c>
      <c r="O20" s="285">
        <v>0</v>
      </c>
      <c r="P20" s="285">
        <v>0</v>
      </c>
      <c r="Q20" s="285">
        <v>0</v>
      </c>
      <c r="R20" s="285">
        <v>0</v>
      </c>
      <c r="S20" s="285">
        <v>0</v>
      </c>
      <c r="T20" s="285">
        <v>0</v>
      </c>
      <c r="U20" s="285">
        <v>0</v>
      </c>
      <c r="V20" s="285">
        <v>0</v>
      </c>
      <c r="W20" s="285">
        <v>0</v>
      </c>
      <c r="X20" s="285">
        <v>0</v>
      </c>
      <c r="Y20" s="285">
        <v>0</v>
      </c>
      <c r="Z20" s="285">
        <v>0</v>
      </c>
      <c r="AA20" s="285">
        <v>0</v>
      </c>
      <c r="AB20" s="285">
        <v>0</v>
      </c>
      <c r="AC20" s="285">
        <v>0</v>
      </c>
      <c r="AD20" s="285">
        <v>0</v>
      </c>
      <c r="AE20" s="285">
        <v>0</v>
      </c>
      <c r="AF20" s="285">
        <v>0</v>
      </c>
      <c r="AG20" s="285">
        <v>0</v>
      </c>
      <c r="AH20" s="285">
        <v>0</v>
      </c>
      <c r="AI20" s="285">
        <v>0</v>
      </c>
      <c r="AJ20" s="285">
        <v>0</v>
      </c>
      <c r="AK20" s="285">
        <v>0</v>
      </c>
      <c r="AL20" s="285">
        <v>0</v>
      </c>
      <c r="AM20" s="285">
        <v>0</v>
      </c>
      <c r="AN20" s="285">
        <v>0</v>
      </c>
      <c r="AO20" s="285">
        <v>0</v>
      </c>
      <c r="AP20" s="285">
        <v>0</v>
      </c>
      <c r="AQ20" s="285">
        <v>0</v>
      </c>
      <c r="AR20" s="285">
        <v>0</v>
      </c>
      <c r="AS20" s="285">
        <v>0</v>
      </c>
      <c r="AT20" s="285">
        <v>0</v>
      </c>
      <c r="AU20" s="285">
        <v>0</v>
      </c>
      <c r="AV20" s="285">
        <v>0</v>
      </c>
      <c r="AW20" s="285">
        <v>0</v>
      </c>
      <c r="AX20" s="285">
        <v>0</v>
      </c>
      <c r="AY20" s="285">
        <v>0</v>
      </c>
      <c r="AZ20" s="285">
        <v>0</v>
      </c>
      <c r="BA20" s="285">
        <v>0</v>
      </c>
      <c r="BB20" s="285">
        <v>0</v>
      </c>
      <c r="BC20" s="285">
        <v>0</v>
      </c>
      <c r="BD20" s="285">
        <v>0</v>
      </c>
      <c r="BE20" s="285">
        <v>0</v>
      </c>
      <c r="BF20" s="285">
        <v>0</v>
      </c>
      <c r="BG20" s="285">
        <v>0</v>
      </c>
      <c r="BH20" s="285">
        <v>0</v>
      </c>
      <c r="BI20" s="285">
        <v>0</v>
      </c>
      <c r="BJ20" s="285">
        <v>0</v>
      </c>
      <c r="BK20" s="285">
        <v>0</v>
      </c>
      <c r="BL20" s="285">
        <v>0</v>
      </c>
    </row>
    <row r="21" spans="1:64" customFormat="1" outlineLevel="1" x14ac:dyDescent="0.15">
      <c r="B21" s="47" t="s">
        <v>571</v>
      </c>
      <c r="D21" s="285"/>
      <c r="E21" s="285">
        <v>0</v>
      </c>
      <c r="F21" s="285">
        <v>0</v>
      </c>
      <c r="G21" s="285">
        <v>0</v>
      </c>
      <c r="H21" s="285">
        <v>0</v>
      </c>
      <c r="I21" s="285">
        <v>0</v>
      </c>
      <c r="J21" s="285">
        <v>0</v>
      </c>
      <c r="K21" s="285">
        <v>0</v>
      </c>
      <c r="L21" s="285">
        <v>0</v>
      </c>
      <c r="M21" s="285">
        <v>0</v>
      </c>
      <c r="N21" s="285">
        <v>0</v>
      </c>
      <c r="O21" s="285">
        <v>0</v>
      </c>
      <c r="P21" s="285">
        <v>0</v>
      </c>
      <c r="Q21" s="285">
        <v>0</v>
      </c>
      <c r="R21" s="285">
        <v>0</v>
      </c>
      <c r="S21" s="285">
        <v>0</v>
      </c>
      <c r="T21" s="285">
        <v>0</v>
      </c>
      <c r="U21" s="285">
        <v>0</v>
      </c>
      <c r="V21" s="285">
        <v>0</v>
      </c>
      <c r="W21" s="285">
        <v>0</v>
      </c>
      <c r="X21" s="285">
        <v>0</v>
      </c>
      <c r="Y21" s="285">
        <v>0</v>
      </c>
      <c r="Z21" s="285">
        <v>0</v>
      </c>
      <c r="AA21" s="285">
        <v>0</v>
      </c>
      <c r="AB21" s="285">
        <v>0</v>
      </c>
      <c r="AC21" s="285">
        <v>0</v>
      </c>
      <c r="AD21" s="285">
        <v>0</v>
      </c>
      <c r="AE21" s="285">
        <v>0</v>
      </c>
      <c r="AF21" s="285">
        <v>0</v>
      </c>
      <c r="AG21" s="285">
        <v>0</v>
      </c>
      <c r="AH21" s="285">
        <v>0</v>
      </c>
      <c r="AI21" s="285">
        <v>0</v>
      </c>
      <c r="AJ21" s="285">
        <v>0</v>
      </c>
      <c r="AK21" s="285">
        <v>0</v>
      </c>
      <c r="AL21" s="285">
        <v>0</v>
      </c>
      <c r="AM21" s="285">
        <v>0</v>
      </c>
      <c r="AN21" s="285">
        <v>0</v>
      </c>
      <c r="AO21" s="285">
        <v>0</v>
      </c>
      <c r="AP21" s="285">
        <v>0</v>
      </c>
      <c r="AQ21" s="285">
        <v>0</v>
      </c>
      <c r="AR21" s="285">
        <v>0</v>
      </c>
      <c r="AS21" s="285">
        <v>0</v>
      </c>
      <c r="AT21" s="285">
        <v>0</v>
      </c>
      <c r="AU21" s="285">
        <v>0</v>
      </c>
      <c r="AV21" s="285">
        <v>0</v>
      </c>
      <c r="AW21" s="285">
        <v>0</v>
      </c>
      <c r="AX21" s="285">
        <v>0</v>
      </c>
      <c r="AY21" s="285">
        <v>0</v>
      </c>
      <c r="AZ21" s="285">
        <v>0</v>
      </c>
      <c r="BA21" s="285">
        <v>0</v>
      </c>
      <c r="BB21" s="285">
        <v>0</v>
      </c>
      <c r="BC21" s="285">
        <v>0</v>
      </c>
      <c r="BD21" s="285">
        <v>0</v>
      </c>
      <c r="BE21" s="285">
        <v>0</v>
      </c>
      <c r="BF21" s="285">
        <v>0</v>
      </c>
      <c r="BG21" s="285">
        <v>0</v>
      </c>
      <c r="BH21" s="285">
        <v>0</v>
      </c>
      <c r="BI21" s="285">
        <v>0</v>
      </c>
      <c r="BJ21" s="285">
        <v>0</v>
      </c>
      <c r="BK21" s="285">
        <v>0</v>
      </c>
      <c r="BL21" s="285">
        <v>0</v>
      </c>
    </row>
    <row r="22" spans="1:64" customFormat="1" outlineLevel="1" x14ac:dyDescent="0.15">
      <c r="B22" s="47" t="s">
        <v>572</v>
      </c>
      <c r="D22" s="285"/>
      <c r="E22" s="285">
        <v>0</v>
      </c>
      <c r="F22" s="285">
        <v>0</v>
      </c>
      <c r="G22" s="285">
        <v>0</v>
      </c>
      <c r="H22" s="285">
        <v>0</v>
      </c>
      <c r="I22" s="285">
        <v>0</v>
      </c>
      <c r="J22" s="285">
        <v>0</v>
      </c>
      <c r="K22" s="285">
        <v>0</v>
      </c>
      <c r="L22" s="285">
        <v>0</v>
      </c>
      <c r="M22" s="285">
        <v>0</v>
      </c>
      <c r="N22" s="285">
        <v>0</v>
      </c>
      <c r="O22" s="285">
        <v>0</v>
      </c>
      <c r="P22" s="285">
        <v>0</v>
      </c>
      <c r="Q22" s="285">
        <v>0</v>
      </c>
      <c r="R22" s="285">
        <v>0</v>
      </c>
      <c r="S22" s="285">
        <v>0</v>
      </c>
      <c r="T22" s="285">
        <v>0</v>
      </c>
      <c r="U22" s="285">
        <v>0</v>
      </c>
      <c r="V22" s="285">
        <v>0</v>
      </c>
      <c r="W22" s="285">
        <v>0</v>
      </c>
      <c r="X22" s="285">
        <v>0</v>
      </c>
      <c r="Y22" s="285">
        <v>0</v>
      </c>
      <c r="Z22" s="285">
        <v>0</v>
      </c>
      <c r="AA22" s="285">
        <v>0</v>
      </c>
      <c r="AB22" s="285">
        <v>0</v>
      </c>
      <c r="AC22" s="285">
        <v>0</v>
      </c>
      <c r="AD22" s="285">
        <v>0</v>
      </c>
      <c r="AE22" s="285">
        <v>0</v>
      </c>
      <c r="AF22" s="285">
        <v>0</v>
      </c>
      <c r="AG22" s="285">
        <v>0</v>
      </c>
      <c r="AH22" s="285">
        <v>0</v>
      </c>
      <c r="AI22" s="285">
        <v>0</v>
      </c>
      <c r="AJ22" s="285">
        <v>0</v>
      </c>
      <c r="AK22" s="285">
        <v>0</v>
      </c>
      <c r="AL22" s="285">
        <v>0</v>
      </c>
      <c r="AM22" s="285">
        <v>0</v>
      </c>
      <c r="AN22" s="285">
        <v>0</v>
      </c>
      <c r="AO22" s="285">
        <v>0</v>
      </c>
      <c r="AP22" s="285">
        <v>0</v>
      </c>
      <c r="AQ22" s="285">
        <v>0</v>
      </c>
      <c r="AR22" s="285">
        <v>0</v>
      </c>
      <c r="AS22" s="285">
        <v>0</v>
      </c>
      <c r="AT22" s="285">
        <v>0</v>
      </c>
      <c r="AU22" s="285">
        <v>0</v>
      </c>
      <c r="AV22" s="285">
        <v>0</v>
      </c>
      <c r="AW22" s="285">
        <v>0</v>
      </c>
      <c r="AX22" s="285">
        <v>0</v>
      </c>
      <c r="AY22" s="285">
        <v>0</v>
      </c>
      <c r="AZ22" s="285">
        <v>0</v>
      </c>
      <c r="BA22" s="285">
        <v>0</v>
      </c>
      <c r="BB22" s="285">
        <v>0</v>
      </c>
      <c r="BC22" s="285">
        <v>0</v>
      </c>
      <c r="BD22" s="285">
        <v>0</v>
      </c>
      <c r="BE22" s="285">
        <v>0</v>
      </c>
      <c r="BF22" s="285">
        <v>0</v>
      </c>
      <c r="BG22" s="285">
        <v>0</v>
      </c>
      <c r="BH22" s="285">
        <v>0</v>
      </c>
      <c r="BI22" s="285">
        <v>0</v>
      </c>
      <c r="BJ22" s="285">
        <v>0</v>
      </c>
      <c r="BK22" s="285">
        <v>0</v>
      </c>
      <c r="BL22" s="285">
        <v>0</v>
      </c>
    </row>
    <row r="23" spans="1:64" customFormat="1" outlineLevel="1" x14ac:dyDescent="0.15">
      <c r="B23" s="47" t="s">
        <v>408</v>
      </c>
      <c r="D23" s="285"/>
      <c r="E23" s="285"/>
      <c r="F23" s="285"/>
      <c r="G23" s="285"/>
      <c r="H23" s="285"/>
      <c r="I23" s="285"/>
      <c r="J23" s="285"/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  <c r="BB23" s="285">
        <v>0</v>
      </c>
      <c r="BC23" s="285">
        <v>0</v>
      </c>
      <c r="BD23" s="285">
        <v>0</v>
      </c>
      <c r="BE23" s="285">
        <v>0</v>
      </c>
      <c r="BF23" s="285">
        <v>0</v>
      </c>
      <c r="BG23" s="285">
        <v>0</v>
      </c>
      <c r="BH23" s="285">
        <v>0</v>
      </c>
      <c r="BI23" s="285">
        <v>0</v>
      </c>
      <c r="BJ23" s="285">
        <v>0</v>
      </c>
      <c r="BK23" s="285">
        <v>0</v>
      </c>
      <c r="BL23" s="285">
        <v>0</v>
      </c>
    </row>
    <row r="24" spans="1:64" customFormat="1" outlineLevel="1" x14ac:dyDescent="0.15">
      <c r="B24" s="47" t="s">
        <v>406</v>
      </c>
      <c r="D24" s="285"/>
      <c r="E24" s="285"/>
      <c r="F24" s="285"/>
      <c r="G24" s="285"/>
      <c r="H24" s="285"/>
      <c r="I24" s="285"/>
      <c r="J24" s="285"/>
      <c r="K24" s="285">
        <v>0</v>
      </c>
      <c r="L24" s="285">
        <v>0</v>
      </c>
      <c r="M24" s="285">
        <v>0</v>
      </c>
      <c r="N24" s="285">
        <v>0</v>
      </c>
      <c r="O24" s="285">
        <v>0</v>
      </c>
      <c r="P24" s="285">
        <v>0</v>
      </c>
      <c r="Q24" s="285">
        <v>0</v>
      </c>
      <c r="R24" s="285">
        <v>0</v>
      </c>
      <c r="S24" s="285">
        <v>0</v>
      </c>
      <c r="T24" s="285">
        <v>0</v>
      </c>
      <c r="U24" s="285">
        <v>0</v>
      </c>
      <c r="V24" s="285">
        <v>0</v>
      </c>
      <c r="W24" s="285">
        <v>0</v>
      </c>
      <c r="X24" s="285">
        <v>0</v>
      </c>
      <c r="Y24" s="285">
        <v>0</v>
      </c>
      <c r="Z24" s="285">
        <v>0</v>
      </c>
      <c r="AA24" s="285">
        <v>0</v>
      </c>
      <c r="AB24" s="285">
        <v>0</v>
      </c>
      <c r="AC24" s="285">
        <v>0</v>
      </c>
      <c r="AD24" s="285">
        <v>0</v>
      </c>
      <c r="AE24" s="285">
        <v>0</v>
      </c>
      <c r="AF24" s="285">
        <v>0</v>
      </c>
      <c r="AG24" s="285">
        <v>0</v>
      </c>
      <c r="AH24" s="285">
        <v>0</v>
      </c>
      <c r="AI24" s="285">
        <v>0</v>
      </c>
      <c r="AJ24" s="285">
        <v>0</v>
      </c>
      <c r="AK24" s="285">
        <v>0</v>
      </c>
      <c r="AL24" s="285">
        <v>0</v>
      </c>
      <c r="AM24" s="285">
        <v>0</v>
      </c>
      <c r="AN24" s="285">
        <v>0</v>
      </c>
      <c r="AO24" s="285">
        <v>0</v>
      </c>
      <c r="AP24" s="285">
        <v>0</v>
      </c>
      <c r="AQ24" s="285">
        <v>0</v>
      </c>
      <c r="AR24" s="285">
        <v>0</v>
      </c>
      <c r="AS24" s="285">
        <v>0</v>
      </c>
      <c r="AT24" s="285">
        <v>0</v>
      </c>
      <c r="AU24" s="285">
        <v>0</v>
      </c>
      <c r="AV24" s="285">
        <v>0</v>
      </c>
      <c r="AW24" s="285">
        <v>0</v>
      </c>
      <c r="AX24" s="285">
        <v>0</v>
      </c>
      <c r="AY24" s="285">
        <v>0</v>
      </c>
      <c r="AZ24" s="285">
        <v>0</v>
      </c>
      <c r="BA24" s="285">
        <v>0</v>
      </c>
      <c r="BB24" s="285">
        <v>0</v>
      </c>
      <c r="BC24" s="285">
        <v>0</v>
      </c>
      <c r="BD24" s="285">
        <v>0</v>
      </c>
      <c r="BE24" s="285">
        <v>0</v>
      </c>
      <c r="BF24" s="285">
        <v>0</v>
      </c>
      <c r="BG24" s="285">
        <v>0</v>
      </c>
      <c r="BH24" s="285">
        <v>0</v>
      </c>
      <c r="BI24" s="285">
        <v>0</v>
      </c>
      <c r="BJ24" s="285">
        <v>0</v>
      </c>
      <c r="BK24" s="285">
        <v>0</v>
      </c>
      <c r="BL24" s="285">
        <v>0</v>
      </c>
    </row>
    <row r="25" spans="1:64" outlineLevel="1" x14ac:dyDescent="0.15">
      <c r="B25" s="47" t="s">
        <v>373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outlineLevel="1" x14ac:dyDescent="0.15">
      <c r="B26" s="47" t="s">
        <v>374</v>
      </c>
      <c r="C26" s="33"/>
      <c r="D26" s="285"/>
      <c r="E26" s="285"/>
      <c r="F26" s="285"/>
      <c r="G26" s="285"/>
      <c r="H26" s="285"/>
      <c r="I26" s="285"/>
      <c r="J26" s="285"/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  <c r="BB26" s="285">
        <v>0</v>
      </c>
      <c r="BC26" s="285">
        <v>0</v>
      </c>
      <c r="BD26" s="285">
        <v>0</v>
      </c>
      <c r="BE26" s="285">
        <v>0</v>
      </c>
      <c r="BF26" s="285">
        <v>0</v>
      </c>
      <c r="BG26" s="285">
        <v>0</v>
      </c>
      <c r="BH26" s="285">
        <v>0</v>
      </c>
      <c r="BI26" s="285">
        <v>0</v>
      </c>
      <c r="BJ26" s="285">
        <v>0</v>
      </c>
      <c r="BK26" s="285">
        <v>0</v>
      </c>
      <c r="BL26" s="285">
        <v>0</v>
      </c>
    </row>
    <row r="27" spans="1:64" customFormat="1" outlineLevel="1" x14ac:dyDescent="0.15">
      <c r="B27" s="47" t="s">
        <v>403</v>
      </c>
      <c r="D27" s="285">
        <v>0</v>
      </c>
      <c r="E27" s="285">
        <v>0</v>
      </c>
      <c r="F27" s="285">
        <v>0</v>
      </c>
      <c r="G27" s="285">
        <v>0</v>
      </c>
      <c r="H27" s="285">
        <v>0</v>
      </c>
      <c r="I27" s="285">
        <v>0</v>
      </c>
      <c r="J27" s="285">
        <v>0</v>
      </c>
      <c r="K27" s="285">
        <v>0</v>
      </c>
      <c r="L27" s="285">
        <v>0</v>
      </c>
      <c r="M27" s="285">
        <v>0</v>
      </c>
      <c r="N27" s="285">
        <v>0</v>
      </c>
      <c r="O27" s="285">
        <v>0</v>
      </c>
      <c r="P27" s="285">
        <v>0</v>
      </c>
      <c r="Q27" s="285">
        <v>0</v>
      </c>
      <c r="R27" s="285">
        <v>0</v>
      </c>
      <c r="S27" s="285">
        <v>0</v>
      </c>
      <c r="T27" s="285">
        <v>0</v>
      </c>
      <c r="U27" s="285">
        <v>0</v>
      </c>
      <c r="V27" s="285">
        <v>0</v>
      </c>
      <c r="W27" s="285">
        <v>0</v>
      </c>
      <c r="X27" s="285">
        <v>0</v>
      </c>
      <c r="Y27" s="285">
        <v>0</v>
      </c>
      <c r="Z27" s="285">
        <v>0</v>
      </c>
      <c r="AA27" s="285">
        <v>0</v>
      </c>
      <c r="AB27" s="285">
        <v>0</v>
      </c>
      <c r="AC27" s="285">
        <v>0</v>
      </c>
      <c r="AD27" s="285">
        <v>0</v>
      </c>
      <c r="AE27" s="285">
        <v>0</v>
      </c>
      <c r="AF27" s="285">
        <v>0</v>
      </c>
      <c r="AG27" s="285">
        <v>0</v>
      </c>
      <c r="AH27" s="285">
        <v>0</v>
      </c>
      <c r="AI27" s="285">
        <v>0</v>
      </c>
      <c r="AJ27" s="285">
        <v>0</v>
      </c>
      <c r="AK27" s="285">
        <v>0</v>
      </c>
      <c r="AL27" s="285">
        <v>0</v>
      </c>
      <c r="AM27" s="285">
        <v>0</v>
      </c>
      <c r="AN27" s="285">
        <v>0</v>
      </c>
      <c r="AO27" s="285">
        <v>0</v>
      </c>
      <c r="AP27" s="285">
        <v>0</v>
      </c>
      <c r="AQ27" s="285">
        <v>0</v>
      </c>
      <c r="AR27" s="285">
        <v>0</v>
      </c>
      <c r="AS27" s="285">
        <v>0</v>
      </c>
      <c r="AT27" s="285">
        <v>0</v>
      </c>
      <c r="AU27" s="285">
        <v>0</v>
      </c>
      <c r="AV27" s="285">
        <v>0</v>
      </c>
      <c r="AW27" s="285">
        <v>0</v>
      </c>
      <c r="AX27" s="285">
        <v>0</v>
      </c>
      <c r="AY27" s="285">
        <v>0</v>
      </c>
      <c r="AZ27" s="285">
        <v>0</v>
      </c>
      <c r="BA27" s="285">
        <v>0</v>
      </c>
      <c r="BB27" s="285">
        <v>0</v>
      </c>
      <c r="BC27" s="285">
        <v>0</v>
      </c>
      <c r="BD27" s="285">
        <v>0</v>
      </c>
      <c r="BE27" s="285">
        <v>0</v>
      </c>
      <c r="BF27" s="285">
        <v>0</v>
      </c>
      <c r="BG27" s="285">
        <v>0</v>
      </c>
      <c r="BH27" s="285">
        <v>0</v>
      </c>
      <c r="BI27" s="285">
        <v>0</v>
      </c>
      <c r="BJ27" s="285">
        <v>0</v>
      </c>
      <c r="BK27" s="285">
        <v>0</v>
      </c>
      <c r="BL27" s="285">
        <v>0</v>
      </c>
    </row>
    <row r="28" spans="1:64" outlineLevel="1" x14ac:dyDescent="0.15">
      <c r="B28" s="47" t="s">
        <v>405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outlineLevel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outlineLevel="1" x14ac:dyDescent="0.15">
      <c r="A30" s="74"/>
      <c r="B30" s="73" t="s">
        <v>410</v>
      </c>
      <c r="C30" s="14"/>
      <c r="D30" s="86">
        <f>SUM(D19:D29)</f>
        <v>0</v>
      </c>
      <c r="E30" s="86">
        <f t="shared" ref="E30:BL30" si="1">SUM(E19:E29)</f>
        <v>0</v>
      </c>
      <c r="F30" s="86">
        <f t="shared" si="1"/>
        <v>0</v>
      </c>
      <c r="G30" s="86">
        <f t="shared" si="1"/>
        <v>0</v>
      </c>
      <c r="H30" s="86">
        <f t="shared" si="1"/>
        <v>0</v>
      </c>
      <c r="I30" s="86">
        <f t="shared" si="1"/>
        <v>0</v>
      </c>
      <c r="J30" s="86">
        <f t="shared" si="1"/>
        <v>0</v>
      </c>
      <c r="K30" s="86">
        <f t="shared" si="1"/>
        <v>0</v>
      </c>
      <c r="L30" s="86">
        <f t="shared" si="1"/>
        <v>0</v>
      </c>
      <c r="M30" s="86">
        <f t="shared" si="1"/>
        <v>0</v>
      </c>
      <c r="N30" s="86">
        <f t="shared" si="1"/>
        <v>0</v>
      </c>
      <c r="O30" s="86">
        <f t="shared" si="1"/>
        <v>0</v>
      </c>
      <c r="P30" s="86">
        <f t="shared" si="1"/>
        <v>0</v>
      </c>
      <c r="Q30" s="86">
        <f t="shared" si="1"/>
        <v>0</v>
      </c>
      <c r="R30" s="86">
        <f t="shared" si="1"/>
        <v>0</v>
      </c>
      <c r="S30" s="86">
        <f t="shared" si="1"/>
        <v>0</v>
      </c>
      <c r="T30" s="86">
        <f t="shared" si="1"/>
        <v>0</v>
      </c>
      <c r="U30" s="86">
        <f t="shared" si="1"/>
        <v>0</v>
      </c>
      <c r="V30" s="86">
        <f t="shared" si="1"/>
        <v>0</v>
      </c>
      <c r="W30" s="86">
        <f t="shared" si="1"/>
        <v>0</v>
      </c>
      <c r="X30" s="86">
        <f t="shared" si="1"/>
        <v>0</v>
      </c>
      <c r="Y30" s="86">
        <f t="shared" si="1"/>
        <v>0</v>
      </c>
      <c r="Z30" s="86">
        <f t="shared" si="1"/>
        <v>0</v>
      </c>
      <c r="AA30" s="86">
        <f t="shared" si="1"/>
        <v>0</v>
      </c>
      <c r="AB30" s="86">
        <f t="shared" si="1"/>
        <v>0</v>
      </c>
      <c r="AC30" s="86">
        <f t="shared" si="1"/>
        <v>0</v>
      </c>
      <c r="AD30" s="86">
        <f t="shared" si="1"/>
        <v>0</v>
      </c>
      <c r="AE30" s="86">
        <f t="shared" si="1"/>
        <v>0</v>
      </c>
      <c r="AF30" s="86">
        <f t="shared" si="1"/>
        <v>0</v>
      </c>
      <c r="AG30" s="86">
        <f t="shared" si="1"/>
        <v>0</v>
      </c>
      <c r="AH30" s="86">
        <f t="shared" si="1"/>
        <v>0</v>
      </c>
      <c r="AI30" s="86">
        <f t="shared" si="1"/>
        <v>0</v>
      </c>
      <c r="AJ30" s="86">
        <f t="shared" si="1"/>
        <v>0</v>
      </c>
      <c r="AK30" s="86">
        <f t="shared" si="1"/>
        <v>0</v>
      </c>
      <c r="AL30" s="86">
        <f t="shared" si="1"/>
        <v>0</v>
      </c>
      <c r="AM30" s="86">
        <f t="shared" si="1"/>
        <v>0</v>
      </c>
      <c r="AN30" s="86">
        <f t="shared" si="1"/>
        <v>0</v>
      </c>
      <c r="AO30" s="86">
        <f t="shared" si="1"/>
        <v>0</v>
      </c>
      <c r="AP30" s="86">
        <f t="shared" si="1"/>
        <v>0</v>
      </c>
      <c r="AQ30" s="86">
        <f t="shared" si="1"/>
        <v>0</v>
      </c>
      <c r="AR30" s="86">
        <f t="shared" si="1"/>
        <v>0</v>
      </c>
      <c r="AS30" s="86">
        <f t="shared" si="1"/>
        <v>0</v>
      </c>
      <c r="AT30" s="86">
        <f t="shared" si="1"/>
        <v>0</v>
      </c>
      <c r="AU30" s="86">
        <f t="shared" si="1"/>
        <v>0</v>
      </c>
      <c r="AV30" s="86">
        <f t="shared" si="1"/>
        <v>0</v>
      </c>
      <c r="AW30" s="86">
        <f t="shared" si="1"/>
        <v>0</v>
      </c>
      <c r="AX30" s="86">
        <f t="shared" si="1"/>
        <v>0</v>
      </c>
      <c r="AY30" s="86">
        <f t="shared" si="1"/>
        <v>0</v>
      </c>
      <c r="AZ30" s="86">
        <f t="shared" si="1"/>
        <v>0</v>
      </c>
      <c r="BA30" s="86">
        <f t="shared" si="1"/>
        <v>0</v>
      </c>
      <c r="BB30" s="86">
        <f t="shared" si="1"/>
        <v>0</v>
      </c>
      <c r="BC30" s="86">
        <f t="shared" si="1"/>
        <v>0</v>
      </c>
      <c r="BD30" s="86">
        <f t="shared" si="1"/>
        <v>0</v>
      </c>
      <c r="BE30" s="86">
        <f t="shared" si="1"/>
        <v>0</v>
      </c>
      <c r="BF30" s="86">
        <f t="shared" si="1"/>
        <v>0</v>
      </c>
      <c r="BG30" s="86">
        <f t="shared" si="1"/>
        <v>0</v>
      </c>
      <c r="BH30" s="86">
        <f t="shared" si="1"/>
        <v>0</v>
      </c>
      <c r="BI30" s="86">
        <f t="shared" si="1"/>
        <v>0</v>
      </c>
      <c r="BJ30" s="86">
        <f t="shared" si="1"/>
        <v>0</v>
      </c>
      <c r="BK30" s="86">
        <f t="shared" si="1"/>
        <v>0</v>
      </c>
      <c r="BL30" s="86">
        <f t="shared" si="1"/>
        <v>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398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outlineLevel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outlineLevel="1" x14ac:dyDescent="0.15">
      <c r="B34" s="47" t="s">
        <v>404</v>
      </c>
      <c r="D34" s="285"/>
      <c r="E34" s="285">
        <v>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outlineLevel="1" x14ac:dyDescent="0.15">
      <c r="B35" s="47" t="s">
        <v>407</v>
      </c>
      <c r="D35" s="285"/>
      <c r="E35" s="285">
        <v>0</v>
      </c>
      <c r="F35" s="285">
        <v>0</v>
      </c>
      <c r="G35" s="285">
        <v>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outlineLevel="1" x14ac:dyDescent="0.15">
      <c r="B36" s="47" t="s">
        <v>408</v>
      </c>
      <c r="D36" s="285"/>
      <c r="E36" s="285">
        <v>0</v>
      </c>
      <c r="F36" s="285">
        <v>0</v>
      </c>
      <c r="G36" s="285">
        <v>0</v>
      </c>
      <c r="H36" s="285">
        <v>0</v>
      </c>
      <c r="I36" s="285">
        <v>0</v>
      </c>
      <c r="J36" s="285">
        <v>0</v>
      </c>
      <c r="K36" s="285">
        <v>0</v>
      </c>
      <c r="L36" s="285">
        <v>0</v>
      </c>
      <c r="M36" s="285">
        <v>0</v>
      </c>
      <c r="N36" s="285">
        <v>0</v>
      </c>
      <c r="O36" s="285">
        <v>0</v>
      </c>
      <c r="P36" s="285">
        <v>0</v>
      </c>
      <c r="Q36" s="285">
        <v>0</v>
      </c>
      <c r="R36" s="285">
        <v>0</v>
      </c>
      <c r="S36" s="285">
        <v>0</v>
      </c>
      <c r="T36" s="285">
        <v>0</v>
      </c>
      <c r="U36" s="285">
        <v>0</v>
      </c>
      <c r="V36" s="285">
        <v>0</v>
      </c>
      <c r="W36" s="285">
        <v>0</v>
      </c>
      <c r="X36" s="285">
        <v>0</v>
      </c>
      <c r="Y36" s="285">
        <v>0</v>
      </c>
      <c r="Z36" s="285">
        <v>0</v>
      </c>
      <c r="AA36" s="285">
        <v>0</v>
      </c>
      <c r="AB36" s="285">
        <v>0</v>
      </c>
      <c r="AC36" s="285">
        <v>0</v>
      </c>
      <c r="AD36" s="285">
        <v>0</v>
      </c>
      <c r="AE36" s="285">
        <v>0</v>
      </c>
      <c r="AF36" s="285">
        <v>0</v>
      </c>
      <c r="AG36" s="285">
        <v>0</v>
      </c>
      <c r="AH36" s="285">
        <v>0</v>
      </c>
      <c r="AI36" s="285">
        <v>0</v>
      </c>
      <c r="AJ36" s="285">
        <v>0</v>
      </c>
      <c r="AK36" s="285">
        <v>0</v>
      </c>
      <c r="AL36" s="285">
        <v>0</v>
      </c>
      <c r="AM36" s="285">
        <v>0</v>
      </c>
      <c r="AN36" s="285">
        <v>0</v>
      </c>
      <c r="AO36" s="285">
        <v>0</v>
      </c>
      <c r="AP36" s="285">
        <v>0</v>
      </c>
      <c r="AQ36" s="285">
        <v>0</v>
      </c>
      <c r="AR36" s="285">
        <v>0</v>
      </c>
      <c r="AS36" s="285">
        <v>0</v>
      </c>
      <c r="AT36" s="285">
        <v>0</v>
      </c>
      <c r="AU36" s="285">
        <v>0</v>
      </c>
      <c r="AV36" s="285">
        <v>0</v>
      </c>
      <c r="AW36" s="285">
        <v>0</v>
      </c>
      <c r="AX36" s="285">
        <v>0</v>
      </c>
      <c r="AY36" s="285">
        <v>0</v>
      </c>
      <c r="AZ36" s="285">
        <v>0</v>
      </c>
      <c r="BA36" s="285">
        <v>0</v>
      </c>
      <c r="BB36" s="285">
        <v>0</v>
      </c>
      <c r="BC36" s="285">
        <v>0</v>
      </c>
      <c r="BD36" s="285">
        <v>0</v>
      </c>
      <c r="BE36" s="285">
        <v>0</v>
      </c>
      <c r="BF36" s="285">
        <v>0</v>
      </c>
      <c r="BG36" s="285">
        <v>0</v>
      </c>
      <c r="BH36" s="285">
        <v>0</v>
      </c>
      <c r="BI36" s="285">
        <v>0</v>
      </c>
      <c r="BJ36" s="285">
        <v>0</v>
      </c>
      <c r="BK36" s="285">
        <v>0</v>
      </c>
      <c r="BL36" s="285">
        <v>0</v>
      </c>
    </row>
    <row r="37" spans="1:64" customFormat="1" outlineLevel="1" x14ac:dyDescent="0.15">
      <c r="B37" s="47" t="s">
        <v>406</v>
      </c>
      <c r="D37" s="285"/>
      <c r="E37" s="285">
        <v>0</v>
      </c>
      <c r="F37" s="285">
        <v>0</v>
      </c>
      <c r="G37" s="285">
        <v>0</v>
      </c>
      <c r="H37" s="285">
        <v>0</v>
      </c>
      <c r="I37" s="285">
        <v>0</v>
      </c>
      <c r="J37" s="285">
        <v>0</v>
      </c>
      <c r="K37" s="285">
        <v>0</v>
      </c>
      <c r="L37" s="285">
        <v>0</v>
      </c>
      <c r="M37" s="285">
        <v>0</v>
      </c>
      <c r="N37" s="285">
        <v>0</v>
      </c>
      <c r="O37" s="285">
        <v>0</v>
      </c>
      <c r="P37" s="285">
        <v>0</v>
      </c>
      <c r="Q37" s="285">
        <v>0</v>
      </c>
      <c r="R37" s="285">
        <v>0</v>
      </c>
      <c r="S37" s="285">
        <v>0</v>
      </c>
      <c r="T37" s="285">
        <v>0</v>
      </c>
      <c r="U37" s="285">
        <v>0</v>
      </c>
      <c r="V37" s="285">
        <v>0</v>
      </c>
      <c r="W37" s="285">
        <v>0</v>
      </c>
      <c r="X37" s="285">
        <v>0</v>
      </c>
      <c r="Y37" s="285">
        <v>0</v>
      </c>
      <c r="Z37" s="285">
        <v>0</v>
      </c>
      <c r="AA37" s="285">
        <v>0</v>
      </c>
      <c r="AB37" s="285">
        <v>0</v>
      </c>
      <c r="AC37" s="285">
        <v>0</v>
      </c>
      <c r="AD37" s="285">
        <v>0</v>
      </c>
      <c r="AE37" s="285">
        <v>0</v>
      </c>
      <c r="AF37" s="285">
        <v>0</v>
      </c>
      <c r="AG37" s="285">
        <v>0</v>
      </c>
      <c r="AH37" s="285">
        <v>0</v>
      </c>
      <c r="AI37" s="285">
        <v>0</v>
      </c>
      <c r="AJ37" s="285">
        <v>0</v>
      </c>
      <c r="AK37" s="285">
        <v>0</v>
      </c>
      <c r="AL37" s="285">
        <v>0</v>
      </c>
      <c r="AM37" s="285">
        <v>0</v>
      </c>
      <c r="AN37" s="285">
        <v>0</v>
      </c>
      <c r="AO37" s="285">
        <v>0</v>
      </c>
      <c r="AP37" s="285">
        <v>0</v>
      </c>
      <c r="AQ37" s="285">
        <v>0</v>
      </c>
      <c r="AR37" s="285">
        <v>0</v>
      </c>
      <c r="AS37" s="285">
        <v>0</v>
      </c>
      <c r="AT37" s="285">
        <v>0</v>
      </c>
      <c r="AU37" s="285">
        <v>0</v>
      </c>
      <c r="AV37" s="285">
        <v>0</v>
      </c>
      <c r="AW37" s="285">
        <v>0</v>
      </c>
      <c r="AX37" s="285">
        <v>0</v>
      </c>
      <c r="AY37" s="285">
        <v>0</v>
      </c>
      <c r="AZ37" s="285">
        <v>0</v>
      </c>
      <c r="BA37" s="285">
        <v>0</v>
      </c>
      <c r="BB37" s="285">
        <v>0</v>
      </c>
      <c r="BC37" s="285">
        <v>0</v>
      </c>
      <c r="BD37" s="285">
        <v>0</v>
      </c>
      <c r="BE37" s="285">
        <v>0</v>
      </c>
      <c r="BF37" s="285">
        <v>0</v>
      </c>
      <c r="BG37" s="285">
        <v>0</v>
      </c>
      <c r="BH37" s="285">
        <v>0</v>
      </c>
      <c r="BI37" s="285">
        <v>0</v>
      </c>
      <c r="BJ37" s="285">
        <v>0</v>
      </c>
      <c r="BK37" s="285">
        <v>0</v>
      </c>
      <c r="BL37" s="285">
        <v>0</v>
      </c>
    </row>
    <row r="38" spans="1:64" outlineLevel="1" x14ac:dyDescent="0.15">
      <c r="B38" s="47" t="s">
        <v>373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outlineLevel="1" x14ac:dyDescent="0.15">
      <c r="B39" s="47" t="s">
        <v>374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outlineLevel="1" x14ac:dyDescent="0.15">
      <c r="B40" s="47" t="s">
        <v>403</v>
      </c>
      <c r="D40" s="285">
        <v>0</v>
      </c>
      <c r="E40" s="285">
        <v>0</v>
      </c>
      <c r="F40" s="285">
        <v>0</v>
      </c>
      <c r="G40" s="285">
        <v>0</v>
      </c>
      <c r="H40" s="285">
        <v>0</v>
      </c>
      <c r="I40" s="285">
        <v>0</v>
      </c>
      <c r="J40" s="285">
        <v>0</v>
      </c>
      <c r="K40" s="285">
        <v>0</v>
      </c>
      <c r="L40" s="285">
        <v>0</v>
      </c>
      <c r="M40" s="285">
        <v>0</v>
      </c>
      <c r="N40" s="285">
        <v>0</v>
      </c>
      <c r="O40" s="285">
        <v>0</v>
      </c>
      <c r="P40" s="285">
        <v>0</v>
      </c>
      <c r="Q40" s="285">
        <v>0</v>
      </c>
      <c r="R40" s="285">
        <v>0</v>
      </c>
      <c r="S40" s="285">
        <v>0</v>
      </c>
      <c r="T40" s="285">
        <v>0</v>
      </c>
      <c r="U40" s="285">
        <v>0</v>
      </c>
      <c r="V40" s="285">
        <v>0</v>
      </c>
      <c r="W40" s="285">
        <v>0</v>
      </c>
      <c r="X40" s="285">
        <v>0</v>
      </c>
      <c r="Y40" s="285">
        <v>0</v>
      </c>
      <c r="Z40" s="285">
        <v>0</v>
      </c>
      <c r="AA40" s="285">
        <v>0</v>
      </c>
      <c r="AB40" s="285">
        <v>0</v>
      </c>
      <c r="AC40" s="285">
        <v>0</v>
      </c>
      <c r="AD40" s="285">
        <v>0</v>
      </c>
      <c r="AE40" s="285">
        <v>0</v>
      </c>
      <c r="AF40" s="285">
        <v>0</v>
      </c>
      <c r="AG40" s="285">
        <v>0</v>
      </c>
      <c r="AH40" s="285">
        <v>0</v>
      </c>
      <c r="AI40" s="285">
        <v>0</v>
      </c>
      <c r="AJ40" s="285">
        <v>0</v>
      </c>
      <c r="AK40" s="285">
        <v>0</v>
      </c>
      <c r="AL40" s="285">
        <v>0</v>
      </c>
      <c r="AM40" s="285">
        <v>0</v>
      </c>
      <c r="AN40" s="285">
        <v>0</v>
      </c>
      <c r="AO40" s="285">
        <v>0</v>
      </c>
      <c r="AP40" s="285">
        <v>0</v>
      </c>
      <c r="AQ40" s="285">
        <v>0</v>
      </c>
      <c r="AR40" s="285">
        <v>0</v>
      </c>
      <c r="AS40" s="285">
        <v>0</v>
      </c>
      <c r="AT40" s="285">
        <v>0</v>
      </c>
      <c r="AU40" s="285">
        <v>0</v>
      </c>
      <c r="AV40" s="285">
        <v>0</v>
      </c>
      <c r="AW40" s="285">
        <v>0</v>
      </c>
      <c r="AX40" s="285">
        <v>0</v>
      </c>
      <c r="AY40" s="285">
        <v>0</v>
      </c>
      <c r="AZ40" s="285">
        <v>0</v>
      </c>
      <c r="BA40" s="285">
        <v>0</v>
      </c>
      <c r="BB40" s="285">
        <v>0</v>
      </c>
      <c r="BC40" s="285">
        <v>0</v>
      </c>
      <c r="BD40" s="285">
        <v>0</v>
      </c>
      <c r="BE40" s="285">
        <v>0</v>
      </c>
      <c r="BF40" s="285">
        <v>0</v>
      </c>
      <c r="BG40" s="285">
        <v>0</v>
      </c>
      <c r="BH40" s="285">
        <v>0</v>
      </c>
      <c r="BI40" s="285">
        <v>0</v>
      </c>
      <c r="BJ40" s="285">
        <v>0</v>
      </c>
      <c r="BK40" s="285">
        <v>0</v>
      </c>
      <c r="BL40" s="285">
        <v>0</v>
      </c>
    </row>
    <row r="41" spans="1:64" outlineLevel="1" x14ac:dyDescent="0.15">
      <c r="B41" s="47" t="s">
        <v>405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outlineLevel="1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outlineLevel="1" x14ac:dyDescent="0.15">
      <c r="A43" s="74"/>
      <c r="B43" s="73" t="s">
        <v>411</v>
      </c>
      <c r="C43" s="14"/>
      <c r="D43" s="132">
        <f>SUM(D34:D42)</f>
        <v>0</v>
      </c>
      <c r="E43" s="132">
        <f t="shared" ref="E43:BL43" si="2">SUM(E34:E42)</f>
        <v>0</v>
      </c>
      <c r="F43" s="132">
        <f t="shared" si="2"/>
        <v>0</v>
      </c>
      <c r="G43" s="132">
        <f t="shared" si="2"/>
        <v>0</v>
      </c>
      <c r="H43" s="132">
        <f t="shared" si="2"/>
        <v>0</v>
      </c>
      <c r="I43" s="132">
        <f t="shared" si="2"/>
        <v>0</v>
      </c>
      <c r="J43" s="132">
        <f t="shared" si="2"/>
        <v>0</v>
      </c>
      <c r="K43" s="132">
        <f t="shared" si="2"/>
        <v>0</v>
      </c>
      <c r="L43" s="132">
        <f t="shared" si="2"/>
        <v>0</v>
      </c>
      <c r="M43" s="132">
        <f t="shared" si="2"/>
        <v>0</v>
      </c>
      <c r="N43" s="132">
        <f t="shared" si="2"/>
        <v>0</v>
      </c>
      <c r="O43" s="132">
        <f t="shared" si="2"/>
        <v>0</v>
      </c>
      <c r="P43" s="132">
        <f t="shared" si="2"/>
        <v>0</v>
      </c>
      <c r="Q43" s="132">
        <f t="shared" si="2"/>
        <v>0</v>
      </c>
      <c r="R43" s="132">
        <f t="shared" si="2"/>
        <v>0</v>
      </c>
      <c r="S43" s="132">
        <f t="shared" si="2"/>
        <v>0</v>
      </c>
      <c r="T43" s="132">
        <f t="shared" si="2"/>
        <v>0</v>
      </c>
      <c r="U43" s="132">
        <f t="shared" si="2"/>
        <v>0</v>
      </c>
      <c r="V43" s="132">
        <f t="shared" si="2"/>
        <v>0</v>
      </c>
      <c r="W43" s="132">
        <f t="shared" si="2"/>
        <v>0</v>
      </c>
      <c r="X43" s="132">
        <f t="shared" si="2"/>
        <v>0</v>
      </c>
      <c r="Y43" s="132">
        <f t="shared" si="2"/>
        <v>0</v>
      </c>
      <c r="Z43" s="132">
        <f t="shared" si="2"/>
        <v>0</v>
      </c>
      <c r="AA43" s="132">
        <f t="shared" si="2"/>
        <v>0</v>
      </c>
      <c r="AB43" s="132">
        <f t="shared" si="2"/>
        <v>0</v>
      </c>
      <c r="AC43" s="132">
        <f t="shared" si="2"/>
        <v>0</v>
      </c>
      <c r="AD43" s="132">
        <f t="shared" si="2"/>
        <v>0</v>
      </c>
      <c r="AE43" s="132">
        <f t="shared" si="2"/>
        <v>0</v>
      </c>
      <c r="AF43" s="132">
        <f t="shared" si="2"/>
        <v>0</v>
      </c>
      <c r="AG43" s="132">
        <f t="shared" si="2"/>
        <v>0</v>
      </c>
      <c r="AH43" s="132">
        <f t="shared" si="2"/>
        <v>0</v>
      </c>
      <c r="AI43" s="132">
        <f t="shared" si="2"/>
        <v>0</v>
      </c>
      <c r="AJ43" s="132">
        <f t="shared" si="2"/>
        <v>0</v>
      </c>
      <c r="AK43" s="132">
        <f t="shared" si="2"/>
        <v>0</v>
      </c>
      <c r="AL43" s="132">
        <f t="shared" si="2"/>
        <v>0</v>
      </c>
      <c r="AM43" s="132">
        <f t="shared" si="2"/>
        <v>0</v>
      </c>
      <c r="AN43" s="132">
        <f t="shared" si="2"/>
        <v>0</v>
      </c>
      <c r="AO43" s="132">
        <f t="shared" si="2"/>
        <v>0</v>
      </c>
      <c r="AP43" s="132">
        <f t="shared" si="2"/>
        <v>0</v>
      </c>
      <c r="AQ43" s="132">
        <f t="shared" si="2"/>
        <v>0</v>
      </c>
      <c r="AR43" s="132">
        <f t="shared" si="2"/>
        <v>0</v>
      </c>
      <c r="AS43" s="132">
        <f t="shared" si="2"/>
        <v>0</v>
      </c>
      <c r="AT43" s="132">
        <f t="shared" si="2"/>
        <v>0</v>
      </c>
      <c r="AU43" s="132">
        <f t="shared" si="2"/>
        <v>0</v>
      </c>
      <c r="AV43" s="132">
        <f t="shared" si="2"/>
        <v>0</v>
      </c>
      <c r="AW43" s="132">
        <f t="shared" si="2"/>
        <v>0</v>
      </c>
      <c r="AX43" s="132">
        <f t="shared" si="2"/>
        <v>0</v>
      </c>
      <c r="AY43" s="132">
        <f t="shared" si="2"/>
        <v>0</v>
      </c>
      <c r="AZ43" s="132">
        <f t="shared" si="2"/>
        <v>0</v>
      </c>
      <c r="BA43" s="132">
        <f t="shared" si="2"/>
        <v>0</v>
      </c>
      <c r="BB43" s="132">
        <f t="shared" si="2"/>
        <v>0</v>
      </c>
      <c r="BC43" s="132">
        <f t="shared" si="2"/>
        <v>0</v>
      </c>
      <c r="BD43" s="132">
        <f t="shared" si="2"/>
        <v>0</v>
      </c>
      <c r="BE43" s="132">
        <f t="shared" si="2"/>
        <v>0</v>
      </c>
      <c r="BF43" s="132">
        <f t="shared" si="2"/>
        <v>0</v>
      </c>
      <c r="BG43" s="132">
        <f t="shared" si="2"/>
        <v>0</v>
      </c>
      <c r="BH43" s="132">
        <f t="shared" si="2"/>
        <v>0</v>
      </c>
      <c r="BI43" s="132">
        <f t="shared" si="2"/>
        <v>0</v>
      </c>
      <c r="BJ43" s="132">
        <f t="shared" si="2"/>
        <v>0</v>
      </c>
      <c r="BK43" s="132">
        <f t="shared" si="2"/>
        <v>0</v>
      </c>
      <c r="BL43" s="132">
        <f t="shared" si="2"/>
        <v>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412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1250</v>
      </c>
      <c r="C47" s="287">
        <v>300000</v>
      </c>
      <c r="D47" s="122"/>
      <c r="E47" s="317">
        <v>0</v>
      </c>
      <c r="F47" s="317">
        <v>0</v>
      </c>
      <c r="G47" s="317">
        <v>0</v>
      </c>
      <c r="H47" s="317">
        <f>$C$47*7*4</f>
        <v>8400000</v>
      </c>
      <c r="I47" s="317">
        <f t="shared" ref="I47:P47" si="3">$C$47*7*4</f>
        <v>8400000</v>
      </c>
      <c r="J47" s="317">
        <f t="shared" si="3"/>
        <v>8400000</v>
      </c>
      <c r="K47" s="317">
        <f t="shared" si="3"/>
        <v>8400000</v>
      </c>
      <c r="L47" s="317">
        <f t="shared" si="3"/>
        <v>8400000</v>
      </c>
      <c r="M47" s="317">
        <f t="shared" si="3"/>
        <v>8400000</v>
      </c>
      <c r="N47" s="317">
        <f t="shared" si="3"/>
        <v>8400000</v>
      </c>
      <c r="O47" s="317">
        <f t="shared" si="3"/>
        <v>8400000</v>
      </c>
      <c r="P47" s="317">
        <f t="shared" si="3"/>
        <v>8400000</v>
      </c>
      <c r="Q47" s="122">
        <f>$P$47*1.1</f>
        <v>9240000</v>
      </c>
      <c r="R47" s="122">
        <f t="shared" ref="R47:AB47" si="4">$P$47*1.1</f>
        <v>9240000</v>
      </c>
      <c r="S47" s="122">
        <f t="shared" si="4"/>
        <v>9240000</v>
      </c>
      <c r="T47" s="122">
        <f t="shared" si="4"/>
        <v>9240000</v>
      </c>
      <c r="U47" s="122">
        <f t="shared" si="4"/>
        <v>9240000</v>
      </c>
      <c r="V47" s="122">
        <f t="shared" si="4"/>
        <v>9240000</v>
      </c>
      <c r="W47" s="122">
        <f t="shared" si="4"/>
        <v>9240000</v>
      </c>
      <c r="X47" s="122">
        <f t="shared" si="4"/>
        <v>9240000</v>
      </c>
      <c r="Y47" s="122">
        <f t="shared" si="4"/>
        <v>9240000</v>
      </c>
      <c r="Z47" s="122">
        <f t="shared" si="4"/>
        <v>9240000</v>
      </c>
      <c r="AA47" s="122">
        <f t="shared" si="4"/>
        <v>9240000</v>
      </c>
      <c r="AB47" s="122">
        <f t="shared" si="4"/>
        <v>9240000</v>
      </c>
      <c r="AC47" s="122">
        <f>$AB$47*1.07</f>
        <v>9886800</v>
      </c>
      <c r="AD47" s="122">
        <f t="shared" ref="AD47:AN47" si="5">$AB$47*1.07</f>
        <v>9886800</v>
      </c>
      <c r="AE47" s="122">
        <f t="shared" si="5"/>
        <v>9886800</v>
      </c>
      <c r="AF47" s="122">
        <f t="shared" si="5"/>
        <v>9886800</v>
      </c>
      <c r="AG47" s="122">
        <f t="shared" si="5"/>
        <v>9886800</v>
      </c>
      <c r="AH47" s="122">
        <f t="shared" si="5"/>
        <v>9886800</v>
      </c>
      <c r="AI47" s="122">
        <f t="shared" si="5"/>
        <v>9886800</v>
      </c>
      <c r="AJ47" s="122">
        <f t="shared" si="5"/>
        <v>9886800</v>
      </c>
      <c r="AK47" s="122">
        <f t="shared" si="5"/>
        <v>9886800</v>
      </c>
      <c r="AL47" s="122">
        <f t="shared" si="5"/>
        <v>9886800</v>
      </c>
      <c r="AM47" s="122">
        <f t="shared" si="5"/>
        <v>9886800</v>
      </c>
      <c r="AN47" s="122">
        <f t="shared" si="5"/>
        <v>9886800</v>
      </c>
      <c r="AO47" s="122">
        <f>$AN$47*1.07</f>
        <v>10578876</v>
      </c>
      <c r="AP47" s="122">
        <f t="shared" ref="AP47:AZ47" si="6">$AN$47*1.07</f>
        <v>10578876</v>
      </c>
      <c r="AQ47" s="122">
        <f t="shared" si="6"/>
        <v>10578876</v>
      </c>
      <c r="AR47" s="122">
        <f t="shared" si="6"/>
        <v>10578876</v>
      </c>
      <c r="AS47" s="122">
        <f t="shared" si="6"/>
        <v>10578876</v>
      </c>
      <c r="AT47" s="122">
        <f t="shared" si="6"/>
        <v>10578876</v>
      </c>
      <c r="AU47" s="122">
        <f t="shared" si="6"/>
        <v>10578876</v>
      </c>
      <c r="AV47" s="122">
        <f t="shared" si="6"/>
        <v>10578876</v>
      </c>
      <c r="AW47" s="122">
        <f t="shared" si="6"/>
        <v>10578876</v>
      </c>
      <c r="AX47" s="122">
        <f t="shared" si="6"/>
        <v>10578876</v>
      </c>
      <c r="AY47" s="122">
        <f t="shared" si="6"/>
        <v>10578876</v>
      </c>
      <c r="AZ47" s="122">
        <f t="shared" si="6"/>
        <v>10578876</v>
      </c>
      <c r="BA47" s="122">
        <f>$AZ$47*1.07</f>
        <v>11319397.32</v>
      </c>
      <c r="BB47" s="122">
        <f t="shared" ref="BB47:BL47" si="7">$AZ$47*1.07</f>
        <v>11319397.32</v>
      </c>
      <c r="BC47" s="122">
        <f t="shared" si="7"/>
        <v>11319397.32</v>
      </c>
      <c r="BD47" s="122">
        <f t="shared" si="7"/>
        <v>11319397.32</v>
      </c>
      <c r="BE47" s="122">
        <f t="shared" si="7"/>
        <v>11319397.32</v>
      </c>
      <c r="BF47" s="122">
        <f t="shared" si="7"/>
        <v>11319397.32</v>
      </c>
      <c r="BG47" s="122">
        <f t="shared" si="7"/>
        <v>11319397.32</v>
      </c>
      <c r="BH47" s="122">
        <f t="shared" si="7"/>
        <v>11319397.32</v>
      </c>
      <c r="BI47" s="122">
        <f t="shared" si="7"/>
        <v>11319397.32</v>
      </c>
      <c r="BJ47" s="122">
        <f t="shared" si="7"/>
        <v>11319397.32</v>
      </c>
      <c r="BK47" s="122">
        <f t="shared" si="7"/>
        <v>11319397.32</v>
      </c>
      <c r="BL47" s="122">
        <f t="shared" si="7"/>
        <v>11319397.32</v>
      </c>
    </row>
    <row r="48" spans="1:64" customFormat="1" x14ac:dyDescent="0.15">
      <c r="B48" s="47" t="s">
        <v>727</v>
      </c>
      <c r="D48" s="317"/>
      <c r="E48" s="317">
        <v>0</v>
      </c>
      <c r="F48" s="317">
        <v>0</v>
      </c>
      <c r="G48" s="317">
        <v>0</v>
      </c>
      <c r="H48" s="317">
        <v>0</v>
      </c>
      <c r="I48" s="317">
        <v>0</v>
      </c>
      <c r="J48" s="317">
        <v>0</v>
      </c>
      <c r="K48" s="317">
        <v>0</v>
      </c>
      <c r="L48" s="317">
        <v>0</v>
      </c>
      <c r="M48" s="317">
        <v>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728</v>
      </c>
      <c r="D49" s="317"/>
      <c r="E49" s="317"/>
      <c r="F49" s="317"/>
      <c r="G49" s="317"/>
      <c r="H49" s="317">
        <v>0</v>
      </c>
      <c r="I49" s="317">
        <v>0</v>
      </c>
      <c r="J49" s="317">
        <v>0</v>
      </c>
      <c r="K49" s="317">
        <v>0</v>
      </c>
      <c r="L49" s="317">
        <v>0</v>
      </c>
      <c r="M49" s="317">
        <v>0</v>
      </c>
      <c r="N49" s="317">
        <v>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408</v>
      </c>
      <c r="D50" s="317"/>
      <c r="E50" s="317"/>
      <c r="F50" s="317"/>
      <c r="G50" s="317"/>
      <c r="H50" s="317">
        <v>0</v>
      </c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406</v>
      </c>
      <c r="D51" s="317"/>
      <c r="E51" s="317"/>
      <c r="F51" s="317"/>
      <c r="G51" s="317"/>
      <c r="H51" s="317">
        <v>0</v>
      </c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373</v>
      </c>
      <c r="C52" s="33"/>
      <c r="D52" s="317"/>
      <c r="E52" s="317">
        <v>0</v>
      </c>
      <c r="F52" s="317">
        <v>0</v>
      </c>
      <c r="G52" s="317">
        <v>0</v>
      </c>
      <c r="H52" s="317">
        <v>0</v>
      </c>
      <c r="I52" s="317">
        <v>0</v>
      </c>
      <c r="J52" s="317">
        <v>0</v>
      </c>
      <c r="K52" s="317">
        <v>0</v>
      </c>
      <c r="L52" s="317">
        <v>0</v>
      </c>
      <c r="M52" s="317">
        <v>0</v>
      </c>
      <c r="N52" s="317">
        <v>0</v>
      </c>
      <c r="O52" s="317">
        <v>0</v>
      </c>
      <c r="P52" s="317">
        <v>0</v>
      </c>
      <c r="Q52" s="317">
        <v>0</v>
      </c>
      <c r="R52" s="317">
        <v>0</v>
      </c>
      <c r="S52" s="317">
        <v>0</v>
      </c>
      <c r="T52" s="317">
        <v>0</v>
      </c>
      <c r="U52" s="317">
        <v>0</v>
      </c>
      <c r="V52" s="317">
        <v>0</v>
      </c>
      <c r="W52" s="317">
        <v>0</v>
      </c>
      <c r="X52" s="317">
        <v>0</v>
      </c>
      <c r="Y52" s="317">
        <v>0</v>
      </c>
      <c r="Z52" s="317">
        <v>0</v>
      </c>
      <c r="AA52" s="317">
        <v>0</v>
      </c>
      <c r="AB52" s="317">
        <v>0</v>
      </c>
      <c r="AC52" s="317">
        <v>0</v>
      </c>
      <c r="AD52" s="317">
        <v>0</v>
      </c>
      <c r="AE52" s="317">
        <v>0</v>
      </c>
      <c r="AF52" s="317">
        <v>0</v>
      </c>
      <c r="AG52" s="317">
        <v>0</v>
      </c>
      <c r="AH52" s="317">
        <v>0</v>
      </c>
      <c r="AI52" s="317">
        <v>0</v>
      </c>
      <c r="AJ52" s="317">
        <v>0</v>
      </c>
      <c r="AK52" s="317">
        <v>0</v>
      </c>
      <c r="AL52" s="317">
        <v>0</v>
      </c>
      <c r="AM52" s="317">
        <v>0</v>
      </c>
      <c r="AN52" s="317">
        <v>0</v>
      </c>
      <c r="AO52" s="317">
        <v>0</v>
      </c>
      <c r="AP52" s="317">
        <v>0</v>
      </c>
      <c r="AQ52" s="317">
        <v>0</v>
      </c>
      <c r="AR52" s="317">
        <v>0</v>
      </c>
      <c r="AS52" s="317">
        <v>0</v>
      </c>
      <c r="AT52" s="317">
        <v>0</v>
      </c>
      <c r="AU52" s="317">
        <v>0</v>
      </c>
      <c r="AV52" s="317">
        <v>0</v>
      </c>
      <c r="AW52" s="317">
        <v>0</v>
      </c>
      <c r="AX52" s="317">
        <v>0</v>
      </c>
      <c r="AY52" s="317">
        <v>0</v>
      </c>
      <c r="AZ52" s="317">
        <v>0</v>
      </c>
      <c r="BA52" s="317">
        <v>0</v>
      </c>
      <c r="BB52" s="317">
        <v>0</v>
      </c>
      <c r="BC52" s="317">
        <v>0</v>
      </c>
      <c r="BD52" s="317">
        <v>0</v>
      </c>
      <c r="BE52" s="317">
        <v>0</v>
      </c>
      <c r="BF52" s="317">
        <v>0</v>
      </c>
      <c r="BG52" s="317">
        <v>0</v>
      </c>
      <c r="BH52" s="317">
        <v>0</v>
      </c>
      <c r="BI52" s="317">
        <v>0</v>
      </c>
      <c r="BJ52" s="317">
        <v>0</v>
      </c>
      <c r="BK52" s="317">
        <v>0</v>
      </c>
      <c r="BL52" s="317">
        <v>0</v>
      </c>
    </row>
    <row r="53" spans="1:64" x14ac:dyDescent="0.15">
      <c r="B53" s="47" t="s">
        <v>374</v>
      </c>
      <c r="C53" s="33"/>
      <c r="D53" s="317">
        <v>0</v>
      </c>
      <c r="E53" s="317">
        <v>0</v>
      </c>
      <c r="F53" s="317">
        <v>0</v>
      </c>
      <c r="G53" s="317">
        <v>0</v>
      </c>
      <c r="H53" s="317">
        <v>0</v>
      </c>
      <c r="I53" s="317">
        <v>0</v>
      </c>
      <c r="J53" s="317">
        <v>0</v>
      </c>
      <c r="K53" s="317">
        <v>0</v>
      </c>
      <c r="L53" s="317">
        <v>0</v>
      </c>
      <c r="M53" s="317">
        <v>0</v>
      </c>
      <c r="N53" s="317">
        <v>0</v>
      </c>
      <c r="O53" s="317">
        <v>0</v>
      </c>
      <c r="P53" s="317">
        <v>0</v>
      </c>
      <c r="Q53" s="317">
        <v>0</v>
      </c>
      <c r="R53" s="317">
        <v>0</v>
      </c>
      <c r="S53" s="317">
        <v>0</v>
      </c>
      <c r="T53" s="317">
        <v>0</v>
      </c>
      <c r="U53" s="317">
        <v>0</v>
      </c>
      <c r="V53" s="317">
        <v>0</v>
      </c>
      <c r="W53" s="317">
        <v>0</v>
      </c>
      <c r="X53" s="317">
        <v>0</v>
      </c>
      <c r="Y53" s="317">
        <v>0</v>
      </c>
      <c r="Z53" s="317">
        <v>0</v>
      </c>
      <c r="AA53" s="317">
        <v>0</v>
      </c>
      <c r="AB53" s="317">
        <v>0</v>
      </c>
      <c r="AC53" s="317">
        <v>0</v>
      </c>
      <c r="AD53" s="317">
        <v>0</v>
      </c>
      <c r="AE53" s="317">
        <v>0</v>
      </c>
      <c r="AF53" s="317">
        <v>0</v>
      </c>
      <c r="AG53" s="317">
        <v>0</v>
      </c>
      <c r="AH53" s="317">
        <v>0</v>
      </c>
      <c r="AI53" s="317">
        <v>0</v>
      </c>
      <c r="AJ53" s="317">
        <v>0</v>
      </c>
      <c r="AK53" s="317">
        <v>0</v>
      </c>
      <c r="AL53" s="317">
        <v>0</v>
      </c>
      <c r="AM53" s="317">
        <v>0</v>
      </c>
      <c r="AN53" s="317">
        <v>0</v>
      </c>
      <c r="AO53" s="317">
        <v>0</v>
      </c>
      <c r="AP53" s="317">
        <v>0</v>
      </c>
      <c r="AQ53" s="317">
        <v>0</v>
      </c>
      <c r="AR53" s="317">
        <v>0</v>
      </c>
      <c r="AS53" s="317">
        <v>0</v>
      </c>
      <c r="AT53" s="317">
        <v>0</v>
      </c>
      <c r="AU53" s="317">
        <v>0</v>
      </c>
      <c r="AV53" s="317">
        <v>0</v>
      </c>
      <c r="AW53" s="317">
        <v>0</v>
      </c>
      <c r="AX53" s="317">
        <v>0</v>
      </c>
      <c r="AY53" s="317">
        <v>0</v>
      </c>
      <c r="AZ53" s="317">
        <v>0</v>
      </c>
      <c r="BA53" s="317">
        <v>0</v>
      </c>
      <c r="BB53" s="317">
        <v>0</v>
      </c>
      <c r="BC53" s="317">
        <v>0</v>
      </c>
      <c r="BD53" s="317">
        <v>0</v>
      </c>
      <c r="BE53" s="317">
        <v>0</v>
      </c>
      <c r="BF53" s="317">
        <v>0</v>
      </c>
      <c r="BG53" s="317">
        <v>0</v>
      </c>
      <c r="BH53" s="317">
        <v>0</v>
      </c>
      <c r="BI53" s="317">
        <v>0</v>
      </c>
      <c r="BJ53" s="317">
        <v>0</v>
      </c>
      <c r="BK53" s="317">
        <v>0</v>
      </c>
      <c r="BL53" s="317">
        <v>0</v>
      </c>
    </row>
    <row r="54" spans="1:64" customFormat="1" x14ac:dyDescent="0.15">
      <c r="B54" s="47" t="s">
        <v>403</v>
      </c>
      <c r="D54" s="275"/>
      <c r="E54" s="317">
        <v>0</v>
      </c>
      <c r="F54" s="317">
        <v>0</v>
      </c>
      <c r="G54" s="317">
        <v>0</v>
      </c>
      <c r="H54" s="317">
        <v>0</v>
      </c>
      <c r="I54" s="317">
        <v>0</v>
      </c>
      <c r="J54" s="317">
        <v>0</v>
      </c>
      <c r="K54" s="317">
        <v>0</v>
      </c>
      <c r="L54" s="317">
        <v>0</v>
      </c>
      <c r="M54" s="317">
        <v>0</v>
      </c>
      <c r="N54" s="317">
        <v>0</v>
      </c>
      <c r="O54" s="317">
        <v>0</v>
      </c>
      <c r="P54" s="317">
        <v>0</v>
      </c>
      <c r="Q54" s="317">
        <v>0</v>
      </c>
      <c r="R54" s="317">
        <v>0</v>
      </c>
      <c r="S54" s="317">
        <v>0</v>
      </c>
      <c r="T54" s="317">
        <v>0</v>
      </c>
      <c r="U54" s="317">
        <v>0</v>
      </c>
      <c r="V54" s="280">
        <v>0</v>
      </c>
      <c r="W54" s="280">
        <v>0</v>
      </c>
      <c r="X54" s="280">
        <v>0</v>
      </c>
      <c r="Y54" s="280">
        <v>0</v>
      </c>
      <c r="Z54" s="280">
        <v>0</v>
      </c>
      <c r="AA54" s="280">
        <v>0</v>
      </c>
      <c r="AB54" s="280">
        <v>0</v>
      </c>
      <c r="AC54" s="280">
        <v>0</v>
      </c>
      <c r="AD54" s="280">
        <v>0</v>
      </c>
      <c r="AE54" s="280">
        <v>0</v>
      </c>
      <c r="AF54" s="280">
        <v>0</v>
      </c>
      <c r="AG54" s="280">
        <v>0</v>
      </c>
      <c r="AH54" s="280">
        <v>0</v>
      </c>
      <c r="AI54" s="280">
        <v>0</v>
      </c>
      <c r="AJ54" s="280">
        <v>0</v>
      </c>
      <c r="AK54" s="280">
        <v>0</v>
      </c>
      <c r="AL54" s="280">
        <v>0</v>
      </c>
      <c r="AM54" s="280">
        <v>0</v>
      </c>
      <c r="AN54" s="280">
        <v>0</v>
      </c>
      <c r="AO54" s="280">
        <v>0</v>
      </c>
      <c r="AP54" s="280">
        <v>0</v>
      </c>
      <c r="AQ54" s="280">
        <v>0</v>
      </c>
      <c r="AR54" s="280">
        <v>0</v>
      </c>
      <c r="AS54" s="280">
        <v>0</v>
      </c>
      <c r="AT54" s="280">
        <v>0</v>
      </c>
      <c r="AU54" s="280">
        <v>0</v>
      </c>
      <c r="AV54" s="280">
        <v>0</v>
      </c>
      <c r="AW54" s="280">
        <v>0</v>
      </c>
      <c r="AX54" s="280">
        <v>0</v>
      </c>
      <c r="AY54" s="280">
        <v>0</v>
      </c>
      <c r="AZ54" s="280">
        <v>0</v>
      </c>
      <c r="BA54" s="280">
        <v>0</v>
      </c>
      <c r="BB54" s="280">
        <v>0</v>
      </c>
      <c r="BC54" s="280">
        <v>0</v>
      </c>
      <c r="BD54" s="280">
        <v>0</v>
      </c>
      <c r="BE54" s="280">
        <v>0</v>
      </c>
      <c r="BF54" s="280">
        <v>0</v>
      </c>
      <c r="BG54" s="280">
        <v>0</v>
      </c>
      <c r="BH54" s="280">
        <v>0</v>
      </c>
      <c r="BI54" s="280">
        <v>0</v>
      </c>
      <c r="BJ54" s="280">
        <v>0</v>
      </c>
      <c r="BK54" s="280">
        <v>0</v>
      </c>
      <c r="BL54" s="280">
        <v>0</v>
      </c>
    </row>
    <row r="55" spans="1:64" x14ac:dyDescent="0.15">
      <c r="B55" s="47" t="s">
        <v>405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413</v>
      </c>
      <c r="C57" s="14"/>
      <c r="D57" s="132">
        <f>SUM(D47:D56)</f>
        <v>0</v>
      </c>
      <c r="E57" s="132">
        <f t="shared" ref="E57:BL57" si="8">SUM(E47:E56)</f>
        <v>0</v>
      </c>
      <c r="F57" s="132">
        <f t="shared" si="8"/>
        <v>0</v>
      </c>
      <c r="G57" s="132">
        <f t="shared" si="8"/>
        <v>0</v>
      </c>
      <c r="H57" s="132">
        <f t="shared" si="8"/>
        <v>8400000</v>
      </c>
      <c r="I57" s="132">
        <f t="shared" si="8"/>
        <v>8400000</v>
      </c>
      <c r="J57" s="132">
        <f t="shared" si="8"/>
        <v>8400000</v>
      </c>
      <c r="K57" s="132">
        <f t="shared" si="8"/>
        <v>8400000</v>
      </c>
      <c r="L57" s="132">
        <f t="shared" si="8"/>
        <v>8400000</v>
      </c>
      <c r="M57" s="132">
        <f t="shared" si="8"/>
        <v>8400000</v>
      </c>
      <c r="N57" s="132">
        <f t="shared" si="8"/>
        <v>8400000</v>
      </c>
      <c r="O57" s="132">
        <f t="shared" si="8"/>
        <v>8400000</v>
      </c>
      <c r="P57" s="132">
        <f t="shared" si="8"/>
        <v>8400000</v>
      </c>
      <c r="Q57" s="132">
        <f t="shared" si="8"/>
        <v>9240000</v>
      </c>
      <c r="R57" s="132">
        <f t="shared" si="8"/>
        <v>9240000</v>
      </c>
      <c r="S57" s="132">
        <f t="shared" si="8"/>
        <v>9240000</v>
      </c>
      <c r="T57" s="132">
        <f t="shared" si="8"/>
        <v>9240000</v>
      </c>
      <c r="U57" s="132">
        <f t="shared" si="8"/>
        <v>9240000</v>
      </c>
      <c r="V57" s="132">
        <f t="shared" si="8"/>
        <v>9240000</v>
      </c>
      <c r="W57" s="132">
        <f t="shared" si="8"/>
        <v>9240000</v>
      </c>
      <c r="X57" s="132">
        <f t="shared" si="8"/>
        <v>9240000</v>
      </c>
      <c r="Y57" s="132">
        <f t="shared" si="8"/>
        <v>9240000</v>
      </c>
      <c r="Z57" s="132">
        <f t="shared" si="8"/>
        <v>9240000</v>
      </c>
      <c r="AA57" s="132">
        <f t="shared" si="8"/>
        <v>9240000</v>
      </c>
      <c r="AB57" s="132">
        <f t="shared" si="8"/>
        <v>9240000</v>
      </c>
      <c r="AC57" s="132">
        <f t="shared" si="8"/>
        <v>9886800</v>
      </c>
      <c r="AD57" s="132">
        <f t="shared" si="8"/>
        <v>9886800</v>
      </c>
      <c r="AE57" s="132">
        <f t="shared" si="8"/>
        <v>9886800</v>
      </c>
      <c r="AF57" s="132">
        <f t="shared" si="8"/>
        <v>9886800</v>
      </c>
      <c r="AG57" s="132">
        <f t="shared" si="8"/>
        <v>9886800</v>
      </c>
      <c r="AH57" s="132">
        <f t="shared" si="8"/>
        <v>9886800</v>
      </c>
      <c r="AI57" s="132">
        <f t="shared" si="8"/>
        <v>9886800</v>
      </c>
      <c r="AJ57" s="132">
        <f t="shared" si="8"/>
        <v>9886800</v>
      </c>
      <c r="AK57" s="132">
        <f t="shared" si="8"/>
        <v>9886800</v>
      </c>
      <c r="AL57" s="132">
        <f t="shared" si="8"/>
        <v>9886800</v>
      </c>
      <c r="AM57" s="132">
        <f t="shared" si="8"/>
        <v>9886800</v>
      </c>
      <c r="AN57" s="132">
        <f t="shared" si="8"/>
        <v>9886800</v>
      </c>
      <c r="AO57" s="132">
        <f t="shared" si="8"/>
        <v>10578876</v>
      </c>
      <c r="AP57" s="132">
        <f t="shared" si="8"/>
        <v>10578876</v>
      </c>
      <c r="AQ57" s="132">
        <f t="shared" si="8"/>
        <v>10578876</v>
      </c>
      <c r="AR57" s="132">
        <f t="shared" si="8"/>
        <v>10578876</v>
      </c>
      <c r="AS57" s="132">
        <f t="shared" si="8"/>
        <v>10578876</v>
      </c>
      <c r="AT57" s="132">
        <f t="shared" si="8"/>
        <v>10578876</v>
      </c>
      <c r="AU57" s="132">
        <f t="shared" si="8"/>
        <v>10578876</v>
      </c>
      <c r="AV57" s="132">
        <f t="shared" si="8"/>
        <v>10578876</v>
      </c>
      <c r="AW57" s="132">
        <f t="shared" si="8"/>
        <v>10578876</v>
      </c>
      <c r="AX57" s="132">
        <f t="shared" si="8"/>
        <v>10578876</v>
      </c>
      <c r="AY57" s="132">
        <f t="shared" si="8"/>
        <v>10578876</v>
      </c>
      <c r="AZ57" s="132">
        <f t="shared" si="8"/>
        <v>10578876</v>
      </c>
      <c r="BA57" s="132">
        <f t="shared" si="8"/>
        <v>11319397.32</v>
      </c>
      <c r="BB57" s="132">
        <f t="shared" si="8"/>
        <v>11319397.32</v>
      </c>
      <c r="BC57" s="132">
        <f t="shared" si="8"/>
        <v>11319397.32</v>
      </c>
      <c r="BD57" s="132">
        <f t="shared" si="8"/>
        <v>11319397.32</v>
      </c>
      <c r="BE57" s="132">
        <f t="shared" si="8"/>
        <v>11319397.32</v>
      </c>
      <c r="BF57" s="132">
        <f t="shared" si="8"/>
        <v>11319397.32</v>
      </c>
      <c r="BG57" s="132">
        <f t="shared" si="8"/>
        <v>11319397.32</v>
      </c>
      <c r="BH57" s="132">
        <f t="shared" si="8"/>
        <v>11319397.32</v>
      </c>
      <c r="BI57" s="132">
        <f t="shared" si="8"/>
        <v>11319397.32</v>
      </c>
      <c r="BJ57" s="132">
        <f t="shared" si="8"/>
        <v>11319397.32</v>
      </c>
      <c r="BK57" s="132">
        <f t="shared" si="8"/>
        <v>11319397.32</v>
      </c>
      <c r="BL57" s="132">
        <f t="shared" si="8"/>
        <v>11319397.32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401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outlineLevel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outlineLevel="1" x14ac:dyDescent="0.15">
      <c r="B61" s="47" t="s">
        <v>404</v>
      </c>
      <c r="D61" s="317"/>
      <c r="E61" s="317"/>
      <c r="F61" s="317"/>
      <c r="G61" s="317">
        <v>0</v>
      </c>
      <c r="H61" s="317">
        <v>0</v>
      </c>
      <c r="I61" s="317">
        <v>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outlineLevel="1" x14ac:dyDescent="0.15">
      <c r="B62" s="47" t="s">
        <v>407</v>
      </c>
      <c r="D62" s="317">
        <v>0</v>
      </c>
      <c r="E62" s="317">
        <v>0</v>
      </c>
      <c r="F62" s="317">
        <v>0</v>
      </c>
      <c r="G62" s="317">
        <v>0</v>
      </c>
      <c r="H62" s="317">
        <v>0</v>
      </c>
      <c r="I62" s="317">
        <v>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outlineLevel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outlineLevel="1" x14ac:dyDescent="0.15">
      <c r="B64" s="47" t="s">
        <v>408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outlineLevel="1" x14ac:dyDescent="0.15">
      <c r="B65" s="47" t="s">
        <v>406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outlineLevel="1" x14ac:dyDescent="0.15">
      <c r="B66" s="47" t="s">
        <v>373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outlineLevel="1" x14ac:dyDescent="0.15">
      <c r="B67" s="47" t="s">
        <v>374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outlineLevel="1" x14ac:dyDescent="0.15">
      <c r="B68" s="47" t="s">
        <v>403</v>
      </c>
      <c r="D68" s="317">
        <v>0</v>
      </c>
      <c r="E68" s="317">
        <v>0</v>
      </c>
      <c r="F68" s="317">
        <v>0</v>
      </c>
      <c r="G68" s="317">
        <v>0</v>
      </c>
      <c r="H68" s="317">
        <v>0</v>
      </c>
      <c r="I68" s="317">
        <v>0</v>
      </c>
      <c r="J68" s="317">
        <v>0</v>
      </c>
      <c r="K68" s="317">
        <v>0</v>
      </c>
      <c r="L68" s="317">
        <v>0</v>
      </c>
      <c r="M68" s="317">
        <v>0</v>
      </c>
      <c r="N68" s="317">
        <v>0</v>
      </c>
      <c r="O68" s="317">
        <v>0</v>
      </c>
      <c r="P68" s="317">
        <v>0</v>
      </c>
      <c r="Q68" s="317">
        <v>0</v>
      </c>
      <c r="R68" s="317">
        <v>0</v>
      </c>
      <c r="S68" s="317">
        <v>0</v>
      </c>
      <c r="T68" s="317">
        <v>0</v>
      </c>
      <c r="U68" s="317">
        <v>0</v>
      </c>
      <c r="V68" s="317">
        <v>0</v>
      </c>
      <c r="W68" s="317">
        <v>0</v>
      </c>
      <c r="X68" s="317">
        <v>0</v>
      </c>
      <c r="Y68" s="317">
        <v>0</v>
      </c>
      <c r="Z68" s="317">
        <v>0</v>
      </c>
      <c r="AA68" s="317">
        <v>0</v>
      </c>
      <c r="AB68" s="317">
        <v>0</v>
      </c>
      <c r="AC68" s="317">
        <v>0</v>
      </c>
      <c r="AD68" s="317">
        <v>0</v>
      </c>
      <c r="AE68" s="317">
        <v>0</v>
      </c>
      <c r="AF68" s="317">
        <v>0</v>
      </c>
      <c r="AG68" s="317">
        <v>0</v>
      </c>
      <c r="AH68" s="317">
        <v>0</v>
      </c>
      <c r="AI68" s="317">
        <v>0</v>
      </c>
      <c r="AJ68" s="317">
        <v>0</v>
      </c>
      <c r="AK68" s="317">
        <v>0</v>
      </c>
      <c r="AL68" s="317">
        <v>0</v>
      </c>
      <c r="AM68" s="317">
        <v>0</v>
      </c>
      <c r="AN68" s="317">
        <v>0</v>
      </c>
      <c r="AO68" s="317">
        <v>0</v>
      </c>
      <c r="AP68" s="317">
        <v>0</v>
      </c>
      <c r="AQ68" s="317">
        <v>0</v>
      </c>
      <c r="AR68" s="317">
        <v>0</v>
      </c>
      <c r="AS68" s="317">
        <v>0</v>
      </c>
      <c r="AT68" s="317">
        <v>0</v>
      </c>
      <c r="AU68" s="317">
        <v>0</v>
      </c>
      <c r="AV68" s="317">
        <v>0</v>
      </c>
      <c r="AW68" s="317">
        <v>0</v>
      </c>
      <c r="AX68" s="317">
        <v>0</v>
      </c>
      <c r="AY68" s="317">
        <v>0</v>
      </c>
      <c r="AZ68" s="317">
        <v>0</v>
      </c>
      <c r="BA68" s="317">
        <v>0</v>
      </c>
      <c r="BB68" s="317">
        <v>0</v>
      </c>
      <c r="BC68" s="317">
        <v>0</v>
      </c>
      <c r="BD68" s="317">
        <v>0</v>
      </c>
      <c r="BE68" s="317">
        <v>0</v>
      </c>
      <c r="BF68" s="317">
        <v>0</v>
      </c>
      <c r="BG68" s="317">
        <v>0</v>
      </c>
      <c r="BH68" s="317">
        <v>0</v>
      </c>
      <c r="BI68" s="317">
        <v>0</v>
      </c>
      <c r="BJ68" s="317">
        <v>0</v>
      </c>
      <c r="BK68" s="317">
        <v>0</v>
      </c>
      <c r="BL68" s="317">
        <v>0</v>
      </c>
    </row>
    <row r="69" spans="1:64" outlineLevel="1" x14ac:dyDescent="0.15">
      <c r="B69" s="47" t="s">
        <v>405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outlineLevel="1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outlineLevel="1" x14ac:dyDescent="0.15">
      <c r="A71" s="74"/>
      <c r="B71" s="73" t="s">
        <v>414</v>
      </c>
      <c r="C71" s="14"/>
      <c r="D71" s="132">
        <f>SUM(D61:D70)</f>
        <v>0</v>
      </c>
      <c r="E71" s="132">
        <f t="shared" ref="E71:BL71" si="9">SUM(E61:E70)</f>
        <v>0</v>
      </c>
      <c r="F71" s="132">
        <f t="shared" si="9"/>
        <v>0</v>
      </c>
      <c r="G71" s="132">
        <f t="shared" si="9"/>
        <v>0</v>
      </c>
      <c r="H71" s="132">
        <f t="shared" si="9"/>
        <v>0</v>
      </c>
      <c r="I71" s="132">
        <f t="shared" si="9"/>
        <v>0</v>
      </c>
      <c r="J71" s="132">
        <f t="shared" si="9"/>
        <v>0</v>
      </c>
      <c r="K71" s="132">
        <f t="shared" si="9"/>
        <v>0</v>
      </c>
      <c r="L71" s="132">
        <f t="shared" si="9"/>
        <v>0</v>
      </c>
      <c r="M71" s="132">
        <f t="shared" si="9"/>
        <v>0</v>
      </c>
      <c r="N71" s="132">
        <f t="shared" si="9"/>
        <v>0</v>
      </c>
      <c r="O71" s="132">
        <f t="shared" si="9"/>
        <v>0</v>
      </c>
      <c r="P71" s="132">
        <f t="shared" si="9"/>
        <v>0</v>
      </c>
      <c r="Q71" s="132">
        <f t="shared" si="9"/>
        <v>0</v>
      </c>
      <c r="R71" s="132">
        <f t="shared" si="9"/>
        <v>0</v>
      </c>
      <c r="S71" s="132">
        <f t="shared" si="9"/>
        <v>0</v>
      </c>
      <c r="T71" s="132">
        <f t="shared" si="9"/>
        <v>0</v>
      </c>
      <c r="U71" s="132">
        <f t="shared" si="9"/>
        <v>0</v>
      </c>
      <c r="V71" s="132">
        <f t="shared" si="9"/>
        <v>0</v>
      </c>
      <c r="W71" s="132">
        <f t="shared" si="9"/>
        <v>0</v>
      </c>
      <c r="X71" s="132">
        <f t="shared" si="9"/>
        <v>0</v>
      </c>
      <c r="Y71" s="132">
        <f t="shared" si="9"/>
        <v>0</v>
      </c>
      <c r="Z71" s="132">
        <f t="shared" si="9"/>
        <v>0</v>
      </c>
      <c r="AA71" s="132">
        <f t="shared" si="9"/>
        <v>0</v>
      </c>
      <c r="AB71" s="132">
        <f t="shared" si="9"/>
        <v>0</v>
      </c>
      <c r="AC71" s="132">
        <f t="shared" si="9"/>
        <v>0</v>
      </c>
      <c r="AD71" s="132">
        <f t="shared" si="9"/>
        <v>0</v>
      </c>
      <c r="AE71" s="132">
        <f t="shared" si="9"/>
        <v>0</v>
      </c>
      <c r="AF71" s="132">
        <f t="shared" si="9"/>
        <v>0</v>
      </c>
      <c r="AG71" s="132">
        <f t="shared" si="9"/>
        <v>0</v>
      </c>
      <c r="AH71" s="132">
        <f t="shared" si="9"/>
        <v>0</v>
      </c>
      <c r="AI71" s="132">
        <f t="shared" si="9"/>
        <v>0</v>
      </c>
      <c r="AJ71" s="132">
        <f t="shared" si="9"/>
        <v>0</v>
      </c>
      <c r="AK71" s="132">
        <f t="shared" si="9"/>
        <v>0</v>
      </c>
      <c r="AL71" s="132">
        <f t="shared" si="9"/>
        <v>0</v>
      </c>
      <c r="AM71" s="132">
        <f t="shared" si="9"/>
        <v>0</v>
      </c>
      <c r="AN71" s="132">
        <f t="shared" si="9"/>
        <v>0</v>
      </c>
      <c r="AO71" s="132">
        <f t="shared" si="9"/>
        <v>0</v>
      </c>
      <c r="AP71" s="132">
        <f t="shared" si="9"/>
        <v>0</v>
      </c>
      <c r="AQ71" s="132">
        <f t="shared" si="9"/>
        <v>0</v>
      </c>
      <c r="AR71" s="132">
        <f t="shared" si="9"/>
        <v>0</v>
      </c>
      <c r="AS71" s="132">
        <f t="shared" si="9"/>
        <v>0</v>
      </c>
      <c r="AT71" s="132">
        <f t="shared" si="9"/>
        <v>0</v>
      </c>
      <c r="AU71" s="132">
        <f t="shared" si="9"/>
        <v>0</v>
      </c>
      <c r="AV71" s="132">
        <f t="shared" si="9"/>
        <v>0</v>
      </c>
      <c r="AW71" s="132">
        <f t="shared" si="9"/>
        <v>0</v>
      </c>
      <c r="AX71" s="132">
        <f t="shared" si="9"/>
        <v>0</v>
      </c>
      <c r="AY71" s="132">
        <f t="shared" si="9"/>
        <v>0</v>
      </c>
      <c r="AZ71" s="132">
        <f t="shared" si="9"/>
        <v>0</v>
      </c>
      <c r="BA71" s="132">
        <f t="shared" si="9"/>
        <v>0</v>
      </c>
      <c r="BB71" s="132">
        <f t="shared" si="9"/>
        <v>0</v>
      </c>
      <c r="BC71" s="132">
        <f t="shared" si="9"/>
        <v>0</v>
      </c>
      <c r="BD71" s="132">
        <f t="shared" si="9"/>
        <v>0</v>
      </c>
      <c r="BE71" s="132">
        <f t="shared" si="9"/>
        <v>0</v>
      </c>
      <c r="BF71" s="132">
        <f t="shared" si="9"/>
        <v>0</v>
      </c>
      <c r="BG71" s="132">
        <f t="shared" si="9"/>
        <v>0</v>
      </c>
      <c r="BH71" s="132">
        <f t="shared" si="9"/>
        <v>0</v>
      </c>
      <c r="BI71" s="132">
        <f t="shared" si="9"/>
        <v>0</v>
      </c>
      <c r="BJ71" s="132">
        <f t="shared" si="9"/>
        <v>0</v>
      </c>
      <c r="BK71" s="132">
        <f t="shared" si="9"/>
        <v>0</v>
      </c>
      <c r="BL71" s="132">
        <f t="shared" si="9"/>
        <v>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442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0</v>
      </c>
      <c r="G73" s="122">
        <f>'COSM-TRIPPLAN_CWS'!G199</f>
        <v>0</v>
      </c>
      <c r="H73" s="122">
        <f>'COSM-TRIPPLAN_CWS'!H199</f>
        <v>0</v>
      </c>
      <c r="I73" s="122">
        <f>'COSM-TRIPPLAN_CWS'!I199</f>
        <v>0</v>
      </c>
      <c r="J73" s="122">
        <f>'COSM-TRIPPLAN_CWS'!J199</f>
        <v>0</v>
      </c>
      <c r="K73" s="122">
        <f>'COSM-TRIPPLAN_CWS'!K199</f>
        <v>0</v>
      </c>
      <c r="L73" s="122">
        <f>'COSM-TRIPPLAN_CWS'!L199</f>
        <v>0</v>
      </c>
      <c r="M73" s="122">
        <f>'COSM-TRIPPLAN_CWS'!M199</f>
        <v>0</v>
      </c>
      <c r="N73" s="122">
        <f>'COSM-TRIPPLAN_CWS'!N199</f>
        <v>0</v>
      </c>
      <c r="O73" s="122">
        <f>'COSM-TRIPPLAN_CWS'!O199</f>
        <v>0</v>
      </c>
      <c r="P73" s="122">
        <f>'COSM-TRIPPLAN_CWS'!P199</f>
        <v>0</v>
      </c>
      <c r="Q73" s="122">
        <f>'COSM-TRIPPLAN_CWS'!Q199</f>
        <v>0</v>
      </c>
      <c r="R73" s="122">
        <f>'COSM-TRIPPLAN_CWS'!R199</f>
        <v>0</v>
      </c>
      <c r="S73" s="122">
        <f>'COSM-TRIPPLAN_CWS'!S199</f>
        <v>0</v>
      </c>
      <c r="T73" s="122">
        <f>'COSM-TRIPPLAN_CWS'!T199</f>
        <v>0</v>
      </c>
      <c r="U73" s="122">
        <f>'COSM-TRIPPLAN_CWS'!U199</f>
        <v>0</v>
      </c>
      <c r="V73" s="122">
        <f>'COSM-TRIPPLAN_CWS'!V199</f>
        <v>0</v>
      </c>
      <c r="W73" s="122">
        <f>'COSM-TRIPPLAN_CWS'!W199</f>
        <v>0</v>
      </c>
      <c r="X73" s="122">
        <f>'COSM-TRIPPLAN_CWS'!X199</f>
        <v>0</v>
      </c>
      <c r="Y73" s="122">
        <f>'COSM-TRIPPLAN_CWS'!Y199</f>
        <v>0</v>
      </c>
      <c r="Z73" s="122">
        <f>'COSM-TRIPPLAN_CWS'!Z199</f>
        <v>0</v>
      </c>
      <c r="AA73" s="122">
        <f>'COSM-TRIPPLAN_CWS'!AA199</f>
        <v>0</v>
      </c>
      <c r="AB73" s="122">
        <f>'COSM-TRIPPLAN_CWS'!AB199</f>
        <v>0</v>
      </c>
      <c r="AC73" s="122">
        <f>'COSM-TRIPPLAN_CWS'!AC199</f>
        <v>0</v>
      </c>
      <c r="AD73" s="122">
        <f>'COSM-TRIPPLAN_CWS'!AD199</f>
        <v>0</v>
      </c>
      <c r="AE73" s="122">
        <f>'COSM-TRIPPLAN_CWS'!AE199</f>
        <v>0</v>
      </c>
      <c r="AF73" s="122">
        <f>'COSM-TRIPPLAN_CWS'!AF199</f>
        <v>0</v>
      </c>
      <c r="AG73" s="122">
        <f>'COSM-TRIPPLAN_CWS'!AG199</f>
        <v>0</v>
      </c>
      <c r="AH73" s="122">
        <f>'COSM-TRIPPLAN_CWS'!AH199</f>
        <v>0</v>
      </c>
      <c r="AI73" s="122">
        <f>'COSM-TRIPPLAN_CWS'!AI199</f>
        <v>0</v>
      </c>
      <c r="AJ73" s="122">
        <f>'COSM-TRIPPLAN_CWS'!AJ199</f>
        <v>0</v>
      </c>
      <c r="AK73" s="122">
        <f>'COSM-TRIPPLAN_CWS'!AK199</f>
        <v>0</v>
      </c>
      <c r="AL73" s="122">
        <f>'COSM-TRIPPLAN_CWS'!AL199</f>
        <v>0</v>
      </c>
      <c r="AM73" s="122">
        <f>'COSM-TRIPPLAN_CWS'!AM199</f>
        <v>0</v>
      </c>
      <c r="AN73" s="122">
        <f>'COSM-TRIPPLAN_CWS'!AN199</f>
        <v>0</v>
      </c>
      <c r="AO73" s="122">
        <f>'COSM-TRIPPLAN_CWS'!AO199</f>
        <v>0</v>
      </c>
      <c r="AP73" s="122">
        <f>'COSM-TRIPPLAN_CWS'!AP199</f>
        <v>0</v>
      </c>
      <c r="AQ73" s="122">
        <f>'COSM-TRIPPLAN_CWS'!AQ199</f>
        <v>0</v>
      </c>
      <c r="AR73" s="122">
        <f>'COSM-TRIPPLAN_CWS'!AR199</f>
        <v>0</v>
      </c>
      <c r="AS73" s="122">
        <f>'COSM-TRIPPLAN_CWS'!AS199</f>
        <v>0</v>
      </c>
      <c r="AT73" s="122">
        <f>'COSM-TRIPPLAN_CWS'!AT199</f>
        <v>0</v>
      </c>
      <c r="AU73" s="122">
        <f>'COSM-TRIPPLAN_CWS'!AU199</f>
        <v>0</v>
      </c>
      <c r="AV73" s="122">
        <f>'COSM-TRIPPLAN_CWS'!AV199</f>
        <v>0</v>
      </c>
      <c r="AW73" s="122">
        <f>'COSM-TRIPPLAN_CWS'!AW199</f>
        <v>0</v>
      </c>
      <c r="AX73" s="122">
        <f>'COSM-TRIPPLAN_CWS'!AX199</f>
        <v>0</v>
      </c>
      <c r="AY73" s="122">
        <f>'COSM-TRIPPLAN_CWS'!AY199</f>
        <v>0</v>
      </c>
      <c r="AZ73" s="122">
        <f>'COSM-TRIPPLAN_CWS'!AZ199</f>
        <v>0</v>
      </c>
      <c r="BA73" s="122">
        <f>'COSM-TRIPPLAN_CWS'!BA199</f>
        <v>0</v>
      </c>
      <c r="BB73" s="122">
        <f>'COSM-TRIPPLAN_CWS'!BB199</f>
        <v>0</v>
      </c>
      <c r="BC73" s="122">
        <f>'COSM-TRIPPLAN_CWS'!BC199</f>
        <v>0</v>
      </c>
      <c r="BD73" s="122">
        <f>'COSM-TRIPPLAN_CWS'!BD199</f>
        <v>0</v>
      </c>
      <c r="BE73" s="122">
        <f>'COSM-TRIPPLAN_CWS'!BE199</f>
        <v>0</v>
      </c>
      <c r="BF73" s="122">
        <f>'COSM-TRIPPLAN_CWS'!BF199</f>
        <v>0</v>
      </c>
      <c r="BG73" s="122">
        <f>'COSM-TRIPPLAN_CWS'!BG199</f>
        <v>0</v>
      </c>
      <c r="BH73" s="122">
        <f>'COSM-TRIPPLAN_CWS'!BH199</f>
        <v>0</v>
      </c>
      <c r="BI73" s="122">
        <f>'COSM-TRIPPLAN_CWS'!BI199</f>
        <v>0</v>
      </c>
      <c r="BJ73" s="122">
        <f>'COSM-TRIPPLAN_CWS'!BJ199</f>
        <v>0</v>
      </c>
      <c r="BK73" s="122">
        <f>'COSM-TRIPPLAN_CWS'!BK199</f>
        <v>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375</v>
      </c>
      <c r="C75" s="14"/>
      <c r="D75" s="123">
        <f t="shared" ref="D75:AI75" si="10">D71+D57+D43+D30+D15+D73</f>
        <v>0</v>
      </c>
      <c r="E75" s="123">
        <f t="shared" si="10"/>
        <v>0</v>
      </c>
      <c r="F75" s="123">
        <f t="shared" si="10"/>
        <v>0</v>
      </c>
      <c r="G75" s="123">
        <f t="shared" si="10"/>
        <v>0</v>
      </c>
      <c r="H75" s="123">
        <f t="shared" si="10"/>
        <v>8400000</v>
      </c>
      <c r="I75" s="123">
        <f t="shared" si="10"/>
        <v>8400000</v>
      </c>
      <c r="J75" s="123">
        <f t="shared" si="10"/>
        <v>8400000</v>
      </c>
      <c r="K75" s="123">
        <f t="shared" si="10"/>
        <v>8400000</v>
      </c>
      <c r="L75" s="123">
        <f t="shared" si="10"/>
        <v>8400000</v>
      </c>
      <c r="M75" s="123">
        <f t="shared" si="10"/>
        <v>8400000</v>
      </c>
      <c r="N75" s="123">
        <f t="shared" si="10"/>
        <v>8400000</v>
      </c>
      <c r="O75" s="123">
        <f t="shared" si="10"/>
        <v>8400000</v>
      </c>
      <c r="P75" s="123">
        <f t="shared" si="10"/>
        <v>8400000</v>
      </c>
      <c r="Q75" s="123">
        <f t="shared" si="10"/>
        <v>9240000</v>
      </c>
      <c r="R75" s="123">
        <f t="shared" si="10"/>
        <v>9240000</v>
      </c>
      <c r="S75" s="123">
        <f t="shared" si="10"/>
        <v>9240000</v>
      </c>
      <c r="T75" s="123">
        <f t="shared" si="10"/>
        <v>9240000</v>
      </c>
      <c r="U75" s="123">
        <f t="shared" si="10"/>
        <v>9240000</v>
      </c>
      <c r="V75" s="123">
        <f t="shared" si="10"/>
        <v>9240000</v>
      </c>
      <c r="W75" s="123">
        <f t="shared" si="10"/>
        <v>9240000</v>
      </c>
      <c r="X75" s="123">
        <f t="shared" si="10"/>
        <v>9240000</v>
      </c>
      <c r="Y75" s="123">
        <f t="shared" si="10"/>
        <v>9240000</v>
      </c>
      <c r="Z75" s="123">
        <f t="shared" si="10"/>
        <v>9240000</v>
      </c>
      <c r="AA75" s="123">
        <f t="shared" si="10"/>
        <v>9240000</v>
      </c>
      <c r="AB75" s="123">
        <f t="shared" si="10"/>
        <v>9240000</v>
      </c>
      <c r="AC75" s="123">
        <f t="shared" si="10"/>
        <v>9886800</v>
      </c>
      <c r="AD75" s="123">
        <f t="shared" si="10"/>
        <v>9886800</v>
      </c>
      <c r="AE75" s="123">
        <f t="shared" si="10"/>
        <v>9886800</v>
      </c>
      <c r="AF75" s="123">
        <f t="shared" si="10"/>
        <v>9886800</v>
      </c>
      <c r="AG75" s="123">
        <f t="shared" si="10"/>
        <v>9886800</v>
      </c>
      <c r="AH75" s="123">
        <f t="shared" si="10"/>
        <v>9886800</v>
      </c>
      <c r="AI75" s="123">
        <f t="shared" si="10"/>
        <v>9886800</v>
      </c>
      <c r="AJ75" s="123">
        <f t="shared" ref="AJ75:BL75" si="11">AJ71+AJ57+AJ43+AJ30+AJ15+AJ73</f>
        <v>9886800</v>
      </c>
      <c r="AK75" s="123">
        <f t="shared" si="11"/>
        <v>9886800</v>
      </c>
      <c r="AL75" s="123">
        <f t="shared" si="11"/>
        <v>9886800</v>
      </c>
      <c r="AM75" s="123">
        <f t="shared" si="11"/>
        <v>9886800</v>
      </c>
      <c r="AN75" s="123">
        <f t="shared" si="11"/>
        <v>9886800</v>
      </c>
      <c r="AO75" s="123">
        <f t="shared" si="11"/>
        <v>10578876</v>
      </c>
      <c r="AP75" s="123">
        <f t="shared" si="11"/>
        <v>10578876</v>
      </c>
      <c r="AQ75" s="123">
        <f t="shared" si="11"/>
        <v>10578876</v>
      </c>
      <c r="AR75" s="123">
        <f t="shared" si="11"/>
        <v>10578876</v>
      </c>
      <c r="AS75" s="123">
        <f t="shared" si="11"/>
        <v>10578876</v>
      </c>
      <c r="AT75" s="123">
        <f t="shared" si="11"/>
        <v>10578876</v>
      </c>
      <c r="AU75" s="123">
        <f t="shared" si="11"/>
        <v>10578876</v>
      </c>
      <c r="AV75" s="123">
        <f t="shared" si="11"/>
        <v>10578876</v>
      </c>
      <c r="AW75" s="123">
        <f t="shared" si="11"/>
        <v>10578876</v>
      </c>
      <c r="AX75" s="123">
        <f t="shared" si="11"/>
        <v>10578876</v>
      </c>
      <c r="AY75" s="123">
        <f t="shared" si="11"/>
        <v>10578876</v>
      </c>
      <c r="AZ75" s="123">
        <f t="shared" si="11"/>
        <v>10578876</v>
      </c>
      <c r="BA75" s="123">
        <f t="shared" si="11"/>
        <v>11319397.32</v>
      </c>
      <c r="BB75" s="123">
        <f t="shared" si="11"/>
        <v>11319397.32</v>
      </c>
      <c r="BC75" s="123">
        <f t="shared" si="11"/>
        <v>11319397.32</v>
      </c>
      <c r="BD75" s="123">
        <f t="shared" si="11"/>
        <v>11319397.32</v>
      </c>
      <c r="BE75" s="123">
        <f t="shared" si="11"/>
        <v>11319397.32</v>
      </c>
      <c r="BF75" s="123">
        <f t="shared" si="11"/>
        <v>11319397.32</v>
      </c>
      <c r="BG75" s="123">
        <f t="shared" si="11"/>
        <v>11319397.32</v>
      </c>
      <c r="BH75" s="123">
        <f t="shared" si="11"/>
        <v>11319397.32</v>
      </c>
      <c r="BI75" s="123">
        <f t="shared" si="11"/>
        <v>11319397.32</v>
      </c>
      <c r="BJ75" s="123">
        <f t="shared" si="11"/>
        <v>11319397.32</v>
      </c>
      <c r="BK75" s="123">
        <f t="shared" si="11"/>
        <v>11319397.32</v>
      </c>
      <c r="BL75" s="123">
        <f t="shared" si="11"/>
        <v>11319397.32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396</v>
      </c>
    </row>
    <row r="78" spans="1:64" x14ac:dyDescent="0.15">
      <c r="B78" s="50"/>
    </row>
    <row r="79" spans="1:64" x14ac:dyDescent="0.15">
      <c r="B79" s="14" t="s">
        <v>397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/>
      <c r="F80" s="286"/>
      <c r="G80" s="286"/>
      <c r="H80" s="286">
        <v>1500000</v>
      </c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400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398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415</v>
      </c>
      <c r="D90" s="267"/>
      <c r="E90" s="286">
        <v>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416</v>
      </c>
      <c r="D91" s="267"/>
      <c r="E91" s="286">
        <v>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1244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417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1234</v>
      </c>
      <c r="D95" s="267"/>
      <c r="E95" s="286"/>
      <c r="F95" s="286"/>
      <c r="G95" s="286"/>
      <c r="H95" s="286">
        <v>2500000</v>
      </c>
      <c r="I95" s="286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 t="s">
        <v>1235</v>
      </c>
      <c r="D96" s="267"/>
      <c r="E96" s="286"/>
      <c r="F96" s="286"/>
      <c r="G96" s="286"/>
      <c r="H96" s="286">
        <v>700000</v>
      </c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47" t="s">
        <v>1236</v>
      </c>
      <c r="D97" s="267"/>
      <c r="E97" s="286"/>
      <c r="F97" s="286"/>
      <c r="G97" s="286"/>
      <c r="H97" s="286">
        <v>250000</v>
      </c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47" t="s">
        <v>1237</v>
      </c>
      <c r="D98" s="267"/>
      <c r="E98" s="286"/>
      <c r="F98" s="286"/>
      <c r="G98" s="286"/>
      <c r="H98" s="286">
        <v>250000</v>
      </c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286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286"/>
      <c r="BD98" s="286"/>
      <c r="BE98" s="286"/>
      <c r="BF98" s="286"/>
      <c r="BG98" s="286"/>
      <c r="BH98" s="286"/>
      <c r="BI98" s="286"/>
      <c r="BJ98" s="286"/>
      <c r="BK98" s="286"/>
      <c r="BL98" s="286"/>
    </row>
    <row r="99" spans="1:64" x14ac:dyDescent="0.15">
      <c r="B99" s="47" t="s">
        <v>1238</v>
      </c>
      <c r="D99" s="267"/>
      <c r="E99" s="286"/>
      <c r="F99" s="286"/>
      <c r="G99" s="286"/>
      <c r="H99" s="286">
        <v>250000</v>
      </c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286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286"/>
      <c r="BD99" s="286"/>
      <c r="BE99" s="286"/>
      <c r="BF99" s="286"/>
      <c r="BG99" s="286"/>
      <c r="BH99" s="286"/>
      <c r="BI99" s="286"/>
      <c r="BJ99" s="286"/>
      <c r="BK99" s="286"/>
      <c r="BL99" s="286"/>
    </row>
    <row r="100" spans="1:64" x14ac:dyDescent="0.15">
      <c r="B100" s="47" t="s">
        <v>1239</v>
      </c>
      <c r="D100" s="267"/>
      <c r="E100" s="286"/>
      <c r="F100" s="286"/>
      <c r="G100" s="286"/>
      <c r="H100" s="286">
        <v>250000</v>
      </c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286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286"/>
      <c r="BD100" s="286"/>
      <c r="BE100" s="286"/>
      <c r="BF100" s="286"/>
      <c r="BG100" s="286"/>
      <c r="BH100" s="286"/>
      <c r="BI100" s="286"/>
      <c r="BJ100" s="286"/>
      <c r="BK100" s="286"/>
      <c r="BL100" s="286"/>
    </row>
    <row r="101" spans="1:64" x14ac:dyDescent="0.15">
      <c r="B101" s="47" t="s">
        <v>1240</v>
      </c>
      <c r="D101" s="267"/>
      <c r="E101" s="286"/>
      <c r="F101" s="286"/>
      <c r="G101" s="286"/>
      <c r="H101" s="286">
        <v>250000</v>
      </c>
      <c r="I101" s="286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  <c r="AD101" s="286"/>
      <c r="AE101" s="286"/>
      <c r="AF101" s="286"/>
      <c r="AG101" s="286"/>
      <c r="AH101" s="286"/>
      <c r="AI101" s="286"/>
      <c r="AJ101" s="286"/>
      <c r="AK101" s="286"/>
      <c r="AL101" s="286"/>
      <c r="AM101" s="286"/>
      <c r="AN101" s="286"/>
      <c r="AO101" s="286"/>
      <c r="AP101" s="286"/>
      <c r="AQ101" s="286"/>
      <c r="AR101" s="286"/>
      <c r="AS101" s="286"/>
      <c r="AT101" s="286"/>
      <c r="AU101" s="286"/>
      <c r="AV101" s="286"/>
      <c r="AW101" s="286"/>
      <c r="AX101" s="286"/>
      <c r="AY101" s="286"/>
      <c r="AZ101" s="286"/>
      <c r="BA101" s="286"/>
      <c r="BB101" s="286"/>
      <c r="BC101" s="286"/>
      <c r="BD101" s="286"/>
      <c r="BE101" s="286"/>
      <c r="BF101" s="286"/>
      <c r="BG101" s="286"/>
      <c r="BH101" s="286"/>
      <c r="BI101" s="286"/>
      <c r="BJ101" s="286"/>
      <c r="BK101" s="286"/>
      <c r="BL101" s="286"/>
    </row>
    <row r="102" spans="1:64" x14ac:dyDescent="0.15">
      <c r="B102" s="47" t="s">
        <v>1241</v>
      </c>
      <c r="D102" s="267"/>
      <c r="E102" s="286"/>
      <c r="F102" s="286"/>
      <c r="G102" s="286"/>
      <c r="H102" s="286">
        <f>380000+75000+1200000</f>
        <v>1655000</v>
      </c>
      <c r="I102" s="286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  <c r="AE102" s="286"/>
      <c r="AF102" s="286"/>
      <c r="AG102" s="286"/>
      <c r="AH102" s="286"/>
      <c r="AI102" s="286"/>
      <c r="AJ102" s="286"/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</row>
    <row r="103" spans="1:64" x14ac:dyDescent="0.15">
      <c r="B103" s="47" t="s">
        <v>1242</v>
      </c>
      <c r="D103" s="267"/>
      <c r="E103" s="286"/>
      <c r="F103" s="286"/>
      <c r="G103" s="286"/>
      <c r="H103" s="286">
        <v>750000</v>
      </c>
      <c r="I103" s="286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  <c r="AD103" s="286"/>
      <c r="AE103" s="286"/>
      <c r="AF103" s="286"/>
      <c r="AG103" s="286"/>
      <c r="AH103" s="286"/>
      <c r="AI103" s="286"/>
      <c r="AJ103" s="286"/>
      <c r="AK103" s="286"/>
      <c r="AL103" s="286"/>
      <c r="AM103" s="286"/>
      <c r="AN103" s="286"/>
      <c r="AO103" s="286"/>
      <c r="AP103" s="286"/>
      <c r="AQ103" s="286"/>
      <c r="AR103" s="286"/>
      <c r="AS103" s="286"/>
      <c r="AT103" s="286"/>
      <c r="AU103" s="286"/>
      <c r="AV103" s="286"/>
      <c r="AW103" s="286"/>
      <c r="AX103" s="286"/>
      <c r="AY103" s="286"/>
      <c r="AZ103" s="286"/>
      <c r="BA103" s="286"/>
      <c r="BB103" s="286"/>
      <c r="BC103" s="286"/>
      <c r="BD103" s="286"/>
      <c r="BE103" s="286"/>
      <c r="BF103" s="286"/>
      <c r="BG103" s="286"/>
      <c r="BH103" s="286"/>
      <c r="BI103" s="286"/>
      <c r="BJ103" s="286"/>
      <c r="BK103" s="286"/>
      <c r="BL103" s="286"/>
    </row>
    <row r="104" spans="1:64" x14ac:dyDescent="0.15">
      <c r="B104" s="47" t="s">
        <v>1243</v>
      </c>
      <c r="D104" s="267"/>
      <c r="E104" s="286"/>
      <c r="F104" s="286"/>
      <c r="G104" s="286"/>
      <c r="H104" s="286">
        <v>1100000</v>
      </c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286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286"/>
      <c r="BD104" s="286"/>
      <c r="BE104" s="286"/>
      <c r="BF104" s="286"/>
      <c r="BG104" s="286"/>
      <c r="BH104" s="286"/>
      <c r="BI104" s="286"/>
      <c r="BJ104" s="286"/>
      <c r="BK104" s="286"/>
      <c r="BL104" s="286"/>
    </row>
    <row r="105" spans="1:64" x14ac:dyDescent="0.15">
      <c r="B105" s="47" t="s">
        <v>186</v>
      </c>
      <c r="D105" s="267"/>
      <c r="E105" s="286">
        <v>0</v>
      </c>
      <c r="F105" s="286">
        <v>0</v>
      </c>
      <c r="G105" s="286">
        <v>0</v>
      </c>
      <c r="H105" s="286"/>
      <c r="I105" s="286"/>
      <c r="J105" s="267"/>
      <c r="K105" s="286"/>
      <c r="L105" s="286"/>
      <c r="M105" s="286"/>
      <c r="N105" s="286"/>
      <c r="O105" s="267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286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286"/>
      <c r="BD105" s="286"/>
      <c r="BE105" s="286"/>
      <c r="BF105" s="286"/>
      <c r="BG105" s="286"/>
      <c r="BH105" s="286"/>
      <c r="BI105" s="286"/>
      <c r="BJ105" s="286"/>
      <c r="BK105" s="286"/>
      <c r="BL105" s="286"/>
    </row>
    <row r="106" spans="1:64" x14ac:dyDescent="0.15">
      <c r="B106" s="47"/>
      <c r="D106" s="267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286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286"/>
      <c r="BD106" s="286"/>
      <c r="BE106" s="286"/>
      <c r="BF106" s="286"/>
      <c r="BG106" s="286"/>
      <c r="BH106" s="286"/>
      <c r="BI106" s="286"/>
      <c r="BJ106" s="286"/>
      <c r="BK106" s="286"/>
      <c r="BL106" s="286"/>
    </row>
    <row r="107" spans="1:64" x14ac:dyDescent="0.15">
      <c r="B107" s="14" t="s">
        <v>401</v>
      </c>
      <c r="D107" s="267"/>
      <c r="E107" s="286"/>
      <c r="F107" s="286"/>
      <c r="G107" s="286"/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  <c r="AD107" s="286"/>
      <c r="AE107" s="286"/>
      <c r="AF107" s="286"/>
      <c r="AG107" s="286"/>
      <c r="AH107" s="286"/>
      <c r="AI107" s="286"/>
      <c r="AJ107" s="286"/>
      <c r="AK107" s="286"/>
      <c r="AL107" s="286"/>
      <c r="AM107" s="286"/>
      <c r="AN107" s="286"/>
      <c r="AO107" s="286"/>
      <c r="AP107" s="286"/>
      <c r="AQ107" s="286"/>
      <c r="AR107" s="286"/>
      <c r="AS107" s="286"/>
      <c r="AT107" s="286"/>
      <c r="AU107" s="286"/>
      <c r="AV107" s="286"/>
      <c r="AW107" s="286"/>
      <c r="AX107" s="286"/>
      <c r="AY107" s="286"/>
      <c r="AZ107" s="286"/>
      <c r="BA107" s="286"/>
      <c r="BB107" s="286"/>
      <c r="BC107" s="286"/>
      <c r="BD107" s="286"/>
      <c r="BE107" s="286"/>
      <c r="BF107" s="286"/>
      <c r="BG107" s="286"/>
      <c r="BH107" s="286"/>
      <c r="BI107" s="286"/>
      <c r="BJ107" s="286"/>
      <c r="BK107" s="286"/>
      <c r="BL107" s="286"/>
    </row>
    <row r="108" spans="1:64" x14ac:dyDescent="0.15">
      <c r="B108" s="14"/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O108" s="121"/>
      <c r="AP108" s="121"/>
      <c r="AQ108" s="121"/>
      <c r="AR108" s="121"/>
      <c r="AS108" s="121"/>
      <c r="AT108" s="121"/>
      <c r="AU108" s="121"/>
      <c r="AV108" s="121"/>
      <c r="AW108" s="121"/>
      <c r="AX108" s="121"/>
      <c r="AY108" s="121"/>
      <c r="AZ108" s="121"/>
      <c r="BA108" s="121"/>
      <c r="BB108" s="121"/>
      <c r="BC108" s="121"/>
      <c r="BD108" s="121"/>
      <c r="BE108" s="121"/>
      <c r="BF108" s="121"/>
      <c r="BG108" s="121"/>
      <c r="BH108" s="121"/>
      <c r="BI108" s="121"/>
      <c r="BJ108" s="121"/>
      <c r="BK108" s="121"/>
      <c r="BL108" s="121"/>
    </row>
    <row r="109" spans="1:64" s="50" customFormat="1" x14ac:dyDescent="0.15">
      <c r="A109" s="74"/>
      <c r="B109" s="50" t="s">
        <v>418</v>
      </c>
      <c r="D109" s="123">
        <f>SUM(D80:D108)</f>
        <v>0</v>
      </c>
      <c r="E109" s="123">
        <f>SUM(E80:E108)</f>
        <v>0</v>
      </c>
      <c r="F109" s="123">
        <f t="shared" ref="F109:BL109" si="12">SUM(F80:F108)</f>
        <v>0</v>
      </c>
      <c r="G109" s="123">
        <f t="shared" si="12"/>
        <v>0</v>
      </c>
      <c r="H109" s="123">
        <f t="shared" si="12"/>
        <v>9455000</v>
      </c>
      <c r="I109" s="123">
        <f t="shared" si="12"/>
        <v>0</v>
      </c>
      <c r="J109" s="123">
        <f t="shared" si="12"/>
        <v>0</v>
      </c>
      <c r="K109" s="123">
        <f t="shared" si="12"/>
        <v>0</v>
      </c>
      <c r="L109" s="123">
        <f t="shared" si="12"/>
        <v>0</v>
      </c>
      <c r="M109" s="123">
        <f t="shared" si="12"/>
        <v>0</v>
      </c>
      <c r="N109" s="123">
        <f t="shared" si="12"/>
        <v>0</v>
      </c>
      <c r="O109" s="123">
        <f t="shared" si="12"/>
        <v>0</v>
      </c>
      <c r="P109" s="123">
        <f t="shared" si="12"/>
        <v>0</v>
      </c>
      <c r="Q109" s="123">
        <f t="shared" si="12"/>
        <v>0</v>
      </c>
      <c r="R109" s="123">
        <f t="shared" si="12"/>
        <v>0</v>
      </c>
      <c r="S109" s="123">
        <f t="shared" si="12"/>
        <v>0</v>
      </c>
      <c r="T109" s="123">
        <f t="shared" si="12"/>
        <v>0</v>
      </c>
      <c r="U109" s="123">
        <f t="shared" si="12"/>
        <v>0</v>
      </c>
      <c r="V109" s="123">
        <f t="shared" si="12"/>
        <v>0</v>
      </c>
      <c r="W109" s="123">
        <f t="shared" si="12"/>
        <v>0</v>
      </c>
      <c r="X109" s="123">
        <f t="shared" si="12"/>
        <v>0</v>
      </c>
      <c r="Y109" s="123">
        <f t="shared" si="12"/>
        <v>0</v>
      </c>
      <c r="Z109" s="123">
        <f t="shared" si="12"/>
        <v>0</v>
      </c>
      <c r="AA109" s="123">
        <f t="shared" si="12"/>
        <v>0</v>
      </c>
      <c r="AB109" s="123">
        <f t="shared" si="12"/>
        <v>0</v>
      </c>
      <c r="AC109" s="123">
        <f t="shared" si="12"/>
        <v>0</v>
      </c>
      <c r="AD109" s="123">
        <f t="shared" si="12"/>
        <v>0</v>
      </c>
      <c r="AE109" s="123">
        <f t="shared" si="12"/>
        <v>0</v>
      </c>
      <c r="AF109" s="123">
        <f t="shared" si="12"/>
        <v>0</v>
      </c>
      <c r="AG109" s="123">
        <f t="shared" si="12"/>
        <v>0</v>
      </c>
      <c r="AH109" s="123">
        <f t="shared" si="12"/>
        <v>0</v>
      </c>
      <c r="AI109" s="123">
        <f t="shared" si="12"/>
        <v>0</v>
      </c>
      <c r="AJ109" s="123">
        <f t="shared" si="12"/>
        <v>0</v>
      </c>
      <c r="AK109" s="123">
        <f t="shared" si="12"/>
        <v>0</v>
      </c>
      <c r="AL109" s="123">
        <f t="shared" si="12"/>
        <v>0</v>
      </c>
      <c r="AM109" s="123">
        <f t="shared" si="12"/>
        <v>0</v>
      </c>
      <c r="AN109" s="123">
        <f t="shared" si="12"/>
        <v>0</v>
      </c>
      <c r="AO109" s="123">
        <f t="shared" si="12"/>
        <v>0</v>
      </c>
      <c r="AP109" s="123">
        <f t="shared" si="12"/>
        <v>0</v>
      </c>
      <c r="AQ109" s="123">
        <f t="shared" si="12"/>
        <v>0</v>
      </c>
      <c r="AR109" s="123">
        <f t="shared" si="12"/>
        <v>0</v>
      </c>
      <c r="AS109" s="123">
        <f t="shared" si="12"/>
        <v>0</v>
      </c>
      <c r="AT109" s="123">
        <f t="shared" si="12"/>
        <v>0</v>
      </c>
      <c r="AU109" s="123">
        <f t="shared" si="12"/>
        <v>0</v>
      </c>
      <c r="AV109" s="123">
        <f t="shared" si="12"/>
        <v>0</v>
      </c>
      <c r="AW109" s="123">
        <f t="shared" si="12"/>
        <v>0</v>
      </c>
      <c r="AX109" s="123">
        <f t="shared" si="12"/>
        <v>0</v>
      </c>
      <c r="AY109" s="123">
        <f t="shared" si="12"/>
        <v>0</v>
      </c>
      <c r="AZ109" s="123">
        <f t="shared" si="12"/>
        <v>0</v>
      </c>
      <c r="BA109" s="123">
        <f t="shared" si="12"/>
        <v>0</v>
      </c>
      <c r="BB109" s="123">
        <f t="shared" si="12"/>
        <v>0</v>
      </c>
      <c r="BC109" s="123">
        <f t="shared" si="12"/>
        <v>0</v>
      </c>
      <c r="BD109" s="123">
        <f t="shared" si="12"/>
        <v>0</v>
      </c>
      <c r="BE109" s="123">
        <f t="shared" si="12"/>
        <v>0</v>
      </c>
      <c r="BF109" s="123">
        <f t="shared" si="12"/>
        <v>0</v>
      </c>
      <c r="BG109" s="123">
        <f t="shared" si="12"/>
        <v>0</v>
      </c>
      <c r="BH109" s="123">
        <f t="shared" si="12"/>
        <v>0</v>
      </c>
      <c r="BI109" s="123">
        <f t="shared" si="12"/>
        <v>0</v>
      </c>
      <c r="BJ109" s="123">
        <f t="shared" si="12"/>
        <v>0</v>
      </c>
      <c r="BK109" s="123">
        <f t="shared" si="12"/>
        <v>0</v>
      </c>
      <c r="BL109" s="123">
        <f t="shared" si="12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2.1640625" bestFit="1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87" t="s">
        <v>310</v>
      </c>
      <c r="B2" s="387"/>
      <c r="C2" s="197"/>
    </row>
    <row r="3" spans="1:63" x14ac:dyDescent="0.15">
      <c r="A3" s="10"/>
      <c r="B3" s="10" t="s">
        <v>686</v>
      </c>
      <c r="C3" s="197"/>
    </row>
    <row r="4" spans="1:63" x14ac:dyDescent="0.15">
      <c r="C4" s="198"/>
      <c r="D4" s="387" t="s">
        <v>35</v>
      </c>
      <c r="E4" s="387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 t="s">
        <v>36</v>
      </c>
      <c r="Q4" s="387"/>
      <c r="R4" s="387"/>
      <c r="S4" s="387"/>
      <c r="T4" s="387"/>
      <c r="U4" s="387"/>
      <c r="V4" s="387"/>
      <c r="W4" s="387"/>
      <c r="X4" s="387"/>
      <c r="Y4" s="387"/>
      <c r="Z4" s="387"/>
      <c r="AA4" s="387"/>
      <c r="AB4" s="387" t="s">
        <v>37</v>
      </c>
      <c r="AC4" s="387"/>
      <c r="AD4" s="387"/>
      <c r="AE4" s="387"/>
      <c r="AF4" s="387"/>
      <c r="AG4" s="387"/>
      <c r="AH4" s="387"/>
      <c r="AI4" s="387"/>
      <c r="AJ4" s="387"/>
      <c r="AK4" s="387"/>
      <c r="AL4" s="387"/>
      <c r="AM4" s="387"/>
      <c r="AN4" s="387" t="s">
        <v>38</v>
      </c>
      <c r="AO4" s="387"/>
      <c r="AP4" s="387"/>
      <c r="AQ4" s="387"/>
      <c r="AR4" s="387"/>
      <c r="AS4" s="387"/>
      <c r="AT4" s="387"/>
      <c r="AU4" s="387"/>
      <c r="AV4" s="387"/>
      <c r="AW4" s="387"/>
      <c r="AX4" s="387"/>
      <c r="AY4" s="387"/>
      <c r="AZ4" s="387" t="s">
        <v>39</v>
      </c>
      <c r="BA4" s="387"/>
      <c r="BB4" s="387"/>
      <c r="BC4" s="387"/>
      <c r="BD4" s="387"/>
      <c r="BE4" s="387"/>
      <c r="BF4" s="387"/>
      <c r="BG4" s="387"/>
      <c r="BH4" s="387"/>
      <c r="BI4" s="387"/>
      <c r="BJ4" s="387"/>
      <c r="BK4" s="387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352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4182000</v>
      </c>
      <c r="H7" s="9">
        <f>'FIN-P&amp;L_CWS'!I129</f>
        <v>7318000</v>
      </c>
      <c r="I7" s="9">
        <f>'FIN-P&amp;L_CWS'!J129</f>
        <v>7318000</v>
      </c>
      <c r="J7" s="9">
        <f>'FIN-P&amp;L_CWS'!K129</f>
        <v>7318000</v>
      </c>
      <c r="K7" s="9">
        <f>'FIN-P&amp;L_CWS'!L129</f>
        <v>7318000</v>
      </c>
      <c r="L7" s="9">
        <f>'FIN-P&amp;L_CWS'!M129</f>
        <v>7318000</v>
      </c>
      <c r="M7" s="9">
        <f>'FIN-P&amp;L_CWS'!N129</f>
        <v>7318000</v>
      </c>
      <c r="N7" s="9">
        <f>'FIN-P&amp;L_CWS'!O129</f>
        <v>7318000</v>
      </c>
      <c r="O7" s="9">
        <f>'FIN-P&amp;L_CWS'!P129</f>
        <v>6963500</v>
      </c>
      <c r="P7" s="9">
        <f>'FIN-P&amp;L_CWS'!Q129</f>
        <v>7554735</v>
      </c>
      <c r="Q7" s="9">
        <f>'FIN-P&amp;L_CWS'!R129</f>
        <v>12085650</v>
      </c>
      <c r="R7" s="9">
        <f>'FIN-P&amp;L_CWS'!S129</f>
        <v>13593815</v>
      </c>
      <c r="S7" s="9">
        <f>'FIN-P&amp;L_CWS'!T129</f>
        <v>13593815</v>
      </c>
      <c r="T7" s="9">
        <f>'FIN-P&amp;L_CWS'!U129</f>
        <v>13593815</v>
      </c>
      <c r="U7" s="9">
        <f>'FIN-P&amp;L_CWS'!V129</f>
        <v>13593815</v>
      </c>
      <c r="V7" s="9">
        <f>'FIN-P&amp;L_CWS'!W129</f>
        <v>13593815</v>
      </c>
      <c r="W7" s="9">
        <f>'FIN-P&amp;L_CWS'!X129</f>
        <v>13593815</v>
      </c>
      <c r="X7" s="9">
        <f>'FIN-P&amp;L_CWS'!Y129</f>
        <v>13593815</v>
      </c>
      <c r="Y7" s="9">
        <f>'FIN-P&amp;L_CWS'!Z129</f>
        <v>13593815</v>
      </c>
      <c r="Z7" s="9">
        <f>'FIN-P&amp;L_CWS'!AA129</f>
        <v>13593815</v>
      </c>
      <c r="AA7" s="9">
        <f>'FIN-P&amp;L_CWS'!AB129</f>
        <v>9062900</v>
      </c>
      <c r="AB7" s="9">
        <f>'FIN-P&amp;L_CWS'!AC129</f>
        <v>16657150.100000001</v>
      </c>
      <c r="AC7" s="9">
        <f>'FIN-P&amp;L_CWS'!AD129</f>
        <v>26643540.350000001</v>
      </c>
      <c r="AD7" s="9">
        <f>'FIN-P&amp;L_CWS'!AE129</f>
        <v>29977489.149999999</v>
      </c>
      <c r="AE7" s="9">
        <f>'FIN-P&amp;L_CWS'!AF129</f>
        <v>29977489.149999999</v>
      </c>
      <c r="AF7" s="9">
        <f>'FIN-P&amp;L_CWS'!AG129</f>
        <v>29977489.149999999</v>
      </c>
      <c r="AG7" s="9">
        <f>'FIN-P&amp;L_CWS'!AH129</f>
        <v>29977489.149999999</v>
      </c>
      <c r="AH7" s="9">
        <f>'FIN-P&amp;L_CWS'!AI129</f>
        <v>29977489.149999999</v>
      </c>
      <c r="AI7" s="9">
        <f>'FIN-P&amp;L_CWS'!AJ129</f>
        <v>29977489.149999999</v>
      </c>
      <c r="AJ7" s="9">
        <f>'FIN-P&amp;L_CWS'!AK129</f>
        <v>29977489.149999999</v>
      </c>
      <c r="AK7" s="9">
        <f>'FIN-P&amp;L_CWS'!AL129</f>
        <v>29977489.149999999</v>
      </c>
      <c r="AL7" s="9">
        <f>'FIN-P&amp;L_CWS'!AM129</f>
        <v>29977489.149999999</v>
      </c>
      <c r="AM7" s="9">
        <f>'FIN-P&amp;L_CWS'!AN129</f>
        <v>19981939.700000003</v>
      </c>
      <c r="AN7" s="9">
        <f>'FIN-P&amp;L_CWS'!AO129</f>
        <v>25235296.176500004</v>
      </c>
      <c r="AO7" s="9">
        <f>'FIN-P&amp;L_CWS'!AP129</f>
        <v>40379168.977000006</v>
      </c>
      <c r="AP7" s="9">
        <f>'FIN-P&amp;L_CWS'!AQ129</f>
        <v>45426105.708000004</v>
      </c>
      <c r="AQ7" s="9">
        <f>'FIN-P&amp;L_CWS'!AR129</f>
        <v>45426105.708000004</v>
      </c>
      <c r="AR7" s="9">
        <f>'FIN-P&amp;L_CWS'!AS129</f>
        <v>45426105.708000004</v>
      </c>
      <c r="AS7" s="9">
        <f>'FIN-P&amp;L_CWS'!AT129</f>
        <v>45426105.708000004</v>
      </c>
      <c r="AT7" s="9">
        <f>'FIN-P&amp;L_CWS'!AU129</f>
        <v>45426105.708000004</v>
      </c>
      <c r="AU7" s="9">
        <f>'FIN-P&amp;L_CWS'!AV129</f>
        <v>45426105.708000004</v>
      </c>
      <c r="AV7" s="9">
        <f>'FIN-P&amp;L_CWS'!AW129</f>
        <v>45426105.708000004</v>
      </c>
      <c r="AW7" s="9">
        <f>'FIN-P&amp;L_CWS'!AX129</f>
        <v>45426105.708000004</v>
      </c>
      <c r="AX7" s="9">
        <f>'FIN-P&amp;L_CWS'!AY129</f>
        <v>45426105.708000004</v>
      </c>
      <c r="AY7" s="9">
        <f>'FIN-P&amp;L_CWS'!AZ129</f>
        <v>30282232.907500006</v>
      </c>
      <c r="AZ7" s="9">
        <f>'FIN-P&amp;L_CWS'!BA129</f>
        <v>24295175.280300003</v>
      </c>
      <c r="BA7" s="9">
        <f>'FIN-P&amp;L_CWS'!BB129</f>
        <v>38882898.079345003</v>
      </c>
      <c r="BB7" s="9">
        <f>'FIN-P&amp;L_CWS'!BC129</f>
        <v>43731052.978970014</v>
      </c>
      <c r="BC7" s="9">
        <f>'FIN-P&amp;L_CWS'!BD129</f>
        <v>43731052.978970014</v>
      </c>
      <c r="BD7" s="9">
        <f>'FIN-P&amp;L_CWS'!BE129</f>
        <v>43731052.978970014</v>
      </c>
      <c r="BE7" s="9">
        <f>'FIN-P&amp;L_CWS'!BF129</f>
        <v>43731052.978970014</v>
      </c>
      <c r="BF7" s="9">
        <f>'FIN-P&amp;L_CWS'!BG129</f>
        <v>43731052.978970014</v>
      </c>
      <c r="BG7" s="9">
        <f>'FIN-P&amp;L_CWS'!BH129</f>
        <v>43731052.978970014</v>
      </c>
      <c r="BH7" s="9">
        <f>'FIN-P&amp;L_CWS'!BI129</f>
        <v>43731052.978970014</v>
      </c>
      <c r="BI7" s="9">
        <f>'FIN-P&amp;L_CWS'!BJ129</f>
        <v>43731052.978970014</v>
      </c>
      <c r="BJ7" s="9">
        <f>'FIN-P&amp;L_CWS'!BK129</f>
        <v>43731052.978970014</v>
      </c>
      <c r="BK7" s="9">
        <f>'FIN-P&amp;L_CWS'!BL129</f>
        <v>29166270.026020009</v>
      </c>
    </row>
    <row r="8" spans="1:63" x14ac:dyDescent="0.15">
      <c r="B8" s="44" t="s">
        <v>633</v>
      </c>
      <c r="C8" s="199"/>
      <c r="D8" s="9">
        <f>'FIN-P&amp;L_CWS'!E206</f>
        <v>0</v>
      </c>
      <c r="E8" s="9">
        <f>'FIN-P&amp;L_CWS'!F206</f>
        <v>0</v>
      </c>
      <c r="F8" s="9">
        <f>'FIN-P&amp;L_CWS'!G206</f>
        <v>0</v>
      </c>
      <c r="G8" s="9">
        <f>'FIN-P&amp;L_CWS'!H206</f>
        <v>22063250</v>
      </c>
      <c r="H8" s="9">
        <f>'FIN-P&amp;L_CWS'!I206</f>
        <v>17065916.666666668</v>
      </c>
      <c r="I8" s="9">
        <f>'FIN-P&amp;L_CWS'!J206</f>
        <v>19065916.666666668</v>
      </c>
      <c r="J8" s="9">
        <f>'FIN-P&amp;L_CWS'!K206</f>
        <v>18097250</v>
      </c>
      <c r="K8" s="9">
        <f>'FIN-P&amp;L_CWS'!L206</f>
        <v>18097250</v>
      </c>
      <c r="L8" s="9">
        <f>'FIN-P&amp;L_CWS'!M206</f>
        <v>18097250</v>
      </c>
      <c r="M8" s="9">
        <f>'FIN-P&amp;L_CWS'!N206</f>
        <v>18097250</v>
      </c>
      <c r="N8" s="9">
        <f>'FIN-P&amp;L_CWS'!O206</f>
        <v>18097250</v>
      </c>
      <c r="O8" s="9">
        <f>'FIN-P&amp;L_CWS'!P206</f>
        <v>18097250</v>
      </c>
      <c r="P8" s="9">
        <f>'FIN-P&amp;L_CWS'!Q206</f>
        <v>20437250</v>
      </c>
      <c r="Q8" s="9">
        <f>'FIN-P&amp;L_CWS'!R206</f>
        <v>20437250</v>
      </c>
      <c r="R8" s="9">
        <f>'FIN-P&amp;L_CWS'!S206</f>
        <v>20437250</v>
      </c>
      <c r="S8" s="9">
        <f>'FIN-P&amp;L_CWS'!T206</f>
        <v>19437250</v>
      </c>
      <c r="T8" s="9">
        <f>'FIN-P&amp;L_CWS'!U206</f>
        <v>19437250</v>
      </c>
      <c r="U8" s="9">
        <f>'FIN-P&amp;L_CWS'!V206</f>
        <v>19437250</v>
      </c>
      <c r="V8" s="9">
        <f>'FIN-P&amp;L_CWS'!W206</f>
        <v>19437250</v>
      </c>
      <c r="W8" s="9">
        <f>'FIN-P&amp;L_CWS'!X206</f>
        <v>19437250</v>
      </c>
      <c r="X8" s="9">
        <f>'FIN-P&amp;L_CWS'!Y206</f>
        <v>19437250</v>
      </c>
      <c r="Y8" s="9">
        <f>'FIN-P&amp;L_CWS'!Z206</f>
        <v>19437250</v>
      </c>
      <c r="Z8" s="9">
        <f>'FIN-P&amp;L_CWS'!AA206</f>
        <v>19437250</v>
      </c>
      <c r="AA8" s="9">
        <f>'FIN-P&amp;L_CWS'!AB206</f>
        <v>19437250</v>
      </c>
      <c r="AB8" s="9">
        <f>'FIN-P&amp;L_CWS'!AC206</f>
        <v>24240050</v>
      </c>
      <c r="AC8" s="9">
        <f>'FIN-P&amp;L_CWS'!AD206</f>
        <v>24240050</v>
      </c>
      <c r="AD8" s="9">
        <f>'FIN-P&amp;L_CWS'!AE206</f>
        <v>24240050</v>
      </c>
      <c r="AE8" s="9">
        <f>'FIN-P&amp;L_CWS'!AF206</f>
        <v>24240050</v>
      </c>
      <c r="AF8" s="9">
        <f>'FIN-P&amp;L_CWS'!AG206</f>
        <v>24240050</v>
      </c>
      <c r="AG8" s="9">
        <f>'FIN-P&amp;L_CWS'!AH206</f>
        <v>24240050</v>
      </c>
      <c r="AH8" s="9">
        <f>'FIN-P&amp;L_CWS'!AI206</f>
        <v>24240050</v>
      </c>
      <c r="AI8" s="9">
        <f>'FIN-P&amp;L_CWS'!AJ206</f>
        <v>24240050</v>
      </c>
      <c r="AJ8" s="9">
        <f>'FIN-P&amp;L_CWS'!AK206</f>
        <v>24240050</v>
      </c>
      <c r="AK8" s="9">
        <f>'FIN-P&amp;L_CWS'!AL206</f>
        <v>24240050</v>
      </c>
      <c r="AL8" s="9">
        <f>'FIN-P&amp;L_CWS'!AM206</f>
        <v>24240050</v>
      </c>
      <c r="AM8" s="9">
        <f>'FIN-P&amp;L_CWS'!AN206</f>
        <v>24240050</v>
      </c>
      <c r="AN8" s="9">
        <f>'FIN-P&amp;L_CWS'!AO206</f>
        <v>25537126</v>
      </c>
      <c r="AO8" s="9">
        <f>'FIN-P&amp;L_CWS'!AP206</f>
        <v>25537126</v>
      </c>
      <c r="AP8" s="9">
        <f>'FIN-P&amp;L_CWS'!AQ206</f>
        <v>25537126</v>
      </c>
      <c r="AQ8" s="9">
        <f>'FIN-P&amp;L_CWS'!AR206</f>
        <v>25537126</v>
      </c>
      <c r="AR8" s="9">
        <f>'FIN-P&amp;L_CWS'!AS206</f>
        <v>25537126</v>
      </c>
      <c r="AS8" s="9">
        <f>'FIN-P&amp;L_CWS'!AT206</f>
        <v>25537126</v>
      </c>
      <c r="AT8" s="9">
        <f>'FIN-P&amp;L_CWS'!AU206</f>
        <v>25537126</v>
      </c>
      <c r="AU8" s="9">
        <f>'FIN-P&amp;L_CWS'!AV206</f>
        <v>25537126</v>
      </c>
      <c r="AV8" s="9">
        <f>'FIN-P&amp;L_CWS'!AW206</f>
        <v>25537126</v>
      </c>
      <c r="AW8" s="9">
        <f>'FIN-P&amp;L_CWS'!AX206</f>
        <v>25537126</v>
      </c>
      <c r="AX8" s="9">
        <f>'FIN-P&amp;L_CWS'!AY206</f>
        <v>25537126</v>
      </c>
      <c r="AY8" s="9">
        <f>'FIN-P&amp;L_CWS'!AZ206</f>
        <v>25537126</v>
      </c>
      <c r="AZ8" s="9">
        <f>'FIN-P&amp;L_CWS'!BA206</f>
        <v>26943147.320000004</v>
      </c>
      <c r="BA8" s="9">
        <f>'FIN-P&amp;L_CWS'!BB206</f>
        <v>26943147.320000004</v>
      </c>
      <c r="BB8" s="9">
        <f>'FIN-P&amp;L_CWS'!BC206</f>
        <v>26943147.320000004</v>
      </c>
      <c r="BC8" s="9">
        <f>'FIN-P&amp;L_CWS'!BD206</f>
        <v>26943147.320000004</v>
      </c>
      <c r="BD8" s="9">
        <f>'FIN-P&amp;L_CWS'!BE206</f>
        <v>26943147.320000004</v>
      </c>
      <c r="BE8" s="9">
        <f>'FIN-P&amp;L_CWS'!BF206</f>
        <v>26943147.320000004</v>
      </c>
      <c r="BF8" s="9">
        <f>'FIN-P&amp;L_CWS'!BG206</f>
        <v>26943147.320000004</v>
      </c>
      <c r="BG8" s="9">
        <f>'FIN-P&amp;L_CWS'!BH206</f>
        <v>26943147.320000004</v>
      </c>
      <c r="BH8" s="9">
        <f>'FIN-P&amp;L_CWS'!BI206</f>
        <v>26943147.320000004</v>
      </c>
      <c r="BI8" s="9">
        <f>'FIN-P&amp;L_CWS'!BJ206</f>
        <v>26943147.320000004</v>
      </c>
      <c r="BJ8" s="9">
        <f>'FIN-P&amp;L_CWS'!BK206</f>
        <v>26943147.320000004</v>
      </c>
      <c r="BK8" s="9">
        <f>'FIN-P&amp;L_CWS'!BL206</f>
        <v>26943147.320000004</v>
      </c>
    </row>
    <row r="9" spans="1:63" x14ac:dyDescent="0.15">
      <c r="B9" s="44" t="s">
        <v>352</v>
      </c>
      <c r="C9" s="199"/>
      <c r="D9" s="9">
        <f>'FIN-P&amp;L_CWS'!E208</f>
        <v>0</v>
      </c>
      <c r="E9" s="9">
        <f>'FIN-P&amp;L_CWS'!F208</f>
        <v>0</v>
      </c>
      <c r="F9" s="9">
        <f>'FIN-P&amp;L_CWS'!G208</f>
        <v>0</v>
      </c>
      <c r="G9" s="9">
        <f>'FIN-P&amp;L_CWS'!H208</f>
        <v>-17881250</v>
      </c>
      <c r="H9" s="9">
        <f>'FIN-P&amp;L_CWS'!I208</f>
        <v>-9747916.6666666679</v>
      </c>
      <c r="I9" s="9">
        <f>'FIN-P&amp;L_CWS'!J208</f>
        <v>-11747916.666666668</v>
      </c>
      <c r="J9" s="9">
        <f>'FIN-P&amp;L_CWS'!K208</f>
        <v>-10779250</v>
      </c>
      <c r="K9" s="9">
        <f>'FIN-P&amp;L_CWS'!L208</f>
        <v>-10779250</v>
      </c>
      <c r="L9" s="9">
        <f>'FIN-P&amp;L_CWS'!M208</f>
        <v>-10779250</v>
      </c>
      <c r="M9" s="9">
        <f>'FIN-P&amp;L_CWS'!N208</f>
        <v>-10779250</v>
      </c>
      <c r="N9" s="9">
        <f>'FIN-P&amp;L_CWS'!O208</f>
        <v>-10779250</v>
      </c>
      <c r="O9" s="9">
        <f>'FIN-P&amp;L_CWS'!P208</f>
        <v>-11133750</v>
      </c>
      <c r="P9" s="9">
        <f>'FIN-P&amp;L_CWS'!Q208</f>
        <v>-12882515</v>
      </c>
      <c r="Q9" s="9">
        <f>'FIN-P&amp;L_CWS'!R208</f>
        <v>-8351600</v>
      </c>
      <c r="R9" s="9">
        <f>'FIN-P&amp;L_CWS'!S208</f>
        <v>-6843435</v>
      </c>
      <c r="S9" s="9">
        <f>'FIN-P&amp;L_CWS'!T208</f>
        <v>-5843435</v>
      </c>
      <c r="T9" s="9">
        <f>'FIN-P&amp;L_CWS'!U208</f>
        <v>-5843435</v>
      </c>
      <c r="U9" s="9">
        <f>'FIN-P&amp;L_CWS'!V208</f>
        <v>-5843435</v>
      </c>
      <c r="V9" s="9">
        <f>'FIN-P&amp;L_CWS'!W208</f>
        <v>-5843435</v>
      </c>
      <c r="W9" s="9">
        <f>'FIN-P&amp;L_CWS'!X208</f>
        <v>-5843435</v>
      </c>
      <c r="X9" s="9">
        <f>'FIN-P&amp;L_CWS'!Y208</f>
        <v>-5843435</v>
      </c>
      <c r="Y9" s="9">
        <f>'FIN-P&amp;L_CWS'!Z208</f>
        <v>-5843435</v>
      </c>
      <c r="Z9" s="9">
        <f>'FIN-P&amp;L_CWS'!AA208</f>
        <v>-5843435</v>
      </c>
      <c r="AA9" s="9">
        <f>'FIN-P&amp;L_CWS'!AB208</f>
        <v>-10374350</v>
      </c>
      <c r="AB9" s="9">
        <f>'FIN-P&amp;L_CWS'!AC208</f>
        <v>-7582899.8999999985</v>
      </c>
      <c r="AC9" s="9">
        <f>'FIN-P&amp;L_CWS'!AD208</f>
        <v>2403490.3500000015</v>
      </c>
      <c r="AD9" s="9">
        <f>'FIN-P&amp;L_CWS'!AE208</f>
        <v>5737439.1499999985</v>
      </c>
      <c r="AE9" s="9">
        <f>'FIN-P&amp;L_CWS'!AF208</f>
        <v>5737439.1499999985</v>
      </c>
      <c r="AF9" s="9">
        <f>'FIN-P&amp;L_CWS'!AG208</f>
        <v>5737439.1499999985</v>
      </c>
      <c r="AG9" s="9">
        <f>'FIN-P&amp;L_CWS'!AH208</f>
        <v>5737439.1499999985</v>
      </c>
      <c r="AH9" s="9">
        <f>'FIN-P&amp;L_CWS'!AI208</f>
        <v>5737439.1499999985</v>
      </c>
      <c r="AI9" s="9">
        <f>'FIN-P&amp;L_CWS'!AJ208</f>
        <v>5737439.1499999985</v>
      </c>
      <c r="AJ9" s="9">
        <f>'FIN-P&amp;L_CWS'!AK208</f>
        <v>5737439.1499999985</v>
      </c>
      <c r="AK9" s="9">
        <f>'FIN-P&amp;L_CWS'!AL208</f>
        <v>5737439.1499999985</v>
      </c>
      <c r="AL9" s="9">
        <f>'FIN-P&amp;L_CWS'!AM208</f>
        <v>5737439.1499999985</v>
      </c>
      <c r="AM9" s="9">
        <f>'FIN-P&amp;L_CWS'!AN208</f>
        <v>-4258110.299999997</v>
      </c>
      <c r="AN9" s="9">
        <f>'FIN-P&amp;L_CWS'!AO208</f>
        <v>-301829.82349999622</v>
      </c>
      <c r="AO9" s="9">
        <f>'FIN-P&amp;L_CWS'!AP208</f>
        <v>14842042.977000006</v>
      </c>
      <c r="AP9" s="9">
        <f>'FIN-P&amp;L_CWS'!AQ208</f>
        <v>19888979.708000004</v>
      </c>
      <c r="AQ9" s="9">
        <f>'FIN-P&amp;L_CWS'!AR208</f>
        <v>19888979.708000004</v>
      </c>
      <c r="AR9" s="9">
        <f>'FIN-P&amp;L_CWS'!AS208</f>
        <v>19888979.708000004</v>
      </c>
      <c r="AS9" s="9">
        <f>'FIN-P&amp;L_CWS'!AT208</f>
        <v>19888979.708000004</v>
      </c>
      <c r="AT9" s="9">
        <f>'FIN-P&amp;L_CWS'!AU208</f>
        <v>19888979.708000004</v>
      </c>
      <c r="AU9" s="9">
        <f>'FIN-P&amp;L_CWS'!AV208</f>
        <v>19888979.708000004</v>
      </c>
      <c r="AV9" s="9">
        <f>'FIN-P&amp;L_CWS'!AW208</f>
        <v>19888979.708000004</v>
      </c>
      <c r="AW9" s="9">
        <f>'FIN-P&amp;L_CWS'!AX208</f>
        <v>19888979.708000004</v>
      </c>
      <c r="AX9" s="9">
        <f>'FIN-P&amp;L_CWS'!AY208</f>
        <v>19888979.708000004</v>
      </c>
      <c r="AY9" s="9">
        <f>'FIN-P&amp;L_CWS'!AZ208</f>
        <v>4745106.9075000063</v>
      </c>
      <c r="AZ9" s="9">
        <f>'FIN-P&amp;L_CWS'!BA208</f>
        <v>-2647972.0397000015</v>
      </c>
      <c r="BA9" s="9">
        <f>'FIN-P&amp;L_CWS'!BB208</f>
        <v>11939750.759344999</v>
      </c>
      <c r="BB9" s="9">
        <f>'FIN-P&amp;L_CWS'!BC208</f>
        <v>16787905.65897001</v>
      </c>
      <c r="BC9" s="9">
        <f>'FIN-P&amp;L_CWS'!BD208</f>
        <v>16787905.65897001</v>
      </c>
      <c r="BD9" s="9">
        <f>'FIN-P&amp;L_CWS'!BE208</f>
        <v>16787905.65897001</v>
      </c>
      <c r="BE9" s="9">
        <f>'FIN-P&amp;L_CWS'!BF208</f>
        <v>16787905.65897001</v>
      </c>
      <c r="BF9" s="9">
        <f>'FIN-P&amp;L_CWS'!BG208</f>
        <v>16787905.65897001</v>
      </c>
      <c r="BG9" s="9">
        <f>'FIN-P&amp;L_CWS'!BH208</f>
        <v>16787905.65897001</v>
      </c>
      <c r="BH9" s="9">
        <f>'FIN-P&amp;L_CWS'!BI208</f>
        <v>16787905.65897001</v>
      </c>
      <c r="BI9" s="9">
        <f>'FIN-P&amp;L_CWS'!BJ208</f>
        <v>16787905.65897001</v>
      </c>
      <c r="BJ9" s="9">
        <f>'FIN-P&amp;L_CWS'!BK208</f>
        <v>16787905.65897001</v>
      </c>
      <c r="BK9" s="9">
        <f>'FIN-P&amp;L_CWS'!BL208</f>
        <v>2223122.706020005</v>
      </c>
    </row>
    <row r="10" spans="1:63" x14ac:dyDescent="0.15">
      <c r="B10" s="44" t="s">
        <v>357</v>
      </c>
      <c r="C10" s="199"/>
      <c r="D10" s="9">
        <f>'FIN-P&amp;L_CWS'!E209</f>
        <v>0</v>
      </c>
      <c r="E10" s="9">
        <f>'FIN-P&amp;L_CWS'!F209</f>
        <v>0</v>
      </c>
      <c r="F10" s="9">
        <f>'FIN-P&amp;L_CWS'!G209</f>
        <v>0</v>
      </c>
      <c r="G10" s="9">
        <f>'FIN-P&amp;L_CWS'!H209</f>
        <v>-17881250</v>
      </c>
      <c r="H10" s="9">
        <f>'FIN-P&amp;L_CWS'!I209</f>
        <v>-27629166.666666668</v>
      </c>
      <c r="I10" s="9">
        <f>'FIN-P&amp;L_CWS'!J209</f>
        <v>-39377083.333333336</v>
      </c>
      <c r="J10" s="9">
        <f>'FIN-P&amp;L_CWS'!K209</f>
        <v>-50156333.333333336</v>
      </c>
      <c r="K10" s="9">
        <f>'FIN-P&amp;L_CWS'!L209</f>
        <v>-60935583.333333336</v>
      </c>
      <c r="L10" s="9">
        <f>'FIN-P&amp;L_CWS'!M209</f>
        <v>-71714833.333333343</v>
      </c>
      <c r="M10" s="9">
        <f>'FIN-P&amp;L_CWS'!N209</f>
        <v>-82494083.333333343</v>
      </c>
      <c r="N10" s="9">
        <f>'FIN-P&amp;L_CWS'!O209</f>
        <v>-93273333.333333343</v>
      </c>
      <c r="O10" s="9">
        <f>'FIN-P&amp;L_CWS'!P209</f>
        <v>-104407083.33333334</v>
      </c>
      <c r="P10" s="9">
        <f>'FIN-P&amp;L_CWS'!Q209</f>
        <v>-117289598.33333334</v>
      </c>
      <c r="Q10" s="9">
        <f>'FIN-P&amp;L_CWS'!R209</f>
        <v>-125641198.33333334</v>
      </c>
      <c r="R10" s="9">
        <f>'FIN-P&amp;L_CWS'!S209</f>
        <v>-132484633.33333334</v>
      </c>
      <c r="S10" s="9">
        <f>'FIN-P&amp;L_CWS'!T209</f>
        <v>-138328068.33333334</v>
      </c>
      <c r="T10" s="9">
        <f>'FIN-P&amp;L_CWS'!U209</f>
        <v>-144171503.33333334</v>
      </c>
      <c r="U10" s="9">
        <f>'FIN-P&amp;L_CWS'!V209</f>
        <v>-150014938.33333334</v>
      </c>
      <c r="V10" s="9">
        <f>'FIN-P&amp;L_CWS'!W209</f>
        <v>-155858373.33333334</v>
      </c>
      <c r="W10" s="9">
        <f>'FIN-P&amp;L_CWS'!X209</f>
        <v>-161701808.33333334</v>
      </c>
      <c r="X10" s="9">
        <f>'FIN-P&amp;L_CWS'!Y209</f>
        <v>-167545243.33333334</v>
      </c>
      <c r="Y10" s="9">
        <f>'FIN-P&amp;L_CWS'!Z209</f>
        <v>-173388678.33333334</v>
      </c>
      <c r="Z10" s="9">
        <f>'FIN-P&amp;L_CWS'!AA209</f>
        <v>-179232113.33333334</v>
      </c>
      <c r="AA10" s="9">
        <f>'FIN-P&amp;L_CWS'!AB209</f>
        <v>-189606463.33333334</v>
      </c>
      <c r="AB10" s="9">
        <f>'FIN-P&amp;L_CWS'!AC209</f>
        <v>-197189363.23333335</v>
      </c>
      <c r="AC10" s="9">
        <f>'FIN-P&amp;L_CWS'!AD209</f>
        <v>-194785872.88333336</v>
      </c>
      <c r="AD10" s="9">
        <f>'FIN-P&amp;L_CWS'!AE209</f>
        <v>-189048433.73333335</v>
      </c>
      <c r="AE10" s="9">
        <f>'FIN-P&amp;L_CWS'!AF209</f>
        <v>-183310994.58333334</v>
      </c>
      <c r="AF10" s="9">
        <f>'FIN-P&amp;L_CWS'!AG209</f>
        <v>-177573555.43333334</v>
      </c>
      <c r="AG10" s="9">
        <f>'FIN-P&amp;L_CWS'!AH209</f>
        <v>-171836116.28333333</v>
      </c>
      <c r="AH10" s="9">
        <f>'FIN-P&amp;L_CWS'!AI209</f>
        <v>-166098677.13333333</v>
      </c>
      <c r="AI10" s="9">
        <f>'FIN-P&amp;L_CWS'!AJ209</f>
        <v>-160361237.98333332</v>
      </c>
      <c r="AJ10" s="9">
        <f>'FIN-P&amp;L_CWS'!AK209</f>
        <v>-154623798.83333331</v>
      </c>
      <c r="AK10" s="9">
        <f>'FIN-P&amp;L_CWS'!AL209</f>
        <v>-148886359.68333331</v>
      </c>
      <c r="AL10" s="9">
        <f>'FIN-P&amp;L_CWS'!AM209</f>
        <v>-143148920.5333333</v>
      </c>
      <c r="AM10" s="9">
        <f>'FIN-P&amp;L_CWS'!AN209</f>
        <v>-147407030.83333331</v>
      </c>
      <c r="AN10" s="9">
        <f>'FIN-P&amp;L_CWS'!AO209</f>
        <v>-147708860.65683332</v>
      </c>
      <c r="AO10" s="9">
        <f>'FIN-P&amp;L_CWS'!AP209</f>
        <v>-132866817.67983332</v>
      </c>
      <c r="AP10" s="9">
        <f>'FIN-P&amp;L_CWS'!AQ209</f>
        <v>-112977837.97183332</v>
      </c>
      <c r="AQ10" s="9">
        <f>'FIN-P&amp;L_CWS'!AR209</f>
        <v>-93088858.263833314</v>
      </c>
      <c r="AR10" s="9">
        <f>'FIN-P&amp;L_CWS'!AS209</f>
        <v>-73199878.55583331</v>
      </c>
      <c r="AS10" s="9">
        <f>'FIN-P&amp;L_CWS'!AT209</f>
        <v>-53310898.847833306</v>
      </c>
      <c r="AT10" s="9">
        <f>'FIN-P&amp;L_CWS'!AU209</f>
        <v>-33421919.139833301</v>
      </c>
      <c r="AU10" s="9">
        <f>'FIN-P&amp;L_CWS'!AV209</f>
        <v>-13532939.431833297</v>
      </c>
      <c r="AV10" s="9">
        <f>'FIN-P&amp;L_CWS'!AW209</f>
        <v>6356040.2761667073</v>
      </c>
      <c r="AW10" s="9">
        <f>'FIN-P&amp;L_CWS'!AX209</f>
        <v>26245019.984166712</v>
      </c>
      <c r="AX10" s="9">
        <f>'FIN-P&amp;L_CWS'!AY209</f>
        <v>46133999.692166716</v>
      </c>
      <c r="AY10" s="9">
        <f>'FIN-P&amp;L_CWS'!AZ209</f>
        <v>50879106.599666722</v>
      </c>
      <c r="AZ10" s="9">
        <f>'FIN-P&amp;L_CWS'!BA209</f>
        <v>48231134.559966721</v>
      </c>
      <c r="BA10" s="9">
        <f>'FIN-P&amp;L_CWS'!BB209</f>
        <v>60170885.319311723</v>
      </c>
      <c r="BB10" s="9">
        <f>'FIN-P&amp;L_CWS'!BC209</f>
        <v>76958790.978281736</v>
      </c>
      <c r="BC10" s="9">
        <f>'FIN-P&amp;L_CWS'!BD209</f>
        <v>93746696.63725175</v>
      </c>
      <c r="BD10" s="9">
        <f>'FIN-P&amp;L_CWS'!BE209</f>
        <v>110534602.29622176</v>
      </c>
      <c r="BE10" s="9">
        <f>'FIN-P&amp;L_CWS'!BF209</f>
        <v>127322507.95519178</v>
      </c>
      <c r="BF10" s="9">
        <f>'FIN-P&amp;L_CWS'!BG209</f>
        <v>144110413.61416179</v>
      </c>
      <c r="BG10" s="9">
        <f>'FIN-P&amp;L_CWS'!BH209</f>
        <v>160898319.27313179</v>
      </c>
      <c r="BH10" s="9">
        <f>'FIN-P&amp;L_CWS'!BI209</f>
        <v>177686224.93210179</v>
      </c>
      <c r="BI10" s="9">
        <f>'FIN-P&amp;L_CWS'!BJ209</f>
        <v>194474130.59107178</v>
      </c>
      <c r="BJ10" s="9">
        <f>'FIN-P&amp;L_CWS'!BK209</f>
        <v>211262036.25004178</v>
      </c>
      <c r="BK10" s="9">
        <f>'FIN-P&amp;L_CWS'!BL209</f>
        <v>213485158.95606178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87" t="s">
        <v>35</v>
      </c>
      <c r="E13" s="387"/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7" t="s">
        <v>36</v>
      </c>
      <c r="Q13" s="387"/>
      <c r="R13" s="387"/>
      <c r="S13" s="387"/>
      <c r="T13" s="387"/>
      <c r="U13" s="387"/>
      <c r="V13" s="387"/>
      <c r="W13" s="387"/>
      <c r="X13" s="387"/>
      <c r="Y13" s="387"/>
      <c r="Z13" s="387"/>
      <c r="AA13" s="387"/>
      <c r="AB13" s="387" t="s">
        <v>37</v>
      </c>
      <c r="AC13" s="387"/>
      <c r="AD13" s="387"/>
      <c r="AE13" s="387"/>
      <c r="AF13" s="387"/>
      <c r="AG13" s="387"/>
      <c r="AH13" s="387"/>
      <c r="AI13" s="387"/>
      <c r="AJ13" s="387"/>
      <c r="AK13" s="387"/>
      <c r="AL13" s="387"/>
      <c r="AM13" s="387"/>
      <c r="AN13" s="387" t="s">
        <v>38</v>
      </c>
      <c r="AO13" s="387"/>
      <c r="AP13" s="387"/>
      <c r="AQ13" s="387"/>
      <c r="AR13" s="387"/>
      <c r="AS13" s="387"/>
      <c r="AT13" s="387"/>
      <c r="AU13" s="387"/>
      <c r="AV13" s="387"/>
      <c r="AW13" s="387"/>
      <c r="AX13" s="387"/>
      <c r="AY13" s="387"/>
      <c r="AZ13" s="387" t="s">
        <v>39</v>
      </c>
      <c r="BA13" s="387"/>
      <c r="BB13" s="387"/>
      <c r="BC13" s="387"/>
      <c r="BD13" s="387"/>
      <c r="BE13" s="387"/>
      <c r="BF13" s="387"/>
      <c r="BG13" s="387"/>
      <c r="BH13" s="387"/>
      <c r="BI13" s="387"/>
      <c r="BJ13" s="387"/>
      <c r="BK13" s="387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689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431</v>
      </c>
      <c r="H15" s="206">
        <f>'REV-REVCALC_CWS'!G13</f>
        <v>754</v>
      </c>
      <c r="I15" s="206">
        <f>'REV-REVCALC_CWS'!H13</f>
        <v>754</v>
      </c>
      <c r="J15" s="206">
        <f>'REV-REVCALC_CWS'!I13</f>
        <v>754</v>
      </c>
      <c r="K15" s="206">
        <f>'REV-REVCALC_CWS'!J13</f>
        <v>754</v>
      </c>
      <c r="L15" s="206">
        <f>'REV-REVCALC_CWS'!K13</f>
        <v>754</v>
      </c>
      <c r="M15" s="206">
        <f>'REV-REVCALC_CWS'!L13</f>
        <v>754</v>
      </c>
      <c r="N15" s="206">
        <f>'REV-REVCALC_CWS'!M13</f>
        <v>754</v>
      </c>
      <c r="O15" s="206">
        <f>'REV-REVCALC_CWS'!N13</f>
        <v>718</v>
      </c>
      <c r="P15" s="206">
        <f>'REV-REVCALC_CWS'!O13</f>
        <v>709</v>
      </c>
      <c r="Q15" s="206">
        <f>'REV-REVCALC_CWS'!P13</f>
        <v>1135</v>
      </c>
      <c r="R15" s="206">
        <f>'REV-REVCALC_CWS'!Q13</f>
        <v>1276</v>
      </c>
      <c r="S15" s="206">
        <f>'REV-REVCALC_CWS'!R13</f>
        <v>1276</v>
      </c>
      <c r="T15" s="206">
        <f>'REV-REVCALC_CWS'!S13</f>
        <v>1276</v>
      </c>
      <c r="U15" s="206">
        <f>'REV-REVCALC_CWS'!T13</f>
        <v>1276</v>
      </c>
      <c r="V15" s="206">
        <f>'REV-REVCALC_CWS'!U13</f>
        <v>1276</v>
      </c>
      <c r="W15" s="206">
        <f>'REV-REVCALC_CWS'!V13</f>
        <v>1276</v>
      </c>
      <c r="X15" s="206">
        <f>'REV-REVCALC_CWS'!W13</f>
        <v>1276</v>
      </c>
      <c r="Y15" s="206">
        <f>'REV-REVCALC_CWS'!X13</f>
        <v>1276</v>
      </c>
      <c r="Z15" s="206">
        <f>'REV-REVCALC_CWS'!Y13</f>
        <v>1276</v>
      </c>
      <c r="AA15" s="206">
        <f>'REV-REVCALC_CWS'!Z13</f>
        <v>850</v>
      </c>
      <c r="AB15" s="206">
        <f>'REV-REVCALC_CWS'!AA13</f>
        <v>907</v>
      </c>
      <c r="AC15" s="206">
        <f>'REV-REVCALC_CWS'!AB13</f>
        <v>1452</v>
      </c>
      <c r="AD15" s="206">
        <f>'REV-REVCALC_CWS'!AC13</f>
        <v>1633</v>
      </c>
      <c r="AE15" s="206">
        <f>'REV-REVCALC_CWS'!AD13</f>
        <v>1633</v>
      </c>
      <c r="AF15" s="206">
        <f>'REV-REVCALC_CWS'!AE13</f>
        <v>1633</v>
      </c>
      <c r="AG15" s="206">
        <f>'REV-REVCALC_CWS'!AF13</f>
        <v>1633</v>
      </c>
      <c r="AH15" s="206">
        <f>'REV-REVCALC_CWS'!AG13</f>
        <v>1633</v>
      </c>
      <c r="AI15" s="206">
        <f>'REV-REVCALC_CWS'!AH13</f>
        <v>1633</v>
      </c>
      <c r="AJ15" s="206">
        <f>'REV-REVCALC_CWS'!AI13</f>
        <v>1633</v>
      </c>
      <c r="AK15" s="206">
        <f>'REV-REVCALC_CWS'!AJ13</f>
        <v>1633</v>
      </c>
      <c r="AL15" s="206">
        <f>'REV-REVCALC_CWS'!AK13</f>
        <v>1633</v>
      </c>
      <c r="AM15" s="206">
        <f>'REV-REVCALC_CWS'!AL13</f>
        <v>1089</v>
      </c>
      <c r="AN15" s="206">
        <f>'REV-REVCALC_CWS'!AM13</f>
        <v>1869</v>
      </c>
      <c r="AO15" s="206">
        <f>'REV-REVCALC_CWS'!AN13</f>
        <v>2991</v>
      </c>
      <c r="AP15" s="206">
        <f>'REV-REVCALC_CWS'!AO13</f>
        <v>3365</v>
      </c>
      <c r="AQ15" s="206">
        <f>'REV-REVCALC_CWS'!AP13</f>
        <v>3365</v>
      </c>
      <c r="AR15" s="206">
        <f>'REV-REVCALC_CWS'!AQ13</f>
        <v>3365</v>
      </c>
      <c r="AS15" s="206">
        <f>'REV-REVCALC_CWS'!AR13</f>
        <v>3365</v>
      </c>
      <c r="AT15" s="206">
        <f>'REV-REVCALC_CWS'!AS13</f>
        <v>3365</v>
      </c>
      <c r="AU15" s="206">
        <f>'REV-REVCALC_CWS'!AT13</f>
        <v>3365</v>
      </c>
      <c r="AV15" s="206">
        <f>'REV-REVCALC_CWS'!AU13</f>
        <v>3365</v>
      </c>
      <c r="AW15" s="206">
        <f>'REV-REVCALC_CWS'!AV13</f>
        <v>3365</v>
      </c>
      <c r="AX15" s="206">
        <f>'REV-REVCALC_CWS'!AW13</f>
        <v>3365</v>
      </c>
      <c r="AY15" s="206">
        <f>'REV-REVCALC_CWS'!AX13</f>
        <v>2243</v>
      </c>
      <c r="AZ15" s="206">
        <f>'REV-REVCALC_CWS'!AY13</f>
        <v>1925</v>
      </c>
      <c r="BA15" s="206">
        <f>'REV-REVCALC_CWS'!AZ13</f>
        <v>3081</v>
      </c>
      <c r="BB15" s="206">
        <f>'REV-REVCALC_CWS'!BA13</f>
        <v>3466</v>
      </c>
      <c r="BC15" s="206">
        <f>'REV-REVCALC_CWS'!BB13</f>
        <v>3466</v>
      </c>
      <c r="BD15" s="206">
        <f>'REV-REVCALC_CWS'!BC13</f>
        <v>3466</v>
      </c>
      <c r="BE15" s="206">
        <f>'REV-REVCALC_CWS'!BD13</f>
        <v>3466</v>
      </c>
      <c r="BF15" s="206">
        <f>'REV-REVCALC_CWS'!BE13</f>
        <v>3466</v>
      </c>
      <c r="BG15" s="206">
        <f>'REV-REVCALC_CWS'!BF13</f>
        <v>3466</v>
      </c>
      <c r="BH15" s="206">
        <f>'REV-REVCALC_CWS'!BG13</f>
        <v>3466</v>
      </c>
      <c r="BI15" s="206">
        <f>'REV-REVCALC_CWS'!BH13</f>
        <v>3466</v>
      </c>
      <c r="BJ15" s="206">
        <f>'REV-REVCALC_CWS'!BI13</f>
        <v>3466</v>
      </c>
      <c r="BK15" s="206">
        <f>'REV-REVCALC_CWS'!BJ13</f>
        <v>2311</v>
      </c>
    </row>
    <row r="16" spans="1:63" x14ac:dyDescent="0.15">
      <c r="B16" s="190" t="s">
        <v>682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672</v>
      </c>
      <c r="C17" s="196">
        <f>COSM_DB!C111</f>
        <v>0</v>
      </c>
      <c r="D17" s="196">
        <f>COSM_DB!D111</f>
        <v>0</v>
      </c>
      <c r="E17" s="196">
        <f>COSM_DB!E111</f>
        <v>0</v>
      </c>
      <c r="F17" s="196">
        <f>COSM_DB!F111</f>
        <v>0</v>
      </c>
      <c r="G17" s="196">
        <f>COSM_DB!G111</f>
        <v>0</v>
      </c>
      <c r="H17" s="196">
        <f>COSM_DB!H111</f>
        <v>0</v>
      </c>
      <c r="I17" s="196">
        <f>COSM_DB!I111</f>
        <v>0</v>
      </c>
      <c r="J17" s="196">
        <f>COSM_DB!J111</f>
        <v>0</v>
      </c>
      <c r="K17" s="196">
        <f>COSM_DB!K111</f>
        <v>0</v>
      </c>
      <c r="L17" s="196">
        <f>COSM_DB!L111</f>
        <v>0</v>
      </c>
      <c r="M17" s="196">
        <f>COSM_DB!M111</f>
        <v>0</v>
      </c>
      <c r="N17" s="196">
        <f>COSM_DB!N111</f>
        <v>0</v>
      </c>
      <c r="O17" s="196">
        <f>COSM_DB!O111</f>
        <v>0</v>
      </c>
      <c r="P17" s="196">
        <f>COSM_DB!P111</f>
        <v>0</v>
      </c>
      <c r="Q17" s="196">
        <f>COSM_DB!Q111</f>
        <v>0</v>
      </c>
      <c r="R17" s="196">
        <f>COSM_DB!R111</f>
        <v>0</v>
      </c>
      <c r="S17" s="196">
        <f>COSM_DB!S111</f>
        <v>0</v>
      </c>
      <c r="T17" s="196">
        <f>COSM_DB!T111</f>
        <v>0</v>
      </c>
      <c r="U17" s="196">
        <f>COSM_DB!U111</f>
        <v>0</v>
      </c>
      <c r="V17" s="196">
        <f>COSM_DB!V111</f>
        <v>0</v>
      </c>
      <c r="W17" s="196">
        <f>COSM_DB!W111</f>
        <v>0</v>
      </c>
      <c r="X17" s="196">
        <f>COSM_DB!X111</f>
        <v>0</v>
      </c>
      <c r="Y17" s="196">
        <f>COSM_DB!Y111</f>
        <v>0</v>
      </c>
      <c r="Z17" s="196">
        <f>COSM_DB!Z111</f>
        <v>0</v>
      </c>
      <c r="AA17" s="196">
        <f>COSM_DB!AA111</f>
        <v>0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</v>
      </c>
      <c r="E18" s="196">
        <f t="shared" si="0"/>
        <v>0</v>
      </c>
      <c r="F18" s="196">
        <f t="shared" si="0"/>
        <v>0</v>
      </c>
      <c r="G18" s="196">
        <f t="shared" si="0"/>
        <v>0</v>
      </c>
      <c r="H18" s="196">
        <f t="shared" si="0"/>
        <v>0</v>
      </c>
      <c r="I18" s="196">
        <f t="shared" si="0"/>
        <v>0</v>
      </c>
      <c r="J18" s="196">
        <f t="shared" si="0"/>
        <v>0</v>
      </c>
      <c r="K18" s="196">
        <f t="shared" si="0"/>
        <v>0</v>
      </c>
      <c r="L18" s="196">
        <f t="shared" si="0"/>
        <v>0</v>
      </c>
      <c r="M18" s="196">
        <f t="shared" si="0"/>
        <v>0</v>
      </c>
      <c r="N18" s="196">
        <f t="shared" si="0"/>
        <v>0</v>
      </c>
      <c r="O18" s="196">
        <f t="shared" si="0"/>
        <v>0</v>
      </c>
      <c r="P18" s="196">
        <f t="shared" si="0"/>
        <v>0</v>
      </c>
      <c r="Q18" s="196">
        <f t="shared" si="0"/>
        <v>0</v>
      </c>
      <c r="R18" s="196">
        <f t="shared" si="0"/>
        <v>0</v>
      </c>
      <c r="S18" s="196">
        <f t="shared" si="0"/>
        <v>0</v>
      </c>
      <c r="T18" s="196">
        <f t="shared" si="0"/>
        <v>0</v>
      </c>
      <c r="U18" s="196">
        <f t="shared" si="0"/>
        <v>0</v>
      </c>
      <c r="V18" s="196">
        <f t="shared" si="0"/>
        <v>0</v>
      </c>
      <c r="W18" s="196">
        <f t="shared" si="0"/>
        <v>0</v>
      </c>
      <c r="X18" s="196">
        <f t="shared" si="0"/>
        <v>0</v>
      </c>
      <c r="Y18" s="196">
        <f t="shared" si="0"/>
        <v>0</v>
      </c>
      <c r="Z18" s="196">
        <f t="shared" si="0"/>
        <v>0</v>
      </c>
      <c r="AA18" s="196">
        <f t="shared" si="0"/>
        <v>0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352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10496500</v>
      </c>
      <c r="H19" s="9">
        <f>'REV-REVCALC_CWS'!G90</f>
        <v>18369000</v>
      </c>
      <c r="I19" s="9">
        <f>'REV-REVCALC_CWS'!H90</f>
        <v>18369000</v>
      </c>
      <c r="J19" s="9">
        <f>'REV-REVCALC_CWS'!I90</f>
        <v>18369000</v>
      </c>
      <c r="K19" s="9">
        <f>'REV-REVCALC_CWS'!J90</f>
        <v>18369000</v>
      </c>
      <c r="L19" s="9">
        <f>'REV-REVCALC_CWS'!K90</f>
        <v>18369000</v>
      </c>
      <c r="M19" s="9">
        <f>'REV-REVCALC_CWS'!L90</f>
        <v>18369000</v>
      </c>
      <c r="N19" s="9">
        <f>'REV-REVCALC_CWS'!M90</f>
        <v>18369000</v>
      </c>
      <c r="O19" s="9">
        <f>'REV-REVCALC_CWS'!N90</f>
        <v>17480500</v>
      </c>
      <c r="P19" s="9">
        <f>'REV-REVCALC_CWS'!O90</f>
        <v>18857680</v>
      </c>
      <c r="Q19" s="9">
        <f>'REV-REVCALC_CWS'!P90</f>
        <v>30171325</v>
      </c>
      <c r="R19" s="9">
        <f>'REV-REVCALC_CWS'!Q90</f>
        <v>33934515</v>
      </c>
      <c r="S19" s="9">
        <f>'REV-REVCALC_CWS'!R90</f>
        <v>33934515</v>
      </c>
      <c r="T19" s="9">
        <f>'REV-REVCALC_CWS'!S90</f>
        <v>33934515</v>
      </c>
      <c r="U19" s="9">
        <f>'REV-REVCALC_CWS'!T90</f>
        <v>33934515</v>
      </c>
      <c r="V19" s="9">
        <f>'REV-REVCALC_CWS'!U90</f>
        <v>33934515</v>
      </c>
      <c r="W19" s="9">
        <f>'REV-REVCALC_CWS'!V90</f>
        <v>33934515</v>
      </c>
      <c r="X19" s="9">
        <f>'REV-REVCALC_CWS'!W90</f>
        <v>33934515</v>
      </c>
      <c r="Y19" s="9">
        <f>'REV-REVCALC_CWS'!X90</f>
        <v>33934515</v>
      </c>
      <c r="Z19" s="9">
        <f>'REV-REVCALC_CWS'!Y90</f>
        <v>33934515</v>
      </c>
      <c r="AA19" s="9">
        <f>'REV-REVCALC_CWS'!Z90</f>
        <v>22620870</v>
      </c>
      <c r="AB19" s="9">
        <f>'REV-REVCALC_CWS'!AA90</f>
        <v>38997011.350000001</v>
      </c>
      <c r="AC19" s="9">
        <f>'REV-REVCALC_CWS'!AB90</f>
        <v>62385028.549999997</v>
      </c>
      <c r="AD19" s="9">
        <f>'REV-REVCALC_CWS'!AC90</f>
        <v>70188094.5</v>
      </c>
      <c r="AE19" s="9">
        <f>'REV-REVCALC_CWS'!AD90</f>
        <v>70188094.5</v>
      </c>
      <c r="AF19" s="9">
        <f>'REV-REVCALC_CWS'!AE90</f>
        <v>70188094.5</v>
      </c>
      <c r="AG19" s="9">
        <f>'REV-REVCALC_CWS'!AF90</f>
        <v>70188094.5</v>
      </c>
      <c r="AH19" s="9">
        <f>'REV-REVCALC_CWS'!AG90</f>
        <v>70188094.5</v>
      </c>
      <c r="AI19" s="9">
        <f>'REV-REVCALC_CWS'!AH90</f>
        <v>70188094.5</v>
      </c>
      <c r="AJ19" s="9">
        <f>'REV-REVCALC_CWS'!AI90</f>
        <v>70188094.5</v>
      </c>
      <c r="AK19" s="9">
        <f>'REV-REVCALC_CWS'!AJ90</f>
        <v>70188094.5</v>
      </c>
      <c r="AL19" s="9">
        <f>'REV-REVCALC_CWS'!AK90</f>
        <v>70188094.5</v>
      </c>
      <c r="AM19" s="9">
        <f>'REV-REVCALC_CWS'!AL90</f>
        <v>46788055.850000009</v>
      </c>
      <c r="AN19" s="9">
        <f>'REV-REVCALC_CWS'!AM90</f>
        <v>59832325.16300001</v>
      </c>
      <c r="AO19" s="9">
        <f>'REV-REVCALC_CWS'!AN90</f>
        <v>95741398.100500017</v>
      </c>
      <c r="AP19" s="9">
        <f>'REV-REVCALC_CWS'!AO90</f>
        <v>107710068.21050002</v>
      </c>
      <c r="AQ19" s="9">
        <f>'REV-REVCALC_CWS'!AP90</f>
        <v>107710068.21050002</v>
      </c>
      <c r="AR19" s="9">
        <f>'REV-REVCALC_CWS'!AQ90</f>
        <v>107710068.21050002</v>
      </c>
      <c r="AS19" s="9">
        <f>'REV-REVCALC_CWS'!AR90</f>
        <v>107710068.21050002</v>
      </c>
      <c r="AT19" s="9">
        <f>'REV-REVCALC_CWS'!AS90</f>
        <v>107710068.21050002</v>
      </c>
      <c r="AU19" s="9">
        <f>'REV-REVCALC_CWS'!AT90</f>
        <v>107710068.21050002</v>
      </c>
      <c r="AV19" s="9">
        <f>'REV-REVCALC_CWS'!AU90</f>
        <v>107710068.21050002</v>
      </c>
      <c r="AW19" s="9">
        <f>'REV-REVCALC_CWS'!AV90</f>
        <v>107710068.21050002</v>
      </c>
      <c r="AX19" s="9">
        <f>'REV-REVCALC_CWS'!AW90</f>
        <v>107710068.21050002</v>
      </c>
      <c r="AY19" s="9">
        <f>'REV-REVCALC_CWS'!AX90</f>
        <v>71800995.273000017</v>
      </c>
      <c r="AZ19" s="9">
        <f>'REV-REVCALC_CWS'!AY90</f>
        <v>62422954.221175008</v>
      </c>
      <c r="BA19" s="9">
        <f>'REV-REVCALC_CWS'!AZ90</f>
        <v>99902737.050040022</v>
      </c>
      <c r="BB19" s="9">
        <f>'REV-REVCALC_CWS'!BA90</f>
        <v>112367627.42824002</v>
      </c>
      <c r="BC19" s="9">
        <f>'REV-REVCALC_CWS'!BB90</f>
        <v>112367627.42824002</v>
      </c>
      <c r="BD19" s="9">
        <f>'REV-REVCALC_CWS'!BC90</f>
        <v>112367627.42824002</v>
      </c>
      <c r="BE19" s="9">
        <f>'REV-REVCALC_CWS'!BD90</f>
        <v>112367627.42824002</v>
      </c>
      <c r="BF19" s="9">
        <f>'REV-REVCALC_CWS'!BE90</f>
        <v>112367627.42824002</v>
      </c>
      <c r="BG19" s="9">
        <f>'REV-REVCALC_CWS'!BF90</f>
        <v>112367627.42824002</v>
      </c>
      <c r="BH19" s="9">
        <f>'REV-REVCALC_CWS'!BG90</f>
        <v>112367627.42824002</v>
      </c>
      <c r="BI19" s="9">
        <f>'REV-REVCALC_CWS'!BH90</f>
        <v>112367627.42824002</v>
      </c>
      <c r="BJ19" s="9">
        <f>'REV-REVCALC_CWS'!BI90</f>
        <v>112367627.42824002</v>
      </c>
      <c r="BK19" s="9">
        <f>'REV-REVCALC_CWS'!BJ90</f>
        <v>74937937.523565009</v>
      </c>
    </row>
    <row r="20" spans="2:63" x14ac:dyDescent="0.15">
      <c r="B20" s="33" t="s">
        <v>357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4182000</v>
      </c>
      <c r="H20" s="9">
        <f>'REV-REVCALC_CWS'!G91</f>
        <v>7318000</v>
      </c>
      <c r="I20" s="9">
        <f>'REV-REVCALC_CWS'!H91</f>
        <v>7318000</v>
      </c>
      <c r="J20" s="9">
        <f>'REV-REVCALC_CWS'!I91</f>
        <v>7318000</v>
      </c>
      <c r="K20" s="9">
        <f>'REV-REVCALC_CWS'!J91</f>
        <v>7318000</v>
      </c>
      <c r="L20" s="9">
        <f>'REV-REVCALC_CWS'!K91</f>
        <v>7318000</v>
      </c>
      <c r="M20" s="9">
        <f>'REV-REVCALC_CWS'!L91</f>
        <v>7318000</v>
      </c>
      <c r="N20" s="9">
        <f>'REV-REVCALC_CWS'!M91</f>
        <v>7318000</v>
      </c>
      <c r="O20" s="9">
        <f>'REV-REVCALC_CWS'!N91</f>
        <v>6963500</v>
      </c>
      <c r="P20" s="9">
        <f>'REV-REVCALC_CWS'!O91</f>
        <v>7554735</v>
      </c>
      <c r="Q20" s="9">
        <f>'REV-REVCALC_CWS'!P91</f>
        <v>12085650</v>
      </c>
      <c r="R20" s="9">
        <f>'REV-REVCALC_CWS'!Q91</f>
        <v>13593815</v>
      </c>
      <c r="S20" s="9">
        <f>'REV-REVCALC_CWS'!R91</f>
        <v>13593815</v>
      </c>
      <c r="T20" s="9">
        <f>'REV-REVCALC_CWS'!S91</f>
        <v>13593815</v>
      </c>
      <c r="U20" s="9">
        <f>'REV-REVCALC_CWS'!T91</f>
        <v>13593815</v>
      </c>
      <c r="V20" s="9">
        <f>'REV-REVCALC_CWS'!U91</f>
        <v>13593815</v>
      </c>
      <c r="W20" s="9">
        <f>'REV-REVCALC_CWS'!V91</f>
        <v>13593815</v>
      </c>
      <c r="X20" s="9">
        <f>'REV-REVCALC_CWS'!W91</f>
        <v>13593815</v>
      </c>
      <c r="Y20" s="9">
        <f>'REV-REVCALC_CWS'!X91</f>
        <v>13593815</v>
      </c>
      <c r="Z20" s="9">
        <f>'REV-REVCALC_CWS'!Y91</f>
        <v>13593815</v>
      </c>
      <c r="AA20" s="9">
        <f>'REV-REVCALC_CWS'!Z91</f>
        <v>9062900</v>
      </c>
      <c r="AB20" s="9">
        <f>'REV-REVCALC_CWS'!AA91</f>
        <v>16657150.100000001</v>
      </c>
      <c r="AC20" s="9">
        <f>'REV-REVCALC_CWS'!AB91</f>
        <v>26643540.350000001</v>
      </c>
      <c r="AD20" s="9">
        <f>'REV-REVCALC_CWS'!AC91</f>
        <v>29977489.149999999</v>
      </c>
      <c r="AE20" s="9">
        <f>'REV-REVCALC_CWS'!AD91</f>
        <v>29977489.149999999</v>
      </c>
      <c r="AF20" s="9">
        <f>'REV-REVCALC_CWS'!AE91</f>
        <v>29977489.149999999</v>
      </c>
      <c r="AG20" s="9">
        <f>'REV-REVCALC_CWS'!AF91</f>
        <v>29977489.149999999</v>
      </c>
      <c r="AH20" s="9">
        <f>'REV-REVCALC_CWS'!AG91</f>
        <v>29977489.149999999</v>
      </c>
      <c r="AI20" s="9">
        <f>'REV-REVCALC_CWS'!AH91</f>
        <v>29977489.149999999</v>
      </c>
      <c r="AJ20" s="9">
        <f>'REV-REVCALC_CWS'!AI91</f>
        <v>29977489.149999999</v>
      </c>
      <c r="AK20" s="9">
        <f>'REV-REVCALC_CWS'!AJ91</f>
        <v>29977489.149999999</v>
      </c>
      <c r="AL20" s="9">
        <f>'REV-REVCALC_CWS'!AK91</f>
        <v>29977489.149999999</v>
      </c>
      <c r="AM20" s="9">
        <f>'REV-REVCALC_CWS'!AL91</f>
        <v>19981939.700000003</v>
      </c>
      <c r="AN20" s="9">
        <f>'REV-REVCALC_CWS'!AM91</f>
        <v>25235296.176500004</v>
      </c>
      <c r="AO20" s="9">
        <f>'REV-REVCALC_CWS'!AN91</f>
        <v>40379168.977000006</v>
      </c>
      <c r="AP20" s="9">
        <f>'REV-REVCALC_CWS'!AO91</f>
        <v>45426105.708000012</v>
      </c>
      <c r="AQ20" s="9">
        <f>'REV-REVCALC_CWS'!AP91</f>
        <v>45426105.708000012</v>
      </c>
      <c r="AR20" s="9">
        <f>'REV-REVCALC_CWS'!AQ91</f>
        <v>45426105.708000012</v>
      </c>
      <c r="AS20" s="9">
        <f>'REV-REVCALC_CWS'!AR91</f>
        <v>45426105.708000012</v>
      </c>
      <c r="AT20" s="9">
        <f>'REV-REVCALC_CWS'!AS91</f>
        <v>45426105.708000012</v>
      </c>
      <c r="AU20" s="9">
        <f>'REV-REVCALC_CWS'!AT91</f>
        <v>45426105.708000012</v>
      </c>
      <c r="AV20" s="9">
        <f>'REV-REVCALC_CWS'!AU91</f>
        <v>45426105.708000012</v>
      </c>
      <c r="AW20" s="9">
        <f>'REV-REVCALC_CWS'!AV91</f>
        <v>45426105.708000012</v>
      </c>
      <c r="AX20" s="9">
        <f>'REV-REVCALC_CWS'!AW91</f>
        <v>45426105.708000012</v>
      </c>
      <c r="AY20" s="9">
        <f>'REV-REVCALC_CWS'!AX91</f>
        <v>30282232.907500006</v>
      </c>
      <c r="AZ20" s="9">
        <f>'REV-REVCALC_CWS'!AY91</f>
        <v>24295175.280299999</v>
      </c>
      <c r="BA20" s="9">
        <f>'REV-REVCALC_CWS'!AZ91</f>
        <v>38882898.07934501</v>
      </c>
      <c r="BB20" s="9">
        <f>'REV-REVCALC_CWS'!BA91</f>
        <v>43731052.978970014</v>
      </c>
      <c r="BC20" s="9">
        <f>'REV-REVCALC_CWS'!BB91</f>
        <v>43731052.978970014</v>
      </c>
      <c r="BD20" s="9">
        <f>'REV-REVCALC_CWS'!BC91</f>
        <v>43731052.978970014</v>
      </c>
      <c r="BE20" s="9">
        <f>'REV-REVCALC_CWS'!BD91</f>
        <v>43731052.978970014</v>
      </c>
      <c r="BF20" s="9">
        <f>'REV-REVCALC_CWS'!BE91</f>
        <v>43731052.978970014</v>
      </c>
      <c r="BG20" s="9">
        <f>'REV-REVCALC_CWS'!BF91</f>
        <v>43731052.978970014</v>
      </c>
      <c r="BH20" s="9">
        <f>'REV-REVCALC_CWS'!BG91</f>
        <v>43731052.978970014</v>
      </c>
      <c r="BI20" s="9">
        <f>'REV-REVCALC_CWS'!BH91</f>
        <v>43731052.978970014</v>
      </c>
      <c r="BJ20" s="9">
        <f>'REV-REVCALC_CWS'!BI91</f>
        <v>43731052.978970014</v>
      </c>
      <c r="BK20" s="9">
        <f>'REV-REVCALC_CWS'!BJ91</f>
        <v>29166270.026020009</v>
      </c>
    </row>
    <row r="21" spans="2:63" x14ac:dyDescent="0.15">
      <c r="B21" s="190" t="s">
        <v>683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87" t="s">
        <v>35</v>
      </c>
      <c r="E24" s="387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 t="s">
        <v>36</v>
      </c>
      <c r="Q24" s="387"/>
      <c r="R24" s="387"/>
      <c r="S24" s="387"/>
      <c r="T24" s="387"/>
      <c r="U24" s="387"/>
      <c r="V24" s="387"/>
      <c r="W24" s="387"/>
      <c r="X24" s="387"/>
      <c r="Y24" s="387"/>
      <c r="Z24" s="387"/>
      <c r="AA24" s="387"/>
      <c r="AB24" s="387" t="s">
        <v>37</v>
      </c>
      <c r="AC24" s="387"/>
      <c r="AD24" s="387"/>
      <c r="AE24" s="387"/>
      <c r="AF24" s="387"/>
      <c r="AG24" s="387"/>
      <c r="AH24" s="387"/>
      <c r="AI24" s="387"/>
      <c r="AJ24" s="387"/>
      <c r="AK24" s="387"/>
      <c r="AL24" s="387"/>
      <c r="AM24" s="387"/>
      <c r="AN24" s="387" t="s">
        <v>38</v>
      </c>
      <c r="AO24" s="387"/>
      <c r="AP24" s="387"/>
      <c r="AQ24" s="387"/>
      <c r="AR24" s="387"/>
      <c r="AS24" s="387"/>
      <c r="AT24" s="387"/>
      <c r="AU24" s="387"/>
      <c r="AV24" s="387"/>
      <c r="AW24" s="387"/>
      <c r="AX24" s="387"/>
      <c r="AY24" s="387"/>
      <c r="AZ24" s="387" t="s">
        <v>39</v>
      </c>
      <c r="BA24" s="387"/>
      <c r="BB24" s="387"/>
      <c r="BC24" s="387"/>
      <c r="BD24" s="387"/>
      <c r="BE24" s="387"/>
      <c r="BF24" s="387"/>
      <c r="BG24" s="387"/>
      <c r="BH24" s="387"/>
      <c r="BI24" s="387"/>
      <c r="BJ24" s="387"/>
      <c r="BK24" s="387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357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4182000</v>
      </c>
      <c r="H26" s="9">
        <f>'REV-REVCALC_CWS'!G91</f>
        <v>7318000</v>
      </c>
      <c r="I26" s="9">
        <f>'REV-REVCALC_CWS'!H91</f>
        <v>7318000</v>
      </c>
      <c r="J26" s="9">
        <f>'REV-REVCALC_CWS'!I91</f>
        <v>7318000</v>
      </c>
      <c r="K26" s="9">
        <f>'REV-REVCALC_CWS'!J91</f>
        <v>7318000</v>
      </c>
      <c r="L26" s="9">
        <f>'REV-REVCALC_CWS'!K91</f>
        <v>7318000</v>
      </c>
      <c r="M26" s="9">
        <f>'REV-REVCALC_CWS'!L91</f>
        <v>7318000</v>
      </c>
      <c r="N26" s="9">
        <f>'REV-REVCALC_CWS'!M91</f>
        <v>7318000</v>
      </c>
      <c r="O26" s="9">
        <f>'REV-REVCALC_CWS'!N91</f>
        <v>6963500</v>
      </c>
      <c r="P26" s="9">
        <f>'REV-REVCALC_CWS'!O91</f>
        <v>7554735</v>
      </c>
      <c r="Q26" s="9">
        <f>'REV-REVCALC_CWS'!P91</f>
        <v>12085650</v>
      </c>
      <c r="R26" s="9">
        <f>'REV-REVCALC_CWS'!Q91</f>
        <v>13593815</v>
      </c>
      <c r="S26" s="9">
        <f>'REV-REVCALC_CWS'!R91</f>
        <v>13593815</v>
      </c>
      <c r="T26" s="9">
        <f>'REV-REVCALC_CWS'!S91</f>
        <v>13593815</v>
      </c>
      <c r="U26" s="9">
        <f>'REV-REVCALC_CWS'!T91</f>
        <v>13593815</v>
      </c>
      <c r="V26" s="9">
        <f>'REV-REVCALC_CWS'!U91</f>
        <v>13593815</v>
      </c>
      <c r="W26" s="9">
        <f>'REV-REVCALC_CWS'!V91</f>
        <v>13593815</v>
      </c>
      <c r="X26" s="9">
        <f>'REV-REVCALC_CWS'!W91</f>
        <v>13593815</v>
      </c>
      <c r="Y26" s="9">
        <f>'REV-REVCALC_CWS'!X91</f>
        <v>13593815</v>
      </c>
      <c r="Z26" s="9">
        <f>'REV-REVCALC_CWS'!Y91</f>
        <v>13593815</v>
      </c>
      <c r="AA26" s="9">
        <f>'REV-REVCALC_CWS'!Z91</f>
        <v>9062900</v>
      </c>
      <c r="AB26" s="9">
        <f>'REV-REVCALC_CWS'!AA91</f>
        <v>16657150.100000001</v>
      </c>
      <c r="AC26" s="9">
        <f>'REV-REVCALC_CWS'!AB91</f>
        <v>26643540.350000001</v>
      </c>
      <c r="AD26" s="9">
        <f>'REV-REVCALC_CWS'!AC91</f>
        <v>29977489.149999999</v>
      </c>
      <c r="AE26" s="9">
        <f>'REV-REVCALC_CWS'!AD91</f>
        <v>29977489.149999999</v>
      </c>
      <c r="AF26" s="9">
        <f>'REV-REVCALC_CWS'!AE91</f>
        <v>29977489.149999999</v>
      </c>
      <c r="AG26" s="9">
        <f>'REV-REVCALC_CWS'!AF91</f>
        <v>29977489.149999999</v>
      </c>
      <c r="AH26" s="9">
        <f>'REV-REVCALC_CWS'!AG91</f>
        <v>29977489.149999999</v>
      </c>
      <c r="AI26" s="9">
        <f>'REV-REVCALC_CWS'!AH91</f>
        <v>29977489.149999999</v>
      </c>
      <c r="AJ26" s="9">
        <f>'REV-REVCALC_CWS'!AI91</f>
        <v>29977489.149999999</v>
      </c>
      <c r="AK26" s="9">
        <f>'REV-REVCALC_CWS'!AJ91</f>
        <v>29977489.149999999</v>
      </c>
      <c r="AL26" s="9">
        <f>'REV-REVCALC_CWS'!AK91</f>
        <v>29977489.149999999</v>
      </c>
      <c r="AM26" s="9">
        <f>'REV-REVCALC_CWS'!AL91</f>
        <v>19981939.700000003</v>
      </c>
      <c r="AN26" s="9">
        <f>'REV-REVCALC_CWS'!AM91</f>
        <v>25235296.176500004</v>
      </c>
      <c r="AO26" s="9">
        <f>'REV-REVCALC_CWS'!AN91</f>
        <v>40379168.977000006</v>
      </c>
      <c r="AP26" s="9">
        <f>'REV-REVCALC_CWS'!AO91</f>
        <v>45426105.708000012</v>
      </c>
      <c r="AQ26" s="9">
        <f>'REV-REVCALC_CWS'!AP91</f>
        <v>45426105.708000012</v>
      </c>
      <c r="AR26" s="9">
        <f>'REV-REVCALC_CWS'!AQ91</f>
        <v>45426105.708000012</v>
      </c>
      <c r="AS26" s="9">
        <f>'REV-REVCALC_CWS'!AR91</f>
        <v>45426105.708000012</v>
      </c>
      <c r="AT26" s="9">
        <f>'REV-REVCALC_CWS'!AS91</f>
        <v>45426105.708000012</v>
      </c>
      <c r="AU26" s="9">
        <f>'REV-REVCALC_CWS'!AT91</f>
        <v>45426105.708000012</v>
      </c>
      <c r="AV26" s="9">
        <f>'REV-REVCALC_CWS'!AU91</f>
        <v>45426105.708000012</v>
      </c>
      <c r="AW26" s="9">
        <f>'REV-REVCALC_CWS'!AV91</f>
        <v>45426105.708000012</v>
      </c>
      <c r="AX26" s="9">
        <f>'REV-REVCALC_CWS'!AW91</f>
        <v>45426105.708000012</v>
      </c>
      <c r="AY26" s="9">
        <f>'REV-REVCALC_CWS'!AX91</f>
        <v>30282232.907500006</v>
      </c>
      <c r="AZ26" s="9">
        <f>'REV-REVCALC_CWS'!AY91</f>
        <v>24295175.280299999</v>
      </c>
      <c r="BA26" s="9">
        <f>'REV-REVCALC_CWS'!AZ91</f>
        <v>38882898.07934501</v>
      </c>
      <c r="BB26" s="9">
        <f>'REV-REVCALC_CWS'!BA91</f>
        <v>43731052.978970014</v>
      </c>
      <c r="BC26" s="9">
        <f>'REV-REVCALC_CWS'!BB91</f>
        <v>43731052.978970014</v>
      </c>
      <c r="BD26" s="9">
        <f>'REV-REVCALC_CWS'!BC91</f>
        <v>43731052.978970014</v>
      </c>
      <c r="BE26" s="9">
        <f>'REV-REVCALC_CWS'!BD91</f>
        <v>43731052.978970014</v>
      </c>
      <c r="BF26" s="9">
        <f>'REV-REVCALC_CWS'!BE91</f>
        <v>43731052.978970014</v>
      </c>
      <c r="BG26" s="9">
        <f>'REV-REVCALC_CWS'!BF91</f>
        <v>43731052.978970014</v>
      </c>
      <c r="BH26" s="9">
        <f>'REV-REVCALC_CWS'!BG91</f>
        <v>43731052.978970014</v>
      </c>
      <c r="BI26" s="9">
        <f>'REV-REVCALC_CWS'!BH91</f>
        <v>43731052.978970014</v>
      </c>
      <c r="BJ26" s="9">
        <f>'REV-REVCALC_CWS'!BI91</f>
        <v>43731052.978970014</v>
      </c>
      <c r="BK26" s="9">
        <f>'REV-REVCALC_CWS'!BJ91</f>
        <v>29166270.026020009</v>
      </c>
    </row>
    <row r="27" spans="2:63" x14ac:dyDescent="0.15">
      <c r="B27" s="207" t="s">
        <v>157</v>
      </c>
      <c r="C27" s="196"/>
      <c r="D27" s="196">
        <f t="shared" ref="D27:AI27" si="1">D18</f>
        <v>0</v>
      </c>
      <c r="E27" s="196">
        <f t="shared" si="1"/>
        <v>0</v>
      </c>
      <c r="F27" s="196">
        <f t="shared" si="1"/>
        <v>0</v>
      </c>
      <c r="G27" s="196">
        <f t="shared" si="1"/>
        <v>0</v>
      </c>
      <c r="H27" s="196">
        <f t="shared" si="1"/>
        <v>0</v>
      </c>
      <c r="I27" s="196">
        <f t="shared" si="1"/>
        <v>0</v>
      </c>
      <c r="J27" s="196">
        <f t="shared" si="1"/>
        <v>0</v>
      </c>
      <c r="K27" s="196">
        <f t="shared" si="1"/>
        <v>0</v>
      </c>
      <c r="L27" s="196">
        <f t="shared" si="1"/>
        <v>0</v>
      </c>
      <c r="M27" s="196">
        <f t="shared" si="1"/>
        <v>0</v>
      </c>
      <c r="N27" s="196">
        <f t="shared" si="1"/>
        <v>0</v>
      </c>
      <c r="O27" s="196">
        <f t="shared" si="1"/>
        <v>0</v>
      </c>
      <c r="P27" s="196">
        <f t="shared" si="1"/>
        <v>0</v>
      </c>
      <c r="Q27" s="196">
        <f t="shared" si="1"/>
        <v>0</v>
      </c>
      <c r="R27" s="196">
        <f t="shared" si="1"/>
        <v>0</v>
      </c>
      <c r="S27" s="196">
        <f t="shared" si="1"/>
        <v>0</v>
      </c>
      <c r="T27" s="196">
        <f t="shared" si="1"/>
        <v>0</v>
      </c>
      <c r="U27" s="196">
        <f t="shared" si="1"/>
        <v>0</v>
      </c>
      <c r="V27" s="196">
        <f t="shared" si="1"/>
        <v>0</v>
      </c>
      <c r="W27" s="196">
        <f t="shared" si="1"/>
        <v>0</v>
      </c>
      <c r="X27" s="196">
        <f t="shared" si="1"/>
        <v>0</v>
      </c>
      <c r="Y27" s="196">
        <f t="shared" si="1"/>
        <v>0</v>
      </c>
      <c r="Z27" s="196">
        <f t="shared" si="1"/>
        <v>0</v>
      </c>
      <c r="AA27" s="196">
        <f t="shared" si="1"/>
        <v>0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690</v>
      </c>
      <c r="C28" s="202"/>
      <c r="D28" s="202">
        <f>IFERROR(D26/D27, 0)</f>
        <v>0</v>
      </c>
      <c r="E28" s="202">
        <f t="shared" ref="E28:BK28" si="3">IFERROR(E26/E27, 0)</f>
        <v>0</v>
      </c>
      <c r="F28" s="202">
        <f t="shared" si="3"/>
        <v>0</v>
      </c>
      <c r="G28" s="202">
        <f t="shared" si="3"/>
        <v>0</v>
      </c>
      <c r="H28" s="202">
        <f t="shared" si="3"/>
        <v>0</v>
      </c>
      <c r="I28" s="202">
        <f t="shared" si="3"/>
        <v>0</v>
      </c>
      <c r="J28" s="202">
        <f t="shared" si="3"/>
        <v>0</v>
      </c>
      <c r="K28" s="202">
        <f t="shared" si="3"/>
        <v>0</v>
      </c>
      <c r="L28" s="202">
        <f t="shared" si="3"/>
        <v>0</v>
      </c>
      <c r="M28" s="202">
        <f t="shared" si="3"/>
        <v>0</v>
      </c>
      <c r="N28" s="202">
        <f t="shared" si="3"/>
        <v>0</v>
      </c>
      <c r="O28" s="202">
        <f t="shared" si="3"/>
        <v>0</v>
      </c>
      <c r="P28" s="202">
        <f t="shared" si="3"/>
        <v>0</v>
      </c>
      <c r="Q28" s="202">
        <f t="shared" si="3"/>
        <v>0</v>
      </c>
      <c r="R28" s="202">
        <f t="shared" si="3"/>
        <v>0</v>
      </c>
      <c r="S28" s="202">
        <f t="shared" si="3"/>
        <v>0</v>
      </c>
      <c r="T28" s="202">
        <f t="shared" si="3"/>
        <v>0</v>
      </c>
      <c r="U28" s="202">
        <f t="shared" si="3"/>
        <v>0</v>
      </c>
      <c r="V28" s="202">
        <f t="shared" si="3"/>
        <v>0</v>
      </c>
      <c r="W28" s="202">
        <f t="shared" si="3"/>
        <v>0</v>
      </c>
      <c r="X28" s="202">
        <f t="shared" si="3"/>
        <v>0</v>
      </c>
      <c r="Y28" s="202">
        <f t="shared" si="3"/>
        <v>0</v>
      </c>
      <c r="Z28" s="202">
        <f t="shared" si="3"/>
        <v>0</v>
      </c>
      <c r="AA28" s="202">
        <f t="shared" si="3"/>
        <v>0</v>
      </c>
      <c r="AB28" s="202">
        <f t="shared" si="3"/>
        <v>0</v>
      </c>
      <c r="AC28" s="202">
        <f t="shared" si="3"/>
        <v>0</v>
      </c>
      <c r="AD28" s="202">
        <f t="shared" si="3"/>
        <v>0</v>
      </c>
      <c r="AE28" s="202">
        <f t="shared" si="3"/>
        <v>0</v>
      </c>
      <c r="AF28" s="202">
        <f t="shared" si="3"/>
        <v>0</v>
      </c>
      <c r="AG28" s="202">
        <f t="shared" si="3"/>
        <v>0</v>
      </c>
      <c r="AH28" s="202">
        <f t="shared" si="3"/>
        <v>0</v>
      </c>
      <c r="AI28" s="202">
        <f t="shared" si="3"/>
        <v>0</v>
      </c>
      <c r="AJ28" s="202">
        <f t="shared" si="3"/>
        <v>0</v>
      </c>
      <c r="AK28" s="202">
        <f t="shared" si="3"/>
        <v>0</v>
      </c>
      <c r="AL28" s="202">
        <f t="shared" si="3"/>
        <v>0</v>
      </c>
      <c r="AM28" s="202">
        <f t="shared" si="3"/>
        <v>0</v>
      </c>
      <c r="AN28" s="202">
        <f t="shared" si="3"/>
        <v>0</v>
      </c>
      <c r="AO28" s="202">
        <f t="shared" si="3"/>
        <v>0</v>
      </c>
      <c r="AP28" s="202">
        <f t="shared" si="3"/>
        <v>0</v>
      </c>
      <c r="AQ28" s="202">
        <f t="shared" si="3"/>
        <v>0</v>
      </c>
      <c r="AR28" s="202">
        <f t="shared" si="3"/>
        <v>0</v>
      </c>
      <c r="AS28" s="202">
        <f t="shared" si="3"/>
        <v>0</v>
      </c>
      <c r="AT28" s="202">
        <f t="shared" si="3"/>
        <v>0</v>
      </c>
      <c r="AU28" s="202">
        <f t="shared" si="3"/>
        <v>0</v>
      </c>
      <c r="AV28" s="202">
        <f t="shared" si="3"/>
        <v>0</v>
      </c>
      <c r="AW28" s="202">
        <f t="shared" si="3"/>
        <v>0</v>
      </c>
      <c r="AX28" s="202">
        <f t="shared" si="3"/>
        <v>0</v>
      </c>
      <c r="AY28" s="202">
        <f t="shared" si="3"/>
        <v>0</v>
      </c>
      <c r="AZ28" s="202">
        <f t="shared" si="3"/>
        <v>0</v>
      </c>
      <c r="BA28" s="202">
        <f t="shared" si="3"/>
        <v>0</v>
      </c>
      <c r="BB28" s="202">
        <f t="shared" si="3"/>
        <v>0</v>
      </c>
      <c r="BC28" s="202">
        <f t="shared" si="3"/>
        <v>0</v>
      </c>
      <c r="BD28" s="202">
        <f t="shared" si="3"/>
        <v>0</v>
      </c>
      <c r="BE28" s="202">
        <f t="shared" si="3"/>
        <v>0</v>
      </c>
      <c r="BF28" s="202">
        <f t="shared" si="3"/>
        <v>0</v>
      </c>
      <c r="BG28" s="202">
        <f t="shared" si="3"/>
        <v>0</v>
      </c>
      <c r="BH28" s="202">
        <f t="shared" si="3"/>
        <v>0</v>
      </c>
      <c r="BI28" s="202">
        <f t="shared" si="3"/>
        <v>0</v>
      </c>
      <c r="BJ28" s="202">
        <f t="shared" si="3"/>
        <v>0</v>
      </c>
      <c r="BK28" s="202">
        <f t="shared" si="3"/>
        <v>0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704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87" t="s">
        <v>35</v>
      </c>
      <c r="E31" s="387"/>
      <c r="F31" s="387"/>
      <c r="G31" s="387"/>
      <c r="H31" s="387"/>
      <c r="I31" s="387"/>
      <c r="J31" s="387"/>
      <c r="K31" s="387"/>
      <c r="L31" s="387"/>
      <c r="M31" s="387"/>
      <c r="N31" s="387"/>
      <c r="O31" s="387"/>
      <c r="P31" s="387" t="s">
        <v>36</v>
      </c>
      <c r="Q31" s="387"/>
      <c r="R31" s="387"/>
      <c r="S31" s="387"/>
      <c r="T31" s="387"/>
      <c r="U31" s="387"/>
      <c r="V31" s="387"/>
      <c r="W31" s="387"/>
      <c r="X31" s="387"/>
      <c r="Y31" s="387"/>
      <c r="Z31" s="387"/>
      <c r="AA31" s="387"/>
      <c r="AB31" s="387" t="s">
        <v>37</v>
      </c>
      <c r="AC31" s="387"/>
      <c r="AD31" s="387"/>
      <c r="AE31" s="387"/>
      <c r="AF31" s="387"/>
      <c r="AG31" s="387"/>
      <c r="AH31" s="387"/>
      <c r="AI31" s="387"/>
      <c r="AJ31" s="387"/>
      <c r="AK31" s="387"/>
      <c r="AL31" s="387"/>
      <c r="AM31" s="387"/>
      <c r="AN31" s="387" t="s">
        <v>38</v>
      </c>
      <c r="AO31" s="387"/>
      <c r="AP31" s="387"/>
      <c r="AQ31" s="387"/>
      <c r="AR31" s="387"/>
      <c r="AS31" s="387"/>
      <c r="AT31" s="387"/>
      <c r="AU31" s="387"/>
      <c r="AV31" s="387"/>
      <c r="AW31" s="387"/>
      <c r="AX31" s="387"/>
      <c r="AY31" s="387"/>
      <c r="AZ31" s="387" t="s">
        <v>39</v>
      </c>
      <c r="BA31" s="387"/>
      <c r="BB31" s="387"/>
      <c r="BC31" s="387"/>
      <c r="BD31" s="387"/>
      <c r="BE31" s="387"/>
      <c r="BF31" s="387"/>
      <c r="BG31" s="387"/>
      <c r="BH31" s="387"/>
      <c r="BI31" s="387"/>
      <c r="BJ31" s="387"/>
      <c r="BK31" s="387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673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671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676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665</v>
      </c>
      <c r="C36" s="203">
        <f>COSM_DB!C162</f>
        <v>0</v>
      </c>
      <c r="D36" s="203">
        <f>COSM_DB!D162</f>
        <v>0</v>
      </c>
      <c r="E36" s="203">
        <f>COSM_DB!E162</f>
        <v>0</v>
      </c>
      <c r="F36" s="203">
        <f>COSM_DB!F162</f>
        <v>0</v>
      </c>
      <c r="G36" s="203">
        <f>COSM_DB!G162</f>
        <v>0</v>
      </c>
      <c r="H36" s="203">
        <f>COSM_DB!H162</f>
        <v>0</v>
      </c>
      <c r="I36" s="203">
        <f>COSM_DB!I162</f>
        <v>0</v>
      </c>
      <c r="J36" s="203">
        <f>COSM_DB!J162</f>
        <v>0</v>
      </c>
      <c r="K36" s="203">
        <f>COSM_DB!K162</f>
        <v>0</v>
      </c>
      <c r="L36" s="203">
        <f>COSM_DB!L162</f>
        <v>0</v>
      </c>
      <c r="M36" s="203">
        <f>COSM_DB!M162</f>
        <v>0</v>
      </c>
      <c r="N36" s="203">
        <f>COSM_DB!N162</f>
        <v>0</v>
      </c>
      <c r="O36" s="203">
        <f>COSM_DB!O162</f>
        <v>0</v>
      </c>
      <c r="P36" s="203">
        <f>COSM_DB!P162</f>
        <v>0</v>
      </c>
      <c r="Q36" s="203">
        <f>COSM_DB!Q162</f>
        <v>0</v>
      </c>
      <c r="R36" s="203">
        <f>COSM_DB!R162</f>
        <v>0</v>
      </c>
      <c r="S36" s="203">
        <f>COSM_DB!S162</f>
        <v>0</v>
      </c>
      <c r="T36" s="203">
        <f>COSM_DB!T162</f>
        <v>0</v>
      </c>
      <c r="U36" s="203">
        <f>COSM_DB!U162</f>
        <v>0</v>
      </c>
      <c r="V36" s="203">
        <f>COSM_DB!V162</f>
        <v>0</v>
      </c>
      <c r="W36" s="203">
        <f>COSM_DB!W162</f>
        <v>0</v>
      </c>
      <c r="X36" s="203">
        <f>COSM_DB!X162</f>
        <v>0</v>
      </c>
      <c r="Y36" s="203">
        <f>COSM_DB!Y162</f>
        <v>0</v>
      </c>
      <c r="Z36" s="203">
        <f>COSM_DB!Z162</f>
        <v>0</v>
      </c>
      <c r="AA36" s="203">
        <f>COSM_DB!AA162</f>
        <v>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688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687</v>
      </c>
      <c r="C38" s="203">
        <f>COSM_DB!C168</f>
        <v>0</v>
      </c>
      <c r="D38" s="203">
        <f>COSM_DB!D168</f>
        <v>0</v>
      </c>
      <c r="E38" s="203">
        <f>COSM_DB!E168</f>
        <v>0</v>
      </c>
      <c r="F38" s="203">
        <f>COSM_DB!F168</f>
        <v>0</v>
      </c>
      <c r="G38" s="203">
        <f>COSM_DB!G168</f>
        <v>0</v>
      </c>
      <c r="H38" s="203">
        <f>COSM_DB!H168</f>
        <v>0</v>
      </c>
      <c r="I38" s="203">
        <f>COSM_DB!I168</f>
        <v>0</v>
      </c>
      <c r="J38" s="203">
        <f>COSM_DB!J168</f>
        <v>0</v>
      </c>
      <c r="K38" s="203">
        <f>COSM_DB!K168</f>
        <v>0</v>
      </c>
      <c r="L38" s="203">
        <f>COSM_DB!L168</f>
        <v>0</v>
      </c>
      <c r="M38" s="203">
        <f>COSM_DB!M168</f>
        <v>0</v>
      </c>
      <c r="N38" s="203">
        <f>COSM_DB!N168</f>
        <v>0</v>
      </c>
      <c r="O38" s="203">
        <f>COSM_DB!O168</f>
        <v>0</v>
      </c>
      <c r="P38" s="203">
        <f>COSM_DB!P168</f>
        <v>0</v>
      </c>
      <c r="Q38" s="203">
        <f>COSM_DB!Q168</f>
        <v>0</v>
      </c>
      <c r="R38" s="203">
        <f>COSM_DB!R168</f>
        <v>0</v>
      </c>
      <c r="S38" s="203">
        <f>COSM_DB!S168</f>
        <v>0</v>
      </c>
      <c r="T38" s="203">
        <f>COSM_DB!T168</f>
        <v>0</v>
      </c>
      <c r="U38" s="203">
        <f>COSM_DB!U168</f>
        <v>0</v>
      </c>
      <c r="V38" s="203">
        <f>COSM_DB!V168</f>
        <v>0</v>
      </c>
      <c r="W38" s="203">
        <f>COSM_DB!W168</f>
        <v>0</v>
      </c>
      <c r="X38" s="203">
        <f>COSM_DB!X168</f>
        <v>0</v>
      </c>
      <c r="Y38" s="203">
        <f>COSM_DB!Y168</f>
        <v>0</v>
      </c>
      <c r="Z38" s="203">
        <f>COSM_DB!Z168</f>
        <v>0</v>
      </c>
      <c r="AA38" s="203">
        <f>COSM_DB!AA168</f>
        <v>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87" t="s">
        <v>35</v>
      </c>
      <c r="E40" s="387"/>
      <c r="F40" s="387"/>
      <c r="G40" s="387"/>
      <c r="H40" s="387"/>
      <c r="I40" s="387"/>
      <c r="J40" s="387"/>
      <c r="K40" s="387"/>
      <c r="L40" s="387"/>
      <c r="M40" s="387"/>
      <c r="N40" s="387"/>
      <c r="O40" s="387"/>
      <c r="P40" s="387" t="s">
        <v>36</v>
      </c>
      <c r="Q40" s="387"/>
      <c r="R40" s="387"/>
      <c r="S40" s="387"/>
      <c r="T40" s="387"/>
      <c r="U40" s="387"/>
      <c r="V40" s="387"/>
      <c r="W40" s="387"/>
      <c r="X40" s="387"/>
      <c r="Y40" s="387"/>
      <c r="Z40" s="387"/>
      <c r="AA40" s="387"/>
      <c r="AB40" s="387" t="s">
        <v>37</v>
      </c>
      <c r="AC40" s="387"/>
      <c r="AD40" s="387"/>
      <c r="AE40" s="387"/>
      <c r="AF40" s="387"/>
      <c r="AG40" s="387"/>
      <c r="AH40" s="387"/>
      <c r="AI40" s="387"/>
      <c r="AJ40" s="387"/>
      <c r="AK40" s="387"/>
      <c r="AL40" s="387"/>
      <c r="AM40" s="387"/>
      <c r="AN40" s="387" t="s">
        <v>38</v>
      </c>
      <c r="AO40" s="387"/>
      <c r="AP40" s="387"/>
      <c r="AQ40" s="387"/>
      <c r="AR40" s="387"/>
      <c r="AS40" s="387"/>
      <c r="AT40" s="387"/>
      <c r="AU40" s="387"/>
      <c r="AV40" s="387"/>
      <c r="AW40" s="387"/>
      <c r="AX40" s="387"/>
      <c r="AY40" s="387"/>
      <c r="AZ40" s="387" t="s">
        <v>39</v>
      </c>
      <c r="BA40" s="387"/>
      <c r="BB40" s="387"/>
      <c r="BC40" s="387"/>
      <c r="BD40" s="387"/>
      <c r="BE40" s="387"/>
      <c r="BF40" s="387"/>
      <c r="BG40" s="387"/>
      <c r="BH40" s="387"/>
      <c r="BI40" s="387"/>
      <c r="BJ40" s="387"/>
      <c r="BK40" s="387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377</v>
      </c>
      <c r="C42" s="204">
        <f>COSM_DB!C58</f>
        <v>0</v>
      </c>
      <c r="D42" s="204">
        <f>COSM_DB!D58</f>
        <v>0</v>
      </c>
      <c r="E42" s="204">
        <f>COSM_DB!E58</f>
        <v>0</v>
      </c>
      <c r="F42" s="204">
        <f>COSM_DB!F58</f>
        <v>0</v>
      </c>
      <c r="G42" s="204">
        <f>COSM_DB!G58</f>
        <v>0</v>
      </c>
      <c r="H42" s="204">
        <f>COSM_DB!H58</f>
        <v>0</v>
      </c>
      <c r="I42" s="204">
        <f>COSM_DB!I58</f>
        <v>0</v>
      </c>
      <c r="J42" s="204">
        <f>COSM_DB!J58</f>
        <v>0</v>
      </c>
      <c r="K42" s="204">
        <f>COSM_DB!K58</f>
        <v>0</v>
      </c>
      <c r="L42" s="204">
        <f>COSM_DB!L58</f>
        <v>0</v>
      </c>
      <c r="M42" s="204">
        <f>COSM_DB!M58</f>
        <v>0</v>
      </c>
      <c r="N42" s="204">
        <f>COSM_DB!N58</f>
        <v>0</v>
      </c>
      <c r="O42" s="204">
        <f>COSM_DB!O58</f>
        <v>0</v>
      </c>
      <c r="P42" s="204">
        <f>COSM_DB!P58</f>
        <v>0</v>
      </c>
      <c r="Q42" s="204">
        <f>COSM_DB!Q58</f>
        <v>0</v>
      </c>
      <c r="R42" s="204">
        <f>COSM_DB!R58</f>
        <v>0</v>
      </c>
      <c r="S42" s="204">
        <f>COSM_DB!S58</f>
        <v>0</v>
      </c>
      <c r="T42" s="204">
        <f>COSM_DB!T58</f>
        <v>0</v>
      </c>
      <c r="U42" s="204">
        <f>COSM_DB!U58</f>
        <v>0</v>
      </c>
      <c r="V42" s="204">
        <f>COSM_DB!V58</f>
        <v>0</v>
      </c>
      <c r="W42" s="204">
        <f>COSM_DB!W58</f>
        <v>0</v>
      </c>
      <c r="X42" s="204">
        <f>COSM_DB!X58</f>
        <v>0</v>
      </c>
      <c r="Y42" s="204">
        <f>COSM_DB!Y58</f>
        <v>0</v>
      </c>
      <c r="Z42" s="204">
        <f>COSM_DB!Z58</f>
        <v>0</v>
      </c>
      <c r="AA42" s="204">
        <f>COSM_DB!AA58</f>
        <v>0</v>
      </c>
      <c r="AB42" s="204">
        <f>COSM_DB!AB58</f>
        <v>0</v>
      </c>
      <c r="AC42" s="204">
        <f>COSM_DB!AC58</f>
        <v>0</v>
      </c>
      <c r="AD42" s="204">
        <f>COSM_DB!AD58</f>
        <v>0</v>
      </c>
      <c r="AE42" s="204">
        <f>COSM_DB!AE58</f>
        <v>0</v>
      </c>
      <c r="AF42" s="204">
        <f>COSM_DB!AF58</f>
        <v>0</v>
      </c>
      <c r="AG42" s="204">
        <f>COSM_DB!AG58</f>
        <v>0</v>
      </c>
      <c r="AH42" s="204">
        <f>COSM_DB!AH58</f>
        <v>0</v>
      </c>
      <c r="AI42" s="204">
        <f>COSM_DB!AI58</f>
        <v>0</v>
      </c>
      <c r="AJ42" s="204">
        <f>COSM_DB!AJ58</f>
        <v>0</v>
      </c>
      <c r="AK42" s="204">
        <f>COSM_DB!AK58</f>
        <v>0</v>
      </c>
      <c r="AL42" s="204">
        <f>COSM_DB!AL58</f>
        <v>0</v>
      </c>
      <c r="AM42" s="204">
        <f>COSM_DB!AM58</f>
        <v>0</v>
      </c>
      <c r="AN42" s="204">
        <f>COSM_DB!AN58</f>
        <v>0</v>
      </c>
      <c r="AO42" s="204">
        <f>COSM_DB!AO58</f>
        <v>0</v>
      </c>
      <c r="AP42" s="204">
        <f>COSM_DB!AP58</f>
        <v>0</v>
      </c>
      <c r="AQ42" s="204">
        <f>COSM_DB!AQ58</f>
        <v>0</v>
      </c>
      <c r="AR42" s="204">
        <f>COSM_DB!AR58</f>
        <v>0</v>
      </c>
      <c r="AS42" s="204">
        <f>COSM_DB!AS58</f>
        <v>0</v>
      </c>
      <c r="AT42" s="204">
        <f>COSM_DB!AT58</f>
        <v>0</v>
      </c>
      <c r="AU42" s="204">
        <f>COSM_DB!AU58</f>
        <v>0</v>
      </c>
      <c r="AV42" s="204">
        <f>COSM_DB!AV58</f>
        <v>0</v>
      </c>
      <c r="AW42" s="204">
        <f>COSM_DB!AW58</f>
        <v>0</v>
      </c>
      <c r="AX42" s="204">
        <f>COSM_DB!AX58</f>
        <v>0</v>
      </c>
      <c r="AY42" s="204">
        <f>COSM_DB!AY58</f>
        <v>0</v>
      </c>
      <c r="AZ42" s="204">
        <f>COSM_DB!AZ58</f>
        <v>0</v>
      </c>
      <c r="BA42" s="204">
        <f>COSM_DB!BA58</f>
        <v>0</v>
      </c>
      <c r="BB42" s="204">
        <f>COSM_DB!BB58</f>
        <v>0</v>
      </c>
      <c r="BC42" s="204">
        <f>COSM_DB!BC58</f>
        <v>0</v>
      </c>
      <c r="BD42" s="204">
        <f>COSM_DB!BD58</f>
        <v>0</v>
      </c>
      <c r="BE42" s="204">
        <f>COSM_DB!BE58</f>
        <v>0</v>
      </c>
      <c r="BF42" s="204">
        <f>COSM_DB!BF58</f>
        <v>0</v>
      </c>
      <c r="BG42" s="204">
        <f>COSM_DB!BG58</f>
        <v>0</v>
      </c>
      <c r="BH42" s="204">
        <f>COSM_DB!BH58</f>
        <v>0</v>
      </c>
      <c r="BI42" s="204">
        <f>COSM_DB!BI58</f>
        <v>0</v>
      </c>
      <c r="BJ42" s="204">
        <f>COSM_DB!BJ58</f>
        <v>0</v>
      </c>
      <c r="BK42" s="204">
        <f>COSM_DB!BK58</f>
        <v>0</v>
      </c>
    </row>
    <row r="43" spans="2:63" x14ac:dyDescent="0.15">
      <c r="B43" s="191" t="s">
        <v>394</v>
      </c>
      <c r="C43" s="204">
        <f>COSM_DB!C70</f>
        <v>0</v>
      </c>
      <c r="D43" s="204">
        <f>COSM_DB!D70</f>
        <v>0</v>
      </c>
      <c r="E43" s="204">
        <f>COSM_DB!E70</f>
        <v>0</v>
      </c>
      <c r="F43" s="204">
        <f>COSM_DB!F70</f>
        <v>0</v>
      </c>
      <c r="G43" s="204">
        <f>COSM_DB!G70</f>
        <v>0</v>
      </c>
      <c r="H43" s="204">
        <f>COSM_DB!H70</f>
        <v>0</v>
      </c>
      <c r="I43" s="204">
        <f>COSM_DB!I70</f>
        <v>0</v>
      </c>
      <c r="J43" s="204">
        <f>COSM_DB!J70</f>
        <v>0</v>
      </c>
      <c r="K43" s="204">
        <f>COSM_DB!K70</f>
        <v>0</v>
      </c>
      <c r="L43" s="204">
        <f>COSM_DB!L70</f>
        <v>0</v>
      </c>
      <c r="M43" s="204">
        <f>COSM_DB!M70</f>
        <v>0</v>
      </c>
      <c r="N43" s="204">
        <f>COSM_DB!N70</f>
        <v>0</v>
      </c>
      <c r="O43" s="204">
        <f>COSM_DB!O70</f>
        <v>0</v>
      </c>
      <c r="P43" s="204">
        <f>COSM_DB!P70</f>
        <v>0</v>
      </c>
      <c r="Q43" s="204">
        <f>COSM_DB!Q70</f>
        <v>0</v>
      </c>
      <c r="R43" s="204">
        <f>COSM_DB!R70</f>
        <v>0</v>
      </c>
      <c r="S43" s="204">
        <f>COSM_DB!S70</f>
        <v>0</v>
      </c>
      <c r="T43" s="204">
        <f>COSM_DB!T70</f>
        <v>0</v>
      </c>
      <c r="U43" s="204">
        <f>COSM_DB!U70</f>
        <v>0</v>
      </c>
      <c r="V43" s="204">
        <f>COSM_DB!V70</f>
        <v>0</v>
      </c>
      <c r="W43" s="204">
        <f>COSM_DB!W70</f>
        <v>0</v>
      </c>
      <c r="X43" s="204">
        <f>COSM_DB!X70</f>
        <v>0</v>
      </c>
      <c r="Y43" s="204">
        <f>COSM_DB!Y70</f>
        <v>0</v>
      </c>
      <c r="Z43" s="204">
        <f>COSM_DB!Z70</f>
        <v>0</v>
      </c>
      <c r="AA43" s="204">
        <f>COSM_DB!AA70</f>
        <v>0</v>
      </c>
      <c r="AB43" s="204">
        <f>COSM_DB!AB70</f>
        <v>0</v>
      </c>
      <c r="AC43" s="204">
        <f>COSM_DB!AC70</f>
        <v>0</v>
      </c>
      <c r="AD43" s="204">
        <f>COSM_DB!AD70</f>
        <v>0</v>
      </c>
      <c r="AE43" s="204">
        <f>COSM_DB!AE70</f>
        <v>0</v>
      </c>
      <c r="AF43" s="204">
        <f>COSM_DB!AF70</f>
        <v>0</v>
      </c>
      <c r="AG43" s="204">
        <f>COSM_DB!AG70</f>
        <v>0</v>
      </c>
      <c r="AH43" s="204">
        <f>COSM_DB!AH70</f>
        <v>0</v>
      </c>
      <c r="AI43" s="204">
        <f>COSM_DB!AI70</f>
        <v>0</v>
      </c>
      <c r="AJ43" s="204">
        <f>COSM_DB!AJ70</f>
        <v>0</v>
      </c>
      <c r="AK43" s="204">
        <f>COSM_DB!AK70</f>
        <v>0</v>
      </c>
      <c r="AL43" s="204">
        <f>COSM_DB!AL70</f>
        <v>0</v>
      </c>
      <c r="AM43" s="204">
        <f>COSM_DB!AM70</f>
        <v>0</v>
      </c>
      <c r="AN43" s="204">
        <f>COSM_DB!AN70</f>
        <v>0</v>
      </c>
      <c r="AO43" s="204">
        <f>COSM_DB!AO70</f>
        <v>0</v>
      </c>
      <c r="AP43" s="204">
        <f>COSM_DB!AP70</f>
        <v>0</v>
      </c>
      <c r="AQ43" s="204">
        <f>COSM_DB!AQ70</f>
        <v>0</v>
      </c>
      <c r="AR43" s="204">
        <f>COSM_DB!AR70</f>
        <v>0</v>
      </c>
      <c r="AS43" s="204">
        <f>COSM_DB!AS70</f>
        <v>0</v>
      </c>
      <c r="AT43" s="204">
        <f>COSM_DB!AT70</f>
        <v>0</v>
      </c>
      <c r="AU43" s="204">
        <f>COSM_DB!AU70</f>
        <v>0</v>
      </c>
      <c r="AV43" s="204">
        <f>COSM_DB!AV70</f>
        <v>0</v>
      </c>
      <c r="AW43" s="204">
        <f>COSM_DB!AW70</f>
        <v>0</v>
      </c>
      <c r="AX43" s="204">
        <f>COSM_DB!AX70</f>
        <v>0</v>
      </c>
      <c r="AY43" s="204">
        <f>COSM_DB!AY70</f>
        <v>0</v>
      </c>
      <c r="AZ43" s="204">
        <f>COSM_DB!AZ70</f>
        <v>0</v>
      </c>
      <c r="BA43" s="204">
        <f>COSM_DB!BA70</f>
        <v>0</v>
      </c>
      <c r="BB43" s="204">
        <f>COSM_DB!BB70</f>
        <v>0</v>
      </c>
      <c r="BC43" s="204">
        <f>COSM_DB!BC70</f>
        <v>0</v>
      </c>
      <c r="BD43" s="204">
        <f>COSM_DB!BD70</f>
        <v>0</v>
      </c>
      <c r="BE43" s="204">
        <f>COSM_DB!BE70</f>
        <v>0</v>
      </c>
      <c r="BF43" s="204">
        <f>COSM_DB!BF70</f>
        <v>0</v>
      </c>
      <c r="BG43" s="204">
        <f>COSM_DB!BG70</f>
        <v>0</v>
      </c>
      <c r="BH43" s="204">
        <f>COSM_DB!BH70</f>
        <v>0</v>
      </c>
      <c r="BI43" s="204">
        <f>COSM_DB!BI70</f>
        <v>0</v>
      </c>
      <c r="BJ43" s="204">
        <f>COSM_DB!BJ70</f>
        <v>0</v>
      </c>
      <c r="BK43" s="204">
        <f>COSM_DB!BK70</f>
        <v>0</v>
      </c>
    </row>
    <row r="44" spans="2:63" x14ac:dyDescent="0.15">
      <c r="B44" s="136" t="s">
        <v>420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0</v>
      </c>
      <c r="H44" s="204">
        <f>COSM_DB!H77</f>
        <v>0</v>
      </c>
      <c r="I44" s="204">
        <f>COSM_DB!I77</f>
        <v>0</v>
      </c>
      <c r="J44" s="204">
        <f>COSM_DB!J77</f>
        <v>0</v>
      </c>
      <c r="K44" s="204">
        <f>COSM_DB!K77</f>
        <v>0</v>
      </c>
      <c r="L44" s="204">
        <f>COSM_DB!L77</f>
        <v>0</v>
      </c>
      <c r="M44" s="204">
        <f>COSM_DB!M77</f>
        <v>0</v>
      </c>
      <c r="N44" s="204">
        <f>COSM_DB!N77</f>
        <v>0</v>
      </c>
      <c r="O44" s="204">
        <f>COSM_DB!O77</f>
        <v>0</v>
      </c>
      <c r="P44" s="204">
        <f>COSM_DB!P77</f>
        <v>0</v>
      </c>
      <c r="Q44" s="204">
        <f>COSM_DB!Q77</f>
        <v>0</v>
      </c>
      <c r="R44" s="204">
        <f>COSM_DB!R77</f>
        <v>0</v>
      </c>
      <c r="S44" s="204">
        <f>COSM_DB!S77</f>
        <v>0</v>
      </c>
      <c r="T44" s="204">
        <f>COSM_DB!T77</f>
        <v>0</v>
      </c>
      <c r="U44" s="204">
        <f>COSM_DB!U77</f>
        <v>0</v>
      </c>
      <c r="V44" s="204">
        <f>COSM_DB!V77</f>
        <v>0</v>
      </c>
      <c r="W44" s="204">
        <f>COSM_DB!W77</f>
        <v>0</v>
      </c>
      <c r="X44" s="204">
        <f>COSM_DB!X77</f>
        <v>0</v>
      </c>
      <c r="Y44" s="204">
        <f>COSM_DB!Y77</f>
        <v>0</v>
      </c>
      <c r="Z44" s="204">
        <f>COSM_DB!Z77</f>
        <v>0</v>
      </c>
      <c r="AA44" s="204">
        <f>COSM_DB!AA77</f>
        <v>0</v>
      </c>
      <c r="AB44" s="204">
        <f>COSM_DB!AB77</f>
        <v>0</v>
      </c>
      <c r="AC44" s="204">
        <f>COSM_DB!AC77</f>
        <v>0</v>
      </c>
      <c r="AD44" s="204">
        <f>COSM_DB!AD77</f>
        <v>0</v>
      </c>
      <c r="AE44" s="204">
        <f>COSM_DB!AE77</f>
        <v>0</v>
      </c>
      <c r="AF44" s="204">
        <f>COSM_DB!AF77</f>
        <v>0</v>
      </c>
      <c r="AG44" s="204">
        <f>COSM_DB!AG77</f>
        <v>0</v>
      </c>
      <c r="AH44" s="204">
        <f>COSM_DB!AH77</f>
        <v>0</v>
      </c>
      <c r="AI44" s="204">
        <f>COSM_DB!AI77</f>
        <v>0</v>
      </c>
      <c r="AJ44" s="204">
        <f>COSM_DB!AJ77</f>
        <v>0</v>
      </c>
      <c r="AK44" s="204">
        <f>COSM_DB!AK77</f>
        <v>0</v>
      </c>
      <c r="AL44" s="204">
        <f>COSM_DB!AL77</f>
        <v>0</v>
      </c>
      <c r="AM44" s="204">
        <f>COSM_DB!AM77</f>
        <v>0</v>
      </c>
      <c r="AN44" s="204">
        <f>COSM_DB!AN77</f>
        <v>0</v>
      </c>
      <c r="AO44" s="204">
        <f>COSM_DB!AO77</f>
        <v>0</v>
      </c>
      <c r="AP44" s="204">
        <f>COSM_DB!AP77</f>
        <v>0</v>
      </c>
      <c r="AQ44" s="204">
        <f>COSM_DB!AQ77</f>
        <v>0</v>
      </c>
      <c r="AR44" s="204">
        <f>COSM_DB!AR77</f>
        <v>0</v>
      </c>
      <c r="AS44" s="204">
        <f>COSM_DB!AS77</f>
        <v>0</v>
      </c>
      <c r="AT44" s="204">
        <f>COSM_DB!AT77</f>
        <v>0</v>
      </c>
      <c r="AU44" s="204">
        <f>COSM_DB!AU77</f>
        <v>0</v>
      </c>
      <c r="AV44" s="204">
        <f>COSM_DB!AV77</f>
        <v>0</v>
      </c>
      <c r="AW44" s="204">
        <f>COSM_DB!AW77</f>
        <v>0</v>
      </c>
      <c r="AX44" s="204">
        <f>COSM_DB!AX77</f>
        <v>0</v>
      </c>
      <c r="AY44" s="204">
        <f>COSM_DB!AY77</f>
        <v>0</v>
      </c>
      <c r="AZ44" s="204">
        <f>COSM_DB!AZ77</f>
        <v>0</v>
      </c>
      <c r="BA44" s="204">
        <f>COSM_DB!BA77</f>
        <v>0</v>
      </c>
      <c r="BB44" s="204">
        <f>COSM_DB!BB77</f>
        <v>0</v>
      </c>
      <c r="BC44" s="204">
        <f>COSM_DB!BC77</f>
        <v>0</v>
      </c>
      <c r="BD44" s="204">
        <f>COSM_DB!BD77</f>
        <v>0</v>
      </c>
      <c r="BE44" s="204">
        <f>COSM_DB!BE77</f>
        <v>0</v>
      </c>
      <c r="BF44" s="204">
        <f>COSM_DB!BF77</f>
        <v>0</v>
      </c>
      <c r="BG44" s="204">
        <f>COSM_DB!BG77</f>
        <v>0</v>
      </c>
      <c r="BH44" s="204">
        <f>COSM_DB!BH77</f>
        <v>0</v>
      </c>
      <c r="BI44" s="204">
        <f>COSM_DB!BI77</f>
        <v>0</v>
      </c>
      <c r="BJ44" s="204">
        <f>COSM_DB!BJ77</f>
        <v>0</v>
      </c>
      <c r="BK44" s="204">
        <f>COSM_DB!BK77</f>
        <v>0</v>
      </c>
    </row>
    <row r="45" spans="2:63" x14ac:dyDescent="0.15">
      <c r="B45" s="136" t="s">
        <v>440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0</v>
      </c>
      <c r="L45" s="204">
        <f>COSM_DB!L79</f>
        <v>0</v>
      </c>
      <c r="M45" s="204">
        <f>COSM_DB!M79</f>
        <v>0</v>
      </c>
      <c r="N45" s="204">
        <f>COSM_DB!N79</f>
        <v>0</v>
      </c>
      <c r="O45" s="204">
        <f>COSM_DB!O79</f>
        <v>0</v>
      </c>
      <c r="P45" s="204">
        <f>COSM_DB!P79</f>
        <v>0</v>
      </c>
      <c r="Q45" s="204">
        <f>COSM_DB!Q79</f>
        <v>0</v>
      </c>
      <c r="R45" s="204">
        <f>COSM_DB!R79</f>
        <v>0</v>
      </c>
      <c r="S45" s="204">
        <f>COSM_DB!S79</f>
        <v>0</v>
      </c>
      <c r="T45" s="204">
        <f>COSM_DB!T79</f>
        <v>0</v>
      </c>
      <c r="U45" s="204">
        <f>COSM_DB!U79</f>
        <v>0</v>
      </c>
      <c r="V45" s="204">
        <f>COSM_DB!V79</f>
        <v>0</v>
      </c>
      <c r="W45" s="204">
        <f>COSM_DB!W79</f>
        <v>0</v>
      </c>
      <c r="X45" s="204">
        <f>COSM_DB!X79</f>
        <v>0</v>
      </c>
      <c r="Y45" s="204">
        <f>COSM_DB!Y79</f>
        <v>0</v>
      </c>
      <c r="Z45" s="204">
        <f>COSM_DB!Z79</f>
        <v>0</v>
      </c>
      <c r="AA45" s="204">
        <f>COSM_DB!AA79</f>
        <v>0</v>
      </c>
      <c r="AB45" s="204">
        <f>COSM_DB!AB79</f>
        <v>0</v>
      </c>
      <c r="AC45" s="204">
        <f>COSM_DB!AC79</f>
        <v>0</v>
      </c>
      <c r="AD45" s="204">
        <f>COSM_DB!AD79</f>
        <v>0</v>
      </c>
      <c r="AE45" s="204">
        <f>COSM_DB!AE79</f>
        <v>0</v>
      </c>
      <c r="AF45" s="204">
        <f>COSM_DB!AF79</f>
        <v>0</v>
      </c>
      <c r="AG45" s="204">
        <f>COSM_DB!AG79</f>
        <v>0</v>
      </c>
      <c r="AH45" s="204">
        <f>COSM_DB!AH79</f>
        <v>0</v>
      </c>
      <c r="AI45" s="204">
        <f>COSM_DB!AI79</f>
        <v>0</v>
      </c>
      <c r="AJ45" s="204">
        <f>COSM_DB!AJ79</f>
        <v>0</v>
      </c>
      <c r="AK45" s="204">
        <f>COSM_DB!AK79</f>
        <v>0</v>
      </c>
      <c r="AL45" s="204">
        <f>COSM_DB!AL79</f>
        <v>0</v>
      </c>
      <c r="AM45" s="204">
        <f>COSM_DB!AM79</f>
        <v>0</v>
      </c>
      <c r="AN45" s="204">
        <f>COSM_DB!AN79</f>
        <v>0</v>
      </c>
      <c r="AO45" s="204">
        <f>COSM_DB!AO79</f>
        <v>0</v>
      </c>
      <c r="AP45" s="204">
        <f>COSM_DB!AP79</f>
        <v>0</v>
      </c>
      <c r="AQ45" s="204">
        <f>COSM_DB!AQ79</f>
        <v>0</v>
      </c>
      <c r="AR45" s="204">
        <f>COSM_DB!AR79</f>
        <v>0</v>
      </c>
      <c r="AS45" s="204">
        <f>COSM_DB!AS79</f>
        <v>0</v>
      </c>
      <c r="AT45" s="204">
        <f>COSM_DB!AT79</f>
        <v>0</v>
      </c>
      <c r="AU45" s="204">
        <f>COSM_DB!AU79</f>
        <v>0</v>
      </c>
      <c r="AV45" s="204">
        <f>COSM_DB!AV79</f>
        <v>0</v>
      </c>
      <c r="AW45" s="204">
        <f>COSM_DB!AW79</f>
        <v>0</v>
      </c>
      <c r="AX45" s="204">
        <f>COSM_DB!AX79</f>
        <v>0</v>
      </c>
      <c r="AY45" s="204">
        <f>COSM_DB!AY79</f>
        <v>0</v>
      </c>
      <c r="AZ45" s="204">
        <f>COSM_DB!AZ79</f>
        <v>0</v>
      </c>
      <c r="BA45" s="204">
        <f>COSM_DB!BA79</f>
        <v>0</v>
      </c>
      <c r="BB45" s="204">
        <f>COSM_DB!BB79</f>
        <v>0</v>
      </c>
      <c r="BC45" s="204">
        <f>COSM_DB!BC79</f>
        <v>0</v>
      </c>
      <c r="BD45" s="204">
        <f>COSM_DB!BD79</f>
        <v>0</v>
      </c>
      <c r="BE45" s="204">
        <f>COSM_DB!BE79</f>
        <v>0</v>
      </c>
      <c r="BF45" s="204">
        <f>COSM_DB!BF79</f>
        <v>0</v>
      </c>
      <c r="BG45" s="204">
        <f>COSM_DB!BG79</f>
        <v>0</v>
      </c>
      <c r="BH45" s="204">
        <f>COSM_DB!BH79</f>
        <v>0</v>
      </c>
      <c r="BI45" s="204">
        <f>COSM_DB!BI79</f>
        <v>0</v>
      </c>
      <c r="BJ45" s="204">
        <f>COSM_DB!BJ79</f>
        <v>0</v>
      </c>
      <c r="BK45" s="204">
        <f>COSM_DB!BK79</f>
        <v>0</v>
      </c>
    </row>
    <row r="46" spans="2:63" x14ac:dyDescent="0.15">
      <c r="B46" s="138" t="s">
        <v>441</v>
      </c>
      <c r="C46" s="204">
        <f>COSM_DB!C81</f>
        <v>0</v>
      </c>
      <c r="D46" s="204">
        <f>COSM_DB!D81</f>
        <v>0</v>
      </c>
      <c r="E46" s="204">
        <f>COSM_DB!E81</f>
        <v>0</v>
      </c>
      <c r="F46" s="204">
        <f>COSM_DB!F81</f>
        <v>0</v>
      </c>
      <c r="G46" s="204">
        <f>COSM_DB!G81</f>
        <v>0</v>
      </c>
      <c r="H46" s="204">
        <f>COSM_DB!H81</f>
        <v>0</v>
      </c>
      <c r="I46" s="204">
        <f>COSM_DB!I81</f>
        <v>0</v>
      </c>
      <c r="J46" s="204">
        <f>COSM_DB!J81</f>
        <v>0</v>
      </c>
      <c r="K46" s="204">
        <f>COSM_DB!K81</f>
        <v>0</v>
      </c>
      <c r="L46" s="204">
        <f>COSM_DB!L81</f>
        <v>0</v>
      </c>
      <c r="M46" s="204">
        <f>COSM_DB!M81</f>
        <v>0</v>
      </c>
      <c r="N46" s="204">
        <f>COSM_DB!N81</f>
        <v>0</v>
      </c>
      <c r="O46" s="204">
        <f>COSM_DB!O81</f>
        <v>0</v>
      </c>
      <c r="P46" s="204">
        <f>COSM_DB!P81</f>
        <v>0</v>
      </c>
      <c r="Q46" s="204">
        <f>COSM_DB!Q81</f>
        <v>0</v>
      </c>
      <c r="R46" s="204">
        <f>COSM_DB!R81</f>
        <v>0</v>
      </c>
      <c r="S46" s="204">
        <f>COSM_DB!S81</f>
        <v>0</v>
      </c>
      <c r="T46" s="204">
        <f>COSM_DB!T81</f>
        <v>0</v>
      </c>
      <c r="U46" s="204">
        <f>COSM_DB!U81</f>
        <v>0</v>
      </c>
      <c r="V46" s="204">
        <f>COSM_DB!V81</f>
        <v>0</v>
      </c>
      <c r="W46" s="204">
        <f>COSM_DB!W81</f>
        <v>0</v>
      </c>
      <c r="X46" s="204">
        <f>COSM_DB!X81</f>
        <v>0</v>
      </c>
      <c r="Y46" s="204">
        <f>COSM_DB!Y81</f>
        <v>0</v>
      </c>
      <c r="Z46" s="204">
        <f>COSM_DB!Z81</f>
        <v>0</v>
      </c>
      <c r="AA46" s="204">
        <f>COSM_DB!AA81</f>
        <v>0</v>
      </c>
      <c r="AB46" s="204">
        <f>COSM_DB!AB81</f>
        <v>0</v>
      </c>
      <c r="AC46" s="204">
        <f>COSM_DB!AC81</f>
        <v>0</v>
      </c>
      <c r="AD46" s="204">
        <f>COSM_DB!AD81</f>
        <v>0</v>
      </c>
      <c r="AE46" s="204">
        <f>COSM_DB!AE81</f>
        <v>0</v>
      </c>
      <c r="AF46" s="204">
        <f>COSM_DB!AF81</f>
        <v>0</v>
      </c>
      <c r="AG46" s="204">
        <f>COSM_DB!AG81</f>
        <v>0</v>
      </c>
      <c r="AH46" s="204">
        <f>COSM_DB!AH81</f>
        <v>0</v>
      </c>
      <c r="AI46" s="204">
        <f>COSM_DB!AI81</f>
        <v>0</v>
      </c>
      <c r="AJ46" s="204">
        <f>COSM_DB!AJ81</f>
        <v>0</v>
      </c>
      <c r="AK46" s="204">
        <f>COSM_DB!AK81</f>
        <v>0</v>
      </c>
      <c r="AL46" s="204">
        <f>COSM_DB!AL81</f>
        <v>0</v>
      </c>
      <c r="AM46" s="204">
        <f>COSM_DB!AM81</f>
        <v>0</v>
      </c>
      <c r="AN46" s="204">
        <f>COSM_DB!AN81</f>
        <v>0</v>
      </c>
      <c r="AO46" s="204">
        <f>COSM_DB!AO81</f>
        <v>0</v>
      </c>
      <c r="AP46" s="204">
        <f>COSM_DB!AP81</f>
        <v>0</v>
      </c>
      <c r="AQ46" s="204">
        <f>COSM_DB!AQ81</f>
        <v>0</v>
      </c>
      <c r="AR46" s="204">
        <f>COSM_DB!AR81</f>
        <v>0</v>
      </c>
      <c r="AS46" s="204">
        <f>COSM_DB!AS81</f>
        <v>0</v>
      </c>
      <c r="AT46" s="204">
        <f>COSM_DB!AT81</f>
        <v>0</v>
      </c>
      <c r="AU46" s="204">
        <f>COSM_DB!AU81</f>
        <v>0</v>
      </c>
      <c r="AV46" s="204">
        <f>COSM_DB!AV81</f>
        <v>0</v>
      </c>
      <c r="AW46" s="204">
        <f>COSM_DB!AW81</f>
        <v>0</v>
      </c>
      <c r="AX46" s="204">
        <f>COSM_DB!AX81</f>
        <v>0</v>
      </c>
      <c r="AY46" s="204">
        <f>COSM_DB!AY81</f>
        <v>0</v>
      </c>
      <c r="AZ46" s="204">
        <f>COSM_DB!AZ81</f>
        <v>0</v>
      </c>
      <c r="BA46" s="204">
        <f>COSM_DB!BA81</f>
        <v>0</v>
      </c>
      <c r="BB46" s="204">
        <f>COSM_DB!BB81</f>
        <v>0</v>
      </c>
      <c r="BC46" s="204">
        <f>COSM_DB!BC81</f>
        <v>0</v>
      </c>
      <c r="BD46" s="204">
        <f>COSM_DB!BD81</f>
        <v>0</v>
      </c>
      <c r="BE46" s="204">
        <f>COSM_DB!BE81</f>
        <v>0</v>
      </c>
      <c r="BF46" s="204">
        <f>COSM_DB!BF81</f>
        <v>0</v>
      </c>
      <c r="BG46" s="204">
        <f>COSM_DB!BG81</f>
        <v>0</v>
      </c>
      <c r="BH46" s="204">
        <f>COSM_DB!BH81</f>
        <v>0</v>
      </c>
      <c r="BI46" s="204">
        <f>COSM_DB!BI81</f>
        <v>0</v>
      </c>
      <c r="BJ46" s="204">
        <f>COSM_DB!BJ81</f>
        <v>0</v>
      </c>
      <c r="BK46" s="204">
        <f>COSM_DB!BK81</f>
        <v>0</v>
      </c>
    </row>
    <row r="47" spans="2:63" x14ac:dyDescent="0.15">
      <c r="B47" s="33" t="s">
        <v>666</v>
      </c>
      <c r="C47" s="205">
        <f t="shared" ref="C47:AH47" si="4">C46+C38</f>
        <v>0</v>
      </c>
      <c r="D47" s="205">
        <f t="shared" si="4"/>
        <v>0</v>
      </c>
      <c r="E47" s="205">
        <f t="shared" si="4"/>
        <v>0</v>
      </c>
      <c r="F47" s="205">
        <f t="shared" si="4"/>
        <v>0</v>
      </c>
      <c r="G47" s="205">
        <f t="shared" si="4"/>
        <v>0</v>
      </c>
      <c r="H47" s="205">
        <f t="shared" si="4"/>
        <v>0</v>
      </c>
      <c r="I47" s="205">
        <f t="shared" si="4"/>
        <v>0</v>
      </c>
      <c r="J47" s="205">
        <f t="shared" si="4"/>
        <v>0</v>
      </c>
      <c r="K47" s="205">
        <f t="shared" si="4"/>
        <v>0</v>
      </c>
      <c r="L47" s="205">
        <f t="shared" si="4"/>
        <v>0</v>
      </c>
      <c r="M47" s="205">
        <f t="shared" si="4"/>
        <v>0</v>
      </c>
      <c r="N47" s="205">
        <f t="shared" si="4"/>
        <v>0</v>
      </c>
      <c r="O47" s="205">
        <f t="shared" si="4"/>
        <v>0</v>
      </c>
      <c r="P47" s="205">
        <f t="shared" si="4"/>
        <v>0</v>
      </c>
      <c r="Q47" s="205">
        <f t="shared" si="4"/>
        <v>0</v>
      </c>
      <c r="R47" s="205">
        <f t="shared" si="4"/>
        <v>0</v>
      </c>
      <c r="S47" s="205">
        <f t="shared" si="4"/>
        <v>0</v>
      </c>
      <c r="T47" s="205">
        <f t="shared" si="4"/>
        <v>0</v>
      </c>
      <c r="U47" s="205">
        <f t="shared" si="4"/>
        <v>0</v>
      </c>
      <c r="V47" s="205">
        <f t="shared" si="4"/>
        <v>0</v>
      </c>
      <c r="W47" s="205">
        <f t="shared" si="4"/>
        <v>0</v>
      </c>
      <c r="X47" s="205">
        <f t="shared" si="4"/>
        <v>0</v>
      </c>
      <c r="Y47" s="205">
        <f t="shared" si="4"/>
        <v>0</v>
      </c>
      <c r="Z47" s="205">
        <f t="shared" si="4"/>
        <v>0</v>
      </c>
      <c r="AA47" s="205">
        <f t="shared" si="4"/>
        <v>0</v>
      </c>
      <c r="AB47" s="205">
        <f t="shared" si="4"/>
        <v>0</v>
      </c>
      <c r="AC47" s="205">
        <f t="shared" si="4"/>
        <v>0</v>
      </c>
      <c r="AD47" s="205">
        <f t="shared" si="4"/>
        <v>0</v>
      </c>
      <c r="AE47" s="205">
        <f t="shared" si="4"/>
        <v>0</v>
      </c>
      <c r="AF47" s="205">
        <f t="shared" si="4"/>
        <v>0</v>
      </c>
      <c r="AG47" s="205">
        <f t="shared" si="4"/>
        <v>0</v>
      </c>
      <c r="AH47" s="205">
        <f t="shared" si="4"/>
        <v>0</v>
      </c>
      <c r="AI47" s="205">
        <f t="shared" ref="AI47:BK47" si="5">AI46+AI38</f>
        <v>0</v>
      </c>
      <c r="AJ47" s="205">
        <f t="shared" si="5"/>
        <v>0</v>
      </c>
      <c r="AK47" s="205">
        <f t="shared" si="5"/>
        <v>0</v>
      </c>
      <c r="AL47" s="205">
        <f t="shared" si="5"/>
        <v>0</v>
      </c>
      <c r="AM47" s="205">
        <f t="shared" si="5"/>
        <v>0</v>
      </c>
      <c r="AN47" s="205">
        <f t="shared" si="5"/>
        <v>0</v>
      </c>
      <c r="AO47" s="205">
        <f t="shared" si="5"/>
        <v>0</v>
      </c>
      <c r="AP47" s="205">
        <f t="shared" si="5"/>
        <v>0</v>
      </c>
      <c r="AQ47" s="205">
        <f t="shared" si="5"/>
        <v>0</v>
      </c>
      <c r="AR47" s="205">
        <f t="shared" si="5"/>
        <v>0</v>
      </c>
      <c r="AS47" s="205">
        <f t="shared" si="5"/>
        <v>0</v>
      </c>
      <c r="AT47" s="205">
        <f t="shared" si="5"/>
        <v>0</v>
      </c>
      <c r="AU47" s="205">
        <f t="shared" si="5"/>
        <v>0</v>
      </c>
      <c r="AV47" s="205">
        <f t="shared" si="5"/>
        <v>0</v>
      </c>
      <c r="AW47" s="205">
        <f t="shared" si="5"/>
        <v>0</v>
      </c>
      <c r="AX47" s="205">
        <f t="shared" si="5"/>
        <v>0</v>
      </c>
      <c r="AY47" s="205">
        <f t="shared" si="5"/>
        <v>0</v>
      </c>
      <c r="AZ47" s="205">
        <f t="shared" si="5"/>
        <v>0</v>
      </c>
      <c r="BA47" s="205">
        <f t="shared" si="5"/>
        <v>0</v>
      </c>
      <c r="BB47" s="205">
        <f t="shared" si="5"/>
        <v>0</v>
      </c>
      <c r="BC47" s="205">
        <f t="shared" si="5"/>
        <v>0</v>
      </c>
      <c r="BD47" s="205">
        <f t="shared" si="5"/>
        <v>0</v>
      </c>
      <c r="BE47" s="205">
        <f t="shared" si="5"/>
        <v>0</v>
      </c>
      <c r="BF47" s="205">
        <f t="shared" si="5"/>
        <v>0</v>
      </c>
      <c r="BG47" s="205">
        <f t="shared" si="5"/>
        <v>0</v>
      </c>
      <c r="BH47" s="205">
        <f t="shared" si="5"/>
        <v>0</v>
      </c>
      <c r="BI47" s="205">
        <f t="shared" si="5"/>
        <v>0</v>
      </c>
      <c r="BJ47" s="205">
        <f t="shared" si="5"/>
        <v>0</v>
      </c>
      <c r="BK47" s="205">
        <f t="shared" si="5"/>
        <v>0</v>
      </c>
    </row>
    <row r="48" spans="2:63" x14ac:dyDescent="0.15">
      <c r="B48" s="14"/>
      <c r="C48" s="201"/>
    </row>
    <row r="49" spans="2:3" x14ac:dyDescent="0.15">
      <c r="B49" s="14" t="s">
        <v>678</v>
      </c>
      <c r="C49" s="200"/>
    </row>
    <row r="50" spans="2:3" x14ac:dyDescent="0.15">
      <c r="B50" s="14"/>
      <c r="C50" s="200"/>
    </row>
    <row r="51" spans="2:3" x14ac:dyDescent="0.15">
      <c r="B51" s="14" t="s">
        <v>679</v>
      </c>
      <c r="C51" s="200"/>
    </row>
    <row r="52" spans="2:3" x14ac:dyDescent="0.15">
      <c r="B52" s="14" t="s">
        <v>685</v>
      </c>
      <c r="C52" s="200"/>
    </row>
    <row r="53" spans="2:3" x14ac:dyDescent="0.15">
      <c r="B53" s="14" t="s">
        <v>684</v>
      </c>
      <c r="C53" s="200"/>
    </row>
  </sheetData>
  <mergeCells count="26">
    <mergeCell ref="AZ4:BK4"/>
    <mergeCell ref="A2:B2"/>
    <mergeCell ref="D4:O4"/>
    <mergeCell ref="P4:AA4"/>
    <mergeCell ref="AB4:AM4"/>
    <mergeCell ref="AN4:AY4"/>
    <mergeCell ref="D13:O13"/>
    <mergeCell ref="P13:AA13"/>
    <mergeCell ref="AB13:AM13"/>
    <mergeCell ref="AN13:AY13"/>
    <mergeCell ref="AZ13:BK13"/>
    <mergeCell ref="D24:O24"/>
    <mergeCell ref="P24:AA24"/>
    <mergeCell ref="AB24:AM24"/>
    <mergeCell ref="AN24:AY24"/>
    <mergeCell ref="AZ24:BK24"/>
    <mergeCell ref="D31:O31"/>
    <mergeCell ref="P31:AA31"/>
    <mergeCell ref="AB31:AM31"/>
    <mergeCell ref="AN31:AY31"/>
    <mergeCell ref="AZ31:BK31"/>
    <mergeCell ref="D40:O40"/>
    <mergeCell ref="P40:AA40"/>
    <mergeCell ref="AB40:AM40"/>
    <mergeCell ref="AN40:AY40"/>
    <mergeCell ref="AZ40:BK4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489</v>
      </c>
    </row>
    <row r="4" spans="2:66" hidden="1" x14ac:dyDescent="0.15"/>
    <row r="5" spans="2:66" x14ac:dyDescent="0.15">
      <c r="B5" s="44" t="s">
        <v>490</v>
      </c>
      <c r="E5" s="9">
        <f>SUM(E49)</f>
        <v>0</v>
      </c>
      <c r="F5" s="9">
        <f>SUM(F49:Q49)</f>
        <v>62371500</v>
      </c>
      <c r="G5" s="9">
        <f>SUM(R49:AC49)</f>
        <v>151047620</v>
      </c>
      <c r="H5" s="9">
        <f>SUM(AD49:AO49)</f>
        <v>333080032.5</v>
      </c>
      <c r="I5" s="9">
        <f>SUM(AP49:BA49)</f>
        <v>504731649.43300009</v>
      </c>
      <c r="J5" s="9">
        <f>SUM(BB49:BM49)</f>
        <v>485923820.19639504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491</v>
      </c>
      <c r="D6" s="4">
        <f>D50</f>
        <v>0</v>
      </c>
      <c r="E6" s="9">
        <f>E50</f>
        <v>0</v>
      </c>
      <c r="F6" s="9">
        <f>SUM(F50:Q50)</f>
        <v>0</v>
      </c>
      <c r="G6" s="9">
        <f>SUM(R50:AC50)</f>
        <v>0</v>
      </c>
      <c r="H6" s="9">
        <f>SUM(AD50:AO50)</f>
        <v>0</v>
      </c>
      <c r="I6" s="9">
        <f>SUM(AP50:BA50)</f>
        <v>0</v>
      </c>
      <c r="J6" s="9">
        <f>SUM(BB50:BM50)</f>
        <v>0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492</v>
      </c>
      <c r="D7" s="4">
        <f>D51</f>
        <v>0</v>
      </c>
      <c r="E7" s="9">
        <f>E51</f>
        <v>0</v>
      </c>
      <c r="F7" s="9">
        <f>SUM(E51:Q51)</f>
        <v>0</v>
      </c>
      <c r="G7" s="9">
        <f>SUM(F51:AC51)</f>
        <v>0</v>
      </c>
      <c r="H7" s="9">
        <f>SUM(AD51:AO51)</f>
        <v>0</v>
      </c>
      <c r="I7" s="9">
        <f>SUM(AP51:BA51)</f>
        <v>0</v>
      </c>
      <c r="J7" s="9">
        <f>SUM(BB51:BM51)</f>
        <v>0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488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0.375</v>
      </c>
      <c r="G10" s="102">
        <f t="shared" ref="G10:G19" si="2">SUM(F56:Q56)/12</f>
        <v>0.375</v>
      </c>
      <c r="H10" s="102">
        <f t="shared" ref="H10:H15" si="3">SUM(AD56:AO56)/12</f>
        <v>0.5</v>
      </c>
      <c r="I10" s="102">
        <f t="shared" ref="I10:I15" si="4">SUM(AP56:BA56)/12</f>
        <v>0.5</v>
      </c>
      <c r="J10" s="102">
        <f t="shared" ref="J10:J15" si="5">SUM(BB56:BM56)/12</f>
        <v>0.5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0.375</v>
      </c>
      <c r="G11" s="102">
        <f t="shared" si="2"/>
        <v>0.375</v>
      </c>
      <c r="H11" s="102">
        <f t="shared" si="3"/>
        <v>0.5</v>
      </c>
      <c r="I11" s="102">
        <f t="shared" si="4"/>
        <v>0.5</v>
      </c>
      <c r="J11" s="102">
        <f t="shared" si="5"/>
        <v>0.5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493</v>
      </c>
      <c r="E20" s="102">
        <f>SUM(E10:E15)</f>
        <v>0</v>
      </c>
      <c r="F20" s="102">
        <f>SUM(F10:F19)</f>
        <v>0.75</v>
      </c>
      <c r="G20" s="102">
        <f>SUM(G10:G19)</f>
        <v>0.75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496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0</v>
      </c>
      <c r="G24" s="9">
        <f t="shared" si="8"/>
        <v>0</v>
      </c>
      <c r="H24" s="9">
        <f t="shared" si="9"/>
        <v>0</v>
      </c>
      <c r="I24" s="9">
        <f t="shared" si="10"/>
        <v>0</v>
      </c>
      <c r="J24" s="9">
        <f t="shared" si="11"/>
        <v>0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498</v>
      </c>
      <c r="E29" s="9">
        <f t="shared" ref="E29:J29" si="12">SUM(E23:E28)</f>
        <v>0</v>
      </c>
      <c r="F29" s="9">
        <f t="shared" si="12"/>
        <v>0</v>
      </c>
      <c r="G29" s="9">
        <f t="shared" si="12"/>
        <v>0</v>
      </c>
      <c r="H29" s="9">
        <f t="shared" si="12"/>
        <v>0</v>
      </c>
      <c r="I29" s="9">
        <f t="shared" si="12"/>
        <v>0</v>
      </c>
      <c r="J29" s="9">
        <f t="shared" si="12"/>
        <v>0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680</v>
      </c>
      <c r="E30" s="9"/>
      <c r="F30" s="9">
        <f>F29/F20</f>
        <v>0</v>
      </c>
      <c r="G30" s="9">
        <f>G29/G20</f>
        <v>0</v>
      </c>
      <c r="H30" s="9">
        <f>H29/H20</f>
        <v>0</v>
      </c>
      <c r="I30" s="9">
        <f>I29/I20</f>
        <v>0</v>
      </c>
      <c r="J30" s="9">
        <f>J29/J20</f>
        <v>0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494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495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497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499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681</v>
      </c>
      <c r="E42" s="9"/>
      <c r="F42" s="9">
        <f>IFERROR(F41/F35, 0)</f>
        <v>0</v>
      </c>
      <c r="G42" s="9">
        <f t="shared" ref="G42:J42" si="14">IFERROR(G41/G35, 0)</f>
        <v>0</v>
      </c>
      <c r="H42" s="9">
        <f t="shared" si="14"/>
        <v>0</v>
      </c>
      <c r="I42" s="9">
        <f t="shared" si="14"/>
        <v>0</v>
      </c>
      <c r="J42" s="9">
        <f t="shared" si="14"/>
        <v>0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87" t="s">
        <v>35</v>
      </c>
      <c r="G44" s="387"/>
      <c r="H44" s="387"/>
      <c r="I44" s="387"/>
      <c r="J44" s="387"/>
      <c r="K44" s="387"/>
      <c r="L44" s="387"/>
      <c r="M44" s="387"/>
      <c r="N44" s="387"/>
      <c r="O44" s="387"/>
      <c r="P44" s="387"/>
      <c r="Q44" s="387"/>
      <c r="R44" s="387" t="s">
        <v>36</v>
      </c>
      <c r="S44" s="387"/>
      <c r="T44" s="387"/>
      <c r="U44" s="387"/>
      <c r="V44" s="387"/>
      <c r="W44" s="387"/>
      <c r="X44" s="387"/>
      <c r="Y44" s="387"/>
      <c r="Z44" s="387"/>
      <c r="AA44" s="387"/>
      <c r="AB44" s="387"/>
      <c r="AC44" s="387"/>
      <c r="AD44" s="387" t="s">
        <v>37</v>
      </c>
      <c r="AE44" s="387"/>
      <c r="AF44" s="387"/>
      <c r="AG44" s="387"/>
      <c r="AH44" s="387"/>
      <c r="AI44" s="387"/>
      <c r="AJ44" s="387"/>
      <c r="AK44" s="387"/>
      <c r="AL44" s="387"/>
      <c r="AM44" s="387"/>
      <c r="AN44" s="387"/>
      <c r="AO44" s="387"/>
      <c r="AP44" s="387" t="s">
        <v>38</v>
      </c>
      <c r="AQ44" s="387"/>
      <c r="AR44" s="387"/>
      <c r="AS44" s="387"/>
      <c r="AT44" s="387"/>
      <c r="AU44" s="387"/>
      <c r="AV44" s="387"/>
      <c r="AW44" s="387"/>
      <c r="AX44" s="387"/>
      <c r="AY44" s="387"/>
      <c r="AZ44" s="387"/>
      <c r="BA44" s="387"/>
      <c r="BB44" s="387" t="s">
        <v>39</v>
      </c>
      <c r="BC44" s="387"/>
      <c r="BD44" s="387"/>
      <c r="BE44" s="387"/>
      <c r="BF44" s="387"/>
      <c r="BG44" s="387"/>
      <c r="BH44" s="387"/>
      <c r="BI44" s="387"/>
      <c r="BJ44" s="387"/>
      <c r="BK44" s="387"/>
      <c r="BL44" s="387"/>
      <c r="BM44" s="387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489</v>
      </c>
    </row>
    <row r="49" spans="2:66" x14ac:dyDescent="0.15">
      <c r="B49" s="44" t="s">
        <v>490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4182000</v>
      </c>
      <c r="J49" s="9">
        <f>'REV-REVCALC_CWS'!G91</f>
        <v>7318000</v>
      </c>
      <c r="K49" s="9">
        <f>'REV-REVCALC_CWS'!H91</f>
        <v>7318000</v>
      </c>
      <c r="L49" s="9">
        <f>'REV-REVCALC_CWS'!I91</f>
        <v>7318000</v>
      </c>
      <c r="M49" s="9">
        <f>'REV-REVCALC_CWS'!J91</f>
        <v>7318000</v>
      </c>
      <c r="N49" s="9">
        <f>'REV-REVCALC_CWS'!K91</f>
        <v>7318000</v>
      </c>
      <c r="O49" s="9">
        <f>'REV-REVCALC_CWS'!L91</f>
        <v>7318000</v>
      </c>
      <c r="P49" s="9">
        <f>'REV-REVCALC_CWS'!M91</f>
        <v>7318000</v>
      </c>
      <c r="Q49" s="9">
        <f>'REV-REVCALC_CWS'!N91</f>
        <v>6963500</v>
      </c>
      <c r="R49" s="9">
        <f>'REV-REVCALC_CWS'!O91</f>
        <v>7554735</v>
      </c>
      <c r="S49" s="9">
        <f>'REV-REVCALC_CWS'!P91</f>
        <v>12085650</v>
      </c>
      <c r="T49" s="9">
        <f>'REV-REVCALC_CWS'!Q91</f>
        <v>13593815</v>
      </c>
      <c r="U49" s="9">
        <f>'REV-REVCALC_CWS'!R91</f>
        <v>13593815</v>
      </c>
      <c r="V49" s="9">
        <f>'REV-REVCALC_CWS'!S91</f>
        <v>13593815</v>
      </c>
      <c r="W49" s="9">
        <f>'REV-REVCALC_CWS'!T91</f>
        <v>13593815</v>
      </c>
      <c r="X49" s="9">
        <f>'REV-REVCALC_CWS'!U91</f>
        <v>13593815</v>
      </c>
      <c r="Y49" s="9">
        <f>'REV-REVCALC_CWS'!V91</f>
        <v>13593815</v>
      </c>
      <c r="Z49" s="9">
        <f>'REV-REVCALC_CWS'!W91</f>
        <v>13593815</v>
      </c>
      <c r="AA49" s="9">
        <f>'REV-REVCALC_CWS'!X91</f>
        <v>13593815</v>
      </c>
      <c r="AB49" s="9">
        <f>'REV-REVCALC_CWS'!Y91</f>
        <v>13593815</v>
      </c>
      <c r="AC49" s="9">
        <f>'REV-REVCALC_CWS'!Z91</f>
        <v>9062900</v>
      </c>
      <c r="AD49" s="9">
        <f>'REV-REVCALC_CWS'!AA91</f>
        <v>16657150.100000001</v>
      </c>
      <c r="AE49" s="9">
        <f>'REV-REVCALC_CWS'!AB91</f>
        <v>26643540.350000001</v>
      </c>
      <c r="AF49" s="9">
        <f>'REV-REVCALC_CWS'!AC91</f>
        <v>29977489.149999999</v>
      </c>
      <c r="AG49" s="9">
        <f>'REV-REVCALC_CWS'!AD91</f>
        <v>29977489.149999999</v>
      </c>
      <c r="AH49" s="9">
        <f>'REV-REVCALC_CWS'!AE91</f>
        <v>29977489.149999999</v>
      </c>
      <c r="AI49" s="9">
        <f>'REV-REVCALC_CWS'!AF91</f>
        <v>29977489.149999999</v>
      </c>
      <c r="AJ49" s="9">
        <f>'REV-REVCALC_CWS'!AG91</f>
        <v>29977489.149999999</v>
      </c>
      <c r="AK49" s="9">
        <f>'REV-REVCALC_CWS'!AH91</f>
        <v>29977489.149999999</v>
      </c>
      <c r="AL49" s="9">
        <f>'REV-REVCALC_CWS'!AI91</f>
        <v>29977489.149999999</v>
      </c>
      <c r="AM49" s="9">
        <f>'REV-REVCALC_CWS'!AJ91</f>
        <v>29977489.149999999</v>
      </c>
      <c r="AN49" s="9">
        <f>'REV-REVCALC_CWS'!AK91</f>
        <v>29977489.149999999</v>
      </c>
      <c r="AO49" s="9">
        <f>'REV-REVCALC_CWS'!AL91</f>
        <v>19981939.700000003</v>
      </c>
      <c r="AP49" s="9">
        <f>'REV-REVCALC_CWS'!AM91</f>
        <v>25235296.176500004</v>
      </c>
      <c r="AQ49" s="9">
        <f>'REV-REVCALC_CWS'!AN91</f>
        <v>40379168.977000006</v>
      </c>
      <c r="AR49" s="9">
        <f>'REV-REVCALC_CWS'!AO91</f>
        <v>45426105.708000012</v>
      </c>
      <c r="AS49" s="9">
        <f>'REV-REVCALC_CWS'!AP91</f>
        <v>45426105.708000012</v>
      </c>
      <c r="AT49" s="9">
        <f>'REV-REVCALC_CWS'!AQ91</f>
        <v>45426105.708000012</v>
      </c>
      <c r="AU49" s="9">
        <f>'REV-REVCALC_CWS'!AR91</f>
        <v>45426105.708000012</v>
      </c>
      <c r="AV49" s="9">
        <f>'REV-REVCALC_CWS'!AS91</f>
        <v>45426105.708000012</v>
      </c>
      <c r="AW49" s="9">
        <f>'REV-REVCALC_CWS'!AT91</f>
        <v>45426105.708000012</v>
      </c>
      <c r="AX49" s="9">
        <f>'REV-REVCALC_CWS'!AU91</f>
        <v>45426105.708000012</v>
      </c>
      <c r="AY49" s="9">
        <f>'REV-REVCALC_CWS'!AV91</f>
        <v>45426105.708000012</v>
      </c>
      <c r="AZ49" s="9">
        <f>'REV-REVCALC_CWS'!AW91</f>
        <v>45426105.708000012</v>
      </c>
      <c r="BA49" s="9">
        <f>'REV-REVCALC_CWS'!AX91</f>
        <v>30282232.907500006</v>
      </c>
      <c r="BB49" s="9">
        <f>'REV-REVCALC_CWS'!AY91</f>
        <v>24295175.280299999</v>
      </c>
      <c r="BC49" s="9">
        <f>'REV-REVCALC_CWS'!AZ91</f>
        <v>38882898.07934501</v>
      </c>
      <c r="BD49" s="9">
        <f>'REV-REVCALC_CWS'!BA91</f>
        <v>43731052.978970014</v>
      </c>
      <c r="BE49" s="9">
        <f>'REV-REVCALC_CWS'!BB91</f>
        <v>43731052.978970014</v>
      </c>
      <c r="BF49" s="9">
        <f>'REV-REVCALC_CWS'!BC91</f>
        <v>43731052.978970014</v>
      </c>
      <c r="BG49" s="9">
        <f>'REV-REVCALC_CWS'!BD91</f>
        <v>43731052.978970014</v>
      </c>
      <c r="BH49" s="9">
        <f>'REV-REVCALC_CWS'!BE91</f>
        <v>43731052.978970014</v>
      </c>
      <c r="BI49" s="9">
        <f>'REV-REVCALC_CWS'!BF91</f>
        <v>43731052.978970014</v>
      </c>
      <c r="BJ49" s="9">
        <f>'REV-REVCALC_CWS'!BG91</f>
        <v>43731052.978970014</v>
      </c>
      <c r="BK49" s="9">
        <f>'REV-REVCALC_CWS'!BH91</f>
        <v>43731052.978970014</v>
      </c>
      <c r="BL49" s="9">
        <f>'REV-REVCALC_CWS'!BI91</f>
        <v>43731052.978970014</v>
      </c>
      <c r="BM49" s="9">
        <f>'REV-REVCALC_CWS'!BJ91</f>
        <v>29166270.026020009</v>
      </c>
    </row>
    <row r="50" spans="2:66" x14ac:dyDescent="0.15">
      <c r="B50" s="44" t="s">
        <v>491</v>
      </c>
      <c r="D50" s="94">
        <v>0</v>
      </c>
      <c r="E50" s="9">
        <f t="shared" ref="E50:AJ50" si="15">E49*$D50</f>
        <v>0</v>
      </c>
      <c r="F50" s="9">
        <f t="shared" si="15"/>
        <v>0</v>
      </c>
      <c r="G50" s="9">
        <f t="shared" si="15"/>
        <v>0</v>
      </c>
      <c r="H50" s="9">
        <f t="shared" si="15"/>
        <v>0</v>
      </c>
      <c r="I50" s="9">
        <f t="shared" si="15"/>
        <v>0</v>
      </c>
      <c r="J50" s="9">
        <f t="shared" si="15"/>
        <v>0</v>
      </c>
      <c r="K50" s="9">
        <f t="shared" si="15"/>
        <v>0</v>
      </c>
      <c r="L50" s="9">
        <f t="shared" si="15"/>
        <v>0</v>
      </c>
      <c r="M50" s="9">
        <f t="shared" si="15"/>
        <v>0</v>
      </c>
      <c r="N50" s="9">
        <f t="shared" si="15"/>
        <v>0</v>
      </c>
      <c r="O50" s="9">
        <f t="shared" si="15"/>
        <v>0</v>
      </c>
      <c r="P50" s="9">
        <f t="shared" si="15"/>
        <v>0</v>
      </c>
      <c r="Q50" s="9">
        <f t="shared" si="15"/>
        <v>0</v>
      </c>
      <c r="R50" s="9">
        <f t="shared" si="15"/>
        <v>0</v>
      </c>
      <c r="S50" s="9">
        <f t="shared" si="15"/>
        <v>0</v>
      </c>
      <c r="T50" s="9">
        <f t="shared" si="15"/>
        <v>0</v>
      </c>
      <c r="U50" s="9">
        <f t="shared" si="15"/>
        <v>0</v>
      </c>
      <c r="V50" s="9">
        <f t="shared" si="15"/>
        <v>0</v>
      </c>
      <c r="W50" s="9">
        <f t="shared" si="15"/>
        <v>0</v>
      </c>
      <c r="X50" s="9">
        <f t="shared" si="15"/>
        <v>0</v>
      </c>
      <c r="Y50" s="9">
        <f t="shared" si="15"/>
        <v>0</v>
      </c>
      <c r="Z50" s="9">
        <f t="shared" si="15"/>
        <v>0</v>
      </c>
      <c r="AA50" s="9">
        <f t="shared" si="15"/>
        <v>0</v>
      </c>
      <c r="AB50" s="9">
        <f t="shared" si="15"/>
        <v>0</v>
      </c>
      <c r="AC50" s="9">
        <f t="shared" si="15"/>
        <v>0</v>
      </c>
      <c r="AD50" s="9">
        <f t="shared" si="15"/>
        <v>0</v>
      </c>
      <c r="AE50" s="9">
        <f t="shared" si="15"/>
        <v>0</v>
      </c>
      <c r="AF50" s="9">
        <f t="shared" si="15"/>
        <v>0</v>
      </c>
      <c r="AG50" s="9">
        <f t="shared" si="15"/>
        <v>0</v>
      </c>
      <c r="AH50" s="9">
        <f t="shared" si="15"/>
        <v>0</v>
      </c>
      <c r="AI50" s="9">
        <f t="shared" si="15"/>
        <v>0</v>
      </c>
      <c r="AJ50" s="9">
        <f t="shared" si="15"/>
        <v>0</v>
      </c>
      <c r="AK50" s="9">
        <f t="shared" ref="AK50:BM50" si="16">AK49*$D50</f>
        <v>0</v>
      </c>
      <c r="AL50" s="9">
        <f t="shared" si="16"/>
        <v>0</v>
      </c>
      <c r="AM50" s="9">
        <f t="shared" si="16"/>
        <v>0</v>
      </c>
      <c r="AN50" s="9">
        <f t="shared" si="16"/>
        <v>0</v>
      </c>
      <c r="AO50" s="9">
        <f t="shared" si="16"/>
        <v>0</v>
      </c>
      <c r="AP50" s="9">
        <f t="shared" si="16"/>
        <v>0</v>
      </c>
      <c r="AQ50" s="9">
        <f t="shared" si="16"/>
        <v>0</v>
      </c>
      <c r="AR50" s="9">
        <f t="shared" si="16"/>
        <v>0</v>
      </c>
      <c r="AS50" s="9">
        <f t="shared" si="16"/>
        <v>0</v>
      </c>
      <c r="AT50" s="9">
        <f t="shared" si="16"/>
        <v>0</v>
      </c>
      <c r="AU50" s="9">
        <f t="shared" si="16"/>
        <v>0</v>
      </c>
      <c r="AV50" s="9">
        <f t="shared" si="16"/>
        <v>0</v>
      </c>
      <c r="AW50" s="9">
        <f t="shared" si="16"/>
        <v>0</v>
      </c>
      <c r="AX50" s="9">
        <f t="shared" si="16"/>
        <v>0</v>
      </c>
      <c r="AY50" s="9">
        <f t="shared" si="16"/>
        <v>0</v>
      </c>
      <c r="AZ50" s="9">
        <f t="shared" si="16"/>
        <v>0</v>
      </c>
      <c r="BA50" s="9">
        <f t="shared" si="16"/>
        <v>0</v>
      </c>
      <c r="BB50" s="9">
        <f t="shared" si="16"/>
        <v>0</v>
      </c>
      <c r="BC50" s="9">
        <f t="shared" si="16"/>
        <v>0</v>
      </c>
      <c r="BD50" s="9">
        <f t="shared" si="16"/>
        <v>0</v>
      </c>
      <c r="BE50" s="9">
        <f t="shared" si="16"/>
        <v>0</v>
      </c>
      <c r="BF50" s="9">
        <f t="shared" si="16"/>
        <v>0</v>
      </c>
      <c r="BG50" s="9">
        <f t="shared" si="16"/>
        <v>0</v>
      </c>
      <c r="BH50" s="9">
        <f t="shared" si="16"/>
        <v>0</v>
      </c>
      <c r="BI50" s="9">
        <f t="shared" si="16"/>
        <v>0</v>
      </c>
      <c r="BJ50" s="9">
        <f t="shared" si="16"/>
        <v>0</v>
      </c>
      <c r="BK50" s="9">
        <f t="shared" si="16"/>
        <v>0</v>
      </c>
      <c r="BL50" s="9">
        <f t="shared" si="16"/>
        <v>0</v>
      </c>
      <c r="BM50" s="9">
        <f t="shared" si="16"/>
        <v>0</v>
      </c>
    </row>
    <row r="51" spans="2:66" x14ac:dyDescent="0.15">
      <c r="B51" s="44" t="s">
        <v>492</v>
      </c>
      <c r="D51" s="94">
        <v>0</v>
      </c>
      <c r="E51" s="9">
        <f t="shared" ref="E51:AJ51" si="17">E49*$D51</f>
        <v>0</v>
      </c>
      <c r="F51" s="9">
        <f t="shared" si="17"/>
        <v>0</v>
      </c>
      <c r="G51" s="9">
        <f t="shared" si="17"/>
        <v>0</v>
      </c>
      <c r="H51" s="9">
        <f t="shared" si="17"/>
        <v>0</v>
      </c>
      <c r="I51" s="9">
        <f t="shared" si="17"/>
        <v>0</v>
      </c>
      <c r="J51" s="9">
        <f t="shared" si="17"/>
        <v>0</v>
      </c>
      <c r="K51" s="9">
        <f t="shared" si="17"/>
        <v>0</v>
      </c>
      <c r="L51" s="9">
        <f t="shared" si="17"/>
        <v>0</v>
      </c>
      <c r="M51" s="9">
        <f t="shared" si="17"/>
        <v>0</v>
      </c>
      <c r="N51" s="9">
        <f t="shared" si="17"/>
        <v>0</v>
      </c>
      <c r="O51" s="9">
        <f t="shared" si="17"/>
        <v>0</v>
      </c>
      <c r="P51" s="9">
        <f t="shared" si="17"/>
        <v>0</v>
      </c>
      <c r="Q51" s="9">
        <f t="shared" si="17"/>
        <v>0</v>
      </c>
      <c r="R51" s="9">
        <f t="shared" si="17"/>
        <v>0</v>
      </c>
      <c r="S51" s="9">
        <f t="shared" si="17"/>
        <v>0</v>
      </c>
      <c r="T51" s="9">
        <f t="shared" si="17"/>
        <v>0</v>
      </c>
      <c r="U51" s="9">
        <f t="shared" si="17"/>
        <v>0</v>
      </c>
      <c r="V51" s="9">
        <f t="shared" si="17"/>
        <v>0</v>
      </c>
      <c r="W51" s="9">
        <f t="shared" si="17"/>
        <v>0</v>
      </c>
      <c r="X51" s="9">
        <f t="shared" si="17"/>
        <v>0</v>
      </c>
      <c r="Y51" s="9">
        <f t="shared" si="17"/>
        <v>0</v>
      </c>
      <c r="Z51" s="9">
        <f t="shared" si="17"/>
        <v>0</v>
      </c>
      <c r="AA51" s="9">
        <f t="shared" si="17"/>
        <v>0</v>
      </c>
      <c r="AB51" s="9">
        <f t="shared" si="17"/>
        <v>0</v>
      </c>
      <c r="AC51" s="9">
        <f t="shared" si="17"/>
        <v>0</v>
      </c>
      <c r="AD51" s="9">
        <f t="shared" si="17"/>
        <v>0</v>
      </c>
      <c r="AE51" s="9">
        <f t="shared" si="17"/>
        <v>0</v>
      </c>
      <c r="AF51" s="9">
        <f t="shared" si="17"/>
        <v>0</v>
      </c>
      <c r="AG51" s="9">
        <f t="shared" si="17"/>
        <v>0</v>
      </c>
      <c r="AH51" s="9">
        <f t="shared" si="17"/>
        <v>0</v>
      </c>
      <c r="AI51" s="9">
        <f t="shared" si="17"/>
        <v>0</v>
      </c>
      <c r="AJ51" s="9">
        <f t="shared" si="17"/>
        <v>0</v>
      </c>
      <c r="AK51" s="9">
        <f t="shared" ref="AK51:BM51" si="18">AK49*$D51</f>
        <v>0</v>
      </c>
      <c r="AL51" s="9">
        <f t="shared" si="18"/>
        <v>0</v>
      </c>
      <c r="AM51" s="9">
        <f t="shared" si="18"/>
        <v>0</v>
      </c>
      <c r="AN51" s="9">
        <f t="shared" si="18"/>
        <v>0</v>
      </c>
      <c r="AO51" s="9">
        <f t="shared" si="18"/>
        <v>0</v>
      </c>
      <c r="AP51" s="9">
        <f t="shared" si="18"/>
        <v>0</v>
      </c>
      <c r="AQ51" s="9">
        <f t="shared" si="18"/>
        <v>0</v>
      </c>
      <c r="AR51" s="9">
        <f t="shared" si="18"/>
        <v>0</v>
      </c>
      <c r="AS51" s="9">
        <f t="shared" si="18"/>
        <v>0</v>
      </c>
      <c r="AT51" s="9">
        <f t="shared" si="18"/>
        <v>0</v>
      </c>
      <c r="AU51" s="9">
        <f t="shared" si="18"/>
        <v>0</v>
      </c>
      <c r="AV51" s="9">
        <f t="shared" si="18"/>
        <v>0</v>
      </c>
      <c r="AW51" s="9">
        <f t="shared" si="18"/>
        <v>0</v>
      </c>
      <c r="AX51" s="9">
        <f t="shared" si="18"/>
        <v>0</v>
      </c>
      <c r="AY51" s="9">
        <f t="shared" si="18"/>
        <v>0</v>
      </c>
      <c r="AZ51" s="9">
        <f t="shared" si="18"/>
        <v>0</v>
      </c>
      <c r="BA51" s="9">
        <f t="shared" si="18"/>
        <v>0</v>
      </c>
      <c r="BB51" s="9">
        <f t="shared" si="18"/>
        <v>0</v>
      </c>
      <c r="BC51" s="9">
        <f t="shared" si="18"/>
        <v>0</v>
      </c>
      <c r="BD51" s="9">
        <f t="shared" si="18"/>
        <v>0</v>
      </c>
      <c r="BE51" s="9">
        <f t="shared" si="18"/>
        <v>0</v>
      </c>
      <c r="BF51" s="9">
        <f t="shared" si="18"/>
        <v>0</v>
      </c>
      <c r="BG51" s="9">
        <f t="shared" si="18"/>
        <v>0</v>
      </c>
      <c r="BH51" s="9">
        <f t="shared" si="18"/>
        <v>0</v>
      </c>
      <c r="BI51" s="9">
        <f t="shared" si="18"/>
        <v>0</v>
      </c>
      <c r="BJ51" s="9">
        <f t="shared" si="18"/>
        <v>0</v>
      </c>
      <c r="BK51" s="9">
        <f t="shared" si="18"/>
        <v>0</v>
      </c>
      <c r="BL51" s="9">
        <f t="shared" si="18"/>
        <v>0</v>
      </c>
      <c r="BM51" s="9">
        <f t="shared" si="18"/>
        <v>0</v>
      </c>
    </row>
    <row r="52" spans="2:66" ht="11.25" customHeight="1" x14ac:dyDescent="0.15"/>
    <row r="54" spans="2:66" x14ac:dyDescent="0.15">
      <c r="B54" s="16" t="s">
        <v>488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0.5</v>
      </c>
      <c r="J56" s="12">
        <f>STAFF_CWS!L10</f>
        <v>0.5</v>
      </c>
      <c r="K56" s="12">
        <f>STAFF_CWS!M10</f>
        <v>0.5</v>
      </c>
      <c r="L56" s="12">
        <f>STAFF_CWS!N10</f>
        <v>0.5</v>
      </c>
      <c r="M56" s="12">
        <f>STAFF_CWS!O10</f>
        <v>0.5</v>
      </c>
      <c r="N56" s="12">
        <f>STAFF_CWS!P10</f>
        <v>0.5</v>
      </c>
      <c r="O56" s="12">
        <f>STAFF_CWS!Q10</f>
        <v>0.5</v>
      </c>
      <c r="P56" s="12">
        <f>STAFF_CWS!R10</f>
        <v>0.5</v>
      </c>
      <c r="Q56" s="12">
        <f>STAFF_CWS!S10</f>
        <v>0.5</v>
      </c>
      <c r="R56" s="12">
        <f>STAFF_CWS!T10</f>
        <v>0.5</v>
      </c>
      <c r="S56" s="12">
        <f>STAFF_CWS!U10</f>
        <v>0.5</v>
      </c>
      <c r="T56" s="12">
        <f>STAFF_CWS!V10</f>
        <v>0.5</v>
      </c>
      <c r="U56" s="12">
        <f>STAFF_CWS!W10</f>
        <v>0.5</v>
      </c>
      <c r="V56" s="12">
        <f>STAFF_CWS!X10</f>
        <v>0.5</v>
      </c>
      <c r="W56" s="12">
        <f>STAFF_CWS!Y10</f>
        <v>0.5</v>
      </c>
      <c r="X56" s="12">
        <f>STAFF_CWS!Z10</f>
        <v>0.5</v>
      </c>
      <c r="Y56" s="12">
        <f>STAFF_CWS!AA10</f>
        <v>0.5</v>
      </c>
      <c r="Z56" s="12">
        <f>STAFF_CWS!AB10</f>
        <v>0.5</v>
      </c>
      <c r="AA56" s="12">
        <f>STAFF_CWS!AC10</f>
        <v>0.5</v>
      </c>
      <c r="AB56" s="12">
        <f>STAFF_CWS!AD10</f>
        <v>0.5</v>
      </c>
      <c r="AC56" s="12">
        <f>STAFF_CWS!AE10</f>
        <v>0.5</v>
      </c>
      <c r="AD56" s="12">
        <f>STAFF_CWS!AF10</f>
        <v>0.5</v>
      </c>
      <c r="AE56" s="12">
        <f>STAFF_CWS!AG10</f>
        <v>0.5</v>
      </c>
      <c r="AF56" s="12">
        <f>STAFF_CWS!AH10</f>
        <v>0.5</v>
      </c>
      <c r="AG56" s="12">
        <f>STAFF_CWS!AI10</f>
        <v>0.5</v>
      </c>
      <c r="AH56" s="12">
        <f>STAFF_CWS!AJ10</f>
        <v>0.5</v>
      </c>
      <c r="AI56" s="12">
        <f>STAFF_CWS!AK10</f>
        <v>0.5</v>
      </c>
      <c r="AJ56" s="12">
        <f>STAFF_CWS!AL10</f>
        <v>0.5</v>
      </c>
      <c r="AK56" s="12">
        <f>STAFF_CWS!AM10</f>
        <v>0.5</v>
      </c>
      <c r="AL56" s="12">
        <f>STAFF_CWS!AN10</f>
        <v>0.5</v>
      </c>
      <c r="AM56" s="12">
        <f>STAFF_CWS!AO10</f>
        <v>0.5</v>
      </c>
      <c r="AN56" s="12">
        <f>STAFF_CWS!AP10</f>
        <v>0.5</v>
      </c>
      <c r="AO56" s="12">
        <f>STAFF_CWS!AQ10</f>
        <v>0.5</v>
      </c>
      <c r="AP56" s="12">
        <f>STAFF_CWS!AR10</f>
        <v>0.5</v>
      </c>
      <c r="AQ56" s="12">
        <f>STAFF_CWS!AS10</f>
        <v>0.5</v>
      </c>
      <c r="AR56" s="12">
        <f>STAFF_CWS!AT10</f>
        <v>0.5</v>
      </c>
      <c r="AS56" s="12">
        <f>STAFF_CWS!AU10</f>
        <v>0.5</v>
      </c>
      <c r="AT56" s="12">
        <f>STAFF_CWS!AV10</f>
        <v>0.5</v>
      </c>
      <c r="AU56" s="12">
        <f>STAFF_CWS!AW10</f>
        <v>0.5</v>
      </c>
      <c r="AV56" s="12">
        <f>STAFF_CWS!AX10</f>
        <v>0.5</v>
      </c>
      <c r="AW56" s="12">
        <f>STAFF_CWS!AY10</f>
        <v>0.5</v>
      </c>
      <c r="AX56" s="12">
        <f>STAFF_CWS!AZ10</f>
        <v>0.5</v>
      </c>
      <c r="AY56" s="12">
        <f>STAFF_CWS!BA10</f>
        <v>0.5</v>
      </c>
      <c r="AZ56" s="12">
        <f>STAFF_CWS!BB10</f>
        <v>0.5</v>
      </c>
      <c r="BA56" s="12">
        <f>STAFF_CWS!BC10</f>
        <v>0.5</v>
      </c>
      <c r="BB56" s="12">
        <f>STAFF_CWS!BD10</f>
        <v>0.5</v>
      </c>
      <c r="BC56" s="12">
        <f>STAFF_CWS!BE10</f>
        <v>0.5</v>
      </c>
      <c r="BD56" s="12">
        <f>STAFF_CWS!BF10</f>
        <v>0.5</v>
      </c>
      <c r="BE56" s="12">
        <f>STAFF_CWS!BG10</f>
        <v>0.5</v>
      </c>
      <c r="BF56" s="12">
        <f>STAFF_CWS!BH10</f>
        <v>0.5</v>
      </c>
      <c r="BG56" s="12">
        <f>STAFF_CWS!BI10</f>
        <v>0.5</v>
      </c>
      <c r="BH56" s="12">
        <f>STAFF_CWS!BJ10</f>
        <v>0.5</v>
      </c>
      <c r="BI56" s="12">
        <f>STAFF_CWS!BK10</f>
        <v>0.5</v>
      </c>
      <c r="BJ56" s="12">
        <f>STAFF_CWS!BL10</f>
        <v>0.5</v>
      </c>
      <c r="BK56" s="12">
        <f>STAFF_CWS!BM10</f>
        <v>0.5</v>
      </c>
      <c r="BL56" s="12">
        <f>STAFF_CWS!BN10</f>
        <v>0.5</v>
      </c>
      <c r="BM56" s="12">
        <f>STAFF_CWS!BO10</f>
        <v>0.5</v>
      </c>
    </row>
    <row r="57" spans="2:66" x14ac:dyDescent="0.15">
      <c r="B57" s="17" t="s">
        <v>128</v>
      </c>
      <c r="F57" s="12">
        <f>STAFF_CWS!H13</f>
        <v>0</v>
      </c>
      <c r="G57" s="12">
        <f>STAFF_CWS!I13</f>
        <v>0</v>
      </c>
      <c r="H57" s="12">
        <f>STAFF_CWS!J13</f>
        <v>0</v>
      </c>
      <c r="I57" s="12">
        <f>STAFF_CWS!K13</f>
        <v>0.5</v>
      </c>
      <c r="J57" s="12">
        <f>STAFF_CWS!L13</f>
        <v>0.5</v>
      </c>
      <c r="K57" s="12">
        <f>STAFF_CWS!M13</f>
        <v>0.5</v>
      </c>
      <c r="L57" s="12">
        <f>STAFF_CWS!N13</f>
        <v>0.5</v>
      </c>
      <c r="M57" s="12">
        <f>STAFF_CWS!O13</f>
        <v>0.5</v>
      </c>
      <c r="N57" s="12">
        <f>STAFF_CWS!P13</f>
        <v>0.5</v>
      </c>
      <c r="O57" s="12">
        <f>STAFF_CWS!Q13</f>
        <v>0.5</v>
      </c>
      <c r="P57" s="12">
        <f>STAFF_CWS!R13</f>
        <v>0.5</v>
      </c>
      <c r="Q57" s="12">
        <f>STAFF_CWS!S13</f>
        <v>0.5</v>
      </c>
      <c r="R57" s="12">
        <f>STAFF_CWS!T13</f>
        <v>0.5</v>
      </c>
      <c r="S57" s="12">
        <f>STAFF_CWS!U13</f>
        <v>0.5</v>
      </c>
      <c r="T57" s="12">
        <f>STAFF_CWS!V13</f>
        <v>0.5</v>
      </c>
      <c r="U57" s="12">
        <f>STAFF_CWS!W13</f>
        <v>0.5</v>
      </c>
      <c r="V57" s="12">
        <f>STAFF_CWS!X13</f>
        <v>0.5</v>
      </c>
      <c r="W57" s="12">
        <f>STAFF_CWS!Y13</f>
        <v>0.5</v>
      </c>
      <c r="X57" s="12">
        <f>STAFF_CWS!Z13</f>
        <v>0.5</v>
      </c>
      <c r="Y57" s="12">
        <f>STAFF_CWS!AA13</f>
        <v>0.5</v>
      </c>
      <c r="Z57" s="12">
        <f>STAFF_CWS!AB13</f>
        <v>0.5</v>
      </c>
      <c r="AA57" s="12">
        <f>STAFF_CWS!AC13</f>
        <v>0.5</v>
      </c>
      <c r="AB57" s="12">
        <f>STAFF_CWS!AD13</f>
        <v>0.5</v>
      </c>
      <c r="AC57" s="12">
        <f>STAFF_CWS!AE13</f>
        <v>0.5</v>
      </c>
      <c r="AD57" s="12">
        <f>STAFF_CWS!AF13</f>
        <v>0.5</v>
      </c>
      <c r="AE57" s="12">
        <f>STAFF_CWS!AG13</f>
        <v>0.5</v>
      </c>
      <c r="AF57" s="12">
        <f>STAFF_CWS!AH13</f>
        <v>0.5</v>
      </c>
      <c r="AG57" s="12">
        <f>STAFF_CWS!AI13</f>
        <v>0.5</v>
      </c>
      <c r="AH57" s="12">
        <f>STAFF_CWS!AJ13</f>
        <v>0.5</v>
      </c>
      <c r="AI57" s="12">
        <f>STAFF_CWS!AK13</f>
        <v>0.5</v>
      </c>
      <c r="AJ57" s="12">
        <f>STAFF_CWS!AL13</f>
        <v>0.5</v>
      </c>
      <c r="AK57" s="12">
        <f>STAFF_CWS!AM13</f>
        <v>0.5</v>
      </c>
      <c r="AL57" s="12">
        <f>STAFF_CWS!AN13</f>
        <v>0.5</v>
      </c>
      <c r="AM57" s="12">
        <f>STAFF_CWS!AO13</f>
        <v>0.5</v>
      </c>
      <c r="AN57" s="12">
        <f>STAFF_CWS!AP13</f>
        <v>0.5</v>
      </c>
      <c r="AO57" s="12">
        <f>STAFF_CWS!AQ13</f>
        <v>0.5</v>
      </c>
      <c r="AP57" s="12">
        <f>STAFF_CWS!AR13</f>
        <v>0.5</v>
      </c>
      <c r="AQ57" s="12">
        <f>STAFF_CWS!AS13</f>
        <v>0.5</v>
      </c>
      <c r="AR57" s="12">
        <f>STAFF_CWS!AT13</f>
        <v>0.5</v>
      </c>
      <c r="AS57" s="12">
        <f>STAFF_CWS!AU13</f>
        <v>0.5</v>
      </c>
      <c r="AT57" s="12">
        <f>STAFF_CWS!AV13</f>
        <v>0.5</v>
      </c>
      <c r="AU57" s="12">
        <f>STAFF_CWS!AW13</f>
        <v>0.5</v>
      </c>
      <c r="AV57" s="12">
        <f>STAFF_CWS!AX13</f>
        <v>0.5</v>
      </c>
      <c r="AW57" s="12">
        <f>STAFF_CWS!AY13</f>
        <v>0.5</v>
      </c>
      <c r="AX57" s="12">
        <f>STAFF_CWS!AZ13</f>
        <v>0.5</v>
      </c>
      <c r="AY57" s="12">
        <f>STAFF_CWS!BA13</f>
        <v>0.5</v>
      </c>
      <c r="AZ57" s="12">
        <f>STAFF_CWS!BB13</f>
        <v>0.5</v>
      </c>
      <c r="BA57" s="12">
        <f>STAFF_CWS!BC13</f>
        <v>0.5</v>
      </c>
      <c r="BB57" s="12">
        <f>STAFF_CWS!BD13</f>
        <v>0.5</v>
      </c>
      <c r="BC57" s="12">
        <f>STAFF_CWS!BE13</f>
        <v>0.5</v>
      </c>
      <c r="BD57" s="12">
        <f>STAFF_CWS!BF13</f>
        <v>0.5</v>
      </c>
      <c r="BE57" s="12">
        <f>STAFF_CWS!BG13</f>
        <v>0.5</v>
      </c>
      <c r="BF57" s="12">
        <f>STAFF_CWS!BH13</f>
        <v>0.5</v>
      </c>
      <c r="BG57" s="12">
        <f>STAFF_CWS!BI13</f>
        <v>0.5</v>
      </c>
      <c r="BH57" s="12">
        <f>STAFF_CWS!BJ13</f>
        <v>0.5</v>
      </c>
      <c r="BI57" s="12">
        <f>STAFF_CWS!BK13</f>
        <v>0.5</v>
      </c>
      <c r="BJ57" s="12">
        <f>STAFF_CWS!BL13</f>
        <v>0.5</v>
      </c>
      <c r="BK57" s="12">
        <f>STAFF_CWS!BM13</f>
        <v>0.5</v>
      </c>
      <c r="BL57" s="12">
        <f>STAFF_CWS!BN13</f>
        <v>0.5</v>
      </c>
      <c r="BM57" s="12">
        <f>STAFF_CWS!BO13</f>
        <v>0.5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493</v>
      </c>
      <c r="F67" s="12">
        <f>SUM(F56:F66)</f>
        <v>0</v>
      </c>
      <c r="G67" s="12">
        <f t="shared" ref="G67:BM67" si="19">SUM(G56:G66)</f>
        <v>0</v>
      </c>
      <c r="H67" s="12">
        <f t="shared" si="19"/>
        <v>0</v>
      </c>
      <c r="I67" s="12">
        <f t="shared" si="19"/>
        <v>1</v>
      </c>
      <c r="J67" s="12">
        <f t="shared" si="19"/>
        <v>1</v>
      </c>
      <c r="K67" s="12">
        <f t="shared" si="19"/>
        <v>1</v>
      </c>
      <c r="L67" s="12">
        <f t="shared" si="19"/>
        <v>1</v>
      </c>
      <c r="M67" s="12">
        <f t="shared" si="19"/>
        <v>1</v>
      </c>
      <c r="N67" s="12">
        <f t="shared" si="19"/>
        <v>1</v>
      </c>
      <c r="O67" s="12">
        <f t="shared" si="19"/>
        <v>1</v>
      </c>
      <c r="P67" s="12">
        <f t="shared" si="19"/>
        <v>1</v>
      </c>
      <c r="Q67" s="12">
        <f t="shared" si="19"/>
        <v>1</v>
      </c>
      <c r="R67" s="12">
        <f t="shared" si="19"/>
        <v>1</v>
      </c>
      <c r="S67" s="12">
        <f t="shared" si="19"/>
        <v>1</v>
      </c>
      <c r="T67" s="12">
        <f t="shared" si="19"/>
        <v>1</v>
      </c>
      <c r="U67" s="12">
        <f t="shared" si="19"/>
        <v>1</v>
      </c>
      <c r="V67" s="12">
        <f t="shared" si="19"/>
        <v>1</v>
      </c>
      <c r="W67" s="12">
        <f t="shared" si="19"/>
        <v>1</v>
      </c>
      <c r="X67" s="12">
        <f t="shared" si="19"/>
        <v>1</v>
      </c>
      <c r="Y67" s="12">
        <f t="shared" si="19"/>
        <v>1</v>
      </c>
      <c r="Z67" s="12">
        <f t="shared" si="19"/>
        <v>1</v>
      </c>
      <c r="AA67" s="12">
        <f t="shared" si="19"/>
        <v>1</v>
      </c>
      <c r="AB67" s="12">
        <f t="shared" si="19"/>
        <v>1</v>
      </c>
      <c r="AC67" s="12">
        <f t="shared" si="19"/>
        <v>1</v>
      </c>
      <c r="AD67" s="12">
        <f t="shared" si="19"/>
        <v>1</v>
      </c>
      <c r="AE67" s="12">
        <f t="shared" si="19"/>
        <v>1</v>
      </c>
      <c r="AF67" s="12">
        <f t="shared" si="19"/>
        <v>1</v>
      </c>
      <c r="AG67" s="12">
        <f t="shared" si="19"/>
        <v>1</v>
      </c>
      <c r="AH67" s="12">
        <f t="shared" si="19"/>
        <v>1</v>
      </c>
      <c r="AI67" s="12">
        <f t="shared" si="19"/>
        <v>1</v>
      </c>
      <c r="AJ67" s="12">
        <f t="shared" si="19"/>
        <v>1</v>
      </c>
      <c r="AK67" s="12">
        <f t="shared" si="19"/>
        <v>1</v>
      </c>
      <c r="AL67" s="12">
        <f t="shared" si="19"/>
        <v>1</v>
      </c>
      <c r="AM67" s="12">
        <f t="shared" si="19"/>
        <v>1</v>
      </c>
      <c r="AN67" s="12">
        <f t="shared" si="19"/>
        <v>1</v>
      </c>
      <c r="AO67" s="12">
        <f t="shared" si="19"/>
        <v>1</v>
      </c>
      <c r="AP67" s="12">
        <f t="shared" si="19"/>
        <v>1</v>
      </c>
      <c r="AQ67" s="12">
        <f t="shared" si="19"/>
        <v>1</v>
      </c>
      <c r="AR67" s="12">
        <f t="shared" si="19"/>
        <v>1</v>
      </c>
      <c r="AS67" s="12">
        <f t="shared" si="19"/>
        <v>1</v>
      </c>
      <c r="AT67" s="12">
        <f t="shared" si="19"/>
        <v>1</v>
      </c>
      <c r="AU67" s="12">
        <f t="shared" si="19"/>
        <v>1</v>
      </c>
      <c r="AV67" s="12">
        <f t="shared" si="19"/>
        <v>1</v>
      </c>
      <c r="AW67" s="12">
        <f t="shared" si="19"/>
        <v>1</v>
      </c>
      <c r="AX67" s="12">
        <f t="shared" si="19"/>
        <v>1</v>
      </c>
      <c r="AY67" s="12">
        <f t="shared" si="19"/>
        <v>1</v>
      </c>
      <c r="AZ67" s="12">
        <f t="shared" si="19"/>
        <v>1</v>
      </c>
      <c r="BA67" s="12">
        <f t="shared" si="19"/>
        <v>1</v>
      </c>
      <c r="BB67" s="12">
        <f t="shared" si="19"/>
        <v>1</v>
      </c>
      <c r="BC67" s="12">
        <f t="shared" si="19"/>
        <v>1</v>
      </c>
      <c r="BD67" s="12">
        <f t="shared" si="19"/>
        <v>1</v>
      </c>
      <c r="BE67" s="12">
        <f t="shared" si="19"/>
        <v>1</v>
      </c>
      <c r="BF67" s="12">
        <f t="shared" si="19"/>
        <v>1</v>
      </c>
      <c r="BG67" s="12">
        <f t="shared" si="19"/>
        <v>1</v>
      </c>
      <c r="BH67" s="12">
        <f t="shared" si="19"/>
        <v>1</v>
      </c>
      <c r="BI67" s="12">
        <f t="shared" si="19"/>
        <v>1</v>
      </c>
      <c r="BJ67" s="12">
        <f t="shared" si="19"/>
        <v>1</v>
      </c>
      <c r="BK67" s="12">
        <f t="shared" si="19"/>
        <v>1</v>
      </c>
      <c r="BL67" s="12">
        <f t="shared" si="19"/>
        <v>1</v>
      </c>
      <c r="BM67" s="12">
        <f t="shared" si="19"/>
        <v>1</v>
      </c>
    </row>
    <row r="68" spans="2:67" x14ac:dyDescent="0.15">
      <c r="B68" s="141"/>
    </row>
    <row r="69" spans="2:67" x14ac:dyDescent="0.15">
      <c r="B69" s="142" t="s">
        <v>496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20">IF(F$67&gt;0,(F$50/F$67),0)*F56</f>
        <v>0</v>
      </c>
      <c r="G71" s="9">
        <f t="shared" ref="G71:BM71" si="21">IF(G$67&gt;0,(G$50/G$67),0)*G56</f>
        <v>0</v>
      </c>
      <c r="H71" s="9">
        <f t="shared" si="21"/>
        <v>0</v>
      </c>
      <c r="I71" s="9">
        <f t="shared" si="21"/>
        <v>0</v>
      </c>
      <c r="J71" s="9">
        <f t="shared" si="21"/>
        <v>0</v>
      </c>
      <c r="K71" s="9">
        <f t="shared" si="21"/>
        <v>0</v>
      </c>
      <c r="L71" s="9">
        <f t="shared" si="21"/>
        <v>0</v>
      </c>
      <c r="M71" s="9">
        <f t="shared" si="21"/>
        <v>0</v>
      </c>
      <c r="N71" s="9">
        <f t="shared" si="21"/>
        <v>0</v>
      </c>
      <c r="O71" s="9">
        <f t="shared" si="21"/>
        <v>0</v>
      </c>
      <c r="P71" s="9">
        <f t="shared" si="21"/>
        <v>0</v>
      </c>
      <c r="Q71" s="9">
        <f t="shared" si="21"/>
        <v>0</v>
      </c>
      <c r="R71" s="9">
        <f t="shared" si="21"/>
        <v>0</v>
      </c>
      <c r="S71" s="9">
        <f t="shared" si="21"/>
        <v>0</v>
      </c>
      <c r="T71" s="9">
        <f t="shared" si="21"/>
        <v>0</v>
      </c>
      <c r="U71" s="9">
        <f t="shared" si="21"/>
        <v>0</v>
      </c>
      <c r="V71" s="9">
        <f t="shared" si="21"/>
        <v>0</v>
      </c>
      <c r="W71" s="9">
        <f t="shared" si="21"/>
        <v>0</v>
      </c>
      <c r="X71" s="9">
        <f t="shared" si="21"/>
        <v>0</v>
      </c>
      <c r="Y71" s="9">
        <f t="shared" si="21"/>
        <v>0</v>
      </c>
      <c r="Z71" s="9">
        <f t="shared" si="21"/>
        <v>0</v>
      </c>
      <c r="AA71" s="9">
        <f t="shared" si="21"/>
        <v>0</v>
      </c>
      <c r="AB71" s="9">
        <f t="shared" si="21"/>
        <v>0</v>
      </c>
      <c r="AC71" s="9">
        <f t="shared" si="21"/>
        <v>0</v>
      </c>
      <c r="AD71" s="9">
        <f t="shared" si="21"/>
        <v>0</v>
      </c>
      <c r="AE71" s="9">
        <f t="shared" si="21"/>
        <v>0</v>
      </c>
      <c r="AF71" s="9">
        <f t="shared" si="21"/>
        <v>0</v>
      </c>
      <c r="AG71" s="9">
        <f t="shared" si="21"/>
        <v>0</v>
      </c>
      <c r="AH71" s="9">
        <f t="shared" si="21"/>
        <v>0</v>
      </c>
      <c r="AI71" s="9">
        <f t="shared" si="21"/>
        <v>0</v>
      </c>
      <c r="AJ71" s="9">
        <f t="shared" si="21"/>
        <v>0</v>
      </c>
      <c r="AK71" s="9">
        <f t="shared" si="21"/>
        <v>0</v>
      </c>
      <c r="AL71" s="9">
        <f t="shared" si="21"/>
        <v>0</v>
      </c>
      <c r="AM71" s="9">
        <f t="shared" si="21"/>
        <v>0</v>
      </c>
      <c r="AN71" s="9">
        <f t="shared" si="21"/>
        <v>0</v>
      </c>
      <c r="AO71" s="9">
        <f t="shared" si="21"/>
        <v>0</v>
      </c>
      <c r="AP71" s="9">
        <f t="shared" si="21"/>
        <v>0</v>
      </c>
      <c r="AQ71" s="9">
        <f t="shared" si="21"/>
        <v>0</v>
      </c>
      <c r="AR71" s="9">
        <f t="shared" si="21"/>
        <v>0</v>
      </c>
      <c r="AS71" s="9">
        <f t="shared" si="21"/>
        <v>0</v>
      </c>
      <c r="AT71" s="9">
        <f t="shared" si="21"/>
        <v>0</v>
      </c>
      <c r="AU71" s="9">
        <f t="shared" si="21"/>
        <v>0</v>
      </c>
      <c r="AV71" s="9">
        <f t="shared" si="21"/>
        <v>0</v>
      </c>
      <c r="AW71" s="9">
        <f t="shared" si="21"/>
        <v>0</v>
      </c>
      <c r="AX71" s="9">
        <f t="shared" si="21"/>
        <v>0</v>
      </c>
      <c r="AY71" s="9">
        <f t="shared" si="21"/>
        <v>0</v>
      </c>
      <c r="AZ71" s="9">
        <f t="shared" si="21"/>
        <v>0</v>
      </c>
      <c r="BA71" s="9">
        <f t="shared" si="21"/>
        <v>0</v>
      </c>
      <c r="BB71" s="9">
        <f t="shared" si="21"/>
        <v>0</v>
      </c>
      <c r="BC71" s="9">
        <f t="shared" si="21"/>
        <v>0</v>
      </c>
      <c r="BD71" s="9">
        <f t="shared" si="21"/>
        <v>0</v>
      </c>
      <c r="BE71" s="9">
        <f t="shared" si="21"/>
        <v>0</v>
      </c>
      <c r="BF71" s="9">
        <f t="shared" si="21"/>
        <v>0</v>
      </c>
      <c r="BG71" s="9">
        <f t="shared" si="21"/>
        <v>0</v>
      </c>
      <c r="BH71" s="9">
        <f t="shared" si="21"/>
        <v>0</v>
      </c>
      <c r="BI71" s="9">
        <f t="shared" si="21"/>
        <v>0</v>
      </c>
      <c r="BJ71" s="9">
        <f t="shared" si="21"/>
        <v>0</v>
      </c>
      <c r="BK71" s="9">
        <f t="shared" si="21"/>
        <v>0</v>
      </c>
      <c r="BL71" s="9">
        <f t="shared" si="21"/>
        <v>0</v>
      </c>
      <c r="BM71" s="9">
        <f t="shared" si="21"/>
        <v>0</v>
      </c>
    </row>
    <row r="72" spans="2:67" x14ac:dyDescent="0.15">
      <c r="B72" s="17" t="s">
        <v>128</v>
      </c>
      <c r="F72" s="9">
        <f t="shared" si="20"/>
        <v>0</v>
      </c>
      <c r="G72" s="9">
        <f t="shared" ref="G72:BM72" si="22">IF(G$67&gt;0,(G$50/G$67),0)*G57</f>
        <v>0</v>
      </c>
      <c r="H72" s="9">
        <f t="shared" si="22"/>
        <v>0</v>
      </c>
      <c r="I72" s="9">
        <f t="shared" si="22"/>
        <v>0</v>
      </c>
      <c r="J72" s="9">
        <f t="shared" si="22"/>
        <v>0</v>
      </c>
      <c r="K72" s="9">
        <f t="shared" si="22"/>
        <v>0</v>
      </c>
      <c r="L72" s="9">
        <f t="shared" si="22"/>
        <v>0</v>
      </c>
      <c r="M72" s="9">
        <f t="shared" si="22"/>
        <v>0</v>
      </c>
      <c r="N72" s="9">
        <f t="shared" si="22"/>
        <v>0</v>
      </c>
      <c r="O72" s="9">
        <f t="shared" si="22"/>
        <v>0</v>
      </c>
      <c r="P72" s="9">
        <f t="shared" si="22"/>
        <v>0</v>
      </c>
      <c r="Q72" s="9">
        <f t="shared" si="22"/>
        <v>0</v>
      </c>
      <c r="R72" s="9">
        <f t="shared" si="22"/>
        <v>0</v>
      </c>
      <c r="S72" s="9">
        <f t="shared" si="22"/>
        <v>0</v>
      </c>
      <c r="T72" s="9">
        <f t="shared" si="22"/>
        <v>0</v>
      </c>
      <c r="U72" s="9">
        <f t="shared" si="22"/>
        <v>0</v>
      </c>
      <c r="V72" s="9">
        <f t="shared" si="22"/>
        <v>0</v>
      </c>
      <c r="W72" s="9">
        <f t="shared" si="22"/>
        <v>0</v>
      </c>
      <c r="X72" s="9">
        <f t="shared" si="22"/>
        <v>0</v>
      </c>
      <c r="Y72" s="9">
        <f t="shared" si="22"/>
        <v>0</v>
      </c>
      <c r="Z72" s="9">
        <f t="shared" si="22"/>
        <v>0</v>
      </c>
      <c r="AA72" s="9">
        <f t="shared" si="22"/>
        <v>0</v>
      </c>
      <c r="AB72" s="9">
        <f t="shared" si="22"/>
        <v>0</v>
      </c>
      <c r="AC72" s="9">
        <f t="shared" si="22"/>
        <v>0</v>
      </c>
      <c r="AD72" s="9">
        <f t="shared" si="22"/>
        <v>0</v>
      </c>
      <c r="AE72" s="9">
        <f t="shared" si="22"/>
        <v>0</v>
      </c>
      <c r="AF72" s="9">
        <f t="shared" si="22"/>
        <v>0</v>
      </c>
      <c r="AG72" s="9">
        <f t="shared" si="22"/>
        <v>0</v>
      </c>
      <c r="AH72" s="9">
        <f t="shared" si="22"/>
        <v>0</v>
      </c>
      <c r="AI72" s="9">
        <f t="shared" si="22"/>
        <v>0</v>
      </c>
      <c r="AJ72" s="9">
        <f t="shared" si="22"/>
        <v>0</v>
      </c>
      <c r="AK72" s="9">
        <f t="shared" si="22"/>
        <v>0</v>
      </c>
      <c r="AL72" s="9">
        <f t="shared" si="22"/>
        <v>0</v>
      </c>
      <c r="AM72" s="9">
        <f t="shared" si="22"/>
        <v>0</v>
      </c>
      <c r="AN72" s="9">
        <f t="shared" si="22"/>
        <v>0</v>
      </c>
      <c r="AO72" s="9">
        <f t="shared" si="22"/>
        <v>0</v>
      </c>
      <c r="AP72" s="9">
        <f t="shared" si="22"/>
        <v>0</v>
      </c>
      <c r="AQ72" s="9">
        <f t="shared" si="22"/>
        <v>0</v>
      </c>
      <c r="AR72" s="9">
        <f t="shared" si="22"/>
        <v>0</v>
      </c>
      <c r="AS72" s="9">
        <f t="shared" si="22"/>
        <v>0</v>
      </c>
      <c r="AT72" s="9">
        <f t="shared" si="22"/>
        <v>0</v>
      </c>
      <c r="AU72" s="9">
        <f t="shared" si="22"/>
        <v>0</v>
      </c>
      <c r="AV72" s="9">
        <f t="shared" si="22"/>
        <v>0</v>
      </c>
      <c r="AW72" s="9">
        <f t="shared" si="22"/>
        <v>0</v>
      </c>
      <c r="AX72" s="9">
        <f t="shared" si="22"/>
        <v>0</v>
      </c>
      <c r="AY72" s="9">
        <f t="shared" si="22"/>
        <v>0</v>
      </c>
      <c r="AZ72" s="9">
        <f t="shared" si="22"/>
        <v>0</v>
      </c>
      <c r="BA72" s="9">
        <f t="shared" si="22"/>
        <v>0</v>
      </c>
      <c r="BB72" s="9">
        <f t="shared" si="22"/>
        <v>0</v>
      </c>
      <c r="BC72" s="9">
        <f t="shared" si="22"/>
        <v>0</v>
      </c>
      <c r="BD72" s="9">
        <f t="shared" si="22"/>
        <v>0</v>
      </c>
      <c r="BE72" s="9">
        <f t="shared" si="22"/>
        <v>0</v>
      </c>
      <c r="BF72" s="9">
        <f t="shared" si="22"/>
        <v>0</v>
      </c>
      <c r="BG72" s="9">
        <f t="shared" si="22"/>
        <v>0</v>
      </c>
      <c r="BH72" s="9">
        <f t="shared" si="22"/>
        <v>0</v>
      </c>
      <c r="BI72" s="9">
        <f t="shared" si="22"/>
        <v>0</v>
      </c>
      <c r="BJ72" s="9">
        <f t="shared" si="22"/>
        <v>0</v>
      </c>
      <c r="BK72" s="9">
        <f t="shared" si="22"/>
        <v>0</v>
      </c>
      <c r="BL72" s="9">
        <f t="shared" si="22"/>
        <v>0</v>
      </c>
      <c r="BM72" s="9">
        <f t="shared" si="22"/>
        <v>0</v>
      </c>
    </row>
    <row r="73" spans="2:67" x14ac:dyDescent="0.15">
      <c r="B73" s="17" t="s">
        <v>129</v>
      </c>
      <c r="F73" s="9">
        <f t="shared" si="20"/>
        <v>0</v>
      </c>
      <c r="G73" s="9">
        <f t="shared" ref="G73:BM73" si="23">IF(G$67&gt;0,(G$50/G$67),0)*G58</f>
        <v>0</v>
      </c>
      <c r="H73" s="9">
        <f t="shared" si="23"/>
        <v>0</v>
      </c>
      <c r="I73" s="9">
        <f t="shared" si="23"/>
        <v>0</v>
      </c>
      <c r="J73" s="9">
        <f t="shared" si="23"/>
        <v>0</v>
      </c>
      <c r="K73" s="9">
        <f t="shared" si="23"/>
        <v>0</v>
      </c>
      <c r="L73" s="9">
        <f t="shared" si="23"/>
        <v>0</v>
      </c>
      <c r="M73" s="9">
        <f t="shared" si="23"/>
        <v>0</v>
      </c>
      <c r="N73" s="9">
        <f t="shared" si="23"/>
        <v>0</v>
      </c>
      <c r="O73" s="9">
        <f t="shared" si="23"/>
        <v>0</v>
      </c>
      <c r="P73" s="9">
        <f t="shared" si="23"/>
        <v>0</v>
      </c>
      <c r="Q73" s="9">
        <f t="shared" si="23"/>
        <v>0</v>
      </c>
      <c r="R73" s="9">
        <f t="shared" si="23"/>
        <v>0</v>
      </c>
      <c r="S73" s="9">
        <f t="shared" si="23"/>
        <v>0</v>
      </c>
      <c r="T73" s="9">
        <f t="shared" si="23"/>
        <v>0</v>
      </c>
      <c r="U73" s="9">
        <f t="shared" si="23"/>
        <v>0</v>
      </c>
      <c r="V73" s="9">
        <f t="shared" si="23"/>
        <v>0</v>
      </c>
      <c r="W73" s="9">
        <f t="shared" si="23"/>
        <v>0</v>
      </c>
      <c r="X73" s="9">
        <f t="shared" si="23"/>
        <v>0</v>
      </c>
      <c r="Y73" s="9">
        <f t="shared" si="23"/>
        <v>0</v>
      </c>
      <c r="Z73" s="9">
        <f t="shared" si="23"/>
        <v>0</v>
      </c>
      <c r="AA73" s="9">
        <f t="shared" si="23"/>
        <v>0</v>
      </c>
      <c r="AB73" s="9">
        <f t="shared" si="23"/>
        <v>0</v>
      </c>
      <c r="AC73" s="9">
        <f t="shared" si="23"/>
        <v>0</v>
      </c>
      <c r="AD73" s="9">
        <f t="shared" si="23"/>
        <v>0</v>
      </c>
      <c r="AE73" s="9">
        <f t="shared" si="23"/>
        <v>0</v>
      </c>
      <c r="AF73" s="9">
        <f t="shared" si="23"/>
        <v>0</v>
      </c>
      <c r="AG73" s="9">
        <f t="shared" si="23"/>
        <v>0</v>
      </c>
      <c r="AH73" s="9">
        <f t="shared" si="23"/>
        <v>0</v>
      </c>
      <c r="AI73" s="9">
        <f t="shared" si="23"/>
        <v>0</v>
      </c>
      <c r="AJ73" s="9">
        <f t="shared" si="23"/>
        <v>0</v>
      </c>
      <c r="AK73" s="9">
        <f t="shared" si="23"/>
        <v>0</v>
      </c>
      <c r="AL73" s="9">
        <f t="shared" si="23"/>
        <v>0</v>
      </c>
      <c r="AM73" s="9">
        <f t="shared" si="23"/>
        <v>0</v>
      </c>
      <c r="AN73" s="9">
        <f t="shared" si="23"/>
        <v>0</v>
      </c>
      <c r="AO73" s="9">
        <f t="shared" si="23"/>
        <v>0</v>
      </c>
      <c r="AP73" s="9">
        <f t="shared" si="23"/>
        <v>0</v>
      </c>
      <c r="AQ73" s="9">
        <f t="shared" si="23"/>
        <v>0</v>
      </c>
      <c r="AR73" s="9">
        <f t="shared" si="23"/>
        <v>0</v>
      </c>
      <c r="AS73" s="9">
        <f t="shared" si="23"/>
        <v>0</v>
      </c>
      <c r="AT73" s="9">
        <f t="shared" si="23"/>
        <v>0</v>
      </c>
      <c r="AU73" s="9">
        <f t="shared" si="23"/>
        <v>0</v>
      </c>
      <c r="AV73" s="9">
        <f t="shared" si="23"/>
        <v>0</v>
      </c>
      <c r="AW73" s="9">
        <f t="shared" si="23"/>
        <v>0</v>
      </c>
      <c r="AX73" s="9">
        <f t="shared" si="23"/>
        <v>0</v>
      </c>
      <c r="AY73" s="9">
        <f t="shared" si="23"/>
        <v>0</v>
      </c>
      <c r="AZ73" s="9">
        <f t="shared" si="23"/>
        <v>0</v>
      </c>
      <c r="BA73" s="9">
        <f t="shared" si="23"/>
        <v>0</v>
      </c>
      <c r="BB73" s="9">
        <f t="shared" si="23"/>
        <v>0</v>
      </c>
      <c r="BC73" s="9">
        <f t="shared" si="23"/>
        <v>0</v>
      </c>
      <c r="BD73" s="9">
        <f t="shared" si="23"/>
        <v>0</v>
      </c>
      <c r="BE73" s="9">
        <f t="shared" si="23"/>
        <v>0</v>
      </c>
      <c r="BF73" s="9">
        <f t="shared" si="23"/>
        <v>0</v>
      </c>
      <c r="BG73" s="9">
        <f t="shared" si="23"/>
        <v>0</v>
      </c>
      <c r="BH73" s="9">
        <f t="shared" si="23"/>
        <v>0</v>
      </c>
      <c r="BI73" s="9">
        <f t="shared" si="23"/>
        <v>0</v>
      </c>
      <c r="BJ73" s="9">
        <f t="shared" si="23"/>
        <v>0</v>
      </c>
      <c r="BK73" s="9">
        <f t="shared" si="23"/>
        <v>0</v>
      </c>
      <c r="BL73" s="9">
        <f t="shared" si="23"/>
        <v>0</v>
      </c>
      <c r="BM73" s="9">
        <f t="shared" si="23"/>
        <v>0</v>
      </c>
    </row>
    <row r="74" spans="2:67" x14ac:dyDescent="0.15">
      <c r="B74" s="17" t="s">
        <v>34</v>
      </c>
      <c r="F74" s="9">
        <f t="shared" si="20"/>
        <v>0</v>
      </c>
      <c r="G74" s="9">
        <f t="shared" ref="G74:BM74" si="24">IF(G$67&gt;0,(G$50/G$67),0)*G59</f>
        <v>0</v>
      </c>
      <c r="H74" s="9">
        <f t="shared" si="24"/>
        <v>0</v>
      </c>
      <c r="I74" s="9">
        <f t="shared" si="24"/>
        <v>0</v>
      </c>
      <c r="J74" s="9">
        <f t="shared" si="24"/>
        <v>0</v>
      </c>
      <c r="K74" s="9">
        <f t="shared" si="24"/>
        <v>0</v>
      </c>
      <c r="L74" s="9">
        <f t="shared" si="24"/>
        <v>0</v>
      </c>
      <c r="M74" s="9">
        <f t="shared" si="24"/>
        <v>0</v>
      </c>
      <c r="N74" s="9">
        <f t="shared" si="24"/>
        <v>0</v>
      </c>
      <c r="O74" s="9">
        <f t="shared" si="24"/>
        <v>0</v>
      </c>
      <c r="P74" s="9">
        <f t="shared" si="24"/>
        <v>0</v>
      </c>
      <c r="Q74" s="9">
        <f t="shared" si="24"/>
        <v>0</v>
      </c>
      <c r="R74" s="9">
        <f t="shared" si="24"/>
        <v>0</v>
      </c>
      <c r="S74" s="9">
        <f t="shared" si="24"/>
        <v>0</v>
      </c>
      <c r="T74" s="9">
        <f t="shared" si="24"/>
        <v>0</v>
      </c>
      <c r="U74" s="9">
        <f t="shared" si="24"/>
        <v>0</v>
      </c>
      <c r="V74" s="9">
        <f t="shared" si="24"/>
        <v>0</v>
      </c>
      <c r="W74" s="9">
        <f t="shared" si="24"/>
        <v>0</v>
      </c>
      <c r="X74" s="9">
        <f t="shared" si="24"/>
        <v>0</v>
      </c>
      <c r="Y74" s="9">
        <f t="shared" si="24"/>
        <v>0</v>
      </c>
      <c r="Z74" s="9">
        <f t="shared" si="24"/>
        <v>0</v>
      </c>
      <c r="AA74" s="9">
        <f t="shared" si="24"/>
        <v>0</v>
      </c>
      <c r="AB74" s="9">
        <f t="shared" si="24"/>
        <v>0</v>
      </c>
      <c r="AC74" s="9">
        <f t="shared" si="24"/>
        <v>0</v>
      </c>
      <c r="AD74" s="9">
        <f t="shared" si="24"/>
        <v>0</v>
      </c>
      <c r="AE74" s="9">
        <f t="shared" si="24"/>
        <v>0</v>
      </c>
      <c r="AF74" s="9">
        <f t="shared" si="24"/>
        <v>0</v>
      </c>
      <c r="AG74" s="9">
        <f t="shared" si="24"/>
        <v>0</v>
      </c>
      <c r="AH74" s="9">
        <f t="shared" si="24"/>
        <v>0</v>
      </c>
      <c r="AI74" s="9">
        <f t="shared" si="24"/>
        <v>0</v>
      </c>
      <c r="AJ74" s="9">
        <f t="shared" si="24"/>
        <v>0</v>
      </c>
      <c r="AK74" s="9">
        <f t="shared" si="24"/>
        <v>0</v>
      </c>
      <c r="AL74" s="9">
        <f t="shared" si="24"/>
        <v>0</v>
      </c>
      <c r="AM74" s="9">
        <f t="shared" si="24"/>
        <v>0</v>
      </c>
      <c r="AN74" s="9">
        <f t="shared" si="24"/>
        <v>0</v>
      </c>
      <c r="AO74" s="9">
        <f t="shared" si="24"/>
        <v>0</v>
      </c>
      <c r="AP74" s="9">
        <f t="shared" si="24"/>
        <v>0</v>
      </c>
      <c r="AQ74" s="9">
        <f t="shared" si="24"/>
        <v>0</v>
      </c>
      <c r="AR74" s="9">
        <f t="shared" si="24"/>
        <v>0</v>
      </c>
      <c r="AS74" s="9">
        <f t="shared" si="24"/>
        <v>0</v>
      </c>
      <c r="AT74" s="9">
        <f t="shared" si="24"/>
        <v>0</v>
      </c>
      <c r="AU74" s="9">
        <f t="shared" si="24"/>
        <v>0</v>
      </c>
      <c r="AV74" s="9">
        <f t="shared" si="24"/>
        <v>0</v>
      </c>
      <c r="AW74" s="9">
        <f t="shared" si="24"/>
        <v>0</v>
      </c>
      <c r="AX74" s="9">
        <f t="shared" si="24"/>
        <v>0</v>
      </c>
      <c r="AY74" s="9">
        <f t="shared" si="24"/>
        <v>0</v>
      </c>
      <c r="AZ74" s="9">
        <f t="shared" si="24"/>
        <v>0</v>
      </c>
      <c r="BA74" s="9">
        <f t="shared" si="24"/>
        <v>0</v>
      </c>
      <c r="BB74" s="9">
        <f t="shared" si="24"/>
        <v>0</v>
      </c>
      <c r="BC74" s="9">
        <f t="shared" si="24"/>
        <v>0</v>
      </c>
      <c r="BD74" s="9">
        <f t="shared" si="24"/>
        <v>0</v>
      </c>
      <c r="BE74" s="9">
        <f t="shared" si="24"/>
        <v>0</v>
      </c>
      <c r="BF74" s="9">
        <f t="shared" si="24"/>
        <v>0</v>
      </c>
      <c r="BG74" s="9">
        <f t="shared" si="24"/>
        <v>0</v>
      </c>
      <c r="BH74" s="9">
        <f t="shared" si="24"/>
        <v>0</v>
      </c>
      <c r="BI74" s="9">
        <f t="shared" si="24"/>
        <v>0</v>
      </c>
      <c r="BJ74" s="9">
        <f t="shared" si="24"/>
        <v>0</v>
      </c>
      <c r="BK74" s="9">
        <f t="shared" si="24"/>
        <v>0</v>
      </c>
      <c r="BL74" s="9">
        <f t="shared" si="24"/>
        <v>0</v>
      </c>
      <c r="BM74" s="9">
        <f t="shared" si="24"/>
        <v>0</v>
      </c>
    </row>
    <row r="75" spans="2:67" x14ac:dyDescent="0.15">
      <c r="B75" s="17" t="s">
        <v>119</v>
      </c>
      <c r="F75" s="9">
        <f t="shared" si="20"/>
        <v>0</v>
      </c>
      <c r="G75" s="9">
        <f t="shared" ref="G75:BM75" si="25">IF(G$67&gt;0,(G$50/G$67),0)*G60</f>
        <v>0</v>
      </c>
      <c r="H75" s="9">
        <f t="shared" si="25"/>
        <v>0</v>
      </c>
      <c r="I75" s="9">
        <f t="shared" si="25"/>
        <v>0</v>
      </c>
      <c r="J75" s="9">
        <f t="shared" si="25"/>
        <v>0</v>
      </c>
      <c r="K75" s="9">
        <f t="shared" si="25"/>
        <v>0</v>
      </c>
      <c r="L75" s="9">
        <f t="shared" si="25"/>
        <v>0</v>
      </c>
      <c r="M75" s="9">
        <f t="shared" si="25"/>
        <v>0</v>
      </c>
      <c r="N75" s="9">
        <f t="shared" si="25"/>
        <v>0</v>
      </c>
      <c r="O75" s="9">
        <f t="shared" si="25"/>
        <v>0</v>
      </c>
      <c r="P75" s="9">
        <f t="shared" si="25"/>
        <v>0</v>
      </c>
      <c r="Q75" s="9">
        <f t="shared" si="25"/>
        <v>0</v>
      </c>
      <c r="R75" s="9">
        <f t="shared" si="25"/>
        <v>0</v>
      </c>
      <c r="S75" s="9">
        <f t="shared" si="25"/>
        <v>0</v>
      </c>
      <c r="T75" s="9">
        <f t="shared" si="25"/>
        <v>0</v>
      </c>
      <c r="U75" s="9">
        <f t="shared" si="25"/>
        <v>0</v>
      </c>
      <c r="V75" s="9">
        <f t="shared" si="25"/>
        <v>0</v>
      </c>
      <c r="W75" s="9">
        <f t="shared" si="25"/>
        <v>0</v>
      </c>
      <c r="X75" s="9">
        <f t="shared" si="25"/>
        <v>0</v>
      </c>
      <c r="Y75" s="9">
        <f t="shared" si="25"/>
        <v>0</v>
      </c>
      <c r="Z75" s="9">
        <f t="shared" si="25"/>
        <v>0</v>
      </c>
      <c r="AA75" s="9">
        <f t="shared" si="25"/>
        <v>0</v>
      </c>
      <c r="AB75" s="9">
        <f t="shared" si="25"/>
        <v>0</v>
      </c>
      <c r="AC75" s="9">
        <f t="shared" si="25"/>
        <v>0</v>
      </c>
      <c r="AD75" s="9">
        <f t="shared" si="25"/>
        <v>0</v>
      </c>
      <c r="AE75" s="9">
        <f t="shared" si="25"/>
        <v>0</v>
      </c>
      <c r="AF75" s="9">
        <f t="shared" si="25"/>
        <v>0</v>
      </c>
      <c r="AG75" s="9">
        <f t="shared" si="25"/>
        <v>0</v>
      </c>
      <c r="AH75" s="9">
        <f t="shared" si="25"/>
        <v>0</v>
      </c>
      <c r="AI75" s="9">
        <f t="shared" si="25"/>
        <v>0</v>
      </c>
      <c r="AJ75" s="9">
        <f t="shared" si="25"/>
        <v>0</v>
      </c>
      <c r="AK75" s="9">
        <f t="shared" si="25"/>
        <v>0</v>
      </c>
      <c r="AL75" s="9">
        <f t="shared" si="25"/>
        <v>0</v>
      </c>
      <c r="AM75" s="9">
        <f t="shared" si="25"/>
        <v>0</v>
      </c>
      <c r="AN75" s="9">
        <f t="shared" si="25"/>
        <v>0</v>
      </c>
      <c r="AO75" s="9">
        <f t="shared" si="25"/>
        <v>0</v>
      </c>
      <c r="AP75" s="9">
        <f t="shared" si="25"/>
        <v>0</v>
      </c>
      <c r="AQ75" s="9">
        <f t="shared" si="25"/>
        <v>0</v>
      </c>
      <c r="AR75" s="9">
        <f t="shared" si="25"/>
        <v>0</v>
      </c>
      <c r="AS75" s="9">
        <f t="shared" si="25"/>
        <v>0</v>
      </c>
      <c r="AT75" s="9">
        <f t="shared" si="25"/>
        <v>0</v>
      </c>
      <c r="AU75" s="9">
        <f t="shared" si="25"/>
        <v>0</v>
      </c>
      <c r="AV75" s="9">
        <f t="shared" si="25"/>
        <v>0</v>
      </c>
      <c r="AW75" s="9">
        <f t="shared" si="25"/>
        <v>0</v>
      </c>
      <c r="AX75" s="9">
        <f t="shared" si="25"/>
        <v>0</v>
      </c>
      <c r="AY75" s="9">
        <f t="shared" si="25"/>
        <v>0</v>
      </c>
      <c r="AZ75" s="9">
        <f t="shared" si="25"/>
        <v>0</v>
      </c>
      <c r="BA75" s="9">
        <f t="shared" si="25"/>
        <v>0</v>
      </c>
      <c r="BB75" s="9">
        <f t="shared" si="25"/>
        <v>0</v>
      </c>
      <c r="BC75" s="9">
        <f t="shared" si="25"/>
        <v>0</v>
      </c>
      <c r="BD75" s="9">
        <f t="shared" si="25"/>
        <v>0</v>
      </c>
      <c r="BE75" s="9">
        <f t="shared" si="25"/>
        <v>0</v>
      </c>
      <c r="BF75" s="9">
        <f t="shared" si="25"/>
        <v>0</v>
      </c>
      <c r="BG75" s="9">
        <f t="shared" si="25"/>
        <v>0</v>
      </c>
      <c r="BH75" s="9">
        <f t="shared" si="25"/>
        <v>0</v>
      </c>
      <c r="BI75" s="9">
        <f t="shared" si="25"/>
        <v>0</v>
      </c>
      <c r="BJ75" s="9">
        <f t="shared" si="25"/>
        <v>0</v>
      </c>
      <c r="BK75" s="9">
        <f t="shared" si="25"/>
        <v>0</v>
      </c>
      <c r="BL75" s="9">
        <f t="shared" si="25"/>
        <v>0</v>
      </c>
      <c r="BM75" s="9">
        <f t="shared" si="25"/>
        <v>0</v>
      </c>
      <c r="BN75" s="38">
        <f t="shared" ref="BN75:BN80" si="26">SUM(F75:BM75)</f>
        <v>0</v>
      </c>
    </row>
    <row r="76" spans="2:67" x14ac:dyDescent="0.15">
      <c r="B76" s="15" t="s">
        <v>33</v>
      </c>
      <c r="F76" s="9">
        <f t="shared" si="20"/>
        <v>0</v>
      </c>
      <c r="G76" s="9">
        <f t="shared" ref="G76:BM80" si="27">IF(G$67&gt;0,(G$50/G$67),0)*G61</f>
        <v>0</v>
      </c>
      <c r="H76" s="9">
        <f t="shared" si="27"/>
        <v>0</v>
      </c>
      <c r="I76" s="9">
        <f t="shared" si="27"/>
        <v>0</v>
      </c>
      <c r="J76" s="9">
        <f t="shared" si="27"/>
        <v>0</v>
      </c>
      <c r="K76" s="9">
        <f t="shared" si="27"/>
        <v>0</v>
      </c>
      <c r="L76" s="9">
        <f t="shared" si="27"/>
        <v>0</v>
      </c>
      <c r="M76" s="9">
        <f t="shared" si="27"/>
        <v>0</v>
      </c>
      <c r="N76" s="9">
        <f t="shared" si="27"/>
        <v>0</v>
      </c>
      <c r="O76" s="9">
        <f t="shared" si="27"/>
        <v>0</v>
      </c>
      <c r="P76" s="9">
        <f t="shared" si="27"/>
        <v>0</v>
      </c>
      <c r="Q76" s="9">
        <f t="shared" si="27"/>
        <v>0</v>
      </c>
      <c r="R76" s="9">
        <f t="shared" si="27"/>
        <v>0</v>
      </c>
      <c r="S76" s="9">
        <f t="shared" si="27"/>
        <v>0</v>
      </c>
      <c r="T76" s="9">
        <f t="shared" si="27"/>
        <v>0</v>
      </c>
      <c r="U76" s="9">
        <f t="shared" si="27"/>
        <v>0</v>
      </c>
      <c r="V76" s="9">
        <f t="shared" si="27"/>
        <v>0</v>
      </c>
      <c r="W76" s="9">
        <f t="shared" si="27"/>
        <v>0</v>
      </c>
      <c r="X76" s="9">
        <f t="shared" si="27"/>
        <v>0</v>
      </c>
      <c r="Y76" s="9">
        <f t="shared" si="27"/>
        <v>0</v>
      </c>
      <c r="Z76" s="9">
        <f t="shared" si="27"/>
        <v>0</v>
      </c>
      <c r="AA76" s="9">
        <f t="shared" si="27"/>
        <v>0</v>
      </c>
      <c r="AB76" s="9">
        <f t="shared" si="27"/>
        <v>0</v>
      </c>
      <c r="AC76" s="9">
        <f t="shared" si="27"/>
        <v>0</v>
      </c>
      <c r="AD76" s="9">
        <f t="shared" si="27"/>
        <v>0</v>
      </c>
      <c r="AE76" s="9">
        <f t="shared" si="27"/>
        <v>0</v>
      </c>
      <c r="AF76" s="9">
        <f t="shared" si="27"/>
        <v>0</v>
      </c>
      <c r="AG76" s="9">
        <f t="shared" si="27"/>
        <v>0</v>
      </c>
      <c r="AH76" s="9">
        <f t="shared" si="27"/>
        <v>0</v>
      </c>
      <c r="AI76" s="9">
        <f t="shared" si="27"/>
        <v>0</v>
      </c>
      <c r="AJ76" s="9">
        <f t="shared" si="27"/>
        <v>0</v>
      </c>
      <c r="AK76" s="9">
        <f t="shared" si="27"/>
        <v>0</v>
      </c>
      <c r="AL76" s="9">
        <f t="shared" si="27"/>
        <v>0</v>
      </c>
      <c r="AM76" s="9">
        <f t="shared" si="27"/>
        <v>0</v>
      </c>
      <c r="AN76" s="9">
        <f t="shared" si="27"/>
        <v>0</v>
      </c>
      <c r="AO76" s="9">
        <f t="shared" si="27"/>
        <v>0</v>
      </c>
      <c r="AP76" s="9">
        <f t="shared" si="27"/>
        <v>0</v>
      </c>
      <c r="AQ76" s="9">
        <f t="shared" si="27"/>
        <v>0</v>
      </c>
      <c r="AR76" s="9">
        <f t="shared" si="27"/>
        <v>0</v>
      </c>
      <c r="AS76" s="9">
        <f t="shared" si="27"/>
        <v>0</v>
      </c>
      <c r="AT76" s="9">
        <f t="shared" si="27"/>
        <v>0</v>
      </c>
      <c r="AU76" s="9">
        <f t="shared" si="27"/>
        <v>0</v>
      </c>
      <c r="AV76" s="9">
        <f t="shared" si="27"/>
        <v>0</v>
      </c>
      <c r="AW76" s="9">
        <f t="shared" si="27"/>
        <v>0</v>
      </c>
      <c r="AX76" s="9">
        <f t="shared" si="27"/>
        <v>0</v>
      </c>
      <c r="AY76" s="9">
        <f t="shared" si="27"/>
        <v>0</v>
      </c>
      <c r="AZ76" s="9">
        <f t="shared" si="27"/>
        <v>0</v>
      </c>
      <c r="BA76" s="9">
        <f t="shared" si="27"/>
        <v>0</v>
      </c>
      <c r="BB76" s="9">
        <f t="shared" si="27"/>
        <v>0</v>
      </c>
      <c r="BC76" s="9">
        <f t="shared" si="27"/>
        <v>0</v>
      </c>
      <c r="BD76" s="9">
        <f t="shared" si="27"/>
        <v>0</v>
      </c>
      <c r="BE76" s="9">
        <f t="shared" si="27"/>
        <v>0</v>
      </c>
      <c r="BF76" s="9">
        <f t="shared" si="27"/>
        <v>0</v>
      </c>
      <c r="BG76" s="9">
        <f t="shared" si="27"/>
        <v>0</v>
      </c>
      <c r="BH76" s="9">
        <f t="shared" si="27"/>
        <v>0</v>
      </c>
      <c r="BI76" s="9">
        <f t="shared" si="27"/>
        <v>0</v>
      </c>
      <c r="BJ76" s="9">
        <f t="shared" si="27"/>
        <v>0</v>
      </c>
      <c r="BK76" s="9">
        <f t="shared" si="27"/>
        <v>0</v>
      </c>
      <c r="BL76" s="9">
        <f t="shared" si="27"/>
        <v>0</v>
      </c>
      <c r="BM76" s="9">
        <f t="shared" si="27"/>
        <v>0</v>
      </c>
      <c r="BN76" s="38">
        <f t="shared" si="26"/>
        <v>0</v>
      </c>
    </row>
    <row r="77" spans="2:67" x14ac:dyDescent="0.15">
      <c r="B77" s="47" t="s">
        <v>110</v>
      </c>
      <c r="F77" s="9">
        <f t="shared" ref="F77:U77" si="28">IF(F$67&gt;0,(F$50/F$67),0)*F62</f>
        <v>0</v>
      </c>
      <c r="G77" s="9">
        <f t="shared" si="28"/>
        <v>0</v>
      </c>
      <c r="H77" s="9">
        <f t="shared" si="28"/>
        <v>0</v>
      </c>
      <c r="I77" s="9">
        <f t="shared" si="28"/>
        <v>0</v>
      </c>
      <c r="J77" s="9">
        <f t="shared" si="28"/>
        <v>0</v>
      </c>
      <c r="K77" s="9">
        <f t="shared" si="28"/>
        <v>0</v>
      </c>
      <c r="L77" s="9">
        <f t="shared" si="28"/>
        <v>0</v>
      </c>
      <c r="M77" s="9">
        <f t="shared" si="28"/>
        <v>0</v>
      </c>
      <c r="N77" s="9">
        <f t="shared" si="28"/>
        <v>0</v>
      </c>
      <c r="O77" s="9">
        <f t="shared" si="28"/>
        <v>0</v>
      </c>
      <c r="P77" s="9">
        <f t="shared" si="28"/>
        <v>0</v>
      </c>
      <c r="Q77" s="9">
        <f t="shared" si="28"/>
        <v>0</v>
      </c>
      <c r="R77" s="9">
        <f t="shared" si="28"/>
        <v>0</v>
      </c>
      <c r="S77" s="9">
        <f t="shared" si="28"/>
        <v>0</v>
      </c>
      <c r="T77" s="9">
        <f t="shared" si="28"/>
        <v>0</v>
      </c>
      <c r="U77" s="9">
        <f t="shared" si="28"/>
        <v>0</v>
      </c>
      <c r="V77" s="9">
        <f t="shared" si="27"/>
        <v>0</v>
      </c>
      <c r="W77" s="9">
        <f t="shared" si="27"/>
        <v>0</v>
      </c>
      <c r="X77" s="9">
        <f t="shared" si="27"/>
        <v>0</v>
      </c>
      <c r="Y77" s="9">
        <f t="shared" si="27"/>
        <v>0</v>
      </c>
      <c r="Z77" s="9">
        <f t="shared" si="27"/>
        <v>0</v>
      </c>
      <c r="AA77" s="9">
        <f t="shared" si="27"/>
        <v>0</v>
      </c>
      <c r="AB77" s="9">
        <f t="shared" si="27"/>
        <v>0</v>
      </c>
      <c r="AC77" s="9">
        <f t="shared" si="27"/>
        <v>0</v>
      </c>
      <c r="AD77" s="9">
        <f t="shared" si="27"/>
        <v>0</v>
      </c>
      <c r="AE77" s="9">
        <f t="shared" si="27"/>
        <v>0</v>
      </c>
      <c r="AF77" s="9">
        <f t="shared" si="27"/>
        <v>0</v>
      </c>
      <c r="AG77" s="9">
        <f t="shared" si="27"/>
        <v>0</v>
      </c>
      <c r="AH77" s="9">
        <f t="shared" si="27"/>
        <v>0</v>
      </c>
      <c r="AI77" s="9">
        <f t="shared" si="27"/>
        <v>0</v>
      </c>
      <c r="AJ77" s="9">
        <f t="shared" si="27"/>
        <v>0</v>
      </c>
      <c r="AK77" s="9">
        <f t="shared" si="27"/>
        <v>0</v>
      </c>
      <c r="AL77" s="9">
        <f t="shared" si="27"/>
        <v>0</v>
      </c>
      <c r="AM77" s="9">
        <f t="shared" si="27"/>
        <v>0</v>
      </c>
      <c r="AN77" s="9">
        <f t="shared" si="27"/>
        <v>0</v>
      </c>
      <c r="AO77" s="9">
        <f t="shared" si="27"/>
        <v>0</v>
      </c>
      <c r="AP77" s="9">
        <f t="shared" si="27"/>
        <v>0</v>
      </c>
      <c r="AQ77" s="9">
        <f t="shared" si="27"/>
        <v>0</v>
      </c>
      <c r="AR77" s="9">
        <f t="shared" si="27"/>
        <v>0</v>
      </c>
      <c r="AS77" s="9">
        <f t="shared" si="27"/>
        <v>0</v>
      </c>
      <c r="AT77" s="9">
        <f t="shared" si="27"/>
        <v>0</v>
      </c>
      <c r="AU77" s="9">
        <f t="shared" si="27"/>
        <v>0</v>
      </c>
      <c r="AV77" s="9">
        <f t="shared" si="27"/>
        <v>0</v>
      </c>
      <c r="AW77" s="9">
        <f t="shared" si="27"/>
        <v>0</v>
      </c>
      <c r="AX77" s="9">
        <f t="shared" si="27"/>
        <v>0</v>
      </c>
      <c r="AY77" s="9">
        <f t="shared" si="27"/>
        <v>0</v>
      </c>
      <c r="AZ77" s="9">
        <f t="shared" si="27"/>
        <v>0</v>
      </c>
      <c r="BA77" s="9">
        <f t="shared" si="27"/>
        <v>0</v>
      </c>
      <c r="BB77" s="9">
        <f t="shared" si="27"/>
        <v>0</v>
      </c>
      <c r="BC77" s="9">
        <f t="shared" si="27"/>
        <v>0</v>
      </c>
      <c r="BD77" s="9">
        <f t="shared" si="27"/>
        <v>0</v>
      </c>
      <c r="BE77" s="9">
        <f t="shared" si="27"/>
        <v>0</v>
      </c>
      <c r="BF77" s="9">
        <f t="shared" si="27"/>
        <v>0</v>
      </c>
      <c r="BG77" s="9">
        <f t="shared" si="27"/>
        <v>0</v>
      </c>
      <c r="BH77" s="9">
        <f t="shared" si="27"/>
        <v>0</v>
      </c>
      <c r="BI77" s="9">
        <f t="shared" si="27"/>
        <v>0</v>
      </c>
      <c r="BJ77" s="9">
        <f t="shared" si="27"/>
        <v>0</v>
      </c>
      <c r="BK77" s="9">
        <f t="shared" si="27"/>
        <v>0</v>
      </c>
      <c r="BL77" s="9">
        <f t="shared" si="27"/>
        <v>0</v>
      </c>
      <c r="BM77" s="9">
        <f t="shared" si="27"/>
        <v>0</v>
      </c>
      <c r="BN77" s="38">
        <f t="shared" si="26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7"/>
        <v>0</v>
      </c>
      <c r="H78" s="9">
        <f t="shared" si="27"/>
        <v>0</v>
      </c>
      <c r="I78" s="9">
        <f t="shared" si="27"/>
        <v>0</v>
      </c>
      <c r="J78" s="9">
        <f t="shared" si="27"/>
        <v>0</v>
      </c>
      <c r="K78" s="9">
        <f t="shared" si="27"/>
        <v>0</v>
      </c>
      <c r="L78" s="9">
        <f t="shared" si="27"/>
        <v>0</v>
      </c>
      <c r="M78" s="9">
        <f t="shared" si="27"/>
        <v>0</v>
      </c>
      <c r="N78" s="9">
        <f t="shared" si="27"/>
        <v>0</v>
      </c>
      <c r="O78" s="9">
        <f t="shared" si="27"/>
        <v>0</v>
      </c>
      <c r="P78" s="9">
        <f t="shared" si="27"/>
        <v>0</v>
      </c>
      <c r="Q78" s="9">
        <f t="shared" si="27"/>
        <v>0</v>
      </c>
      <c r="R78" s="9">
        <f t="shared" si="27"/>
        <v>0</v>
      </c>
      <c r="S78" s="9">
        <f t="shared" si="27"/>
        <v>0</v>
      </c>
      <c r="T78" s="9">
        <f t="shared" si="27"/>
        <v>0</v>
      </c>
      <c r="U78" s="9">
        <f t="shared" si="27"/>
        <v>0</v>
      </c>
      <c r="V78" s="9">
        <f t="shared" si="27"/>
        <v>0</v>
      </c>
      <c r="W78" s="9">
        <f t="shared" si="27"/>
        <v>0</v>
      </c>
      <c r="X78" s="9">
        <f t="shared" si="27"/>
        <v>0</v>
      </c>
      <c r="Y78" s="9">
        <f t="shared" si="27"/>
        <v>0</v>
      </c>
      <c r="Z78" s="9">
        <f t="shared" si="27"/>
        <v>0</v>
      </c>
      <c r="AA78" s="9">
        <f t="shared" si="27"/>
        <v>0</v>
      </c>
      <c r="AB78" s="9">
        <f t="shared" si="27"/>
        <v>0</v>
      </c>
      <c r="AC78" s="9">
        <f t="shared" si="27"/>
        <v>0</v>
      </c>
      <c r="AD78" s="9">
        <f t="shared" si="27"/>
        <v>0</v>
      </c>
      <c r="AE78" s="9">
        <f t="shared" si="27"/>
        <v>0</v>
      </c>
      <c r="AF78" s="9">
        <f t="shared" si="27"/>
        <v>0</v>
      </c>
      <c r="AG78" s="9">
        <f t="shared" si="27"/>
        <v>0</v>
      </c>
      <c r="AH78" s="9">
        <f t="shared" si="27"/>
        <v>0</v>
      </c>
      <c r="AI78" s="9">
        <f t="shared" si="27"/>
        <v>0</v>
      </c>
      <c r="AJ78" s="9">
        <f t="shared" si="27"/>
        <v>0</v>
      </c>
      <c r="AK78" s="9">
        <f t="shared" si="27"/>
        <v>0</v>
      </c>
      <c r="AL78" s="9">
        <f t="shared" si="27"/>
        <v>0</v>
      </c>
      <c r="AM78" s="9">
        <f t="shared" si="27"/>
        <v>0</v>
      </c>
      <c r="AN78" s="9">
        <f t="shared" si="27"/>
        <v>0</v>
      </c>
      <c r="AO78" s="9">
        <f t="shared" si="27"/>
        <v>0</v>
      </c>
      <c r="AP78" s="9">
        <f t="shared" si="27"/>
        <v>0</v>
      </c>
      <c r="AQ78" s="9">
        <f t="shared" si="27"/>
        <v>0</v>
      </c>
      <c r="AR78" s="9">
        <f t="shared" si="27"/>
        <v>0</v>
      </c>
      <c r="AS78" s="9">
        <f t="shared" si="27"/>
        <v>0</v>
      </c>
      <c r="AT78" s="9">
        <f t="shared" si="27"/>
        <v>0</v>
      </c>
      <c r="AU78" s="9">
        <f t="shared" si="27"/>
        <v>0</v>
      </c>
      <c r="AV78" s="9">
        <f t="shared" si="27"/>
        <v>0</v>
      </c>
      <c r="AW78" s="9">
        <f t="shared" si="27"/>
        <v>0</v>
      </c>
      <c r="AX78" s="9">
        <f t="shared" si="27"/>
        <v>0</v>
      </c>
      <c r="AY78" s="9">
        <f t="shared" si="27"/>
        <v>0</v>
      </c>
      <c r="AZ78" s="9">
        <f t="shared" si="27"/>
        <v>0</v>
      </c>
      <c r="BA78" s="9">
        <f t="shared" si="27"/>
        <v>0</v>
      </c>
      <c r="BB78" s="9">
        <f t="shared" si="27"/>
        <v>0</v>
      </c>
      <c r="BC78" s="9">
        <f t="shared" si="27"/>
        <v>0</v>
      </c>
      <c r="BD78" s="9">
        <f t="shared" si="27"/>
        <v>0</v>
      </c>
      <c r="BE78" s="9">
        <f t="shared" si="27"/>
        <v>0</v>
      </c>
      <c r="BF78" s="9">
        <f t="shared" si="27"/>
        <v>0</v>
      </c>
      <c r="BG78" s="9">
        <f t="shared" si="27"/>
        <v>0</v>
      </c>
      <c r="BH78" s="9">
        <f t="shared" si="27"/>
        <v>0</v>
      </c>
      <c r="BI78" s="9">
        <f t="shared" si="27"/>
        <v>0</v>
      </c>
      <c r="BJ78" s="9">
        <f t="shared" si="27"/>
        <v>0</v>
      </c>
      <c r="BK78" s="9">
        <f t="shared" si="27"/>
        <v>0</v>
      </c>
      <c r="BL78" s="9">
        <f t="shared" si="27"/>
        <v>0</v>
      </c>
      <c r="BM78" s="9">
        <f t="shared" si="27"/>
        <v>0</v>
      </c>
      <c r="BN78" s="38">
        <f t="shared" si="26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7"/>
        <v>0</v>
      </c>
      <c r="H79" s="9">
        <f t="shared" si="27"/>
        <v>0</v>
      </c>
      <c r="I79" s="9">
        <f t="shared" si="27"/>
        <v>0</v>
      </c>
      <c r="J79" s="9">
        <f t="shared" si="27"/>
        <v>0</v>
      </c>
      <c r="K79" s="9">
        <f t="shared" si="27"/>
        <v>0</v>
      </c>
      <c r="L79" s="9">
        <f t="shared" si="27"/>
        <v>0</v>
      </c>
      <c r="M79" s="9">
        <f t="shared" si="27"/>
        <v>0</v>
      </c>
      <c r="N79" s="9">
        <f t="shared" si="27"/>
        <v>0</v>
      </c>
      <c r="O79" s="9">
        <f t="shared" si="27"/>
        <v>0</v>
      </c>
      <c r="P79" s="9">
        <f t="shared" si="27"/>
        <v>0</v>
      </c>
      <c r="Q79" s="9">
        <f t="shared" si="27"/>
        <v>0</v>
      </c>
      <c r="R79" s="9">
        <f t="shared" si="27"/>
        <v>0</v>
      </c>
      <c r="S79" s="9">
        <f t="shared" si="27"/>
        <v>0</v>
      </c>
      <c r="T79" s="9">
        <f t="shared" si="27"/>
        <v>0</v>
      </c>
      <c r="U79" s="9">
        <f t="shared" si="27"/>
        <v>0</v>
      </c>
      <c r="V79" s="9">
        <f t="shared" si="27"/>
        <v>0</v>
      </c>
      <c r="W79" s="9">
        <f t="shared" si="27"/>
        <v>0</v>
      </c>
      <c r="X79" s="9">
        <f t="shared" si="27"/>
        <v>0</v>
      </c>
      <c r="Y79" s="9">
        <f t="shared" si="27"/>
        <v>0</v>
      </c>
      <c r="Z79" s="9">
        <f t="shared" si="27"/>
        <v>0</v>
      </c>
      <c r="AA79" s="9">
        <f t="shared" si="27"/>
        <v>0</v>
      </c>
      <c r="AB79" s="9">
        <f t="shared" si="27"/>
        <v>0</v>
      </c>
      <c r="AC79" s="9">
        <f t="shared" si="27"/>
        <v>0</v>
      </c>
      <c r="AD79" s="9">
        <f t="shared" si="27"/>
        <v>0</v>
      </c>
      <c r="AE79" s="9">
        <f t="shared" si="27"/>
        <v>0</v>
      </c>
      <c r="AF79" s="9">
        <f t="shared" si="27"/>
        <v>0</v>
      </c>
      <c r="AG79" s="9">
        <f t="shared" si="27"/>
        <v>0</v>
      </c>
      <c r="AH79" s="9">
        <f t="shared" si="27"/>
        <v>0</v>
      </c>
      <c r="AI79" s="9">
        <f t="shared" si="27"/>
        <v>0</v>
      </c>
      <c r="AJ79" s="9">
        <f t="shared" si="27"/>
        <v>0</v>
      </c>
      <c r="AK79" s="9">
        <f t="shared" si="27"/>
        <v>0</v>
      </c>
      <c r="AL79" s="9">
        <f t="shared" si="27"/>
        <v>0</v>
      </c>
      <c r="AM79" s="9">
        <f t="shared" si="27"/>
        <v>0</v>
      </c>
      <c r="AN79" s="9">
        <f t="shared" si="27"/>
        <v>0</v>
      </c>
      <c r="AO79" s="9">
        <f t="shared" si="27"/>
        <v>0</v>
      </c>
      <c r="AP79" s="9">
        <f t="shared" si="27"/>
        <v>0</v>
      </c>
      <c r="AQ79" s="9">
        <f t="shared" si="27"/>
        <v>0</v>
      </c>
      <c r="AR79" s="9">
        <f t="shared" si="27"/>
        <v>0</v>
      </c>
      <c r="AS79" s="9">
        <f t="shared" si="27"/>
        <v>0</v>
      </c>
      <c r="AT79" s="9">
        <f t="shared" si="27"/>
        <v>0</v>
      </c>
      <c r="AU79" s="9">
        <f t="shared" si="27"/>
        <v>0</v>
      </c>
      <c r="AV79" s="9">
        <f t="shared" si="27"/>
        <v>0</v>
      </c>
      <c r="AW79" s="9">
        <f t="shared" si="27"/>
        <v>0</v>
      </c>
      <c r="AX79" s="9">
        <f t="shared" si="27"/>
        <v>0</v>
      </c>
      <c r="AY79" s="9">
        <f t="shared" si="27"/>
        <v>0</v>
      </c>
      <c r="AZ79" s="9">
        <f t="shared" si="27"/>
        <v>0</v>
      </c>
      <c r="BA79" s="9">
        <f t="shared" si="27"/>
        <v>0</v>
      </c>
      <c r="BB79" s="9">
        <f t="shared" si="27"/>
        <v>0</v>
      </c>
      <c r="BC79" s="9">
        <f t="shared" si="27"/>
        <v>0</v>
      </c>
      <c r="BD79" s="9">
        <f t="shared" si="27"/>
        <v>0</v>
      </c>
      <c r="BE79" s="9">
        <f t="shared" si="27"/>
        <v>0</v>
      </c>
      <c r="BF79" s="9">
        <f t="shared" si="27"/>
        <v>0</v>
      </c>
      <c r="BG79" s="9">
        <f t="shared" si="27"/>
        <v>0</v>
      </c>
      <c r="BH79" s="9">
        <f t="shared" si="27"/>
        <v>0</v>
      </c>
      <c r="BI79" s="9">
        <f t="shared" si="27"/>
        <v>0</v>
      </c>
      <c r="BJ79" s="9">
        <f t="shared" si="27"/>
        <v>0</v>
      </c>
      <c r="BK79" s="9">
        <f t="shared" si="27"/>
        <v>0</v>
      </c>
      <c r="BL79" s="9">
        <f t="shared" si="27"/>
        <v>0</v>
      </c>
      <c r="BM79" s="9">
        <f t="shared" si="27"/>
        <v>0</v>
      </c>
      <c r="BN79" s="38">
        <f t="shared" si="26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7"/>
        <v>0</v>
      </c>
      <c r="H80" s="9">
        <f t="shared" si="27"/>
        <v>0</v>
      </c>
      <c r="I80" s="9">
        <f t="shared" si="27"/>
        <v>0</v>
      </c>
      <c r="J80" s="9">
        <f t="shared" si="27"/>
        <v>0</v>
      </c>
      <c r="K80" s="9">
        <f t="shared" si="27"/>
        <v>0</v>
      </c>
      <c r="L80" s="9">
        <f t="shared" si="27"/>
        <v>0</v>
      </c>
      <c r="M80" s="9">
        <f t="shared" si="27"/>
        <v>0</v>
      </c>
      <c r="N80" s="9">
        <f t="shared" si="27"/>
        <v>0</v>
      </c>
      <c r="O80" s="9">
        <f t="shared" si="27"/>
        <v>0</v>
      </c>
      <c r="P80" s="9">
        <f t="shared" si="27"/>
        <v>0</v>
      </c>
      <c r="Q80" s="9">
        <f t="shared" si="27"/>
        <v>0</v>
      </c>
      <c r="R80" s="9">
        <f t="shared" si="27"/>
        <v>0</v>
      </c>
      <c r="S80" s="9">
        <f t="shared" si="27"/>
        <v>0</v>
      </c>
      <c r="T80" s="9">
        <f t="shared" si="27"/>
        <v>0</v>
      </c>
      <c r="U80" s="9">
        <f t="shared" si="27"/>
        <v>0</v>
      </c>
      <c r="V80" s="9">
        <f t="shared" si="27"/>
        <v>0</v>
      </c>
      <c r="W80" s="9">
        <f t="shared" si="27"/>
        <v>0</v>
      </c>
      <c r="X80" s="9">
        <f t="shared" si="27"/>
        <v>0</v>
      </c>
      <c r="Y80" s="9">
        <f t="shared" si="27"/>
        <v>0</v>
      </c>
      <c r="Z80" s="9">
        <f t="shared" si="27"/>
        <v>0</v>
      </c>
      <c r="AA80" s="9">
        <f t="shared" si="27"/>
        <v>0</v>
      </c>
      <c r="AB80" s="9">
        <f t="shared" si="27"/>
        <v>0</v>
      </c>
      <c r="AC80" s="9">
        <f t="shared" si="27"/>
        <v>0</v>
      </c>
      <c r="AD80" s="9">
        <f t="shared" si="27"/>
        <v>0</v>
      </c>
      <c r="AE80" s="9">
        <f t="shared" si="27"/>
        <v>0</v>
      </c>
      <c r="AF80" s="9">
        <f t="shared" si="27"/>
        <v>0</v>
      </c>
      <c r="AG80" s="9">
        <f t="shared" si="27"/>
        <v>0</v>
      </c>
      <c r="AH80" s="9">
        <f t="shared" si="27"/>
        <v>0</v>
      </c>
      <c r="AI80" s="9">
        <f t="shared" si="27"/>
        <v>0</v>
      </c>
      <c r="AJ80" s="9">
        <f t="shared" si="27"/>
        <v>0</v>
      </c>
      <c r="AK80" s="9">
        <f t="shared" si="27"/>
        <v>0</v>
      </c>
      <c r="AL80" s="9">
        <f t="shared" si="27"/>
        <v>0</v>
      </c>
      <c r="AM80" s="9">
        <f t="shared" si="27"/>
        <v>0</v>
      </c>
      <c r="AN80" s="9">
        <f t="shared" si="27"/>
        <v>0</v>
      </c>
      <c r="AO80" s="9">
        <f t="shared" ref="AO80:BM80" si="29">IF(AO$67&gt;0,(AO$50/AO$67),0)*AO65</f>
        <v>0</v>
      </c>
      <c r="AP80" s="9">
        <f t="shared" si="29"/>
        <v>0</v>
      </c>
      <c r="AQ80" s="9">
        <f t="shared" si="29"/>
        <v>0</v>
      </c>
      <c r="AR80" s="9">
        <f t="shared" si="29"/>
        <v>0</v>
      </c>
      <c r="AS80" s="9">
        <f t="shared" si="29"/>
        <v>0</v>
      </c>
      <c r="AT80" s="9">
        <f t="shared" si="29"/>
        <v>0</v>
      </c>
      <c r="AU80" s="9">
        <f t="shared" si="29"/>
        <v>0</v>
      </c>
      <c r="AV80" s="9">
        <f t="shared" si="29"/>
        <v>0</v>
      </c>
      <c r="AW80" s="9">
        <f t="shared" si="29"/>
        <v>0</v>
      </c>
      <c r="AX80" s="9">
        <f t="shared" si="29"/>
        <v>0</v>
      </c>
      <c r="AY80" s="9">
        <f t="shared" si="29"/>
        <v>0</v>
      </c>
      <c r="AZ80" s="9">
        <f t="shared" si="29"/>
        <v>0</v>
      </c>
      <c r="BA80" s="9">
        <f t="shared" si="29"/>
        <v>0</v>
      </c>
      <c r="BB80" s="9">
        <f t="shared" si="29"/>
        <v>0</v>
      </c>
      <c r="BC80" s="9">
        <f t="shared" si="29"/>
        <v>0</v>
      </c>
      <c r="BD80" s="9">
        <f t="shared" si="29"/>
        <v>0</v>
      </c>
      <c r="BE80" s="9">
        <f t="shared" si="29"/>
        <v>0</v>
      </c>
      <c r="BF80" s="9">
        <f t="shared" si="29"/>
        <v>0</v>
      </c>
      <c r="BG80" s="9">
        <f t="shared" si="29"/>
        <v>0</v>
      </c>
      <c r="BH80" s="9">
        <f t="shared" si="29"/>
        <v>0</v>
      </c>
      <c r="BI80" s="9">
        <f t="shared" si="29"/>
        <v>0</v>
      </c>
      <c r="BJ80" s="9">
        <f t="shared" si="29"/>
        <v>0</v>
      </c>
      <c r="BK80" s="9">
        <f t="shared" si="29"/>
        <v>0</v>
      </c>
      <c r="BL80" s="9">
        <f t="shared" si="29"/>
        <v>0</v>
      </c>
      <c r="BM80" s="9">
        <f t="shared" si="29"/>
        <v>0</v>
      </c>
      <c r="BN80" s="38">
        <f t="shared" si="26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498</v>
      </c>
      <c r="F82" s="9">
        <f>SUM(F71:F81)</f>
        <v>0</v>
      </c>
      <c r="G82" s="9">
        <f t="shared" ref="G82:BM82" si="30">SUM(G71:G81)</f>
        <v>0</v>
      </c>
      <c r="H82" s="9">
        <f t="shared" si="30"/>
        <v>0</v>
      </c>
      <c r="I82" s="9">
        <f t="shared" si="30"/>
        <v>0</v>
      </c>
      <c r="J82" s="9">
        <f t="shared" si="30"/>
        <v>0</v>
      </c>
      <c r="K82" s="9">
        <f t="shared" si="30"/>
        <v>0</v>
      </c>
      <c r="L82" s="9">
        <f t="shared" si="30"/>
        <v>0</v>
      </c>
      <c r="M82" s="9">
        <f t="shared" si="30"/>
        <v>0</v>
      </c>
      <c r="N82" s="9">
        <f t="shared" si="30"/>
        <v>0</v>
      </c>
      <c r="O82" s="9">
        <f t="shared" si="30"/>
        <v>0</v>
      </c>
      <c r="P82" s="9">
        <f t="shared" si="30"/>
        <v>0</v>
      </c>
      <c r="Q82" s="9">
        <f t="shared" si="30"/>
        <v>0</v>
      </c>
      <c r="R82" s="9">
        <f t="shared" si="30"/>
        <v>0</v>
      </c>
      <c r="S82" s="9">
        <f t="shared" si="30"/>
        <v>0</v>
      </c>
      <c r="T82" s="9">
        <f t="shared" si="30"/>
        <v>0</v>
      </c>
      <c r="U82" s="9">
        <f t="shared" si="30"/>
        <v>0</v>
      </c>
      <c r="V82" s="9">
        <f t="shared" si="30"/>
        <v>0</v>
      </c>
      <c r="W82" s="9">
        <f t="shared" si="30"/>
        <v>0</v>
      </c>
      <c r="X82" s="9">
        <f t="shared" si="30"/>
        <v>0</v>
      </c>
      <c r="Y82" s="9">
        <f t="shared" si="30"/>
        <v>0</v>
      </c>
      <c r="Z82" s="9">
        <f t="shared" si="30"/>
        <v>0</v>
      </c>
      <c r="AA82" s="9">
        <f t="shared" si="30"/>
        <v>0</v>
      </c>
      <c r="AB82" s="9">
        <f t="shared" si="30"/>
        <v>0</v>
      </c>
      <c r="AC82" s="9">
        <f t="shared" si="30"/>
        <v>0</v>
      </c>
      <c r="AD82" s="9">
        <f t="shared" si="30"/>
        <v>0</v>
      </c>
      <c r="AE82" s="9">
        <f t="shared" si="30"/>
        <v>0</v>
      </c>
      <c r="AF82" s="9">
        <f t="shared" si="30"/>
        <v>0</v>
      </c>
      <c r="AG82" s="9">
        <f t="shared" si="30"/>
        <v>0</v>
      </c>
      <c r="AH82" s="9">
        <f t="shared" si="30"/>
        <v>0</v>
      </c>
      <c r="AI82" s="9">
        <f t="shared" si="30"/>
        <v>0</v>
      </c>
      <c r="AJ82" s="9">
        <f t="shared" si="30"/>
        <v>0</v>
      </c>
      <c r="AK82" s="9">
        <f t="shared" si="30"/>
        <v>0</v>
      </c>
      <c r="AL82" s="9">
        <f t="shared" si="30"/>
        <v>0</v>
      </c>
      <c r="AM82" s="9">
        <f t="shared" si="30"/>
        <v>0</v>
      </c>
      <c r="AN82" s="9">
        <f t="shared" si="30"/>
        <v>0</v>
      </c>
      <c r="AO82" s="9">
        <f t="shared" si="30"/>
        <v>0</v>
      </c>
      <c r="AP82" s="9">
        <f t="shared" si="30"/>
        <v>0</v>
      </c>
      <c r="AQ82" s="9">
        <f t="shared" si="30"/>
        <v>0</v>
      </c>
      <c r="AR82" s="9">
        <f t="shared" si="30"/>
        <v>0</v>
      </c>
      <c r="AS82" s="9">
        <f t="shared" si="30"/>
        <v>0</v>
      </c>
      <c r="AT82" s="9">
        <f t="shared" si="30"/>
        <v>0</v>
      </c>
      <c r="AU82" s="9">
        <f t="shared" si="30"/>
        <v>0</v>
      </c>
      <c r="AV82" s="9">
        <f t="shared" si="30"/>
        <v>0</v>
      </c>
      <c r="AW82" s="9">
        <f t="shared" si="30"/>
        <v>0</v>
      </c>
      <c r="AX82" s="9">
        <f t="shared" si="30"/>
        <v>0</v>
      </c>
      <c r="AY82" s="9">
        <f t="shared" si="30"/>
        <v>0</v>
      </c>
      <c r="AZ82" s="9">
        <f t="shared" si="30"/>
        <v>0</v>
      </c>
      <c r="BA82" s="9">
        <f t="shared" si="30"/>
        <v>0</v>
      </c>
      <c r="BB82" s="9">
        <f t="shared" si="30"/>
        <v>0</v>
      </c>
      <c r="BC82" s="9">
        <f t="shared" si="30"/>
        <v>0</v>
      </c>
      <c r="BD82" s="9">
        <f t="shared" si="30"/>
        <v>0</v>
      </c>
      <c r="BE82" s="9">
        <f t="shared" si="30"/>
        <v>0</v>
      </c>
      <c r="BF82" s="9">
        <f t="shared" si="30"/>
        <v>0</v>
      </c>
      <c r="BG82" s="9">
        <f t="shared" si="30"/>
        <v>0</v>
      </c>
      <c r="BH82" s="9">
        <f t="shared" si="30"/>
        <v>0</v>
      </c>
      <c r="BI82" s="9">
        <f t="shared" si="30"/>
        <v>0</v>
      </c>
      <c r="BJ82" s="9">
        <f t="shared" si="30"/>
        <v>0</v>
      </c>
      <c r="BK82" s="9">
        <f t="shared" si="30"/>
        <v>0</v>
      </c>
      <c r="BL82" s="9">
        <f t="shared" si="30"/>
        <v>0</v>
      </c>
      <c r="BM82" s="9">
        <f t="shared" si="30"/>
        <v>0</v>
      </c>
    </row>
    <row r="83" spans="2:67" x14ac:dyDescent="0.15">
      <c r="B83" s="15"/>
    </row>
    <row r="84" spans="2:67" x14ac:dyDescent="0.15">
      <c r="B84" s="16" t="s">
        <v>494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495</v>
      </c>
      <c r="F89" s="12">
        <f>SUM(F86:F88)</f>
        <v>0</v>
      </c>
      <c r="G89" s="12">
        <f t="shared" ref="G89:BM89" si="31">SUM(G86:G88)</f>
        <v>0</v>
      </c>
      <c r="H89" s="12">
        <f t="shared" si="31"/>
        <v>0</v>
      </c>
      <c r="I89" s="12">
        <f t="shared" si="31"/>
        <v>0</v>
      </c>
      <c r="J89" s="12">
        <f t="shared" si="31"/>
        <v>0</v>
      </c>
      <c r="K89" s="12">
        <f t="shared" si="31"/>
        <v>0</v>
      </c>
      <c r="L89" s="12">
        <f t="shared" si="31"/>
        <v>0</v>
      </c>
      <c r="M89" s="12">
        <f t="shared" si="31"/>
        <v>0</v>
      </c>
      <c r="N89" s="12">
        <f t="shared" si="31"/>
        <v>0</v>
      </c>
      <c r="O89" s="12">
        <f t="shared" si="31"/>
        <v>0</v>
      </c>
      <c r="P89" s="12">
        <f t="shared" si="31"/>
        <v>0</v>
      </c>
      <c r="Q89" s="12">
        <f t="shared" si="31"/>
        <v>0</v>
      </c>
      <c r="R89" s="12">
        <f t="shared" si="31"/>
        <v>0</v>
      </c>
      <c r="S89" s="12">
        <f t="shared" si="31"/>
        <v>0</v>
      </c>
      <c r="T89" s="12">
        <f t="shared" si="31"/>
        <v>0</v>
      </c>
      <c r="U89" s="12">
        <f t="shared" si="31"/>
        <v>0</v>
      </c>
      <c r="V89" s="12">
        <f t="shared" si="31"/>
        <v>0</v>
      </c>
      <c r="W89" s="12">
        <f t="shared" si="31"/>
        <v>0</v>
      </c>
      <c r="X89" s="12">
        <f t="shared" si="31"/>
        <v>0</v>
      </c>
      <c r="Y89" s="12">
        <f t="shared" si="31"/>
        <v>0</v>
      </c>
      <c r="Z89" s="12">
        <f t="shared" si="31"/>
        <v>0</v>
      </c>
      <c r="AA89" s="12">
        <f t="shared" si="31"/>
        <v>0</v>
      </c>
      <c r="AB89" s="12">
        <f t="shared" si="31"/>
        <v>0</v>
      </c>
      <c r="AC89" s="12">
        <f t="shared" si="31"/>
        <v>0</v>
      </c>
      <c r="AD89" s="12">
        <f t="shared" si="31"/>
        <v>0</v>
      </c>
      <c r="AE89" s="12">
        <f t="shared" si="31"/>
        <v>0</v>
      </c>
      <c r="AF89" s="12">
        <f t="shared" si="31"/>
        <v>0</v>
      </c>
      <c r="AG89" s="12">
        <f t="shared" si="31"/>
        <v>0</v>
      </c>
      <c r="AH89" s="12">
        <f t="shared" si="31"/>
        <v>0</v>
      </c>
      <c r="AI89" s="12">
        <f t="shared" si="31"/>
        <v>0</v>
      </c>
      <c r="AJ89" s="12">
        <f t="shared" si="31"/>
        <v>0</v>
      </c>
      <c r="AK89" s="12">
        <f t="shared" si="31"/>
        <v>0</v>
      </c>
      <c r="AL89" s="12">
        <f t="shared" si="31"/>
        <v>0</v>
      </c>
      <c r="AM89" s="12">
        <f t="shared" si="31"/>
        <v>0</v>
      </c>
      <c r="AN89" s="12">
        <f t="shared" si="31"/>
        <v>0</v>
      </c>
      <c r="AO89" s="12">
        <f t="shared" si="31"/>
        <v>0</v>
      </c>
      <c r="AP89" s="12">
        <f t="shared" si="31"/>
        <v>0</v>
      </c>
      <c r="AQ89" s="12">
        <f t="shared" si="31"/>
        <v>0</v>
      </c>
      <c r="AR89" s="12">
        <f t="shared" si="31"/>
        <v>0</v>
      </c>
      <c r="AS89" s="12">
        <f t="shared" si="31"/>
        <v>0</v>
      </c>
      <c r="AT89" s="12">
        <f t="shared" si="31"/>
        <v>0</v>
      </c>
      <c r="AU89" s="12">
        <f t="shared" si="31"/>
        <v>0</v>
      </c>
      <c r="AV89" s="12">
        <f t="shared" si="31"/>
        <v>0</v>
      </c>
      <c r="AW89" s="12">
        <f t="shared" si="31"/>
        <v>0</v>
      </c>
      <c r="AX89" s="12">
        <f t="shared" si="31"/>
        <v>0</v>
      </c>
      <c r="AY89" s="12">
        <f t="shared" si="31"/>
        <v>0</v>
      </c>
      <c r="AZ89" s="12">
        <f t="shared" si="31"/>
        <v>0</v>
      </c>
      <c r="BA89" s="12">
        <f t="shared" si="31"/>
        <v>0</v>
      </c>
      <c r="BB89" s="12">
        <f t="shared" si="31"/>
        <v>0</v>
      </c>
      <c r="BC89" s="12">
        <f t="shared" si="31"/>
        <v>0</v>
      </c>
      <c r="BD89" s="12">
        <f t="shared" si="31"/>
        <v>0</v>
      </c>
      <c r="BE89" s="12">
        <f t="shared" si="31"/>
        <v>0</v>
      </c>
      <c r="BF89" s="12">
        <f t="shared" si="31"/>
        <v>0</v>
      </c>
      <c r="BG89" s="12">
        <f t="shared" si="31"/>
        <v>0</v>
      </c>
      <c r="BH89" s="12">
        <f t="shared" si="31"/>
        <v>0</v>
      </c>
      <c r="BI89" s="12">
        <f t="shared" si="31"/>
        <v>0</v>
      </c>
      <c r="BJ89" s="12">
        <f t="shared" si="31"/>
        <v>0</v>
      </c>
      <c r="BK89" s="12">
        <f t="shared" si="31"/>
        <v>0</v>
      </c>
      <c r="BL89" s="12">
        <f t="shared" si="31"/>
        <v>0</v>
      </c>
      <c r="BM89" s="12">
        <f t="shared" si="31"/>
        <v>0</v>
      </c>
    </row>
    <row r="91" spans="2:67" x14ac:dyDescent="0.15">
      <c r="B91" s="16" t="s">
        <v>497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2">IF(G$89&gt;0,(G$51/G$89),0)*G86</f>
        <v>0</v>
      </c>
      <c r="H93" s="9">
        <f t="shared" si="32"/>
        <v>0</v>
      </c>
      <c r="I93" s="9">
        <f t="shared" si="32"/>
        <v>0</v>
      </c>
      <c r="J93" s="9">
        <f t="shared" si="32"/>
        <v>0</v>
      </c>
      <c r="K93" s="9">
        <f t="shared" si="32"/>
        <v>0</v>
      </c>
      <c r="L93" s="9">
        <f t="shared" si="32"/>
        <v>0</v>
      </c>
      <c r="M93" s="9">
        <f t="shared" si="32"/>
        <v>0</v>
      </c>
      <c r="N93" s="9">
        <f t="shared" si="32"/>
        <v>0</v>
      </c>
      <c r="O93" s="9">
        <f t="shared" si="32"/>
        <v>0</v>
      </c>
      <c r="P93" s="9">
        <f t="shared" si="32"/>
        <v>0</v>
      </c>
      <c r="Q93" s="9">
        <f t="shared" si="32"/>
        <v>0</v>
      </c>
      <c r="R93" s="9">
        <f t="shared" si="32"/>
        <v>0</v>
      </c>
      <c r="S93" s="9">
        <f t="shared" si="32"/>
        <v>0</v>
      </c>
      <c r="T93" s="9">
        <f t="shared" si="32"/>
        <v>0</v>
      </c>
      <c r="U93" s="9">
        <f t="shared" si="32"/>
        <v>0</v>
      </c>
      <c r="V93" s="9">
        <f t="shared" si="32"/>
        <v>0</v>
      </c>
      <c r="W93" s="9">
        <f t="shared" si="32"/>
        <v>0</v>
      </c>
      <c r="X93" s="9">
        <f t="shared" si="32"/>
        <v>0</v>
      </c>
      <c r="Y93" s="9">
        <f t="shared" si="32"/>
        <v>0</v>
      </c>
      <c r="Z93" s="9">
        <f t="shared" si="32"/>
        <v>0</v>
      </c>
      <c r="AA93" s="9">
        <f t="shared" si="32"/>
        <v>0</v>
      </c>
      <c r="AB93" s="9">
        <f t="shared" si="32"/>
        <v>0</v>
      </c>
      <c r="AC93" s="9">
        <f t="shared" si="32"/>
        <v>0</v>
      </c>
      <c r="AD93" s="9">
        <f t="shared" si="32"/>
        <v>0</v>
      </c>
      <c r="AE93" s="9">
        <f t="shared" si="32"/>
        <v>0</v>
      </c>
      <c r="AF93" s="9">
        <f t="shared" si="32"/>
        <v>0</v>
      </c>
      <c r="AG93" s="9">
        <f t="shared" si="32"/>
        <v>0</v>
      </c>
      <c r="AH93" s="9">
        <f t="shared" si="32"/>
        <v>0</v>
      </c>
      <c r="AI93" s="9">
        <f t="shared" si="32"/>
        <v>0</v>
      </c>
      <c r="AJ93" s="9">
        <f t="shared" si="32"/>
        <v>0</v>
      </c>
      <c r="AK93" s="9">
        <f t="shared" si="32"/>
        <v>0</v>
      </c>
      <c r="AL93" s="9">
        <f t="shared" si="32"/>
        <v>0</v>
      </c>
      <c r="AM93" s="9">
        <f t="shared" si="32"/>
        <v>0</v>
      </c>
      <c r="AN93" s="9">
        <f t="shared" si="32"/>
        <v>0</v>
      </c>
      <c r="AO93" s="9">
        <f t="shared" si="32"/>
        <v>0</v>
      </c>
      <c r="AP93" s="9">
        <f t="shared" si="32"/>
        <v>0</v>
      </c>
      <c r="AQ93" s="9">
        <f t="shared" si="32"/>
        <v>0</v>
      </c>
      <c r="AR93" s="9">
        <f t="shared" si="32"/>
        <v>0</v>
      </c>
      <c r="AS93" s="9">
        <f t="shared" si="32"/>
        <v>0</v>
      </c>
      <c r="AT93" s="9">
        <f t="shared" si="32"/>
        <v>0</v>
      </c>
      <c r="AU93" s="9">
        <f t="shared" si="32"/>
        <v>0</v>
      </c>
      <c r="AV93" s="9">
        <f t="shared" si="32"/>
        <v>0</v>
      </c>
      <c r="AW93" s="9">
        <f t="shared" si="32"/>
        <v>0</v>
      </c>
      <c r="AX93" s="9">
        <f t="shared" si="32"/>
        <v>0</v>
      </c>
      <c r="AY93" s="9">
        <f t="shared" si="32"/>
        <v>0</v>
      </c>
      <c r="AZ93" s="9">
        <f t="shared" si="32"/>
        <v>0</v>
      </c>
      <c r="BA93" s="9">
        <f t="shared" si="32"/>
        <v>0</v>
      </c>
      <c r="BB93" s="9">
        <f t="shared" si="32"/>
        <v>0</v>
      </c>
      <c r="BC93" s="9">
        <f t="shared" si="32"/>
        <v>0</v>
      </c>
      <c r="BD93" s="9">
        <f t="shared" si="32"/>
        <v>0</v>
      </c>
      <c r="BE93" s="9">
        <f t="shared" si="32"/>
        <v>0</v>
      </c>
      <c r="BF93" s="9">
        <f t="shared" si="32"/>
        <v>0</v>
      </c>
      <c r="BG93" s="9">
        <f t="shared" si="32"/>
        <v>0</v>
      </c>
      <c r="BH93" s="9">
        <f t="shared" si="32"/>
        <v>0</v>
      </c>
      <c r="BI93" s="9">
        <f t="shared" si="32"/>
        <v>0</v>
      </c>
      <c r="BJ93" s="9">
        <f t="shared" si="32"/>
        <v>0</v>
      </c>
      <c r="BK93" s="9">
        <f t="shared" si="32"/>
        <v>0</v>
      </c>
      <c r="BL93" s="9">
        <f t="shared" si="32"/>
        <v>0</v>
      </c>
      <c r="BM93" s="9">
        <f t="shared" si="32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3">IF(G$89&gt;0,(G$51/G$89),0)*G87</f>
        <v>0</v>
      </c>
      <c r="H94" s="9">
        <f t="shared" si="33"/>
        <v>0</v>
      </c>
      <c r="I94" s="9">
        <f t="shared" si="33"/>
        <v>0</v>
      </c>
      <c r="J94" s="9">
        <f t="shared" si="33"/>
        <v>0</v>
      </c>
      <c r="K94" s="9">
        <f t="shared" si="33"/>
        <v>0</v>
      </c>
      <c r="L94" s="9">
        <f t="shared" si="33"/>
        <v>0</v>
      </c>
      <c r="M94" s="9">
        <f t="shared" si="33"/>
        <v>0</v>
      </c>
      <c r="N94" s="9">
        <f t="shared" si="33"/>
        <v>0</v>
      </c>
      <c r="O94" s="9">
        <f t="shared" si="33"/>
        <v>0</v>
      </c>
      <c r="P94" s="9">
        <f t="shared" si="33"/>
        <v>0</v>
      </c>
      <c r="Q94" s="9">
        <f t="shared" si="33"/>
        <v>0</v>
      </c>
      <c r="R94" s="9">
        <f t="shared" si="33"/>
        <v>0</v>
      </c>
      <c r="S94" s="9">
        <f t="shared" si="33"/>
        <v>0</v>
      </c>
      <c r="T94" s="9">
        <f t="shared" si="33"/>
        <v>0</v>
      </c>
      <c r="U94" s="9">
        <f t="shared" si="33"/>
        <v>0</v>
      </c>
      <c r="V94" s="9">
        <f t="shared" si="33"/>
        <v>0</v>
      </c>
      <c r="W94" s="9">
        <f t="shared" si="33"/>
        <v>0</v>
      </c>
      <c r="X94" s="9">
        <f t="shared" si="33"/>
        <v>0</v>
      </c>
      <c r="Y94" s="9">
        <f t="shared" si="33"/>
        <v>0</v>
      </c>
      <c r="Z94" s="9">
        <f t="shared" si="33"/>
        <v>0</v>
      </c>
      <c r="AA94" s="9">
        <f t="shared" si="33"/>
        <v>0</v>
      </c>
      <c r="AB94" s="9">
        <f t="shared" si="33"/>
        <v>0</v>
      </c>
      <c r="AC94" s="9">
        <f t="shared" si="33"/>
        <v>0</v>
      </c>
      <c r="AD94" s="9">
        <f t="shared" si="33"/>
        <v>0</v>
      </c>
      <c r="AE94" s="9">
        <f t="shared" si="33"/>
        <v>0</v>
      </c>
      <c r="AF94" s="9">
        <f t="shared" si="33"/>
        <v>0</v>
      </c>
      <c r="AG94" s="9">
        <f t="shared" si="33"/>
        <v>0</v>
      </c>
      <c r="AH94" s="9">
        <f t="shared" si="33"/>
        <v>0</v>
      </c>
      <c r="AI94" s="9">
        <f t="shared" si="33"/>
        <v>0</v>
      </c>
      <c r="AJ94" s="9">
        <f t="shared" si="33"/>
        <v>0</v>
      </c>
      <c r="AK94" s="9">
        <f t="shared" si="33"/>
        <v>0</v>
      </c>
      <c r="AL94" s="9">
        <f t="shared" si="33"/>
        <v>0</v>
      </c>
      <c r="AM94" s="9">
        <f t="shared" si="33"/>
        <v>0</v>
      </c>
      <c r="AN94" s="9">
        <f t="shared" si="33"/>
        <v>0</v>
      </c>
      <c r="AO94" s="9">
        <f t="shared" si="33"/>
        <v>0</v>
      </c>
      <c r="AP94" s="9">
        <f t="shared" si="33"/>
        <v>0</v>
      </c>
      <c r="AQ94" s="9">
        <f t="shared" si="33"/>
        <v>0</v>
      </c>
      <c r="AR94" s="9">
        <f t="shared" si="33"/>
        <v>0</v>
      </c>
      <c r="AS94" s="9">
        <f t="shared" si="33"/>
        <v>0</v>
      </c>
      <c r="AT94" s="9">
        <f t="shared" si="33"/>
        <v>0</v>
      </c>
      <c r="AU94" s="9">
        <f t="shared" si="33"/>
        <v>0</v>
      </c>
      <c r="AV94" s="9">
        <f t="shared" si="33"/>
        <v>0</v>
      </c>
      <c r="AW94" s="9">
        <f t="shared" si="33"/>
        <v>0</v>
      </c>
      <c r="AX94" s="9">
        <f t="shared" si="33"/>
        <v>0</v>
      </c>
      <c r="AY94" s="9">
        <f t="shared" si="33"/>
        <v>0</v>
      </c>
      <c r="AZ94" s="9">
        <f t="shared" si="33"/>
        <v>0</v>
      </c>
      <c r="BA94" s="9">
        <f t="shared" si="33"/>
        <v>0</v>
      </c>
      <c r="BB94" s="9">
        <f t="shared" si="33"/>
        <v>0</v>
      </c>
      <c r="BC94" s="9">
        <f t="shared" si="33"/>
        <v>0</v>
      </c>
      <c r="BD94" s="9">
        <f t="shared" si="33"/>
        <v>0</v>
      </c>
      <c r="BE94" s="9">
        <f t="shared" si="33"/>
        <v>0</v>
      </c>
      <c r="BF94" s="9">
        <f t="shared" si="33"/>
        <v>0</v>
      </c>
      <c r="BG94" s="9">
        <f t="shared" si="33"/>
        <v>0</v>
      </c>
      <c r="BH94" s="9">
        <f t="shared" si="33"/>
        <v>0</v>
      </c>
      <c r="BI94" s="9">
        <f t="shared" si="33"/>
        <v>0</v>
      </c>
      <c r="BJ94" s="9">
        <f t="shared" si="33"/>
        <v>0</v>
      </c>
      <c r="BK94" s="9">
        <f t="shared" si="33"/>
        <v>0</v>
      </c>
      <c r="BL94" s="9">
        <f t="shared" si="33"/>
        <v>0</v>
      </c>
      <c r="BM94" s="9">
        <f t="shared" si="33"/>
        <v>0</v>
      </c>
    </row>
    <row r="96" spans="2:67" x14ac:dyDescent="0.15">
      <c r="B96" s="16" t="s">
        <v>499</v>
      </c>
      <c r="F96" s="66">
        <f>SUM(F93:F95)</f>
        <v>0</v>
      </c>
      <c r="G96" s="66">
        <f t="shared" ref="G96:BM96" si="34">SUM(G93:G95)</f>
        <v>0</v>
      </c>
      <c r="H96" s="66">
        <f t="shared" si="34"/>
        <v>0</v>
      </c>
      <c r="I96" s="66">
        <f t="shared" si="34"/>
        <v>0</v>
      </c>
      <c r="J96" s="66">
        <f t="shared" si="34"/>
        <v>0</v>
      </c>
      <c r="K96" s="66">
        <f t="shared" si="34"/>
        <v>0</v>
      </c>
      <c r="L96" s="66">
        <f t="shared" si="34"/>
        <v>0</v>
      </c>
      <c r="M96" s="66">
        <f t="shared" si="34"/>
        <v>0</v>
      </c>
      <c r="N96" s="66">
        <f t="shared" si="34"/>
        <v>0</v>
      </c>
      <c r="O96" s="66">
        <f t="shared" si="34"/>
        <v>0</v>
      </c>
      <c r="P96" s="66">
        <f t="shared" si="34"/>
        <v>0</v>
      </c>
      <c r="Q96" s="66">
        <f t="shared" si="34"/>
        <v>0</v>
      </c>
      <c r="R96" s="66">
        <f t="shared" si="34"/>
        <v>0</v>
      </c>
      <c r="S96" s="66">
        <f t="shared" si="34"/>
        <v>0</v>
      </c>
      <c r="T96" s="66">
        <f t="shared" si="34"/>
        <v>0</v>
      </c>
      <c r="U96" s="66">
        <f t="shared" si="34"/>
        <v>0</v>
      </c>
      <c r="V96" s="66">
        <f t="shared" si="34"/>
        <v>0</v>
      </c>
      <c r="W96" s="66">
        <f t="shared" si="34"/>
        <v>0</v>
      </c>
      <c r="X96" s="66">
        <f t="shared" si="34"/>
        <v>0</v>
      </c>
      <c r="Y96" s="66">
        <f t="shared" si="34"/>
        <v>0</v>
      </c>
      <c r="Z96" s="66">
        <f t="shared" si="34"/>
        <v>0</v>
      </c>
      <c r="AA96" s="66">
        <f t="shared" si="34"/>
        <v>0</v>
      </c>
      <c r="AB96" s="66">
        <f t="shared" si="34"/>
        <v>0</v>
      </c>
      <c r="AC96" s="66">
        <f t="shared" si="34"/>
        <v>0</v>
      </c>
      <c r="AD96" s="66">
        <f t="shared" si="34"/>
        <v>0</v>
      </c>
      <c r="AE96" s="66">
        <f t="shared" si="34"/>
        <v>0</v>
      </c>
      <c r="AF96" s="66">
        <f t="shared" si="34"/>
        <v>0</v>
      </c>
      <c r="AG96" s="66">
        <f t="shared" si="34"/>
        <v>0</v>
      </c>
      <c r="AH96" s="66">
        <f t="shared" si="34"/>
        <v>0</v>
      </c>
      <c r="AI96" s="66">
        <f t="shared" si="34"/>
        <v>0</v>
      </c>
      <c r="AJ96" s="66">
        <f t="shared" si="34"/>
        <v>0</v>
      </c>
      <c r="AK96" s="66">
        <f t="shared" si="34"/>
        <v>0</v>
      </c>
      <c r="AL96" s="66">
        <f t="shared" si="34"/>
        <v>0</v>
      </c>
      <c r="AM96" s="66">
        <f t="shared" si="34"/>
        <v>0</v>
      </c>
      <c r="AN96" s="66">
        <f t="shared" si="34"/>
        <v>0</v>
      </c>
      <c r="AO96" s="66">
        <f t="shared" si="34"/>
        <v>0</v>
      </c>
      <c r="AP96" s="66">
        <f t="shared" si="34"/>
        <v>0</v>
      </c>
      <c r="AQ96" s="66">
        <f t="shared" si="34"/>
        <v>0</v>
      </c>
      <c r="AR96" s="66">
        <f t="shared" si="34"/>
        <v>0</v>
      </c>
      <c r="AS96" s="66">
        <f t="shared" si="34"/>
        <v>0</v>
      </c>
      <c r="AT96" s="66">
        <f t="shared" si="34"/>
        <v>0</v>
      </c>
      <c r="AU96" s="66">
        <f t="shared" si="34"/>
        <v>0</v>
      </c>
      <c r="AV96" s="66">
        <f t="shared" si="34"/>
        <v>0</v>
      </c>
      <c r="AW96" s="66">
        <f t="shared" si="34"/>
        <v>0</v>
      </c>
      <c r="AX96" s="66">
        <f t="shared" si="34"/>
        <v>0</v>
      </c>
      <c r="AY96" s="66">
        <f t="shared" si="34"/>
        <v>0</v>
      </c>
      <c r="AZ96" s="66">
        <f t="shared" si="34"/>
        <v>0</v>
      </c>
      <c r="BA96" s="66">
        <f t="shared" si="34"/>
        <v>0</v>
      </c>
      <c r="BB96" s="66">
        <f t="shared" si="34"/>
        <v>0</v>
      </c>
      <c r="BC96" s="66">
        <f t="shared" si="34"/>
        <v>0</v>
      </c>
      <c r="BD96" s="66">
        <f t="shared" si="34"/>
        <v>0</v>
      </c>
      <c r="BE96" s="66">
        <f t="shared" si="34"/>
        <v>0</v>
      </c>
      <c r="BF96" s="66">
        <f t="shared" si="34"/>
        <v>0</v>
      </c>
      <c r="BG96" s="66">
        <f t="shared" si="34"/>
        <v>0</v>
      </c>
      <c r="BH96" s="66">
        <f t="shared" si="34"/>
        <v>0</v>
      </c>
      <c r="BI96" s="66">
        <f t="shared" si="34"/>
        <v>0</v>
      </c>
      <c r="BJ96" s="66">
        <f t="shared" si="34"/>
        <v>0</v>
      </c>
      <c r="BK96" s="66">
        <f t="shared" si="34"/>
        <v>0</v>
      </c>
      <c r="BL96" s="66">
        <f t="shared" si="34"/>
        <v>0</v>
      </c>
      <c r="BM96" s="66">
        <f t="shared" si="34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3.1640625" style="48" bestFit="1" customWidth="1"/>
    <col min="6" max="9" width="14.6640625" style="48" bestFit="1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677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699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633</v>
      </c>
      <c r="C3" s="10"/>
      <c r="D3" s="184">
        <f>REV_DB!E20</f>
        <v>9188</v>
      </c>
      <c r="E3" s="184">
        <f>REV_DB!F20</f>
        <v>20556</v>
      </c>
      <c r="F3" s="184">
        <f>REV_DB!G20</f>
        <v>36300</v>
      </c>
      <c r="G3" s="184">
        <f>REV_DB!H20</f>
        <v>504020078.20000017</v>
      </c>
      <c r="H3" s="184">
        <f>REV_DB!I20</f>
        <v>485079975.59999996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352</v>
      </c>
      <c r="C4" s="34"/>
      <c r="D4" s="63">
        <f>REV_DB!E24</f>
        <v>150720000</v>
      </c>
      <c r="E4" s="63">
        <f>REV_DB!F24</f>
        <v>362524560</v>
      </c>
      <c r="F4" s="63">
        <f>REV_DB!G24</f>
        <v>748123456.00000024</v>
      </c>
      <c r="G4" s="63">
        <f>REV_DB!H24</f>
        <v>641226707.57600009</v>
      </c>
      <c r="H4" s="63">
        <f>REV_DB!I24</f>
        <v>706720911.97554028</v>
      </c>
      <c r="I4" s="181">
        <f>SUM(D4:H4)</f>
        <v>2609315635.5515404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357</v>
      </c>
      <c r="C5" s="34"/>
      <c r="D5" s="63">
        <f>REV_DB!E17</f>
        <v>93691000</v>
      </c>
      <c r="E5" s="63">
        <f>REV_DB!F17</f>
        <v>228661140</v>
      </c>
      <c r="F5" s="63">
        <f>REV_DB!G17</f>
        <v>566894372.75000024</v>
      </c>
      <c r="G5" s="63">
        <f>REV_DB!H17</f>
        <v>240477165.9429999</v>
      </c>
      <c r="H5" s="63">
        <f>REV_DB!I17</f>
        <v>265032466.85392004</v>
      </c>
      <c r="I5" s="181">
        <f>SUM(D5:H5)</f>
        <v>1394756145.5469201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700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696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697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698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682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672</v>
      </c>
      <c r="C14" s="193">
        <f>C111</f>
        <v>0</v>
      </c>
      <c r="D14" s="193">
        <f>O111</f>
        <v>0</v>
      </c>
      <c r="E14" s="193">
        <f>AA111</f>
        <v>0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</v>
      </c>
      <c r="E15" s="193">
        <f t="shared" si="0"/>
        <v>0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683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662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673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671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674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675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676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703</v>
      </c>
      <c r="C24" s="67"/>
      <c r="D24" s="63">
        <f>IFERROR(D18/D16, 0)</f>
        <v>0</v>
      </c>
      <c r="E24" s="63">
        <f>IFERROR(E18/E16, 0)</f>
        <v>0</v>
      </c>
      <c r="F24" s="63">
        <f>IFERROR(F18/F16, 0)</f>
        <v>0</v>
      </c>
      <c r="G24" s="63">
        <f>IFERROR(G18/G16, 0)</f>
        <v>0</v>
      </c>
      <c r="H24" s="63">
        <f>IFERROR(H18/H16, 0)</f>
        <v>0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702</v>
      </c>
      <c r="C25" s="67"/>
      <c r="D25" s="63">
        <f>IFERROR(D19/D16, 0)</f>
        <v>0</v>
      </c>
      <c r="E25" s="63">
        <f>IFERROR(E19/E16, 0)</f>
        <v>0</v>
      </c>
      <c r="F25" s="63">
        <f>IFERROR(F19/F16, 0)</f>
        <v>0</v>
      </c>
      <c r="G25" s="63">
        <f>IFERROR(G19/G16, 0)</f>
        <v>0</v>
      </c>
      <c r="H25" s="63">
        <f>IFERROR(H19/H16, 0)</f>
        <v>0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684</v>
      </c>
      <c r="C26" s="192"/>
      <c r="D26" s="63">
        <f>SUM(D24:D25)</f>
        <v>0</v>
      </c>
      <c r="E26" s="63">
        <f>SUM(E24:E25)</f>
        <v>0</v>
      </c>
      <c r="F26" s="63">
        <f>SUM(F24:F25)</f>
        <v>0</v>
      </c>
      <c r="G26" s="63">
        <f>SUM(G24:G25)</f>
        <v>0</v>
      </c>
      <c r="H26" s="63">
        <f>SUM(H24:H25)</f>
        <v>0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665</v>
      </c>
      <c r="C27" s="67">
        <f>C162</f>
        <v>0</v>
      </c>
      <c r="D27" s="63">
        <f>SUM(D162:O162)</f>
        <v>0</v>
      </c>
      <c r="E27" s="63">
        <f>SUM(P162:AA162)</f>
        <v>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701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377</v>
      </c>
      <c r="C29" s="67">
        <f>C58</f>
        <v>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394</v>
      </c>
      <c r="C30" s="67">
        <f>C70</f>
        <v>0</v>
      </c>
      <c r="D30" s="63">
        <f>SUM(D70:O70)</f>
        <v>0</v>
      </c>
      <c r="E30" s="63">
        <f>SUM(P70:AA70)</f>
        <v>0</v>
      </c>
      <c r="F30" s="63">
        <f>SUM(AB70:AM70)</f>
        <v>0</v>
      </c>
      <c r="G30" s="63">
        <f>SUM(AN70:AY70)</f>
        <v>0</v>
      </c>
      <c r="H30" s="63">
        <f>SUM(AZ70:BK70)</f>
        <v>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420</v>
      </c>
      <c r="C31" s="195">
        <f>C77</f>
        <v>0</v>
      </c>
      <c r="D31" s="63">
        <f>SUM(D77:O77)</f>
        <v>0</v>
      </c>
      <c r="E31" s="63">
        <f>SUM(P77:AA77)</f>
        <v>0</v>
      </c>
      <c r="F31" s="63">
        <f>SUM(AB77:AM77)</f>
        <v>0</v>
      </c>
      <c r="G31" s="63">
        <f>SUM(AN77:AY77)</f>
        <v>0</v>
      </c>
      <c r="H31" s="63">
        <f>SUM(AZ77:BK77)</f>
        <v>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440</v>
      </c>
      <c r="C32" s="67">
        <f>C79</f>
        <v>0</v>
      </c>
      <c r="D32" s="63">
        <f>SUM(D79:O79)</f>
        <v>0</v>
      </c>
      <c r="E32" s="63">
        <f>SUM(P79:AA79)</f>
        <v>0</v>
      </c>
      <c r="F32" s="63">
        <f>SUM(AB79:AM79)</f>
        <v>0</v>
      </c>
      <c r="G32" s="63">
        <f>SUM(AN79:AY79)</f>
        <v>0</v>
      </c>
      <c r="H32" s="63">
        <f>SUM(AZ79:BK79)</f>
        <v>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441</v>
      </c>
      <c r="C33" s="67">
        <f t="shared" ref="C33:H33" si="1">SUM(C29:C32)</f>
        <v>0</v>
      </c>
      <c r="D33" s="63">
        <f t="shared" si="1"/>
        <v>0</v>
      </c>
      <c r="E33" s="63">
        <f t="shared" si="1"/>
        <v>0</v>
      </c>
      <c r="F33" s="63">
        <f t="shared" si="1"/>
        <v>0</v>
      </c>
      <c r="G33" s="63">
        <f t="shared" si="1"/>
        <v>0</v>
      </c>
      <c r="H33" s="63">
        <f t="shared" si="1"/>
        <v>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687</v>
      </c>
      <c r="C34" s="67">
        <f t="shared" ref="C34:H34" si="2">C33+C27+C23</f>
        <v>0</v>
      </c>
      <c r="D34" s="63">
        <f t="shared" si="2"/>
        <v>0</v>
      </c>
      <c r="E34" s="63">
        <f t="shared" si="2"/>
        <v>0</v>
      </c>
      <c r="F34" s="63">
        <f t="shared" si="2"/>
        <v>0</v>
      </c>
      <c r="G34" s="63">
        <f t="shared" si="2"/>
        <v>0</v>
      </c>
      <c r="H34" s="63">
        <f t="shared" si="2"/>
        <v>0</v>
      </c>
      <c r="I34" s="10"/>
      <c r="J34" s="10"/>
      <c r="K34" s="10"/>
      <c r="L34" s="10"/>
      <c r="M34" s="10"/>
      <c r="N34" s="10"/>
      <c r="O34" s="10"/>
      <c r="P34" s="387" t="s">
        <v>36</v>
      </c>
      <c r="Q34" s="387"/>
      <c r="R34" s="387"/>
      <c r="S34" s="387"/>
      <c r="T34" s="387"/>
      <c r="U34" s="387"/>
      <c r="V34" s="387"/>
      <c r="W34" s="387"/>
      <c r="X34" s="387"/>
      <c r="Y34" s="387"/>
      <c r="Z34" s="387"/>
      <c r="AA34" s="387"/>
      <c r="AB34" s="387" t="s">
        <v>37</v>
      </c>
      <c r="AC34" s="387"/>
      <c r="AD34" s="387"/>
      <c r="AE34" s="387"/>
      <c r="AF34" s="387"/>
      <c r="AG34" s="387"/>
      <c r="AH34" s="387"/>
      <c r="AI34" s="387"/>
      <c r="AJ34" s="387"/>
      <c r="AK34" s="387"/>
      <c r="AL34" s="387"/>
      <c r="AM34" s="387"/>
      <c r="AN34" s="387" t="s">
        <v>38</v>
      </c>
      <c r="AO34" s="387"/>
      <c r="AP34" s="387"/>
      <c r="AQ34" s="387"/>
      <c r="AR34" s="387"/>
      <c r="AS34" s="387"/>
      <c r="AT34" s="387"/>
      <c r="AU34" s="387"/>
      <c r="AV34" s="387"/>
      <c r="AW34" s="387"/>
      <c r="AX34" s="387"/>
      <c r="AY34" s="387"/>
      <c r="AZ34" s="387" t="s">
        <v>39</v>
      </c>
      <c r="BA34" s="387"/>
      <c r="BB34" s="387"/>
      <c r="BC34" s="387"/>
      <c r="BD34" s="387"/>
      <c r="BE34" s="387"/>
      <c r="BF34" s="387"/>
      <c r="BG34" s="387"/>
      <c r="BH34" s="387"/>
      <c r="BI34" s="387"/>
      <c r="BJ34" s="387"/>
      <c r="BK34" s="387"/>
      <c r="BL34" s="35"/>
    </row>
    <row r="35" spans="1:75" s="14" customFormat="1" x14ac:dyDescent="0.15">
      <c r="B35" s="47" t="s">
        <v>678</v>
      </c>
      <c r="C35" s="67">
        <f>C88</f>
        <v>0</v>
      </c>
      <c r="D35" s="63">
        <f>SUM(D88:D88)</f>
        <v>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91" t="s">
        <v>35</v>
      </c>
      <c r="E38" s="391"/>
      <c r="F38" s="391"/>
      <c r="G38" s="391"/>
      <c r="H38" s="391"/>
      <c r="I38" s="391"/>
      <c r="J38" s="391"/>
      <c r="K38" s="391"/>
      <c r="L38" s="391"/>
      <c r="M38" s="391"/>
      <c r="N38" s="391"/>
      <c r="O38" s="391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667</v>
      </c>
      <c r="BM39" s="36" t="s">
        <v>600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670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377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378</v>
      </c>
      <c r="C45" s="84">
        <f>COSM_CWS!C6</f>
        <v>0</v>
      </c>
      <c r="D45" s="84">
        <f>COSM_CWS!D6</f>
        <v>0</v>
      </c>
      <c r="E45" s="84">
        <f>COSM_CWS!E6</f>
        <v>0</v>
      </c>
      <c r="F45" s="84">
        <f>COSM_CWS!F6</f>
        <v>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379</v>
      </c>
      <c r="C46" s="84">
        <f>COSM_CWS!C7</f>
        <v>0</v>
      </c>
      <c r="D46" s="84">
        <f>COSM_CWS!D7</f>
        <v>0</v>
      </c>
      <c r="E46" s="84">
        <f>COSM_CWS!E7</f>
        <v>0</v>
      </c>
      <c r="F46" s="84">
        <f>COSM_CWS!F7</f>
        <v>0</v>
      </c>
      <c r="G46" s="84">
        <f>COSM_CWS!G7</f>
        <v>0</v>
      </c>
      <c r="H46" s="84">
        <f>COSM_CWS!H7</f>
        <v>0</v>
      </c>
      <c r="I46" s="84">
        <f>COSM_CWS!I7</f>
        <v>0</v>
      </c>
      <c r="J46" s="84">
        <f>COSM_CWS!J7</f>
        <v>0</v>
      </c>
      <c r="K46" s="84">
        <f>COSM_CWS!K7</f>
        <v>0</v>
      </c>
      <c r="L46" s="84">
        <f>COSM_CWS!L7</f>
        <v>0</v>
      </c>
      <c r="M46" s="84">
        <f>COSM_CWS!M7</f>
        <v>0</v>
      </c>
      <c r="N46" s="84">
        <f>COSM_CWS!N7</f>
        <v>0</v>
      </c>
      <c r="O46" s="84">
        <f>COSM_CWS!O7</f>
        <v>0</v>
      </c>
      <c r="P46" s="84">
        <f>COSM_CWS!P7</f>
        <v>0</v>
      </c>
      <c r="Q46" s="84">
        <f>COSM_CWS!Q7</f>
        <v>0</v>
      </c>
      <c r="R46" s="84">
        <f>COSM_CWS!R7</f>
        <v>0</v>
      </c>
      <c r="S46" s="84">
        <f>COSM_CWS!S7</f>
        <v>0</v>
      </c>
      <c r="T46" s="84">
        <f>COSM_CWS!T7</f>
        <v>0</v>
      </c>
      <c r="U46" s="84">
        <f>COSM_CWS!U7</f>
        <v>0</v>
      </c>
      <c r="V46" s="84">
        <f>COSM_CWS!V7</f>
        <v>0</v>
      </c>
      <c r="W46" s="84">
        <f>COSM_CWS!W7</f>
        <v>0</v>
      </c>
      <c r="X46" s="84">
        <f>COSM_CWS!X7</f>
        <v>0</v>
      </c>
      <c r="Y46" s="84">
        <f>COSM_CWS!Y7</f>
        <v>0</v>
      </c>
      <c r="Z46" s="84">
        <f>COSM_CWS!Z7</f>
        <v>0</v>
      </c>
      <c r="AA46" s="84">
        <f>COSM_CWS!AA7</f>
        <v>0</v>
      </c>
      <c r="AB46" s="84">
        <f>COSM_CWS!AB7</f>
        <v>0</v>
      </c>
      <c r="AC46" s="84">
        <f>COSM_CWS!AC7</f>
        <v>0</v>
      </c>
      <c r="AD46" s="84">
        <f>COSM_CWS!AD7</f>
        <v>0</v>
      </c>
      <c r="AE46" s="84">
        <f>COSM_CWS!AE7</f>
        <v>0</v>
      </c>
      <c r="AF46" s="84">
        <f>COSM_CWS!AF7</f>
        <v>0</v>
      </c>
      <c r="AG46" s="84">
        <f>COSM_CWS!AG7</f>
        <v>0</v>
      </c>
      <c r="AH46" s="84">
        <f>COSM_CWS!AH7</f>
        <v>0</v>
      </c>
      <c r="AI46" s="84">
        <f>COSM_CWS!AI7</f>
        <v>0</v>
      </c>
      <c r="AJ46" s="84">
        <f>COSM_CWS!AJ7</f>
        <v>0</v>
      </c>
      <c r="AK46" s="84">
        <f>COSM_CWS!AK7</f>
        <v>0</v>
      </c>
      <c r="AL46" s="84">
        <f>COSM_CWS!AL7</f>
        <v>0</v>
      </c>
      <c r="AM46" s="84">
        <f>COSM_CWS!AM7</f>
        <v>0</v>
      </c>
      <c r="AN46" s="84">
        <f>COSM_CWS!AN7</f>
        <v>0</v>
      </c>
      <c r="AO46" s="84">
        <f>COSM_CWS!AO7</f>
        <v>0</v>
      </c>
      <c r="AP46" s="84">
        <f>COSM_CWS!AP7</f>
        <v>0</v>
      </c>
      <c r="AQ46" s="84">
        <f>COSM_CWS!AQ7</f>
        <v>0</v>
      </c>
      <c r="AR46" s="84">
        <f>COSM_CWS!AR7</f>
        <v>0</v>
      </c>
      <c r="AS46" s="84">
        <f>COSM_CWS!AS7</f>
        <v>0</v>
      </c>
      <c r="AT46" s="84">
        <f>COSM_CWS!AT7</f>
        <v>0</v>
      </c>
      <c r="AU46" s="84">
        <f>COSM_CWS!AU7</f>
        <v>0</v>
      </c>
      <c r="AV46" s="84">
        <f>COSM_CWS!AV7</f>
        <v>0</v>
      </c>
      <c r="AW46" s="84">
        <f>COSM_CWS!AW7</f>
        <v>0</v>
      </c>
      <c r="AX46" s="84">
        <f>COSM_CWS!AX7</f>
        <v>0</v>
      </c>
      <c r="AY46" s="84">
        <f>COSM_CWS!AY7</f>
        <v>0</v>
      </c>
      <c r="AZ46" s="84">
        <f>COSM_CWS!AZ7</f>
        <v>0</v>
      </c>
      <c r="BA46" s="84">
        <f>COSM_CWS!BA7</f>
        <v>0</v>
      </c>
      <c r="BB46" s="84">
        <f>COSM_CWS!BB7</f>
        <v>0</v>
      </c>
      <c r="BC46" s="84">
        <f>COSM_CWS!BC7</f>
        <v>0</v>
      </c>
      <c r="BD46" s="84">
        <f>COSM_CWS!BD7</f>
        <v>0</v>
      </c>
      <c r="BE46" s="84">
        <f>COSM_CWS!BE7</f>
        <v>0</v>
      </c>
      <c r="BF46" s="84">
        <f>COSM_CWS!BF7</f>
        <v>0</v>
      </c>
      <c r="BG46" s="84">
        <f>COSM_CWS!BG7</f>
        <v>0</v>
      </c>
      <c r="BH46" s="84">
        <f>COSM_CWS!BH7</f>
        <v>0</v>
      </c>
      <c r="BI46" s="84">
        <f>COSM_CWS!BI7</f>
        <v>0</v>
      </c>
      <c r="BJ46" s="84">
        <f>COSM_CWS!BJ7</f>
        <v>0</v>
      </c>
      <c r="BK46" s="84">
        <f>COSM_CWS!BK7</f>
        <v>0</v>
      </c>
    </row>
    <row r="47" spans="1:75" x14ac:dyDescent="0.15">
      <c r="A47" s="75"/>
      <c r="B47" s="127" t="s">
        <v>384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0</v>
      </c>
      <c r="Q47" s="84">
        <f>COSM_CWS!Q8</f>
        <v>0</v>
      </c>
      <c r="R47" s="84">
        <f>COSM_CWS!R8</f>
        <v>0</v>
      </c>
      <c r="S47" s="84">
        <f>COSM_CWS!S8</f>
        <v>0</v>
      </c>
      <c r="T47" s="84">
        <f>COSM_CWS!T8</f>
        <v>0</v>
      </c>
      <c r="U47" s="84">
        <f>COSM_CWS!U8</f>
        <v>0</v>
      </c>
      <c r="V47" s="84">
        <f>COSM_CWS!V8</f>
        <v>0</v>
      </c>
      <c r="W47" s="84">
        <f>COSM_CWS!W8</f>
        <v>0</v>
      </c>
      <c r="X47" s="84">
        <f>COSM_CWS!X8</f>
        <v>0</v>
      </c>
      <c r="Y47" s="84">
        <f>COSM_CWS!Y8</f>
        <v>0</v>
      </c>
      <c r="Z47" s="84">
        <f>COSM_CWS!Z8</f>
        <v>0</v>
      </c>
      <c r="AA47" s="84">
        <f>COSM_CWS!AA8</f>
        <v>0</v>
      </c>
      <c r="AB47" s="84">
        <f>COSM_CWS!AB8</f>
        <v>0</v>
      </c>
      <c r="AC47" s="84">
        <f>COSM_CWS!AC8</f>
        <v>0</v>
      </c>
      <c r="AD47" s="84">
        <f>COSM_CWS!AD8</f>
        <v>0</v>
      </c>
      <c r="AE47" s="84">
        <f>COSM_CWS!AE8</f>
        <v>0</v>
      </c>
      <c r="AF47" s="84">
        <f>COSM_CWS!AF8</f>
        <v>0</v>
      </c>
      <c r="AG47" s="84">
        <f>COSM_CWS!AG8</f>
        <v>0</v>
      </c>
      <c r="AH47" s="84">
        <f>COSM_CWS!AH8</f>
        <v>0</v>
      </c>
      <c r="AI47" s="84">
        <f>COSM_CWS!AI8</f>
        <v>0</v>
      </c>
      <c r="AJ47" s="84">
        <f>COSM_CWS!AJ8</f>
        <v>0</v>
      </c>
      <c r="AK47" s="84">
        <f>COSM_CWS!AK8</f>
        <v>0</v>
      </c>
      <c r="AL47" s="84">
        <f>COSM_CWS!AL8</f>
        <v>0</v>
      </c>
      <c r="AM47" s="84">
        <f>COSM_CWS!AM8</f>
        <v>0</v>
      </c>
      <c r="AN47" s="84">
        <f>COSM_CWS!AN8</f>
        <v>0</v>
      </c>
      <c r="AO47" s="84">
        <f>COSM_CWS!AO8</f>
        <v>0</v>
      </c>
      <c r="AP47" s="84">
        <f>COSM_CWS!AP8</f>
        <v>0</v>
      </c>
      <c r="AQ47" s="84">
        <f>COSM_CWS!AQ8</f>
        <v>0</v>
      </c>
      <c r="AR47" s="84">
        <f>COSM_CWS!AR8</f>
        <v>0</v>
      </c>
      <c r="AS47" s="84">
        <f>COSM_CWS!AS8</f>
        <v>0</v>
      </c>
      <c r="AT47" s="84">
        <f>COSM_CWS!AT8</f>
        <v>0</v>
      </c>
      <c r="AU47" s="84">
        <f>COSM_CWS!AU8</f>
        <v>0</v>
      </c>
      <c r="AV47" s="84">
        <f>COSM_CWS!AV8</f>
        <v>0</v>
      </c>
      <c r="AW47" s="84">
        <f>COSM_CWS!AW8</f>
        <v>0</v>
      </c>
      <c r="AX47" s="84">
        <f>COSM_CWS!AX8</f>
        <v>0</v>
      </c>
      <c r="AY47" s="84">
        <f>COSM_CWS!AY8</f>
        <v>0</v>
      </c>
      <c r="AZ47" s="84">
        <f>COSM_CWS!AZ8</f>
        <v>0</v>
      </c>
      <c r="BA47" s="84">
        <f>COSM_CWS!BA8</f>
        <v>0</v>
      </c>
      <c r="BB47" s="84">
        <f>COSM_CWS!BB8</f>
        <v>0</v>
      </c>
      <c r="BC47" s="84">
        <f>COSM_CWS!BC8</f>
        <v>0</v>
      </c>
      <c r="BD47" s="84">
        <f>COSM_CWS!BD8</f>
        <v>0</v>
      </c>
      <c r="BE47" s="84">
        <f>COSM_CWS!BE8</f>
        <v>0</v>
      </c>
      <c r="BF47" s="84">
        <f>COSM_CWS!BF8</f>
        <v>0</v>
      </c>
      <c r="BG47" s="84">
        <f>COSM_CWS!BG8</f>
        <v>0</v>
      </c>
      <c r="BH47" s="84">
        <f>COSM_CWS!BH8</f>
        <v>0</v>
      </c>
      <c r="BI47" s="84">
        <f>COSM_CWS!BI8</f>
        <v>0</v>
      </c>
      <c r="BJ47" s="84">
        <f>COSM_CWS!BJ8</f>
        <v>0</v>
      </c>
      <c r="BK47" s="84">
        <f>COSM_CWS!BK8</f>
        <v>0</v>
      </c>
    </row>
    <row r="48" spans="1:75" x14ac:dyDescent="0.15">
      <c r="A48" s="75"/>
      <c r="B48" s="127" t="s">
        <v>392</v>
      </c>
      <c r="C48" s="84">
        <f>COSM_CWS!C9</f>
        <v>0</v>
      </c>
      <c r="D48" s="84">
        <f>COSM_CWS!D9</f>
        <v>0</v>
      </c>
      <c r="E48" s="84">
        <f>COSM_CWS!E9</f>
        <v>0</v>
      </c>
      <c r="F48" s="84">
        <f>COSM_CWS!F9</f>
        <v>0</v>
      </c>
      <c r="G48" s="84">
        <f>COSM_CWS!G9</f>
        <v>0</v>
      </c>
      <c r="H48" s="84">
        <f>COSM_CWS!H9</f>
        <v>0</v>
      </c>
      <c r="I48" s="84">
        <f>COSM_CWS!I9</f>
        <v>0</v>
      </c>
      <c r="J48" s="84">
        <f>COSM_CWS!J9</f>
        <v>0</v>
      </c>
      <c r="K48" s="84">
        <f>COSM_CWS!K9</f>
        <v>0</v>
      </c>
      <c r="L48" s="84">
        <f>COSM_CWS!L9</f>
        <v>0</v>
      </c>
      <c r="M48" s="84">
        <f>COSM_CWS!M9</f>
        <v>0</v>
      </c>
      <c r="N48" s="84">
        <f>COSM_CWS!N9</f>
        <v>0</v>
      </c>
      <c r="O48" s="84">
        <f>COSM_CWS!O9</f>
        <v>0</v>
      </c>
      <c r="P48" s="84">
        <f>COSM_CWS!P9</f>
        <v>0</v>
      </c>
      <c r="Q48" s="84">
        <f>COSM_CWS!Q9</f>
        <v>0</v>
      </c>
      <c r="R48" s="84">
        <f>COSM_CWS!R9</f>
        <v>0</v>
      </c>
      <c r="S48" s="84">
        <f>COSM_CWS!S9</f>
        <v>0</v>
      </c>
      <c r="T48" s="84">
        <f>COSM_CWS!T9</f>
        <v>0</v>
      </c>
      <c r="U48" s="84">
        <f>COSM_CWS!U9</f>
        <v>0</v>
      </c>
      <c r="V48" s="84">
        <f>COSM_CWS!V9</f>
        <v>0</v>
      </c>
      <c r="W48" s="84">
        <f>COSM_CWS!W9</f>
        <v>0</v>
      </c>
      <c r="X48" s="84">
        <f>COSM_CWS!X9</f>
        <v>0</v>
      </c>
      <c r="Y48" s="84">
        <f>COSM_CWS!Y9</f>
        <v>0</v>
      </c>
      <c r="Z48" s="84">
        <f>COSM_CWS!Z9</f>
        <v>0</v>
      </c>
      <c r="AA48" s="84">
        <f>COSM_CWS!AA9</f>
        <v>0</v>
      </c>
      <c r="AB48" s="84">
        <f>COSM_CWS!AB9</f>
        <v>0</v>
      </c>
      <c r="AC48" s="84">
        <f>COSM_CWS!AC9</f>
        <v>0</v>
      </c>
      <c r="AD48" s="84">
        <f>COSM_CWS!AD9</f>
        <v>0</v>
      </c>
      <c r="AE48" s="84">
        <f>COSM_CWS!AE9</f>
        <v>0</v>
      </c>
      <c r="AF48" s="84">
        <f>COSM_CWS!AF9</f>
        <v>0</v>
      </c>
      <c r="AG48" s="84">
        <f>COSM_CWS!AG9</f>
        <v>0</v>
      </c>
      <c r="AH48" s="84">
        <f>COSM_CWS!AH9</f>
        <v>0</v>
      </c>
      <c r="AI48" s="84">
        <f>COSM_CWS!AI9</f>
        <v>0</v>
      </c>
      <c r="AJ48" s="84">
        <f>COSM_CWS!AJ9</f>
        <v>0</v>
      </c>
      <c r="AK48" s="84">
        <f>COSM_CWS!AK9</f>
        <v>0</v>
      </c>
      <c r="AL48" s="84">
        <f>COSM_CWS!AL9</f>
        <v>0</v>
      </c>
      <c r="AM48" s="84">
        <f>COSM_CWS!AM9</f>
        <v>0</v>
      </c>
      <c r="AN48" s="84">
        <f>COSM_CWS!AN9</f>
        <v>0</v>
      </c>
      <c r="AO48" s="84">
        <f>COSM_CWS!AO9</f>
        <v>0</v>
      </c>
      <c r="AP48" s="84">
        <f>COSM_CWS!AP9</f>
        <v>0</v>
      </c>
      <c r="AQ48" s="84">
        <f>COSM_CWS!AQ9</f>
        <v>0</v>
      </c>
      <c r="AR48" s="84">
        <f>COSM_CWS!AR9</f>
        <v>0</v>
      </c>
      <c r="AS48" s="84">
        <f>COSM_CWS!AS9</f>
        <v>0</v>
      </c>
      <c r="AT48" s="84">
        <f>COSM_CWS!AT9</f>
        <v>0</v>
      </c>
      <c r="AU48" s="84">
        <f>COSM_CWS!AU9</f>
        <v>0</v>
      </c>
      <c r="AV48" s="84">
        <f>COSM_CWS!AV9</f>
        <v>0</v>
      </c>
      <c r="AW48" s="84">
        <f>COSM_CWS!AW9</f>
        <v>0</v>
      </c>
      <c r="AX48" s="84">
        <f>COSM_CWS!AX9</f>
        <v>0</v>
      </c>
      <c r="AY48" s="84">
        <f>COSM_CWS!AY9</f>
        <v>0</v>
      </c>
      <c r="AZ48" s="84">
        <f>COSM_CWS!AZ9</f>
        <v>0</v>
      </c>
      <c r="BA48" s="84">
        <f>COSM_CWS!BA9</f>
        <v>0</v>
      </c>
      <c r="BB48" s="84">
        <f>COSM_CWS!BB9</f>
        <v>0</v>
      </c>
      <c r="BC48" s="84">
        <f>COSM_CWS!BC9</f>
        <v>0</v>
      </c>
      <c r="BD48" s="84">
        <f>COSM_CWS!BD9</f>
        <v>0</v>
      </c>
      <c r="BE48" s="84">
        <f>COSM_CWS!BE9</f>
        <v>0</v>
      </c>
      <c r="BF48" s="84">
        <f>COSM_CWS!BF9</f>
        <v>0</v>
      </c>
      <c r="BG48" s="84">
        <f>COSM_CWS!BG9</f>
        <v>0</v>
      </c>
      <c r="BH48" s="84">
        <f>COSM_CWS!BH9</f>
        <v>0</v>
      </c>
      <c r="BI48" s="84">
        <f>COSM_CWS!BI9</f>
        <v>0</v>
      </c>
      <c r="BJ48" s="84">
        <f>COSM_CWS!BJ9</f>
        <v>0</v>
      </c>
      <c r="BK48" s="84">
        <f>COSM_CWS!BK9</f>
        <v>0</v>
      </c>
    </row>
    <row r="49" spans="1:63" x14ac:dyDescent="0.15">
      <c r="A49" s="75"/>
      <c r="B49" s="127" t="s">
        <v>380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0</v>
      </c>
      <c r="G49" s="84">
        <f>COSM_CWS!G10</f>
        <v>0</v>
      </c>
      <c r="H49" s="84">
        <f>COSM_CWS!H10</f>
        <v>0</v>
      </c>
      <c r="I49" s="84">
        <f>COSM_CWS!I10</f>
        <v>0</v>
      </c>
      <c r="J49" s="84">
        <f>COSM_CWS!J10</f>
        <v>0</v>
      </c>
      <c r="K49" s="84">
        <f>COSM_CWS!K10</f>
        <v>0</v>
      </c>
      <c r="L49" s="84">
        <f>COSM_CWS!L10</f>
        <v>0</v>
      </c>
      <c r="M49" s="84">
        <f>COSM_CWS!M10</f>
        <v>0</v>
      </c>
      <c r="N49" s="84">
        <f>COSM_CWS!N10</f>
        <v>0</v>
      </c>
      <c r="O49" s="84">
        <f>COSM_CWS!O10</f>
        <v>0</v>
      </c>
      <c r="P49" s="84">
        <f>COSM_CWS!P10</f>
        <v>0</v>
      </c>
      <c r="Q49" s="84">
        <f>COSM_CWS!Q10</f>
        <v>0</v>
      </c>
      <c r="R49" s="84">
        <f>COSM_CWS!R10</f>
        <v>0</v>
      </c>
      <c r="S49" s="84">
        <f>COSM_CWS!S10</f>
        <v>0</v>
      </c>
      <c r="T49" s="84">
        <f>COSM_CWS!T10</f>
        <v>0</v>
      </c>
      <c r="U49" s="84">
        <f>COSM_CWS!U10</f>
        <v>0</v>
      </c>
      <c r="V49" s="84">
        <f>COSM_CWS!V10</f>
        <v>0</v>
      </c>
      <c r="W49" s="84">
        <f>COSM_CWS!W10</f>
        <v>0</v>
      </c>
      <c r="X49" s="84">
        <f>COSM_CWS!X10</f>
        <v>0</v>
      </c>
      <c r="Y49" s="84">
        <f>COSM_CWS!Y10</f>
        <v>0</v>
      </c>
      <c r="Z49" s="84">
        <f>COSM_CWS!Z10</f>
        <v>0</v>
      </c>
      <c r="AA49" s="84">
        <f>COSM_CWS!AA10</f>
        <v>0</v>
      </c>
      <c r="AB49" s="84">
        <f>COSM_CWS!AB10</f>
        <v>0</v>
      </c>
      <c r="AC49" s="84">
        <f>COSM_CWS!AC10</f>
        <v>0</v>
      </c>
      <c r="AD49" s="84">
        <f>COSM_CWS!AD10</f>
        <v>0</v>
      </c>
      <c r="AE49" s="84">
        <f>COSM_CWS!AE10</f>
        <v>0</v>
      </c>
      <c r="AF49" s="84">
        <f>COSM_CWS!AF10</f>
        <v>0</v>
      </c>
      <c r="AG49" s="84">
        <f>COSM_CWS!AG10</f>
        <v>0</v>
      </c>
      <c r="AH49" s="84">
        <f>COSM_CWS!AH10</f>
        <v>0</v>
      </c>
      <c r="AI49" s="84">
        <f>COSM_CWS!AI10</f>
        <v>0</v>
      </c>
      <c r="AJ49" s="84">
        <f>COSM_CWS!AJ10</f>
        <v>0</v>
      </c>
      <c r="AK49" s="84">
        <f>COSM_CWS!AK10</f>
        <v>0</v>
      </c>
      <c r="AL49" s="84">
        <f>COSM_CWS!AL10</f>
        <v>0</v>
      </c>
      <c r="AM49" s="84">
        <f>COSM_CWS!AM10</f>
        <v>0</v>
      </c>
      <c r="AN49" s="84">
        <f>COSM_CWS!AN10</f>
        <v>0</v>
      </c>
      <c r="AO49" s="84">
        <f>COSM_CWS!AO10</f>
        <v>0</v>
      </c>
      <c r="AP49" s="84">
        <f>COSM_CWS!AP10</f>
        <v>0</v>
      </c>
      <c r="AQ49" s="84">
        <f>COSM_CWS!AQ10</f>
        <v>0</v>
      </c>
      <c r="AR49" s="84">
        <f>COSM_CWS!AR10</f>
        <v>0</v>
      </c>
      <c r="AS49" s="84">
        <f>COSM_CWS!AS10</f>
        <v>0</v>
      </c>
      <c r="AT49" s="84">
        <f>COSM_CWS!AT10</f>
        <v>0</v>
      </c>
      <c r="AU49" s="84">
        <f>COSM_CWS!AU10</f>
        <v>0</v>
      </c>
      <c r="AV49" s="84">
        <f>COSM_CWS!AV10</f>
        <v>0</v>
      </c>
      <c r="AW49" s="84">
        <f>COSM_CWS!AW10</f>
        <v>0</v>
      </c>
      <c r="AX49" s="84">
        <f>COSM_CWS!AX10</f>
        <v>0</v>
      </c>
      <c r="AY49" s="84">
        <f>COSM_CWS!AY10</f>
        <v>0</v>
      </c>
      <c r="AZ49" s="84">
        <f>COSM_CWS!AZ10</f>
        <v>0</v>
      </c>
      <c r="BA49" s="84">
        <f>COSM_CWS!BA10</f>
        <v>0</v>
      </c>
      <c r="BB49" s="84">
        <f>COSM_CWS!BB10</f>
        <v>0</v>
      </c>
      <c r="BC49" s="84">
        <f>COSM_CWS!BC10</f>
        <v>0</v>
      </c>
      <c r="BD49" s="84">
        <f>COSM_CWS!BD10</f>
        <v>0</v>
      </c>
      <c r="BE49" s="84">
        <f>COSM_CWS!BE10</f>
        <v>0</v>
      </c>
      <c r="BF49" s="84">
        <f>COSM_CWS!BF10</f>
        <v>0</v>
      </c>
      <c r="BG49" s="84">
        <f>COSM_CWS!BG10</f>
        <v>0</v>
      </c>
      <c r="BH49" s="84">
        <f>COSM_CWS!BH10</f>
        <v>0</v>
      </c>
      <c r="BI49" s="84">
        <f>COSM_CWS!BI10</f>
        <v>0</v>
      </c>
      <c r="BJ49" s="84">
        <f>COSM_CWS!BJ10</f>
        <v>0</v>
      </c>
      <c r="BK49" s="84">
        <f>COSM_CWS!BK10</f>
        <v>0</v>
      </c>
    </row>
    <row r="50" spans="1:63" x14ac:dyDescent="0.15">
      <c r="A50" s="75"/>
      <c r="B50" s="128" t="s">
        <v>383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0</v>
      </c>
      <c r="W50" s="84">
        <f>COSM_CWS!W11</f>
        <v>0</v>
      </c>
      <c r="X50" s="84">
        <f>COSM_CWS!X11</f>
        <v>0</v>
      </c>
      <c r="Y50" s="84">
        <f>COSM_CWS!Y11</f>
        <v>0</v>
      </c>
      <c r="Z50" s="84">
        <f>COSM_CWS!Z11</f>
        <v>0</v>
      </c>
      <c r="AA50" s="84">
        <f>COSM_CWS!AA11</f>
        <v>0</v>
      </c>
      <c r="AB50" s="84">
        <f>COSM_CWS!AB11</f>
        <v>0</v>
      </c>
      <c r="AC50" s="84">
        <f>COSM_CWS!AC11</f>
        <v>0</v>
      </c>
      <c r="AD50" s="84">
        <f>COSM_CWS!AD11</f>
        <v>0</v>
      </c>
      <c r="AE50" s="84">
        <f>COSM_CWS!AE11</f>
        <v>0</v>
      </c>
      <c r="AF50" s="84">
        <f>COSM_CWS!AF11</f>
        <v>0</v>
      </c>
      <c r="AG50" s="84">
        <f>COSM_CWS!AG11</f>
        <v>0</v>
      </c>
      <c r="AH50" s="84">
        <f>COSM_CWS!AH11</f>
        <v>0</v>
      </c>
      <c r="AI50" s="84">
        <f>COSM_CWS!AI11</f>
        <v>0</v>
      </c>
      <c r="AJ50" s="84">
        <f>COSM_CWS!AJ11</f>
        <v>0</v>
      </c>
      <c r="AK50" s="84">
        <f>COSM_CWS!AK11</f>
        <v>0</v>
      </c>
      <c r="AL50" s="84">
        <f>COSM_CWS!AL11</f>
        <v>0</v>
      </c>
      <c r="AM50" s="84">
        <f>COSM_CWS!AM11</f>
        <v>0</v>
      </c>
      <c r="AN50" s="84">
        <f>COSM_CWS!AN11</f>
        <v>0</v>
      </c>
      <c r="AO50" s="84">
        <f>COSM_CWS!AO11</f>
        <v>0</v>
      </c>
      <c r="AP50" s="84">
        <f>COSM_CWS!AP11</f>
        <v>0</v>
      </c>
      <c r="AQ50" s="84">
        <f>COSM_CWS!AQ11</f>
        <v>0</v>
      </c>
      <c r="AR50" s="84">
        <f>COSM_CWS!AR11</f>
        <v>0</v>
      </c>
      <c r="AS50" s="84">
        <f>COSM_CWS!AS11</f>
        <v>0</v>
      </c>
      <c r="AT50" s="84">
        <f>COSM_CWS!AT11</f>
        <v>0</v>
      </c>
      <c r="AU50" s="84">
        <f>COSM_CWS!AU11</f>
        <v>0</v>
      </c>
      <c r="AV50" s="84">
        <f>COSM_CWS!AV11</f>
        <v>0</v>
      </c>
      <c r="AW50" s="84">
        <f>COSM_CWS!AW11</f>
        <v>0</v>
      </c>
      <c r="AX50" s="84">
        <f>COSM_CWS!AX11</f>
        <v>0</v>
      </c>
      <c r="AY50" s="84">
        <f>COSM_CWS!AY11</f>
        <v>0</v>
      </c>
      <c r="AZ50" s="84">
        <f>COSM_CWS!AZ11</f>
        <v>0</v>
      </c>
      <c r="BA50" s="84">
        <f>COSM_CWS!BA11</f>
        <v>0</v>
      </c>
      <c r="BB50" s="84">
        <f>COSM_CWS!BB11</f>
        <v>0</v>
      </c>
      <c r="BC50" s="84">
        <f>COSM_CWS!BC11</f>
        <v>0</v>
      </c>
      <c r="BD50" s="84">
        <f>COSM_CWS!BD11</f>
        <v>0</v>
      </c>
      <c r="BE50" s="84">
        <f>COSM_CWS!BE11</f>
        <v>0</v>
      </c>
      <c r="BF50" s="84">
        <f>COSM_CWS!BF11</f>
        <v>0</v>
      </c>
      <c r="BG50" s="84">
        <f>COSM_CWS!BG11</f>
        <v>0</v>
      </c>
      <c r="BH50" s="84">
        <f>COSM_CWS!BH11</f>
        <v>0</v>
      </c>
      <c r="BI50" s="84">
        <f>COSM_CWS!BI11</f>
        <v>0</v>
      </c>
      <c r="BJ50" s="84">
        <f>COSM_CWS!BJ11</f>
        <v>0</v>
      </c>
      <c r="BK50" s="84">
        <f>COSM_CWS!BK11</f>
        <v>0</v>
      </c>
    </row>
    <row r="51" spans="1:63" x14ac:dyDescent="0.15">
      <c r="A51" s="75"/>
      <c r="B51" s="128" t="s">
        <v>390</v>
      </c>
      <c r="C51" s="84">
        <f>COSM_CWS!C12</f>
        <v>0</v>
      </c>
      <c r="D51" s="84">
        <f>COSM_CWS!D12</f>
        <v>0</v>
      </c>
      <c r="E51" s="84">
        <f>COSM_CWS!E12</f>
        <v>0</v>
      </c>
      <c r="F51" s="84">
        <f>COSM_CWS!F12</f>
        <v>0</v>
      </c>
      <c r="G51" s="84">
        <f>COSM_CWS!G12</f>
        <v>0</v>
      </c>
      <c r="H51" s="84">
        <f>COSM_CWS!H12</f>
        <v>0</v>
      </c>
      <c r="I51" s="84">
        <f>COSM_CWS!I12</f>
        <v>0</v>
      </c>
      <c r="J51" s="84">
        <f>COSM_CWS!J12</f>
        <v>0</v>
      </c>
      <c r="K51" s="84">
        <f>COSM_CWS!K12</f>
        <v>0</v>
      </c>
      <c r="L51" s="84">
        <f>COSM_CWS!L12</f>
        <v>0</v>
      </c>
      <c r="M51" s="84">
        <f>COSM_CWS!M12</f>
        <v>0</v>
      </c>
      <c r="N51" s="84">
        <f>COSM_CWS!N12</f>
        <v>0</v>
      </c>
      <c r="O51" s="84">
        <f>COSM_CWS!O12</f>
        <v>0</v>
      </c>
      <c r="P51" s="84">
        <f>COSM_CWS!P12</f>
        <v>0</v>
      </c>
      <c r="Q51" s="84">
        <f>COSM_CWS!Q12</f>
        <v>0</v>
      </c>
      <c r="R51" s="84">
        <f>COSM_CWS!R12</f>
        <v>0</v>
      </c>
      <c r="S51" s="84">
        <f>COSM_CWS!S12</f>
        <v>0</v>
      </c>
      <c r="T51" s="84">
        <f>COSM_CWS!T12</f>
        <v>0</v>
      </c>
      <c r="U51" s="84">
        <f>COSM_CWS!U12</f>
        <v>0</v>
      </c>
      <c r="V51" s="84">
        <f>COSM_CWS!V12</f>
        <v>0</v>
      </c>
      <c r="W51" s="84">
        <f>COSM_CWS!W12</f>
        <v>0</v>
      </c>
      <c r="X51" s="84">
        <f>COSM_CWS!X12</f>
        <v>0</v>
      </c>
      <c r="Y51" s="84">
        <f>COSM_CWS!Y12</f>
        <v>0</v>
      </c>
      <c r="Z51" s="84">
        <f>COSM_CWS!Z12</f>
        <v>0</v>
      </c>
      <c r="AA51" s="84">
        <f>COSM_CWS!AA12</f>
        <v>0</v>
      </c>
      <c r="AB51" s="84">
        <f>COSM_CWS!AB12</f>
        <v>0</v>
      </c>
      <c r="AC51" s="84">
        <f>COSM_CWS!AC12</f>
        <v>0</v>
      </c>
      <c r="AD51" s="84">
        <f>COSM_CWS!AD12</f>
        <v>0</v>
      </c>
      <c r="AE51" s="84">
        <f>COSM_CWS!AE12</f>
        <v>0</v>
      </c>
      <c r="AF51" s="84">
        <f>COSM_CWS!AF12</f>
        <v>0</v>
      </c>
      <c r="AG51" s="84">
        <f>COSM_CWS!AG12</f>
        <v>0</v>
      </c>
      <c r="AH51" s="84">
        <f>COSM_CWS!AH12</f>
        <v>0</v>
      </c>
      <c r="AI51" s="84">
        <f>COSM_CWS!AI12</f>
        <v>0</v>
      </c>
      <c r="AJ51" s="84">
        <f>COSM_CWS!AJ12</f>
        <v>0</v>
      </c>
      <c r="AK51" s="84">
        <f>COSM_CWS!AK12</f>
        <v>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0</v>
      </c>
      <c r="AP51" s="84">
        <f>COSM_CWS!AP12</f>
        <v>0</v>
      </c>
      <c r="AQ51" s="84">
        <f>COSM_CWS!AQ12</f>
        <v>0</v>
      </c>
      <c r="AR51" s="84">
        <f>COSM_CWS!AR12</f>
        <v>0</v>
      </c>
      <c r="AS51" s="84">
        <f>COSM_CWS!AS12</f>
        <v>0</v>
      </c>
      <c r="AT51" s="84">
        <f>COSM_CWS!AT12</f>
        <v>0</v>
      </c>
      <c r="AU51" s="84">
        <f>COSM_CWS!AU12</f>
        <v>0</v>
      </c>
      <c r="AV51" s="84">
        <f>COSM_CWS!AV12</f>
        <v>0</v>
      </c>
      <c r="AW51" s="84">
        <f>COSM_CWS!AW12</f>
        <v>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0</v>
      </c>
      <c r="BB51" s="84">
        <f>COSM_CWS!BB12</f>
        <v>0</v>
      </c>
      <c r="BC51" s="84">
        <f>COSM_CWS!BC12</f>
        <v>0</v>
      </c>
      <c r="BD51" s="84">
        <f>COSM_CWS!BD12</f>
        <v>0</v>
      </c>
      <c r="BE51" s="84">
        <f>COSM_CWS!BE12</f>
        <v>0</v>
      </c>
      <c r="BF51" s="84">
        <f>COSM_CWS!BF12</f>
        <v>0</v>
      </c>
      <c r="BG51" s="84">
        <f>COSM_CWS!BG12</f>
        <v>0</v>
      </c>
      <c r="BH51" s="84">
        <f>COSM_CWS!BH12</f>
        <v>0</v>
      </c>
      <c r="BI51" s="84">
        <f>COSM_CWS!BI12</f>
        <v>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385</v>
      </c>
      <c r="C52" s="84">
        <f>COSM_CWS!C13</f>
        <v>0</v>
      </c>
      <c r="D52" s="84">
        <f>COSM_CWS!D13</f>
        <v>0</v>
      </c>
      <c r="E52" s="84">
        <f>COSM_CWS!E13</f>
        <v>0</v>
      </c>
      <c r="F52" s="84">
        <f>COSM_CWS!F13</f>
        <v>0</v>
      </c>
      <c r="G52" s="84">
        <f>COSM_CWS!G13</f>
        <v>0</v>
      </c>
      <c r="H52" s="84">
        <f>COSM_CWS!H13</f>
        <v>0</v>
      </c>
      <c r="I52" s="84">
        <f>COSM_CWS!I13</f>
        <v>0</v>
      </c>
      <c r="J52" s="84">
        <f>COSM_CWS!J13</f>
        <v>0</v>
      </c>
      <c r="K52" s="84">
        <f>COSM_CWS!K13</f>
        <v>0</v>
      </c>
      <c r="L52" s="84">
        <f>COSM_CWS!L13</f>
        <v>0</v>
      </c>
      <c r="M52" s="84">
        <f>COSM_CWS!M13</f>
        <v>0</v>
      </c>
      <c r="N52" s="84">
        <f>COSM_CWS!N13</f>
        <v>0</v>
      </c>
      <c r="O52" s="84">
        <f>COSM_CWS!O13</f>
        <v>0</v>
      </c>
      <c r="P52" s="84">
        <f>COSM_CWS!P13</f>
        <v>0</v>
      </c>
      <c r="Q52" s="84">
        <f>COSM_CWS!Q13</f>
        <v>0</v>
      </c>
      <c r="R52" s="84">
        <f>COSM_CWS!R13</f>
        <v>0</v>
      </c>
      <c r="S52" s="84">
        <f>COSM_CWS!S13</f>
        <v>0</v>
      </c>
      <c r="T52" s="84">
        <f>COSM_CWS!T13</f>
        <v>0</v>
      </c>
      <c r="U52" s="84">
        <f>COSM_CWS!U13</f>
        <v>0</v>
      </c>
      <c r="V52" s="84">
        <f>COSM_CWS!V13</f>
        <v>0</v>
      </c>
      <c r="W52" s="84">
        <f>COSM_CWS!W13</f>
        <v>0</v>
      </c>
      <c r="X52" s="84">
        <f>COSM_CWS!X13</f>
        <v>0</v>
      </c>
      <c r="Y52" s="84">
        <f>COSM_CWS!Y13</f>
        <v>0</v>
      </c>
      <c r="Z52" s="84">
        <f>COSM_CWS!Z13</f>
        <v>0</v>
      </c>
      <c r="AA52" s="84">
        <f>COSM_CWS!AA13</f>
        <v>0</v>
      </c>
      <c r="AB52" s="84">
        <f>COSM_CWS!AB13</f>
        <v>0</v>
      </c>
      <c r="AC52" s="84">
        <f>COSM_CWS!AC13</f>
        <v>0</v>
      </c>
      <c r="AD52" s="84">
        <f>COSM_CWS!AD13</f>
        <v>0</v>
      </c>
      <c r="AE52" s="84">
        <f>COSM_CWS!AE13</f>
        <v>0</v>
      </c>
      <c r="AF52" s="84">
        <f>COSM_CWS!AF13</f>
        <v>0</v>
      </c>
      <c r="AG52" s="84">
        <f>COSM_CWS!AG13</f>
        <v>0</v>
      </c>
      <c r="AH52" s="84">
        <f>COSM_CWS!AH13</f>
        <v>0</v>
      </c>
      <c r="AI52" s="84">
        <f>COSM_CWS!AI13</f>
        <v>0</v>
      </c>
      <c r="AJ52" s="84">
        <f>COSM_CWS!AJ13</f>
        <v>0</v>
      </c>
      <c r="AK52" s="84">
        <f>COSM_CWS!AK13</f>
        <v>0</v>
      </c>
      <c r="AL52" s="84">
        <f>COSM_CWS!AL13</f>
        <v>0</v>
      </c>
      <c r="AM52" s="84">
        <f>COSM_CWS!AM13</f>
        <v>0</v>
      </c>
      <c r="AN52" s="84">
        <f>COSM_CWS!AN13</f>
        <v>0</v>
      </c>
      <c r="AO52" s="84">
        <f>COSM_CWS!AO13</f>
        <v>0</v>
      </c>
      <c r="AP52" s="84">
        <f>COSM_CWS!AP13</f>
        <v>0</v>
      </c>
      <c r="AQ52" s="84">
        <f>COSM_CWS!AQ13</f>
        <v>0</v>
      </c>
      <c r="AR52" s="84">
        <f>COSM_CWS!AR13</f>
        <v>0</v>
      </c>
      <c r="AS52" s="84">
        <f>COSM_CWS!AS13</f>
        <v>0</v>
      </c>
      <c r="AT52" s="84">
        <f>COSM_CWS!AT13</f>
        <v>0</v>
      </c>
      <c r="AU52" s="84">
        <f>COSM_CWS!AU13</f>
        <v>0</v>
      </c>
      <c r="AV52" s="84">
        <f>COSM_CWS!AV13</f>
        <v>0</v>
      </c>
      <c r="AW52" s="84">
        <f>COSM_CWS!AW13</f>
        <v>0</v>
      </c>
      <c r="AX52" s="84">
        <f>COSM_CWS!AX13</f>
        <v>0</v>
      </c>
      <c r="AY52" s="84">
        <f>COSM_CWS!AY13</f>
        <v>0</v>
      </c>
      <c r="AZ52" s="84">
        <f>COSM_CWS!AZ13</f>
        <v>0</v>
      </c>
      <c r="BA52" s="84">
        <f>COSM_CWS!BA13</f>
        <v>0</v>
      </c>
      <c r="BB52" s="84">
        <f>COSM_CWS!BB13</f>
        <v>0</v>
      </c>
      <c r="BC52" s="84">
        <f>COSM_CWS!BC13</f>
        <v>0</v>
      </c>
      <c r="BD52" s="84">
        <f>COSM_CWS!BD13</f>
        <v>0</v>
      </c>
      <c r="BE52" s="84">
        <f>COSM_CWS!BE13</f>
        <v>0</v>
      </c>
      <c r="BF52" s="84">
        <f>COSM_CWS!BF13</f>
        <v>0</v>
      </c>
      <c r="BG52" s="84">
        <f>COSM_CWS!BG13</f>
        <v>0</v>
      </c>
      <c r="BH52" s="84">
        <f>COSM_CWS!BH13</f>
        <v>0</v>
      </c>
      <c r="BI52" s="84">
        <f>COSM_CWS!BI13</f>
        <v>0</v>
      </c>
      <c r="BJ52" s="84">
        <f>COSM_CWS!BJ13</f>
        <v>0</v>
      </c>
      <c r="BK52" s="84">
        <f>COSM_CWS!BK13</f>
        <v>0</v>
      </c>
    </row>
    <row r="53" spans="1:63" x14ac:dyDescent="0.15">
      <c r="A53" s="75"/>
      <c r="B53" s="128" t="s">
        <v>376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387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388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389</v>
      </c>
      <c r="C56" s="84">
        <f>COSM_CWS!C17</f>
        <v>0</v>
      </c>
      <c r="D56" s="84">
        <f>COSM_CWS!D17</f>
        <v>0</v>
      </c>
      <c r="E56" s="84">
        <f>COSM_CWS!E17</f>
        <v>0</v>
      </c>
      <c r="F56" s="84">
        <f>COSM_CWS!F17</f>
        <v>0</v>
      </c>
      <c r="G56" s="84">
        <f>COSM_CWS!G17</f>
        <v>0</v>
      </c>
      <c r="H56" s="84">
        <f>COSM_CWS!H17</f>
        <v>0</v>
      </c>
      <c r="I56" s="84">
        <f>COSM_CWS!I17</f>
        <v>0</v>
      </c>
      <c r="J56" s="84">
        <f>COSM_CWS!J17</f>
        <v>0</v>
      </c>
      <c r="K56" s="84">
        <f>COSM_CWS!K17</f>
        <v>0</v>
      </c>
      <c r="L56" s="84">
        <f>COSM_CWS!L17</f>
        <v>0</v>
      </c>
      <c r="M56" s="84">
        <f>COSM_CWS!M17</f>
        <v>0</v>
      </c>
      <c r="N56" s="84">
        <f>COSM_CWS!N17</f>
        <v>0</v>
      </c>
      <c r="O56" s="84">
        <f>COSM_CWS!O17</f>
        <v>0</v>
      </c>
      <c r="P56" s="84">
        <f>COSM_CWS!P17</f>
        <v>0</v>
      </c>
      <c r="Q56" s="84">
        <f>COSM_CWS!Q17</f>
        <v>0</v>
      </c>
      <c r="R56" s="84">
        <f>COSM_CWS!R17</f>
        <v>0</v>
      </c>
      <c r="S56" s="84">
        <f>COSM_CWS!S17</f>
        <v>0</v>
      </c>
      <c r="T56" s="84">
        <f>COSM_CWS!T17</f>
        <v>0</v>
      </c>
      <c r="U56" s="84">
        <f>COSM_CWS!U17</f>
        <v>0</v>
      </c>
      <c r="V56" s="84">
        <f>COSM_CWS!V17</f>
        <v>0</v>
      </c>
      <c r="W56" s="84">
        <f>COSM_CWS!W17</f>
        <v>0</v>
      </c>
      <c r="X56" s="84">
        <f>COSM_CWS!X17</f>
        <v>0</v>
      </c>
      <c r="Y56" s="84">
        <f>COSM_CWS!Y17</f>
        <v>0</v>
      </c>
      <c r="Z56" s="84">
        <f>COSM_CWS!Z17</f>
        <v>0</v>
      </c>
      <c r="AA56" s="84">
        <f>COSM_CWS!AA17</f>
        <v>0</v>
      </c>
      <c r="AB56" s="84">
        <f>COSM_CWS!AB17</f>
        <v>0</v>
      </c>
      <c r="AC56" s="84">
        <f>COSM_CWS!AC17</f>
        <v>0</v>
      </c>
      <c r="AD56" s="84">
        <f>COSM_CWS!AD17</f>
        <v>0</v>
      </c>
      <c r="AE56" s="84">
        <f>COSM_CWS!AE17</f>
        <v>0</v>
      </c>
      <c r="AF56" s="84">
        <f>COSM_CWS!AF17</f>
        <v>0</v>
      </c>
      <c r="AG56" s="84">
        <f>COSM_CWS!AG17</f>
        <v>0</v>
      </c>
      <c r="AH56" s="84">
        <f>COSM_CWS!AH17</f>
        <v>0</v>
      </c>
      <c r="AI56" s="84">
        <f>COSM_CWS!AI17</f>
        <v>0</v>
      </c>
      <c r="AJ56" s="84">
        <f>COSM_CWS!AJ17</f>
        <v>0</v>
      </c>
      <c r="AK56" s="84">
        <f>COSM_CWS!AK17</f>
        <v>0</v>
      </c>
      <c r="AL56" s="84">
        <f>COSM_CWS!AL17</f>
        <v>0</v>
      </c>
      <c r="AM56" s="84">
        <f>COSM_CWS!AM17</f>
        <v>0</v>
      </c>
      <c r="AN56" s="84">
        <f>COSM_CWS!AN17</f>
        <v>0</v>
      </c>
      <c r="AO56" s="84">
        <f>COSM_CWS!AO17</f>
        <v>0</v>
      </c>
      <c r="AP56" s="84">
        <f>COSM_CWS!AP17</f>
        <v>0</v>
      </c>
      <c r="AQ56" s="84">
        <f>COSM_CWS!AQ17</f>
        <v>0</v>
      </c>
      <c r="AR56" s="84">
        <f>COSM_CWS!AR17</f>
        <v>0</v>
      </c>
      <c r="AS56" s="84">
        <f>COSM_CWS!AS17</f>
        <v>0</v>
      </c>
      <c r="AT56" s="84">
        <f>COSM_CWS!AT17</f>
        <v>0</v>
      </c>
      <c r="AU56" s="84">
        <f>COSM_CWS!AU17</f>
        <v>0</v>
      </c>
      <c r="AV56" s="84">
        <f>COSM_CWS!AV17</f>
        <v>0</v>
      </c>
      <c r="AW56" s="84">
        <f>COSM_CWS!AW17</f>
        <v>0</v>
      </c>
      <c r="AX56" s="84">
        <f>COSM_CWS!AX17</f>
        <v>0</v>
      </c>
      <c r="AY56" s="84">
        <f>COSM_CWS!AY17</f>
        <v>0</v>
      </c>
      <c r="AZ56" s="84">
        <f>COSM_CWS!AZ17</f>
        <v>0</v>
      </c>
      <c r="BA56" s="84">
        <f>COSM_CWS!BA17</f>
        <v>0</v>
      </c>
      <c r="BB56" s="84">
        <f>COSM_CWS!BB17</f>
        <v>0</v>
      </c>
      <c r="BC56" s="84">
        <f>COSM_CWS!BC17</f>
        <v>0</v>
      </c>
      <c r="BD56" s="84">
        <f>COSM_CWS!BD17</f>
        <v>0</v>
      </c>
      <c r="BE56" s="84">
        <f>COSM_CWS!BE17</f>
        <v>0</v>
      </c>
      <c r="BF56" s="84">
        <f>COSM_CWS!BF17</f>
        <v>0</v>
      </c>
      <c r="BG56" s="84">
        <f>COSM_CWS!BG17</f>
        <v>0</v>
      </c>
      <c r="BH56" s="84">
        <f>COSM_CWS!BH17</f>
        <v>0</v>
      </c>
      <c r="BI56" s="84">
        <f>COSM_CWS!BI17</f>
        <v>0</v>
      </c>
      <c r="BJ56" s="84">
        <f>COSM_CWS!BJ17</f>
        <v>0</v>
      </c>
      <c r="BK56" s="84">
        <f>COSM_CWS!BK17</f>
        <v>0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393</v>
      </c>
      <c r="C58" s="84">
        <f>COSM_CWS!C19</f>
        <v>0</v>
      </c>
      <c r="D58" s="84">
        <f>COSM_CWS!D19</f>
        <v>0</v>
      </c>
      <c r="E58" s="84">
        <f>COSM_CWS!E19</f>
        <v>0</v>
      </c>
      <c r="F58" s="84">
        <f>COSM_CWS!F19</f>
        <v>0</v>
      </c>
      <c r="G58" s="84">
        <f>COSM_CWS!G19</f>
        <v>0</v>
      </c>
      <c r="H58" s="84">
        <f>COSM_CWS!H19</f>
        <v>0</v>
      </c>
      <c r="I58" s="84">
        <f>COSM_CWS!I19</f>
        <v>0</v>
      </c>
      <c r="J58" s="84">
        <f>COSM_CWS!J19</f>
        <v>0</v>
      </c>
      <c r="K58" s="84">
        <f>COSM_CWS!K19</f>
        <v>0</v>
      </c>
      <c r="L58" s="84">
        <f>COSM_CWS!L19</f>
        <v>0</v>
      </c>
      <c r="M58" s="84">
        <f>COSM_CWS!M19</f>
        <v>0</v>
      </c>
      <c r="N58" s="84">
        <f>COSM_CWS!N19</f>
        <v>0</v>
      </c>
      <c r="O58" s="84">
        <f>COSM_CWS!O19</f>
        <v>0</v>
      </c>
      <c r="P58" s="84">
        <f>COSM_CWS!P19</f>
        <v>0</v>
      </c>
      <c r="Q58" s="84">
        <f>COSM_CWS!Q19</f>
        <v>0</v>
      </c>
      <c r="R58" s="84">
        <f>COSM_CWS!R19</f>
        <v>0</v>
      </c>
      <c r="S58" s="84">
        <f>COSM_CWS!S19</f>
        <v>0</v>
      </c>
      <c r="T58" s="84">
        <f>COSM_CWS!T19</f>
        <v>0</v>
      </c>
      <c r="U58" s="84">
        <f>COSM_CWS!U19</f>
        <v>0</v>
      </c>
      <c r="V58" s="84">
        <f>COSM_CWS!V19</f>
        <v>0</v>
      </c>
      <c r="W58" s="84">
        <f>COSM_CWS!W19</f>
        <v>0</v>
      </c>
      <c r="X58" s="84">
        <f>COSM_CWS!X19</f>
        <v>0</v>
      </c>
      <c r="Y58" s="84">
        <f>COSM_CWS!Y19</f>
        <v>0</v>
      </c>
      <c r="Z58" s="84">
        <f>COSM_CWS!Z19</f>
        <v>0</v>
      </c>
      <c r="AA58" s="84">
        <f>COSM_CWS!AA19</f>
        <v>0</v>
      </c>
      <c r="AB58" s="84">
        <f>COSM_CWS!AB19</f>
        <v>0</v>
      </c>
      <c r="AC58" s="84">
        <f>COSM_CWS!AC19</f>
        <v>0</v>
      </c>
      <c r="AD58" s="84">
        <f>COSM_CWS!AD19</f>
        <v>0</v>
      </c>
      <c r="AE58" s="84">
        <f>COSM_CWS!AE19</f>
        <v>0</v>
      </c>
      <c r="AF58" s="84">
        <f>COSM_CWS!AF19</f>
        <v>0</v>
      </c>
      <c r="AG58" s="84">
        <f>COSM_CWS!AG19</f>
        <v>0</v>
      </c>
      <c r="AH58" s="84">
        <f>COSM_CWS!AH19</f>
        <v>0</v>
      </c>
      <c r="AI58" s="84">
        <f>COSM_CWS!AI19</f>
        <v>0</v>
      </c>
      <c r="AJ58" s="84">
        <f>COSM_CWS!AJ19</f>
        <v>0</v>
      </c>
      <c r="AK58" s="84">
        <f>COSM_CWS!AK19</f>
        <v>0</v>
      </c>
      <c r="AL58" s="84">
        <f>COSM_CWS!AL19</f>
        <v>0</v>
      </c>
      <c r="AM58" s="84">
        <f>COSM_CWS!AM19</f>
        <v>0</v>
      </c>
      <c r="AN58" s="84">
        <f>COSM_CWS!AN19</f>
        <v>0</v>
      </c>
      <c r="AO58" s="84">
        <f>COSM_CWS!AO19</f>
        <v>0</v>
      </c>
      <c r="AP58" s="84">
        <f>COSM_CWS!AP19</f>
        <v>0</v>
      </c>
      <c r="AQ58" s="84">
        <f>COSM_CWS!AQ19</f>
        <v>0</v>
      </c>
      <c r="AR58" s="84">
        <f>COSM_CWS!AR19</f>
        <v>0</v>
      </c>
      <c r="AS58" s="84">
        <f>COSM_CWS!AS19</f>
        <v>0</v>
      </c>
      <c r="AT58" s="84">
        <f>COSM_CWS!AT19</f>
        <v>0</v>
      </c>
      <c r="AU58" s="84">
        <f>COSM_CWS!AU19</f>
        <v>0</v>
      </c>
      <c r="AV58" s="84">
        <f>COSM_CWS!AV19</f>
        <v>0</v>
      </c>
      <c r="AW58" s="84">
        <f>COSM_CWS!AW19</f>
        <v>0</v>
      </c>
      <c r="AX58" s="84">
        <f>COSM_CWS!AX19</f>
        <v>0</v>
      </c>
      <c r="AY58" s="84">
        <f>COSM_CWS!AY19</f>
        <v>0</v>
      </c>
      <c r="AZ58" s="84">
        <f>COSM_CWS!AZ19</f>
        <v>0</v>
      </c>
      <c r="BA58" s="84">
        <f>COSM_CWS!BA19</f>
        <v>0</v>
      </c>
      <c r="BB58" s="84">
        <f>COSM_CWS!BB19</f>
        <v>0</v>
      </c>
      <c r="BC58" s="84">
        <f>COSM_CWS!BC19</f>
        <v>0</v>
      </c>
      <c r="BD58" s="84">
        <f>COSM_CWS!BD19</f>
        <v>0</v>
      </c>
      <c r="BE58" s="84">
        <f>COSM_CWS!BE19</f>
        <v>0</v>
      </c>
      <c r="BF58" s="84">
        <f>COSM_CWS!BF19</f>
        <v>0</v>
      </c>
      <c r="BG58" s="84">
        <f>COSM_CWS!BG19</f>
        <v>0</v>
      </c>
      <c r="BH58" s="84">
        <f>COSM_CWS!BH19</f>
        <v>0</v>
      </c>
      <c r="BI58" s="84">
        <f>COSM_CWS!BI19</f>
        <v>0</v>
      </c>
      <c r="BJ58" s="84">
        <f>COSM_CWS!BJ19</f>
        <v>0</v>
      </c>
      <c r="BK58" s="84">
        <f>COSM_CWS!BK19</f>
        <v>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391</v>
      </c>
    </row>
    <row r="61" spans="1:63" x14ac:dyDescent="0.15">
      <c r="A61" s="75"/>
      <c r="B61" s="50"/>
    </row>
    <row r="62" spans="1:63" x14ac:dyDescent="0.15">
      <c r="A62" s="75"/>
      <c r="B62" s="128" t="s">
        <v>390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0</v>
      </c>
      <c r="L62" s="122">
        <f>COSM_CWS!L23</f>
        <v>0</v>
      </c>
      <c r="M62" s="122">
        <f>COSM_CWS!M23</f>
        <v>0</v>
      </c>
      <c r="N62" s="122">
        <f>COSM_CWS!N23</f>
        <v>0</v>
      </c>
      <c r="O62" s="122">
        <f>COSM_CWS!O23</f>
        <v>0</v>
      </c>
      <c r="P62" s="122">
        <f>COSM_CWS!P23</f>
        <v>0</v>
      </c>
      <c r="Q62" s="122">
        <f>COSM_CWS!Q23</f>
        <v>0</v>
      </c>
      <c r="R62" s="122">
        <f>COSM_CWS!R23</f>
        <v>0</v>
      </c>
      <c r="S62" s="122">
        <f>COSM_CWS!S23</f>
        <v>0</v>
      </c>
      <c r="T62" s="122">
        <f>COSM_CWS!T23</f>
        <v>0</v>
      </c>
      <c r="U62" s="122">
        <f>COSM_CWS!U23</f>
        <v>0</v>
      </c>
      <c r="V62" s="122">
        <f>COSM_CWS!V23</f>
        <v>0</v>
      </c>
      <c r="W62" s="122">
        <f>COSM_CWS!W23</f>
        <v>0</v>
      </c>
      <c r="X62" s="122">
        <f>COSM_CWS!X23</f>
        <v>0</v>
      </c>
      <c r="Y62" s="122">
        <f>COSM_CWS!Y23</f>
        <v>0</v>
      </c>
      <c r="Z62" s="122">
        <f>COSM_CWS!Z23</f>
        <v>0</v>
      </c>
      <c r="AA62" s="122">
        <f>COSM_CWS!AA23</f>
        <v>0</v>
      </c>
      <c r="AB62" s="122">
        <f>COSM_CWS!AB23</f>
        <v>0</v>
      </c>
      <c r="AC62" s="122">
        <f>COSM_CWS!AC23</f>
        <v>0</v>
      </c>
      <c r="AD62" s="122">
        <f>COSM_CWS!AD23</f>
        <v>0</v>
      </c>
      <c r="AE62" s="122">
        <f>COSM_CWS!AE23</f>
        <v>0</v>
      </c>
      <c r="AF62" s="122">
        <f>COSM_CWS!AF23</f>
        <v>0</v>
      </c>
      <c r="AG62" s="122">
        <f>COSM_CWS!AG23</f>
        <v>0</v>
      </c>
      <c r="AH62" s="122">
        <f>COSM_CWS!AH23</f>
        <v>0</v>
      </c>
      <c r="AI62" s="122">
        <f>COSM_CWS!AI23</f>
        <v>0</v>
      </c>
      <c r="AJ62" s="122">
        <f>COSM_CWS!AJ23</f>
        <v>0</v>
      </c>
      <c r="AK62" s="122">
        <f>COSM_CWS!AK23</f>
        <v>0</v>
      </c>
      <c r="AL62" s="122">
        <f>COSM_CWS!AL23</f>
        <v>0</v>
      </c>
      <c r="AM62" s="122">
        <f>COSM_CWS!AM23</f>
        <v>0</v>
      </c>
      <c r="AN62" s="122">
        <f>COSM_CWS!AN23</f>
        <v>0</v>
      </c>
      <c r="AO62" s="122">
        <f>COSM_CWS!AO23</f>
        <v>0</v>
      </c>
      <c r="AP62" s="122">
        <f>COSM_CWS!AP23</f>
        <v>0</v>
      </c>
      <c r="AQ62" s="122">
        <f>COSM_CWS!AQ23</f>
        <v>0</v>
      </c>
      <c r="AR62" s="122">
        <f>COSM_CWS!AR23</f>
        <v>0</v>
      </c>
      <c r="AS62" s="122">
        <f>COSM_CWS!AS23</f>
        <v>0</v>
      </c>
      <c r="AT62" s="122">
        <f>COSM_CWS!AT23</f>
        <v>0</v>
      </c>
      <c r="AU62" s="122">
        <f>COSM_CWS!AU23</f>
        <v>0</v>
      </c>
      <c r="AV62" s="122">
        <f>COSM_CWS!AV23</f>
        <v>0</v>
      </c>
      <c r="AW62" s="122">
        <f>COSM_CWS!AW23</f>
        <v>0</v>
      </c>
      <c r="AX62" s="122">
        <f>COSM_CWS!AX23</f>
        <v>0</v>
      </c>
      <c r="AY62" s="122">
        <f>COSM_CWS!AY23</f>
        <v>0</v>
      </c>
      <c r="AZ62" s="122">
        <f>COSM_CWS!AZ23</f>
        <v>0</v>
      </c>
      <c r="BA62" s="122">
        <f>COSM_CWS!BA23</f>
        <v>0</v>
      </c>
      <c r="BB62" s="122">
        <f>COSM_CWS!BB23</f>
        <v>0</v>
      </c>
      <c r="BC62" s="122">
        <f>COSM_CWS!BC23</f>
        <v>0</v>
      </c>
      <c r="BD62" s="122">
        <f>COSM_CWS!BD23</f>
        <v>0</v>
      </c>
      <c r="BE62" s="122">
        <f>COSM_CWS!BE23</f>
        <v>0</v>
      </c>
      <c r="BF62" s="122">
        <f>COSM_CWS!BF23</f>
        <v>0</v>
      </c>
      <c r="BG62" s="122">
        <f>COSM_CWS!BG23</f>
        <v>0</v>
      </c>
      <c r="BH62" s="122">
        <f>COSM_CWS!BH23</f>
        <v>0</v>
      </c>
      <c r="BI62" s="122">
        <f>COSM_CWS!BI23</f>
        <v>0</v>
      </c>
      <c r="BJ62" s="122">
        <f>COSM_CWS!BJ23</f>
        <v>0</v>
      </c>
      <c r="BK62" s="122">
        <f>COSM_CWS!BK23</f>
        <v>0</v>
      </c>
    </row>
    <row r="63" spans="1:63" x14ac:dyDescent="0.15">
      <c r="A63" s="75"/>
      <c r="B63" s="128" t="s">
        <v>385</v>
      </c>
      <c r="C63" s="122">
        <f>COSM_CWS!C24</f>
        <v>0</v>
      </c>
      <c r="D63" s="122">
        <f>COSM_CWS!D24</f>
        <v>0</v>
      </c>
      <c r="E63" s="122">
        <f>COSM_CWS!E24</f>
        <v>0</v>
      </c>
      <c r="F63" s="122">
        <f>COSM_CWS!F24</f>
        <v>0</v>
      </c>
      <c r="G63" s="122">
        <f>COSM_CWS!G24</f>
        <v>0</v>
      </c>
      <c r="H63" s="122">
        <f>COSM_CWS!H24</f>
        <v>0</v>
      </c>
      <c r="I63" s="122">
        <f>COSM_CWS!I24</f>
        <v>0</v>
      </c>
      <c r="J63" s="122">
        <f>COSM_CWS!J24</f>
        <v>0</v>
      </c>
      <c r="K63" s="122">
        <f>COSM_CWS!K24</f>
        <v>0</v>
      </c>
      <c r="L63" s="122">
        <f>COSM_CWS!L24</f>
        <v>0</v>
      </c>
      <c r="M63" s="122">
        <f>COSM_CWS!M24</f>
        <v>0</v>
      </c>
      <c r="N63" s="122">
        <f>COSM_CWS!N24</f>
        <v>0</v>
      </c>
      <c r="O63" s="122">
        <f>COSM_CWS!O24</f>
        <v>0</v>
      </c>
      <c r="P63" s="122">
        <f>COSM_CWS!P24</f>
        <v>0</v>
      </c>
      <c r="Q63" s="122">
        <f>COSM_CWS!Q24</f>
        <v>0</v>
      </c>
      <c r="R63" s="122">
        <f>COSM_CWS!R24</f>
        <v>0</v>
      </c>
      <c r="S63" s="122">
        <f>COSM_CWS!S24</f>
        <v>0</v>
      </c>
      <c r="T63" s="122">
        <f>COSM_CWS!T24</f>
        <v>0</v>
      </c>
      <c r="U63" s="122">
        <f>COSM_CWS!U24</f>
        <v>0</v>
      </c>
      <c r="V63" s="122">
        <f>COSM_CWS!V24</f>
        <v>0</v>
      </c>
      <c r="W63" s="122">
        <f>COSM_CWS!W24</f>
        <v>0</v>
      </c>
      <c r="X63" s="122">
        <f>COSM_CWS!X24</f>
        <v>0</v>
      </c>
      <c r="Y63" s="122">
        <f>COSM_CWS!Y24</f>
        <v>0</v>
      </c>
      <c r="Z63" s="122">
        <f>COSM_CWS!Z24</f>
        <v>0</v>
      </c>
      <c r="AA63" s="122">
        <f>COSM_CWS!AA24</f>
        <v>0</v>
      </c>
      <c r="AB63" s="122">
        <f>COSM_CWS!AB24</f>
        <v>0</v>
      </c>
      <c r="AC63" s="122">
        <f>COSM_CWS!AC24</f>
        <v>0</v>
      </c>
      <c r="AD63" s="122">
        <f>COSM_CWS!AD24</f>
        <v>0</v>
      </c>
      <c r="AE63" s="122">
        <f>COSM_CWS!AE24</f>
        <v>0</v>
      </c>
      <c r="AF63" s="122">
        <f>COSM_CWS!AF24</f>
        <v>0</v>
      </c>
      <c r="AG63" s="122">
        <f>COSM_CWS!AG24</f>
        <v>0</v>
      </c>
      <c r="AH63" s="122">
        <f>COSM_CWS!AH24</f>
        <v>0</v>
      </c>
      <c r="AI63" s="122">
        <f>COSM_CWS!AI24</f>
        <v>0</v>
      </c>
      <c r="AJ63" s="122">
        <f>COSM_CWS!AJ24</f>
        <v>0</v>
      </c>
      <c r="AK63" s="122">
        <f>COSM_CWS!AK24</f>
        <v>0</v>
      </c>
      <c r="AL63" s="122">
        <f>COSM_CWS!AL24</f>
        <v>0</v>
      </c>
      <c r="AM63" s="122">
        <f>COSM_CWS!AM24</f>
        <v>0</v>
      </c>
      <c r="AN63" s="122">
        <f>COSM_CWS!AN24</f>
        <v>0</v>
      </c>
      <c r="AO63" s="122">
        <f>COSM_CWS!AO24</f>
        <v>0</v>
      </c>
      <c r="AP63" s="122">
        <f>COSM_CWS!AP24</f>
        <v>0</v>
      </c>
      <c r="AQ63" s="122">
        <f>COSM_CWS!AQ24</f>
        <v>0</v>
      </c>
      <c r="AR63" s="122">
        <f>COSM_CWS!AR24</f>
        <v>0</v>
      </c>
      <c r="AS63" s="122">
        <f>COSM_CWS!AS24</f>
        <v>0</v>
      </c>
      <c r="AT63" s="122">
        <f>COSM_CWS!AT24</f>
        <v>0</v>
      </c>
      <c r="AU63" s="122">
        <f>COSM_CWS!AU24</f>
        <v>0</v>
      </c>
      <c r="AV63" s="122">
        <f>COSM_CWS!AV24</f>
        <v>0</v>
      </c>
      <c r="AW63" s="122">
        <f>COSM_CWS!AW24</f>
        <v>0</v>
      </c>
      <c r="AX63" s="122">
        <f>COSM_CWS!AX24</f>
        <v>0</v>
      </c>
      <c r="AY63" s="122">
        <f>COSM_CWS!AY24</f>
        <v>0</v>
      </c>
      <c r="AZ63" s="122">
        <f>COSM_CWS!AZ24</f>
        <v>0</v>
      </c>
      <c r="BA63" s="122">
        <f>COSM_CWS!BA24</f>
        <v>0</v>
      </c>
      <c r="BB63" s="122">
        <f>COSM_CWS!BB24</f>
        <v>0</v>
      </c>
      <c r="BC63" s="122">
        <f>COSM_CWS!BC24</f>
        <v>0</v>
      </c>
      <c r="BD63" s="122">
        <f>COSM_CWS!BD24</f>
        <v>0</v>
      </c>
      <c r="BE63" s="122">
        <f>COSM_CWS!BE24</f>
        <v>0</v>
      </c>
      <c r="BF63" s="122">
        <f>COSM_CWS!BF24</f>
        <v>0</v>
      </c>
      <c r="BG63" s="122">
        <f>COSM_CWS!BG24</f>
        <v>0</v>
      </c>
      <c r="BH63" s="122">
        <f>COSM_CWS!BH24</f>
        <v>0</v>
      </c>
      <c r="BI63" s="122">
        <f>COSM_CWS!BI24</f>
        <v>0</v>
      </c>
      <c r="BJ63" s="122">
        <f>COSM_CWS!BJ24</f>
        <v>0</v>
      </c>
      <c r="BK63" s="122">
        <f>COSM_CWS!BK24</f>
        <v>0</v>
      </c>
    </row>
    <row r="64" spans="1:63" x14ac:dyDescent="0.15">
      <c r="A64" s="75"/>
      <c r="B64" s="128" t="s">
        <v>376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387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388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386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389</v>
      </c>
      <c r="C68" s="122">
        <f>COSM_CWS!C29</f>
        <v>0</v>
      </c>
      <c r="D68" s="122">
        <f>COSM_CWS!D29</f>
        <v>0</v>
      </c>
      <c r="E68" s="122">
        <f>COSM_CWS!E29</f>
        <v>0</v>
      </c>
      <c r="F68" s="122">
        <f>COSM_CWS!F29</f>
        <v>0</v>
      </c>
      <c r="G68" s="122">
        <f>COSM_CWS!G29</f>
        <v>0</v>
      </c>
      <c r="H68" s="122">
        <f>COSM_CWS!H29</f>
        <v>0</v>
      </c>
      <c r="I68" s="122">
        <f>COSM_CWS!I29</f>
        <v>0</v>
      </c>
      <c r="J68" s="122">
        <f>COSM_CWS!J29</f>
        <v>0</v>
      </c>
      <c r="K68" s="122">
        <f>COSM_CWS!K29</f>
        <v>0</v>
      </c>
      <c r="L68" s="122">
        <f>COSM_CWS!L29</f>
        <v>0</v>
      </c>
      <c r="M68" s="122">
        <f>COSM_CWS!M29</f>
        <v>0</v>
      </c>
      <c r="N68" s="122">
        <f>COSM_CWS!N29</f>
        <v>0</v>
      </c>
      <c r="O68" s="122">
        <f>COSM_CWS!O29</f>
        <v>0</v>
      </c>
      <c r="P68" s="122">
        <f>COSM_CWS!P29</f>
        <v>0</v>
      </c>
      <c r="Q68" s="122">
        <f>COSM_CWS!Q29</f>
        <v>0</v>
      </c>
      <c r="R68" s="122">
        <f>COSM_CWS!R29</f>
        <v>0</v>
      </c>
      <c r="S68" s="122">
        <f>COSM_CWS!S29</f>
        <v>0</v>
      </c>
      <c r="T68" s="122">
        <f>COSM_CWS!T29</f>
        <v>0</v>
      </c>
      <c r="U68" s="122">
        <f>COSM_CWS!U29</f>
        <v>0</v>
      </c>
      <c r="V68" s="122">
        <f>COSM_CWS!V29</f>
        <v>0</v>
      </c>
      <c r="W68" s="122">
        <f>COSM_CWS!W29</f>
        <v>0</v>
      </c>
      <c r="X68" s="122">
        <f>COSM_CWS!X29</f>
        <v>0</v>
      </c>
      <c r="Y68" s="122">
        <f>COSM_CWS!Y29</f>
        <v>0</v>
      </c>
      <c r="Z68" s="122">
        <f>COSM_CWS!Z29</f>
        <v>0</v>
      </c>
      <c r="AA68" s="122">
        <f>COSM_CWS!AA29</f>
        <v>0</v>
      </c>
      <c r="AB68" s="122">
        <f>COSM_CWS!AB29</f>
        <v>0</v>
      </c>
      <c r="AC68" s="122">
        <f>COSM_CWS!AC29</f>
        <v>0</v>
      </c>
      <c r="AD68" s="122">
        <f>COSM_CWS!AD29</f>
        <v>0</v>
      </c>
      <c r="AE68" s="122">
        <f>COSM_CWS!AE29</f>
        <v>0</v>
      </c>
      <c r="AF68" s="122">
        <f>COSM_CWS!AF29</f>
        <v>0</v>
      </c>
      <c r="AG68" s="122">
        <f>COSM_CWS!AG29</f>
        <v>0</v>
      </c>
      <c r="AH68" s="122">
        <f>COSM_CWS!AH29</f>
        <v>0</v>
      </c>
      <c r="AI68" s="122">
        <f>COSM_CWS!AI29</f>
        <v>0</v>
      </c>
      <c r="AJ68" s="122">
        <f>COSM_CWS!AJ29</f>
        <v>0</v>
      </c>
      <c r="AK68" s="122">
        <f>COSM_CWS!AK29</f>
        <v>0</v>
      </c>
      <c r="AL68" s="122">
        <f>COSM_CWS!AL29</f>
        <v>0</v>
      </c>
      <c r="AM68" s="122">
        <f>COSM_CWS!AM29</f>
        <v>0</v>
      </c>
      <c r="AN68" s="122">
        <f>COSM_CWS!AN29</f>
        <v>0</v>
      </c>
      <c r="AO68" s="122">
        <f>COSM_CWS!AO29</f>
        <v>0</v>
      </c>
      <c r="AP68" s="122">
        <f>COSM_CWS!AP29</f>
        <v>0</v>
      </c>
      <c r="AQ68" s="122">
        <f>COSM_CWS!AQ29</f>
        <v>0</v>
      </c>
      <c r="AR68" s="122">
        <f>COSM_CWS!AR29</f>
        <v>0</v>
      </c>
      <c r="AS68" s="122">
        <f>COSM_CWS!AS29</f>
        <v>0</v>
      </c>
      <c r="AT68" s="122">
        <f>COSM_CWS!AT29</f>
        <v>0</v>
      </c>
      <c r="AU68" s="122">
        <f>COSM_CWS!AU29</f>
        <v>0</v>
      </c>
      <c r="AV68" s="122">
        <f>COSM_CWS!AV29</f>
        <v>0</v>
      </c>
      <c r="AW68" s="122">
        <f>COSM_CWS!AW29</f>
        <v>0</v>
      </c>
      <c r="AX68" s="122">
        <f>COSM_CWS!AX29</f>
        <v>0</v>
      </c>
      <c r="AY68" s="122">
        <f>COSM_CWS!AY29</f>
        <v>0</v>
      </c>
      <c r="AZ68" s="122">
        <f>COSM_CWS!AZ29</f>
        <v>0</v>
      </c>
      <c r="BA68" s="122">
        <f>COSM_CWS!BA29</f>
        <v>0</v>
      </c>
      <c r="BB68" s="122">
        <f>COSM_CWS!BB29</f>
        <v>0</v>
      </c>
      <c r="BC68" s="122">
        <f>COSM_CWS!BC29</f>
        <v>0</v>
      </c>
      <c r="BD68" s="122">
        <f>COSM_CWS!BD29</f>
        <v>0</v>
      </c>
      <c r="BE68" s="122">
        <f>COSM_CWS!BE29</f>
        <v>0</v>
      </c>
      <c r="BF68" s="122">
        <f>COSM_CWS!BF29</f>
        <v>0</v>
      </c>
      <c r="BG68" s="122">
        <f>COSM_CWS!BG29</f>
        <v>0</v>
      </c>
      <c r="BH68" s="122">
        <f>COSM_CWS!BH29</f>
        <v>0</v>
      </c>
      <c r="BI68" s="122">
        <f>COSM_CWS!BI29</f>
        <v>0</v>
      </c>
      <c r="BJ68" s="122">
        <f>COSM_CWS!BJ29</f>
        <v>0</v>
      </c>
      <c r="BK68" s="122">
        <f>COSM_CWS!BK29</f>
        <v>0</v>
      </c>
    </row>
    <row r="69" spans="1:63" x14ac:dyDescent="0.15">
      <c r="A69" s="75"/>
      <c r="B69" s="125"/>
    </row>
    <row r="70" spans="1:63" x14ac:dyDescent="0.15">
      <c r="A70" s="75"/>
      <c r="B70" s="126" t="s">
        <v>394</v>
      </c>
      <c r="C70" s="122">
        <f>COSM_CWS!C31</f>
        <v>0</v>
      </c>
      <c r="D70" s="122">
        <f>COSM_CWS!D31</f>
        <v>0</v>
      </c>
      <c r="E70" s="122">
        <f>COSM_CWS!E31</f>
        <v>0</v>
      </c>
      <c r="F70" s="122">
        <f>COSM_CWS!F31</f>
        <v>0</v>
      </c>
      <c r="G70" s="122">
        <f>COSM_CWS!G31</f>
        <v>0</v>
      </c>
      <c r="H70" s="122">
        <f>COSM_CWS!H31</f>
        <v>0</v>
      </c>
      <c r="I70" s="122">
        <f>COSM_CWS!I31</f>
        <v>0</v>
      </c>
      <c r="J70" s="122">
        <f>COSM_CWS!J31</f>
        <v>0</v>
      </c>
      <c r="K70" s="122">
        <f>COSM_CWS!K31</f>
        <v>0</v>
      </c>
      <c r="L70" s="122">
        <f>COSM_CWS!L31</f>
        <v>0</v>
      </c>
      <c r="M70" s="122">
        <f>COSM_CWS!M31</f>
        <v>0</v>
      </c>
      <c r="N70" s="122">
        <f>COSM_CWS!N31</f>
        <v>0</v>
      </c>
      <c r="O70" s="122">
        <f>COSM_CWS!O31</f>
        <v>0</v>
      </c>
      <c r="P70" s="122">
        <f>COSM_CWS!P31</f>
        <v>0</v>
      </c>
      <c r="Q70" s="122">
        <f>COSM_CWS!Q31</f>
        <v>0</v>
      </c>
      <c r="R70" s="122">
        <f>COSM_CWS!R31</f>
        <v>0</v>
      </c>
      <c r="S70" s="122">
        <f>COSM_CWS!S31</f>
        <v>0</v>
      </c>
      <c r="T70" s="122">
        <f>COSM_CWS!T31</f>
        <v>0</v>
      </c>
      <c r="U70" s="122">
        <f>COSM_CWS!U31</f>
        <v>0</v>
      </c>
      <c r="V70" s="122">
        <f>COSM_CWS!V31</f>
        <v>0</v>
      </c>
      <c r="W70" s="122">
        <f>COSM_CWS!W31</f>
        <v>0</v>
      </c>
      <c r="X70" s="122">
        <f>COSM_CWS!X31</f>
        <v>0</v>
      </c>
      <c r="Y70" s="122">
        <f>COSM_CWS!Y31</f>
        <v>0</v>
      </c>
      <c r="Z70" s="122">
        <f>COSM_CWS!Z31</f>
        <v>0</v>
      </c>
      <c r="AA70" s="122">
        <f>COSM_CWS!AA31</f>
        <v>0</v>
      </c>
      <c r="AB70" s="122">
        <f>COSM_CWS!AB31</f>
        <v>0</v>
      </c>
      <c r="AC70" s="122">
        <f>COSM_CWS!AC31</f>
        <v>0</v>
      </c>
      <c r="AD70" s="122">
        <f>COSM_CWS!AD31</f>
        <v>0</v>
      </c>
      <c r="AE70" s="122">
        <f>COSM_CWS!AE31</f>
        <v>0</v>
      </c>
      <c r="AF70" s="122">
        <f>COSM_CWS!AF31</f>
        <v>0</v>
      </c>
      <c r="AG70" s="122">
        <f>COSM_CWS!AG31</f>
        <v>0</v>
      </c>
      <c r="AH70" s="122">
        <f>COSM_CWS!AH31</f>
        <v>0</v>
      </c>
      <c r="AI70" s="122">
        <f>COSM_CWS!AI31</f>
        <v>0</v>
      </c>
      <c r="AJ70" s="122">
        <f>COSM_CWS!AJ31</f>
        <v>0</v>
      </c>
      <c r="AK70" s="122">
        <f>COSM_CWS!AK31</f>
        <v>0</v>
      </c>
      <c r="AL70" s="122">
        <f>COSM_CWS!AL31</f>
        <v>0</v>
      </c>
      <c r="AM70" s="122">
        <f>COSM_CWS!AM31</f>
        <v>0</v>
      </c>
      <c r="AN70" s="122">
        <f>COSM_CWS!AN31</f>
        <v>0</v>
      </c>
      <c r="AO70" s="122">
        <f>COSM_CWS!AO31</f>
        <v>0</v>
      </c>
      <c r="AP70" s="122">
        <f>COSM_CWS!AP31</f>
        <v>0</v>
      </c>
      <c r="AQ70" s="122">
        <f>COSM_CWS!AQ31</f>
        <v>0</v>
      </c>
      <c r="AR70" s="122">
        <f>COSM_CWS!AR31</f>
        <v>0</v>
      </c>
      <c r="AS70" s="122">
        <f>COSM_CWS!AS31</f>
        <v>0</v>
      </c>
      <c r="AT70" s="122">
        <f>COSM_CWS!AT31</f>
        <v>0</v>
      </c>
      <c r="AU70" s="122">
        <f>COSM_CWS!AU31</f>
        <v>0</v>
      </c>
      <c r="AV70" s="122">
        <f>COSM_CWS!AV31</f>
        <v>0</v>
      </c>
      <c r="AW70" s="122">
        <f>COSM_CWS!AW31</f>
        <v>0</v>
      </c>
      <c r="AX70" s="122">
        <f>COSM_CWS!AX31</f>
        <v>0</v>
      </c>
      <c r="AY70" s="122">
        <f>COSM_CWS!AY31</f>
        <v>0</v>
      </c>
      <c r="AZ70" s="122">
        <f>COSM_CWS!AZ31</f>
        <v>0</v>
      </c>
      <c r="BA70" s="122">
        <f>COSM_CWS!BA31</f>
        <v>0</v>
      </c>
      <c r="BB70" s="122">
        <f>COSM_CWS!BB31</f>
        <v>0</v>
      </c>
      <c r="BC70" s="122">
        <f>COSM_CWS!BC31</f>
        <v>0</v>
      </c>
      <c r="BD70" s="122">
        <f>COSM_CWS!BD31</f>
        <v>0</v>
      </c>
      <c r="BE70" s="122">
        <f>COSM_CWS!BE31</f>
        <v>0</v>
      </c>
      <c r="BF70" s="122">
        <f>COSM_CWS!BF31</f>
        <v>0</v>
      </c>
      <c r="BG70" s="122">
        <f>COSM_CWS!BG31</f>
        <v>0</v>
      </c>
      <c r="BH70" s="122">
        <f>COSM_CWS!BH31</f>
        <v>0</v>
      </c>
      <c r="BI70" s="122">
        <f>COSM_CWS!BI31</f>
        <v>0</v>
      </c>
      <c r="BJ70" s="122">
        <f>COSM_CWS!BJ31</f>
        <v>0</v>
      </c>
      <c r="BK70" s="122">
        <f>COSM_CWS!BK31</f>
        <v>0</v>
      </c>
    </row>
    <row r="71" spans="1:63" x14ac:dyDescent="0.15">
      <c r="A71" s="75"/>
      <c r="B71" s="48"/>
    </row>
    <row r="72" spans="1:63" x14ac:dyDescent="0.15">
      <c r="A72" s="75"/>
      <c r="B72" s="50" t="s">
        <v>419</v>
      </c>
    </row>
    <row r="73" spans="1:63" x14ac:dyDescent="0.15">
      <c r="A73" s="75"/>
      <c r="B73" s="124" t="s">
        <v>402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0</v>
      </c>
      <c r="H73" s="122">
        <f>COSM_CWS!H34</f>
        <v>0</v>
      </c>
      <c r="I73" s="122">
        <f>COSM_CWS!I34</f>
        <v>0</v>
      </c>
      <c r="J73" s="122">
        <f>COSM_CWS!J34</f>
        <v>0</v>
      </c>
      <c r="K73" s="122">
        <f>COSM_CWS!K34</f>
        <v>0</v>
      </c>
      <c r="L73" s="122">
        <f>COSM_CWS!L34</f>
        <v>0</v>
      </c>
      <c r="M73" s="122">
        <f>COSM_CWS!M34</f>
        <v>0</v>
      </c>
      <c r="N73" s="122">
        <f>COSM_CWS!N34</f>
        <v>0</v>
      </c>
      <c r="O73" s="122">
        <f>COSM_CWS!O34</f>
        <v>0</v>
      </c>
      <c r="P73" s="122">
        <f>COSM_CWS!P34</f>
        <v>0</v>
      </c>
      <c r="Q73" s="122">
        <f>COSM_CWS!Q34</f>
        <v>0</v>
      </c>
      <c r="R73" s="122">
        <f>COSM_CWS!R34</f>
        <v>0</v>
      </c>
      <c r="S73" s="122">
        <f>COSM_CWS!S34</f>
        <v>0</v>
      </c>
      <c r="T73" s="122">
        <f>COSM_CWS!T34</f>
        <v>0</v>
      </c>
      <c r="U73" s="122">
        <f>COSM_CWS!U34</f>
        <v>0</v>
      </c>
      <c r="V73" s="122">
        <f>COSM_CWS!V34</f>
        <v>0</v>
      </c>
      <c r="W73" s="122">
        <f>COSM_CWS!W34</f>
        <v>0</v>
      </c>
      <c r="X73" s="122">
        <f>COSM_CWS!X34</f>
        <v>0</v>
      </c>
      <c r="Y73" s="122">
        <f>COSM_CWS!Y34</f>
        <v>0</v>
      </c>
      <c r="Z73" s="122">
        <f>COSM_CWS!Z34</f>
        <v>0</v>
      </c>
      <c r="AA73" s="122">
        <f>COSM_CWS!AA34</f>
        <v>0</v>
      </c>
      <c r="AB73" s="122">
        <f>COSM_CWS!AB34</f>
        <v>0</v>
      </c>
      <c r="AC73" s="122">
        <f>COSM_CWS!AC34</f>
        <v>0</v>
      </c>
      <c r="AD73" s="122">
        <f>COSM_CWS!AD34</f>
        <v>0</v>
      </c>
      <c r="AE73" s="122">
        <f>COSM_CWS!AE34</f>
        <v>0</v>
      </c>
      <c r="AF73" s="122">
        <f>COSM_CWS!AF34</f>
        <v>0</v>
      </c>
      <c r="AG73" s="122">
        <f>COSM_CWS!AG34</f>
        <v>0</v>
      </c>
      <c r="AH73" s="122">
        <f>COSM_CWS!AH34</f>
        <v>0</v>
      </c>
      <c r="AI73" s="122">
        <f>COSM_CWS!AI34</f>
        <v>0</v>
      </c>
      <c r="AJ73" s="122">
        <f>COSM_CWS!AJ34</f>
        <v>0</v>
      </c>
      <c r="AK73" s="122">
        <f>COSM_CWS!AK34</f>
        <v>0</v>
      </c>
      <c r="AL73" s="122">
        <f>COSM_CWS!AL34</f>
        <v>0</v>
      </c>
      <c r="AM73" s="122">
        <f>COSM_CWS!AM34</f>
        <v>0</v>
      </c>
      <c r="AN73" s="122">
        <f>COSM_CWS!AN34</f>
        <v>0</v>
      </c>
      <c r="AO73" s="122">
        <f>COSM_CWS!AO34</f>
        <v>0</v>
      </c>
      <c r="AP73" s="122">
        <f>COSM_CWS!AP34</f>
        <v>0</v>
      </c>
      <c r="AQ73" s="122">
        <f>COSM_CWS!AQ34</f>
        <v>0</v>
      </c>
      <c r="AR73" s="122">
        <f>COSM_CWS!AR34</f>
        <v>0</v>
      </c>
      <c r="AS73" s="122">
        <f>COSM_CWS!AS34</f>
        <v>0</v>
      </c>
      <c r="AT73" s="122">
        <f>COSM_CWS!AT34</f>
        <v>0</v>
      </c>
      <c r="AU73" s="122">
        <f>COSM_CWS!AU34</f>
        <v>0</v>
      </c>
      <c r="AV73" s="122">
        <f>COSM_CWS!AV34</f>
        <v>0</v>
      </c>
      <c r="AW73" s="122">
        <f>COSM_CWS!AW34</f>
        <v>0</v>
      </c>
      <c r="AX73" s="122">
        <f>COSM_CWS!AX34</f>
        <v>0</v>
      </c>
      <c r="AY73" s="122">
        <f>COSM_CWS!AY34</f>
        <v>0</v>
      </c>
      <c r="AZ73" s="122">
        <f>COSM_CWS!AZ34</f>
        <v>0</v>
      </c>
      <c r="BA73" s="122">
        <f>COSM_CWS!BA34</f>
        <v>0</v>
      </c>
      <c r="BB73" s="122">
        <f>COSM_CWS!BB34</f>
        <v>0</v>
      </c>
      <c r="BC73" s="122">
        <f>COSM_CWS!BC34</f>
        <v>0</v>
      </c>
      <c r="BD73" s="122">
        <f>COSM_CWS!BD34</f>
        <v>0</v>
      </c>
      <c r="BE73" s="122">
        <f>COSM_CWS!BE34</f>
        <v>0</v>
      </c>
      <c r="BF73" s="122">
        <f>COSM_CWS!BF34</f>
        <v>0</v>
      </c>
      <c r="BG73" s="122">
        <f>COSM_CWS!BG34</f>
        <v>0</v>
      </c>
      <c r="BH73" s="122">
        <f>COSM_CWS!BH34</f>
        <v>0</v>
      </c>
      <c r="BI73" s="122">
        <f>COSM_CWS!BI34</f>
        <v>0</v>
      </c>
      <c r="BJ73" s="122">
        <f>COSM_CWS!BJ34</f>
        <v>0</v>
      </c>
      <c r="BK73" s="122">
        <f>COSM_CWS!BK34</f>
        <v>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395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420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0</v>
      </c>
      <c r="H77" s="122">
        <f>COSM_CWS!H38</f>
        <v>0</v>
      </c>
      <c r="I77" s="122">
        <f>COSM_CWS!I38</f>
        <v>0</v>
      </c>
      <c r="J77" s="122">
        <f>COSM_CWS!J38</f>
        <v>0</v>
      </c>
      <c r="K77" s="122">
        <f>COSM_CWS!K38</f>
        <v>0</v>
      </c>
      <c r="L77" s="122">
        <f>COSM_CWS!L38</f>
        <v>0</v>
      </c>
      <c r="M77" s="122">
        <f>COSM_CWS!M38</f>
        <v>0</v>
      </c>
      <c r="N77" s="122">
        <f>COSM_CWS!N38</f>
        <v>0</v>
      </c>
      <c r="O77" s="122">
        <f>COSM_CWS!O38</f>
        <v>0</v>
      </c>
      <c r="P77" s="122">
        <f>COSM_CWS!P38</f>
        <v>0</v>
      </c>
      <c r="Q77" s="122">
        <f>COSM_CWS!Q38</f>
        <v>0</v>
      </c>
      <c r="R77" s="122">
        <f>COSM_CWS!R38</f>
        <v>0</v>
      </c>
      <c r="S77" s="122">
        <f>COSM_CWS!S38</f>
        <v>0</v>
      </c>
      <c r="T77" s="122">
        <f>COSM_CWS!T38</f>
        <v>0</v>
      </c>
      <c r="U77" s="122">
        <f>COSM_CWS!U38</f>
        <v>0</v>
      </c>
      <c r="V77" s="122">
        <f>COSM_CWS!V38</f>
        <v>0</v>
      </c>
      <c r="W77" s="122">
        <f>COSM_CWS!W38</f>
        <v>0</v>
      </c>
      <c r="X77" s="122">
        <f>COSM_CWS!X38</f>
        <v>0</v>
      </c>
      <c r="Y77" s="122">
        <f>COSM_CWS!Y38</f>
        <v>0</v>
      </c>
      <c r="Z77" s="122">
        <f>COSM_CWS!Z38</f>
        <v>0</v>
      </c>
      <c r="AA77" s="122">
        <f>COSM_CWS!AA38</f>
        <v>0</v>
      </c>
      <c r="AB77" s="122">
        <f>COSM_CWS!AB38</f>
        <v>0</v>
      </c>
      <c r="AC77" s="122">
        <f>COSM_CWS!AC38</f>
        <v>0</v>
      </c>
      <c r="AD77" s="122">
        <f>COSM_CWS!AD38</f>
        <v>0</v>
      </c>
      <c r="AE77" s="122">
        <f>COSM_CWS!AE38</f>
        <v>0</v>
      </c>
      <c r="AF77" s="122">
        <f>COSM_CWS!AF38</f>
        <v>0</v>
      </c>
      <c r="AG77" s="122">
        <f>COSM_CWS!AG38</f>
        <v>0</v>
      </c>
      <c r="AH77" s="122">
        <f>COSM_CWS!AH38</f>
        <v>0</v>
      </c>
      <c r="AI77" s="122">
        <f>COSM_CWS!AI38</f>
        <v>0</v>
      </c>
      <c r="AJ77" s="122">
        <f>COSM_CWS!AJ38</f>
        <v>0</v>
      </c>
      <c r="AK77" s="122">
        <f>COSM_CWS!AK38</f>
        <v>0</v>
      </c>
      <c r="AL77" s="122">
        <f>COSM_CWS!AL38</f>
        <v>0</v>
      </c>
      <c r="AM77" s="122">
        <f>COSM_CWS!AM38</f>
        <v>0</v>
      </c>
      <c r="AN77" s="122">
        <f>COSM_CWS!AN38</f>
        <v>0</v>
      </c>
      <c r="AO77" s="122">
        <f>COSM_CWS!AO38</f>
        <v>0</v>
      </c>
      <c r="AP77" s="122">
        <f>COSM_CWS!AP38</f>
        <v>0</v>
      </c>
      <c r="AQ77" s="122">
        <f>COSM_CWS!AQ38</f>
        <v>0</v>
      </c>
      <c r="AR77" s="122">
        <f>COSM_CWS!AR38</f>
        <v>0</v>
      </c>
      <c r="AS77" s="122">
        <f>COSM_CWS!AS38</f>
        <v>0</v>
      </c>
      <c r="AT77" s="122">
        <f>COSM_CWS!AT38</f>
        <v>0</v>
      </c>
      <c r="AU77" s="122">
        <f>COSM_CWS!AU38</f>
        <v>0</v>
      </c>
      <c r="AV77" s="122">
        <f>COSM_CWS!AV38</f>
        <v>0</v>
      </c>
      <c r="AW77" s="122">
        <f>COSM_CWS!AW38</f>
        <v>0</v>
      </c>
      <c r="AX77" s="122">
        <f>COSM_CWS!AX38</f>
        <v>0</v>
      </c>
      <c r="AY77" s="122">
        <f>COSM_CWS!AY38</f>
        <v>0</v>
      </c>
      <c r="AZ77" s="122">
        <f>COSM_CWS!AZ38</f>
        <v>0</v>
      </c>
      <c r="BA77" s="122">
        <f>COSM_CWS!BA38</f>
        <v>0</v>
      </c>
      <c r="BB77" s="122">
        <f>COSM_CWS!BB38</f>
        <v>0</v>
      </c>
      <c r="BC77" s="122">
        <f>COSM_CWS!BC38</f>
        <v>0</v>
      </c>
      <c r="BD77" s="122">
        <f>COSM_CWS!BD38</f>
        <v>0</v>
      </c>
      <c r="BE77" s="122">
        <f>COSM_CWS!BE38</f>
        <v>0</v>
      </c>
      <c r="BF77" s="122">
        <f>COSM_CWS!BF38</f>
        <v>0</v>
      </c>
      <c r="BG77" s="122">
        <f>COSM_CWS!BG38</f>
        <v>0</v>
      </c>
      <c r="BH77" s="122">
        <f>COSM_CWS!BH38</f>
        <v>0</v>
      </c>
      <c r="BI77" s="122">
        <f>COSM_CWS!BI38</f>
        <v>0</v>
      </c>
      <c r="BJ77" s="122">
        <f>COSM_CWS!BJ38</f>
        <v>0</v>
      </c>
      <c r="BK77" s="122">
        <f>COSM_CWS!BK38</f>
        <v>0</v>
      </c>
    </row>
    <row r="78" spans="1:63" x14ac:dyDescent="0.15">
      <c r="A78" s="75"/>
      <c r="B78" s="48"/>
    </row>
    <row r="79" spans="1:63" x14ac:dyDescent="0.15">
      <c r="A79" s="75"/>
      <c r="B79" s="50" t="s">
        <v>440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0</v>
      </c>
      <c r="L79" s="121">
        <f>COSM_CWS!L40</f>
        <v>0</v>
      </c>
      <c r="M79" s="121">
        <f>COSM_CWS!M40</f>
        <v>0</v>
      </c>
      <c r="N79" s="121">
        <f>COSM_CWS!N40</f>
        <v>0</v>
      </c>
      <c r="O79" s="121">
        <f>COSM_CWS!O40</f>
        <v>0</v>
      </c>
      <c r="P79" s="121">
        <f>COSM_CWS!P40</f>
        <v>0</v>
      </c>
      <c r="Q79" s="121">
        <f>COSM_CWS!Q40</f>
        <v>0</v>
      </c>
      <c r="R79" s="121">
        <f>COSM_CWS!R40</f>
        <v>0</v>
      </c>
      <c r="S79" s="121">
        <f>COSM_CWS!S40</f>
        <v>0</v>
      </c>
      <c r="T79" s="121">
        <f>COSM_CWS!T40</f>
        <v>0</v>
      </c>
      <c r="U79" s="121">
        <f>COSM_CWS!U40</f>
        <v>0</v>
      </c>
      <c r="V79" s="121">
        <f>COSM_CWS!V40</f>
        <v>0</v>
      </c>
      <c r="W79" s="121">
        <f>COSM_CWS!W40</f>
        <v>0</v>
      </c>
      <c r="X79" s="121">
        <f>COSM_CWS!X40</f>
        <v>0</v>
      </c>
      <c r="Y79" s="121">
        <f>COSM_CWS!Y40</f>
        <v>0</v>
      </c>
      <c r="Z79" s="121">
        <f>COSM_CWS!Z40</f>
        <v>0</v>
      </c>
      <c r="AA79" s="121">
        <f>COSM_CWS!AA40</f>
        <v>0</v>
      </c>
      <c r="AB79" s="121">
        <f>COSM_CWS!AB40</f>
        <v>0</v>
      </c>
      <c r="AC79" s="121">
        <f>COSM_CWS!AC40</f>
        <v>0</v>
      </c>
      <c r="AD79" s="121">
        <f>COSM_CWS!AD40</f>
        <v>0</v>
      </c>
      <c r="AE79" s="121">
        <f>COSM_CWS!AE40</f>
        <v>0</v>
      </c>
      <c r="AF79" s="121">
        <f>COSM_CWS!AF40</f>
        <v>0</v>
      </c>
      <c r="AG79" s="121">
        <f>COSM_CWS!AG40</f>
        <v>0</v>
      </c>
      <c r="AH79" s="121">
        <f>COSM_CWS!AH40</f>
        <v>0</v>
      </c>
      <c r="AI79" s="121">
        <f>COSM_CWS!AI40</f>
        <v>0</v>
      </c>
      <c r="AJ79" s="121">
        <f>COSM_CWS!AJ40</f>
        <v>0</v>
      </c>
      <c r="AK79" s="121">
        <f>COSM_CWS!AK40</f>
        <v>0</v>
      </c>
      <c r="AL79" s="121">
        <f>COSM_CWS!AL40</f>
        <v>0</v>
      </c>
      <c r="AM79" s="121">
        <f>COSM_CWS!AM40</f>
        <v>0</v>
      </c>
      <c r="AN79" s="121">
        <f>COSM_CWS!AN40</f>
        <v>0</v>
      </c>
      <c r="AO79" s="121">
        <f>COSM_CWS!AO40</f>
        <v>0</v>
      </c>
      <c r="AP79" s="121">
        <f>COSM_CWS!AP40</f>
        <v>0</v>
      </c>
      <c r="AQ79" s="121">
        <f>COSM_CWS!AQ40</f>
        <v>0</v>
      </c>
      <c r="AR79" s="121">
        <f>COSM_CWS!AR40</f>
        <v>0</v>
      </c>
      <c r="AS79" s="121">
        <f>COSM_CWS!AS40</f>
        <v>0</v>
      </c>
      <c r="AT79" s="121">
        <f>COSM_CWS!AT40</f>
        <v>0</v>
      </c>
      <c r="AU79" s="121">
        <f>COSM_CWS!AU40</f>
        <v>0</v>
      </c>
      <c r="AV79" s="121">
        <f>COSM_CWS!AV40</f>
        <v>0</v>
      </c>
      <c r="AW79" s="121">
        <f>COSM_CWS!AW40</f>
        <v>0</v>
      </c>
      <c r="AX79" s="121">
        <f>COSM_CWS!AX40</f>
        <v>0</v>
      </c>
      <c r="AY79" s="121">
        <f>COSM_CWS!AY40</f>
        <v>0</v>
      </c>
      <c r="AZ79" s="121">
        <f>COSM_CWS!AZ40</f>
        <v>0</v>
      </c>
      <c r="BA79" s="121">
        <f>COSM_CWS!BA40</f>
        <v>0</v>
      </c>
      <c r="BB79" s="121">
        <f>COSM_CWS!BB40</f>
        <v>0</v>
      </c>
      <c r="BC79" s="121">
        <f>COSM_CWS!BC40</f>
        <v>0</v>
      </c>
      <c r="BD79" s="121">
        <f>COSM_CWS!BD40</f>
        <v>0</v>
      </c>
      <c r="BE79" s="121">
        <f>COSM_CWS!BE40</f>
        <v>0</v>
      </c>
      <c r="BF79" s="121">
        <f>COSM_CWS!BF40</f>
        <v>0</v>
      </c>
      <c r="BG79" s="121">
        <f>COSM_CWS!BG40</f>
        <v>0</v>
      </c>
      <c r="BH79" s="121">
        <f>COSM_CWS!BH40</f>
        <v>0</v>
      </c>
      <c r="BI79" s="121">
        <f>COSM_CWS!BI40</f>
        <v>0</v>
      </c>
      <c r="BJ79" s="121">
        <f>COSM_CWS!BJ40</f>
        <v>0</v>
      </c>
      <c r="BK79" s="121">
        <f>COSM_CWS!BK40</f>
        <v>0</v>
      </c>
    </row>
    <row r="80" spans="1:63" x14ac:dyDescent="0.15">
      <c r="A80" s="75"/>
      <c r="B80" s="48"/>
    </row>
    <row r="81" spans="1:64" x14ac:dyDescent="0.15">
      <c r="A81" s="75"/>
      <c r="B81" s="50" t="s">
        <v>441</v>
      </c>
      <c r="C81" s="130">
        <f>COSM_CWS!C42</f>
        <v>0</v>
      </c>
      <c r="D81" s="130">
        <f>COSM_CWS!D42</f>
        <v>0</v>
      </c>
      <c r="E81" s="130">
        <f>COSM_CWS!E42</f>
        <v>0</v>
      </c>
      <c r="F81" s="130">
        <f>COSM_CWS!F42</f>
        <v>0</v>
      </c>
      <c r="G81" s="130">
        <f>COSM_CWS!G42</f>
        <v>0</v>
      </c>
      <c r="H81" s="130">
        <f>COSM_CWS!H42</f>
        <v>0</v>
      </c>
      <c r="I81" s="130">
        <f>COSM_CWS!I42</f>
        <v>0</v>
      </c>
      <c r="J81" s="130">
        <f>COSM_CWS!J42</f>
        <v>0</v>
      </c>
      <c r="K81" s="130">
        <f>COSM_CWS!K42</f>
        <v>0</v>
      </c>
      <c r="L81" s="130">
        <f>COSM_CWS!L42</f>
        <v>0</v>
      </c>
      <c r="M81" s="130">
        <f>COSM_CWS!M42</f>
        <v>0</v>
      </c>
      <c r="N81" s="130">
        <f>COSM_CWS!N42</f>
        <v>0</v>
      </c>
      <c r="O81" s="130">
        <f>COSM_CWS!O42</f>
        <v>0</v>
      </c>
      <c r="P81" s="130">
        <f>COSM_CWS!P42</f>
        <v>0</v>
      </c>
      <c r="Q81" s="130">
        <f>COSM_CWS!Q42</f>
        <v>0</v>
      </c>
      <c r="R81" s="130">
        <f>COSM_CWS!R42</f>
        <v>0</v>
      </c>
      <c r="S81" s="130">
        <f>COSM_CWS!S42</f>
        <v>0</v>
      </c>
      <c r="T81" s="130">
        <f>COSM_CWS!T42</f>
        <v>0</v>
      </c>
      <c r="U81" s="130">
        <f>COSM_CWS!U42</f>
        <v>0</v>
      </c>
      <c r="V81" s="130">
        <f>COSM_CWS!V42</f>
        <v>0</v>
      </c>
      <c r="W81" s="130">
        <f>COSM_CWS!W42</f>
        <v>0</v>
      </c>
      <c r="X81" s="130">
        <f>COSM_CWS!X42</f>
        <v>0</v>
      </c>
      <c r="Y81" s="130">
        <f>COSM_CWS!Y42</f>
        <v>0</v>
      </c>
      <c r="Z81" s="130">
        <f>COSM_CWS!Z42</f>
        <v>0</v>
      </c>
      <c r="AA81" s="130">
        <f>COSM_CWS!AA42</f>
        <v>0</v>
      </c>
      <c r="AB81" s="130">
        <f>COSM_CWS!AB42</f>
        <v>0</v>
      </c>
      <c r="AC81" s="130">
        <f>COSM_CWS!AC42</f>
        <v>0</v>
      </c>
      <c r="AD81" s="130">
        <f>COSM_CWS!AD42</f>
        <v>0</v>
      </c>
      <c r="AE81" s="130">
        <f>COSM_CWS!AE42</f>
        <v>0</v>
      </c>
      <c r="AF81" s="130">
        <f>COSM_CWS!AF42</f>
        <v>0</v>
      </c>
      <c r="AG81" s="130">
        <f>COSM_CWS!AG42</f>
        <v>0</v>
      </c>
      <c r="AH81" s="130">
        <f>COSM_CWS!AH42</f>
        <v>0</v>
      </c>
      <c r="AI81" s="130">
        <f>COSM_CWS!AI42</f>
        <v>0</v>
      </c>
      <c r="AJ81" s="130">
        <f>COSM_CWS!AJ42</f>
        <v>0</v>
      </c>
      <c r="AK81" s="130">
        <f>COSM_CWS!AK42</f>
        <v>0</v>
      </c>
      <c r="AL81" s="130">
        <f>COSM_CWS!AL42</f>
        <v>0</v>
      </c>
      <c r="AM81" s="130">
        <f>COSM_CWS!AM42</f>
        <v>0</v>
      </c>
      <c r="AN81" s="130">
        <f>COSM_CWS!AN42</f>
        <v>0</v>
      </c>
      <c r="AO81" s="130">
        <f>COSM_CWS!AO42</f>
        <v>0</v>
      </c>
      <c r="AP81" s="130">
        <f>COSM_CWS!AP42</f>
        <v>0</v>
      </c>
      <c r="AQ81" s="130">
        <f>COSM_CWS!AQ42</f>
        <v>0</v>
      </c>
      <c r="AR81" s="130">
        <f>COSM_CWS!AR42</f>
        <v>0</v>
      </c>
      <c r="AS81" s="130">
        <f>COSM_CWS!AS42</f>
        <v>0</v>
      </c>
      <c r="AT81" s="130">
        <f>COSM_CWS!AT42</f>
        <v>0</v>
      </c>
      <c r="AU81" s="130">
        <f>COSM_CWS!AU42</f>
        <v>0</v>
      </c>
      <c r="AV81" s="130">
        <f>COSM_CWS!AV42</f>
        <v>0</v>
      </c>
      <c r="AW81" s="130">
        <f>COSM_CWS!AW42</f>
        <v>0</v>
      </c>
      <c r="AX81" s="130">
        <f>COSM_CWS!AX42</f>
        <v>0</v>
      </c>
      <c r="AY81" s="130">
        <f>COSM_CWS!AY42</f>
        <v>0</v>
      </c>
      <c r="AZ81" s="130">
        <f>COSM_CWS!AZ42</f>
        <v>0</v>
      </c>
      <c r="BA81" s="130">
        <f>COSM_CWS!BA42</f>
        <v>0</v>
      </c>
      <c r="BB81" s="130">
        <f>COSM_CWS!BB42</f>
        <v>0</v>
      </c>
      <c r="BC81" s="130">
        <f>COSM_CWS!BC42</f>
        <v>0</v>
      </c>
      <c r="BD81" s="130">
        <f>COSM_CWS!BD42</f>
        <v>0</v>
      </c>
      <c r="BE81" s="130">
        <f>COSM_CWS!BE42</f>
        <v>0</v>
      </c>
      <c r="BF81" s="130">
        <f>COSM_CWS!BF42</f>
        <v>0</v>
      </c>
      <c r="BG81" s="130">
        <f>COSM_CWS!BG42</f>
        <v>0</v>
      </c>
      <c r="BH81" s="130">
        <f>COSM_CWS!BH42</f>
        <v>0</v>
      </c>
      <c r="BI81" s="130">
        <f>COSM_CWS!BI42</f>
        <v>0</v>
      </c>
      <c r="BJ81" s="130">
        <f>COSM_CWS!BJ42</f>
        <v>0</v>
      </c>
      <c r="BK81" s="130">
        <f>COSM_CWS!BK42</f>
        <v>0</v>
      </c>
    </row>
    <row r="82" spans="1:64" x14ac:dyDescent="0.15">
      <c r="A82" s="75"/>
      <c r="B82" s="48"/>
    </row>
    <row r="83" spans="1:64" x14ac:dyDescent="0.15">
      <c r="A83" s="75"/>
      <c r="B83" s="50" t="s">
        <v>396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700000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421</v>
      </c>
      <c r="C86" s="130">
        <f>COSM_CWS!C47</f>
        <v>0</v>
      </c>
      <c r="D86" s="130">
        <f>COSM_CWS!D47</f>
        <v>0</v>
      </c>
      <c r="E86" s="130">
        <f>COSM_CWS!E47</f>
        <v>0</v>
      </c>
      <c r="F86" s="130">
        <f>COSM_CWS!F47</f>
        <v>0</v>
      </c>
      <c r="G86" s="130">
        <f>COSM_CWS!G47</f>
        <v>160000</v>
      </c>
      <c r="H86" s="130">
        <f>COSM_CWS!H47</f>
        <v>160000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418</v>
      </c>
      <c r="C88" s="121">
        <f>COSM_CWS!C49</f>
        <v>0</v>
      </c>
      <c r="D88" s="121">
        <f>COSM_CWS!D49</f>
        <v>0</v>
      </c>
      <c r="E88" s="121">
        <f>COSM_CWS!E49</f>
        <v>0</v>
      </c>
      <c r="F88" s="121">
        <f>COSM_CWS!F49</f>
        <v>0</v>
      </c>
      <c r="G88" s="121">
        <f>COSM_CWS!G49</f>
        <v>860000</v>
      </c>
      <c r="H88" s="121">
        <f>COSM_CWS!H49</f>
        <v>160000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668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</v>
      </c>
      <c r="E93" s="28">
        <f>STAFF_CWS!I58</f>
        <v>0</v>
      </c>
      <c r="F93" s="28">
        <f>STAFF_CWS!J58</f>
        <v>0</v>
      </c>
      <c r="G93" s="28">
        <f>STAFF_CWS!K58</f>
        <v>0</v>
      </c>
      <c r="H93" s="28">
        <f>STAFF_CWS!L58</f>
        <v>0</v>
      </c>
      <c r="I93" s="28">
        <f>STAFF_CWS!M58</f>
        <v>0</v>
      </c>
      <c r="J93" s="28">
        <f>STAFF_CWS!N58</f>
        <v>0</v>
      </c>
      <c r="K93" s="28">
        <f>STAFF_CWS!O58</f>
        <v>0</v>
      </c>
      <c r="L93" s="28">
        <f>STAFF_CWS!P58</f>
        <v>0</v>
      </c>
      <c r="M93" s="28">
        <f>STAFF_CWS!Q58</f>
        <v>0</v>
      </c>
      <c r="N93" s="28">
        <f>STAFF_CWS!R58</f>
        <v>0</v>
      </c>
      <c r="O93" s="28">
        <f>STAFF_CWS!S58</f>
        <v>0</v>
      </c>
      <c r="P93" s="28">
        <f>STAFF_CWS!T58</f>
        <v>0</v>
      </c>
      <c r="Q93" s="28">
        <f>STAFF_CWS!U58</f>
        <v>0</v>
      </c>
      <c r="R93" s="28">
        <f>STAFF_CWS!V58</f>
        <v>0</v>
      </c>
      <c r="S93" s="28">
        <f>STAFF_CWS!W58</f>
        <v>0</v>
      </c>
      <c r="T93" s="28">
        <f>STAFF_CWS!X58</f>
        <v>0</v>
      </c>
      <c r="U93" s="28">
        <f>STAFF_CWS!Y58</f>
        <v>0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</v>
      </c>
      <c r="E96" s="28">
        <f>STAFF_CWS!I61</f>
        <v>0</v>
      </c>
      <c r="F96" s="28">
        <f>STAFF_CWS!J61</f>
        <v>0</v>
      </c>
      <c r="G96" s="28">
        <f>STAFF_CWS!K61</f>
        <v>0</v>
      </c>
      <c r="H96" s="28">
        <f>STAFF_CWS!L61</f>
        <v>0</v>
      </c>
      <c r="I96" s="28">
        <f>STAFF_CWS!M61</f>
        <v>0</v>
      </c>
      <c r="J96" s="28">
        <f>STAFF_CWS!N61</f>
        <v>0</v>
      </c>
      <c r="K96" s="28">
        <f>STAFF_CWS!O61</f>
        <v>0</v>
      </c>
      <c r="L96" s="28">
        <f>STAFF_CWS!P61</f>
        <v>0</v>
      </c>
      <c r="M96" s="28">
        <f>STAFF_CWS!Q61</f>
        <v>0</v>
      </c>
      <c r="N96" s="28">
        <f>STAFF_CWS!R61</f>
        <v>0</v>
      </c>
      <c r="O96" s="28">
        <f>STAFF_CWS!S61</f>
        <v>0</v>
      </c>
      <c r="P96" s="28">
        <f>STAFF_CWS!T61</f>
        <v>0</v>
      </c>
      <c r="Q96" s="28">
        <f>STAFF_CWS!U61</f>
        <v>0</v>
      </c>
      <c r="R96" s="28">
        <f>STAFF_CWS!V61</f>
        <v>0</v>
      </c>
      <c r="S96" s="28">
        <f>STAFF_CWS!W61</f>
        <v>0</v>
      </c>
      <c r="T96" s="28">
        <f>STAFF_CWS!X61</f>
        <v>0</v>
      </c>
      <c r="U96" s="28">
        <f>STAFF_CWS!Y61</f>
        <v>0</v>
      </c>
      <c r="V96" s="28">
        <f>STAFF_CWS!Z61</f>
        <v>0</v>
      </c>
      <c r="W96" s="28">
        <f>STAFF_CWS!AA61</f>
        <v>0</v>
      </c>
      <c r="X96" s="28">
        <f>STAFF_CWS!AB61</f>
        <v>0</v>
      </c>
      <c r="Y96" s="28">
        <f>STAFF_CWS!AC61</f>
        <v>0</v>
      </c>
      <c r="Z96" s="28">
        <f>STAFF_CWS!AD61</f>
        <v>0</v>
      </c>
      <c r="AA96" s="28">
        <f>STAFF_CWS!AE61</f>
        <v>0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</v>
      </c>
      <c r="E111" s="28">
        <f>STAFF_CWS!I76</f>
        <v>0</v>
      </c>
      <c r="F111" s="28">
        <f>STAFF_CWS!J76</f>
        <v>0</v>
      </c>
      <c r="G111" s="28">
        <f>STAFF_CWS!K76</f>
        <v>0</v>
      </c>
      <c r="H111" s="28">
        <f>STAFF_CWS!L76</f>
        <v>0</v>
      </c>
      <c r="I111" s="28">
        <f>STAFF_CWS!M76</f>
        <v>0</v>
      </c>
      <c r="J111" s="28">
        <f>STAFF_CWS!N76</f>
        <v>0</v>
      </c>
      <c r="K111" s="28">
        <f>STAFF_CWS!O76</f>
        <v>0</v>
      </c>
      <c r="L111" s="28">
        <f>STAFF_CWS!P76</f>
        <v>0</v>
      </c>
      <c r="M111" s="28">
        <f>STAFF_CWS!Q76</f>
        <v>0</v>
      </c>
      <c r="N111" s="28">
        <f>STAFF_CWS!R76</f>
        <v>0</v>
      </c>
      <c r="O111" s="28">
        <f>STAFF_CWS!S76</f>
        <v>0</v>
      </c>
      <c r="P111" s="28">
        <f>STAFF_CWS!T76</f>
        <v>0</v>
      </c>
      <c r="Q111" s="28">
        <f>STAFF_CWS!U76</f>
        <v>0</v>
      </c>
      <c r="R111" s="28">
        <f>STAFF_CWS!V76</f>
        <v>0</v>
      </c>
      <c r="S111" s="28">
        <f>STAFF_CWS!W76</f>
        <v>0</v>
      </c>
      <c r="T111" s="28">
        <f>STAFF_CWS!X76</f>
        <v>0</v>
      </c>
      <c r="U111" s="28">
        <f>STAFF_CWS!Y76</f>
        <v>0</v>
      </c>
      <c r="V111" s="28">
        <f>STAFF_CWS!Z76</f>
        <v>0</v>
      </c>
      <c r="W111" s="28">
        <f>STAFF_CWS!AA76</f>
        <v>0</v>
      </c>
      <c r="X111" s="28">
        <f>STAFF_CWS!AB76</f>
        <v>0</v>
      </c>
      <c r="Y111" s="28">
        <f>STAFF_CWS!AC76</f>
        <v>0</v>
      </c>
      <c r="Z111" s="28">
        <f>STAFF_CWS!AD76</f>
        <v>0</v>
      </c>
      <c r="AA111" s="28">
        <f>STAFF_CWS!AE76</f>
        <v>0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0</v>
      </c>
      <c r="BM111" s="188">
        <f>STAFF_CWS!BP76</f>
        <v>0</v>
      </c>
    </row>
    <row r="113" spans="2:64" customFormat="1" x14ac:dyDescent="0.15">
      <c r="B113" s="20" t="s">
        <v>669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662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663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664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665</v>
      </c>
      <c r="C120" s="26">
        <f>STAFF_CWS!G308</f>
        <v>0</v>
      </c>
      <c r="D120" s="26">
        <f>STAFF_CWS!H308</f>
        <v>0</v>
      </c>
      <c r="E120" s="26">
        <f>STAFF_CWS!I308</f>
        <v>0</v>
      </c>
      <c r="F120" s="26">
        <f>STAFF_CWS!J308</f>
        <v>0</v>
      </c>
      <c r="G120" s="26">
        <f>STAFF_CWS!K308</f>
        <v>0</v>
      </c>
      <c r="H120" s="26">
        <f>STAFF_CWS!L308</f>
        <v>0</v>
      </c>
      <c r="I120" s="26">
        <f>STAFF_CWS!M308</f>
        <v>0</v>
      </c>
      <c r="J120" s="26">
        <f>STAFF_CWS!N308</f>
        <v>0</v>
      </c>
      <c r="K120" s="26">
        <f>STAFF_CWS!O308</f>
        <v>0</v>
      </c>
      <c r="L120" s="26">
        <f>STAFF_CWS!P308</f>
        <v>0</v>
      </c>
      <c r="M120" s="26">
        <f>STAFF_CWS!Q308</f>
        <v>0</v>
      </c>
      <c r="N120" s="26">
        <f>STAFF_CWS!R308</f>
        <v>0</v>
      </c>
      <c r="O120" s="26">
        <f>STAFF_CWS!S308</f>
        <v>0</v>
      </c>
      <c r="P120" s="26">
        <f>STAFF_CWS!T308</f>
        <v>0</v>
      </c>
      <c r="Q120" s="26">
        <f>STAFF_CWS!U308</f>
        <v>0</v>
      </c>
      <c r="R120" s="26">
        <f>STAFF_CWS!V308</f>
        <v>0</v>
      </c>
      <c r="S120" s="26">
        <f>STAFF_CWS!W308</f>
        <v>0</v>
      </c>
      <c r="T120" s="26">
        <f>STAFF_CWS!X308</f>
        <v>0</v>
      </c>
      <c r="U120" s="26">
        <f>STAFF_CWS!Y308</f>
        <v>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662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663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664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665</v>
      </c>
      <c r="C127" s="26">
        <f>STAFF_CWS!G317</f>
        <v>0</v>
      </c>
      <c r="D127" s="26">
        <f>STAFF_CWS!H317</f>
        <v>0</v>
      </c>
      <c r="E127" s="26">
        <f>STAFF_CWS!I317</f>
        <v>0</v>
      </c>
      <c r="F127" s="26">
        <f>STAFF_CWS!J317</f>
        <v>0</v>
      </c>
      <c r="G127" s="26">
        <f>STAFF_CWS!K317</f>
        <v>0</v>
      </c>
      <c r="H127" s="26">
        <f>STAFF_CWS!L317</f>
        <v>0</v>
      </c>
      <c r="I127" s="26">
        <f>STAFF_CWS!M317</f>
        <v>0</v>
      </c>
      <c r="J127" s="26">
        <f>STAFF_CWS!N317</f>
        <v>0</v>
      </c>
      <c r="K127" s="26">
        <f>STAFF_CWS!O317</f>
        <v>0</v>
      </c>
      <c r="L127" s="26">
        <f>STAFF_CWS!P317</f>
        <v>0</v>
      </c>
      <c r="M127" s="26">
        <f>STAFF_CWS!Q317</f>
        <v>0</v>
      </c>
      <c r="N127" s="26">
        <f>STAFF_CWS!R317</f>
        <v>0</v>
      </c>
      <c r="O127" s="26">
        <f>STAFF_CWS!S317</f>
        <v>0</v>
      </c>
      <c r="P127" s="26">
        <f>STAFF_CWS!T317</f>
        <v>0</v>
      </c>
      <c r="Q127" s="26">
        <f>STAFF_CWS!U317</f>
        <v>0</v>
      </c>
      <c r="R127" s="26">
        <f>STAFF_CWS!V317</f>
        <v>0</v>
      </c>
      <c r="S127" s="26">
        <f>STAFF_CWS!W317</f>
        <v>0</v>
      </c>
      <c r="T127" s="26">
        <f>STAFF_CWS!X317</f>
        <v>0</v>
      </c>
      <c r="U127" s="26">
        <f>STAFF_CWS!Y317</f>
        <v>0</v>
      </c>
      <c r="V127" s="26">
        <f>STAFF_CWS!Z317</f>
        <v>0</v>
      </c>
      <c r="W127" s="26">
        <f>STAFF_CWS!AA317</f>
        <v>0</v>
      </c>
      <c r="X127" s="26">
        <f>STAFF_CWS!AB317</f>
        <v>0</v>
      </c>
      <c r="Y127" s="26">
        <f>STAFF_CWS!AC317</f>
        <v>0</v>
      </c>
      <c r="Z127" s="26">
        <f>STAFF_CWS!AD317</f>
        <v>0</v>
      </c>
      <c r="AA127" s="26">
        <f>STAFF_CWS!AE317</f>
        <v>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662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663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664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665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662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663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664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665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662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663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664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665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662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663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664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665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663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665</v>
      </c>
      <c r="C162" s="26">
        <f t="shared" ref="C162:AH162" si="15">C155+C148+C141+C134+C127+C120</f>
        <v>0</v>
      </c>
      <c r="D162" s="26">
        <f t="shared" si="15"/>
        <v>0</v>
      </c>
      <c r="E162" s="26">
        <f t="shared" si="15"/>
        <v>0</v>
      </c>
      <c r="F162" s="26">
        <f t="shared" si="15"/>
        <v>0</v>
      </c>
      <c r="G162" s="26">
        <f t="shared" si="15"/>
        <v>0</v>
      </c>
      <c r="H162" s="26">
        <f t="shared" si="15"/>
        <v>0</v>
      </c>
      <c r="I162" s="26">
        <f t="shared" si="15"/>
        <v>0</v>
      </c>
      <c r="J162" s="26">
        <f t="shared" si="15"/>
        <v>0</v>
      </c>
      <c r="K162" s="26">
        <f t="shared" si="15"/>
        <v>0</v>
      </c>
      <c r="L162" s="26">
        <f t="shared" si="15"/>
        <v>0</v>
      </c>
      <c r="M162" s="26">
        <f t="shared" si="15"/>
        <v>0</v>
      </c>
      <c r="N162" s="26">
        <f t="shared" si="15"/>
        <v>0</v>
      </c>
      <c r="O162" s="26">
        <f t="shared" si="15"/>
        <v>0</v>
      </c>
      <c r="P162" s="26">
        <f t="shared" si="15"/>
        <v>0</v>
      </c>
      <c r="Q162" s="26">
        <f t="shared" si="15"/>
        <v>0</v>
      </c>
      <c r="R162" s="26">
        <f t="shared" si="15"/>
        <v>0</v>
      </c>
      <c r="S162" s="26">
        <f t="shared" si="15"/>
        <v>0</v>
      </c>
      <c r="T162" s="26">
        <f t="shared" si="15"/>
        <v>0</v>
      </c>
      <c r="U162" s="26">
        <f t="shared" si="15"/>
        <v>0</v>
      </c>
      <c r="V162" s="26">
        <f t="shared" si="15"/>
        <v>0</v>
      </c>
      <c r="W162" s="26">
        <f t="shared" si="15"/>
        <v>0</v>
      </c>
      <c r="X162" s="26">
        <f t="shared" si="15"/>
        <v>0</v>
      </c>
      <c r="Y162" s="26">
        <f t="shared" si="15"/>
        <v>0</v>
      </c>
      <c r="Z162" s="26">
        <f t="shared" si="15"/>
        <v>0</v>
      </c>
      <c r="AA162" s="26">
        <f t="shared" si="15"/>
        <v>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666</v>
      </c>
      <c r="C168" s="26">
        <f>STAFF_CWS!G380</f>
        <v>0</v>
      </c>
      <c r="D168" s="26">
        <f>STAFF_CWS!H380</f>
        <v>0</v>
      </c>
      <c r="E168" s="26">
        <f>STAFF_CWS!I380</f>
        <v>0</v>
      </c>
      <c r="F168" s="26">
        <f>STAFF_CWS!J380</f>
        <v>0</v>
      </c>
      <c r="G168" s="26">
        <f>STAFF_CWS!K380</f>
        <v>0</v>
      </c>
      <c r="H168" s="26">
        <f>STAFF_CWS!L380</f>
        <v>0</v>
      </c>
      <c r="I168" s="26">
        <f>STAFF_CWS!M380</f>
        <v>0</v>
      </c>
      <c r="J168" s="26">
        <f>STAFF_CWS!N380</f>
        <v>0</v>
      </c>
      <c r="K168" s="26">
        <f>STAFF_CWS!O380</f>
        <v>0</v>
      </c>
      <c r="L168" s="26">
        <f>STAFF_CWS!P380</f>
        <v>0</v>
      </c>
      <c r="M168" s="26">
        <f>STAFF_CWS!Q380</f>
        <v>0</v>
      </c>
      <c r="N168" s="26">
        <f>STAFF_CWS!R380</f>
        <v>0</v>
      </c>
      <c r="O168" s="26">
        <f>STAFF_CWS!S380</f>
        <v>0</v>
      </c>
      <c r="P168" s="26">
        <f>STAFF_CWS!T380</f>
        <v>0</v>
      </c>
      <c r="Q168" s="26">
        <f>STAFF_CWS!U380</f>
        <v>0</v>
      </c>
      <c r="R168" s="26">
        <f>STAFF_CWS!V380</f>
        <v>0</v>
      </c>
      <c r="S168" s="26">
        <f>STAFF_CWS!W380</f>
        <v>0</v>
      </c>
      <c r="T168" s="26">
        <f>STAFF_CWS!X380</f>
        <v>0</v>
      </c>
      <c r="U168" s="26">
        <f>STAFF_CWS!Y380</f>
        <v>0</v>
      </c>
      <c r="V168" s="26">
        <f>STAFF_CWS!Z380</f>
        <v>0</v>
      </c>
      <c r="W168" s="26">
        <f>STAFF_CWS!AA380</f>
        <v>0</v>
      </c>
      <c r="X168" s="26">
        <f>STAFF_CWS!AB380</f>
        <v>0</v>
      </c>
      <c r="Y168" s="26">
        <f>STAFF_CWS!AC380</f>
        <v>0</v>
      </c>
      <c r="Z168" s="26">
        <f>STAFF_CWS!AD380</f>
        <v>0</v>
      </c>
      <c r="AA168" s="26">
        <f>STAFF_CWS!AE380</f>
        <v>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6" width="9.1640625" style="48"/>
    <col min="7" max="8" width="11.1640625" style="48" bestFit="1" customWidth="1"/>
    <col min="9" max="16384" width="9.1640625" style="48"/>
  </cols>
  <sheetData>
    <row r="1" spans="2:63" customFormat="1" x14ac:dyDescent="0.15">
      <c r="B1" s="33" t="s">
        <v>759</v>
      </c>
      <c r="C1" s="75"/>
      <c r="D1" s="387" t="s">
        <v>35</v>
      </c>
      <c r="E1" s="387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 t="s">
        <v>36</v>
      </c>
      <c r="Q1" s="387"/>
      <c r="R1" s="387"/>
      <c r="S1" s="387"/>
      <c r="T1" s="387"/>
      <c r="U1" s="387"/>
      <c r="V1" s="387"/>
      <c r="W1" s="387"/>
      <c r="X1" s="387"/>
      <c r="Y1" s="387"/>
      <c r="Z1" s="387"/>
      <c r="AA1" s="387"/>
      <c r="AB1" s="387" t="s">
        <v>37</v>
      </c>
      <c r="AC1" s="387"/>
      <c r="AD1" s="387"/>
      <c r="AE1" s="387"/>
      <c r="AF1" s="387"/>
      <c r="AG1" s="387"/>
      <c r="AH1" s="387"/>
      <c r="AI1" s="387"/>
      <c r="AJ1" s="387"/>
      <c r="AK1" s="387"/>
      <c r="AL1" s="387"/>
      <c r="AM1" s="387"/>
      <c r="AN1" s="387" t="s">
        <v>38</v>
      </c>
      <c r="AO1" s="387"/>
      <c r="AP1" s="387"/>
      <c r="AQ1" s="387"/>
      <c r="AR1" s="387"/>
      <c r="AS1" s="387"/>
      <c r="AT1" s="387"/>
      <c r="AU1" s="387"/>
      <c r="AV1" s="387"/>
      <c r="AW1" s="387"/>
      <c r="AX1" s="387"/>
      <c r="AY1" s="387"/>
      <c r="AZ1" s="387" t="s">
        <v>39</v>
      </c>
      <c r="BA1" s="387"/>
      <c r="BB1" s="387"/>
      <c r="BC1" s="387"/>
      <c r="BD1" s="387"/>
      <c r="BE1" s="387"/>
      <c r="BF1" s="387"/>
      <c r="BG1" s="387"/>
      <c r="BH1" s="387"/>
      <c r="BI1" s="387"/>
      <c r="BJ1" s="387"/>
      <c r="BK1" s="387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377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378</v>
      </c>
      <c r="C6" s="370">
        <v>0</v>
      </c>
      <c r="D6" s="370">
        <v>0</v>
      </c>
      <c r="E6" s="370">
        <v>0</v>
      </c>
      <c r="F6" s="370">
        <v>0</v>
      </c>
      <c r="G6" s="370">
        <v>0</v>
      </c>
      <c r="H6" s="370">
        <v>0</v>
      </c>
      <c r="I6" s="370">
        <v>0</v>
      </c>
      <c r="J6" s="370">
        <v>0</v>
      </c>
      <c r="K6" s="370">
        <v>0</v>
      </c>
      <c r="L6" s="370">
        <v>0</v>
      </c>
      <c r="M6" s="370">
        <v>0</v>
      </c>
      <c r="N6" s="370">
        <v>0</v>
      </c>
      <c r="O6" s="370">
        <v>0</v>
      </c>
      <c r="P6" s="370">
        <v>0</v>
      </c>
      <c r="Q6" s="370">
        <v>0</v>
      </c>
      <c r="R6" s="370">
        <v>0</v>
      </c>
      <c r="S6" s="370">
        <v>0</v>
      </c>
      <c r="T6" s="370">
        <v>0</v>
      </c>
      <c r="U6" s="370">
        <v>0</v>
      </c>
      <c r="V6" s="370">
        <v>0</v>
      </c>
      <c r="W6" s="370">
        <v>0</v>
      </c>
      <c r="X6" s="370">
        <v>0</v>
      </c>
      <c r="Y6" s="370">
        <v>0</v>
      </c>
      <c r="Z6" s="370">
        <v>0</v>
      </c>
      <c r="AA6" s="370">
        <v>0</v>
      </c>
      <c r="AB6" s="370">
        <v>0</v>
      </c>
      <c r="AC6" s="370">
        <v>0</v>
      </c>
      <c r="AD6" s="370">
        <v>0</v>
      </c>
      <c r="AE6" s="370">
        <v>0</v>
      </c>
      <c r="AF6" s="370">
        <v>0</v>
      </c>
      <c r="AG6" s="370">
        <v>0</v>
      </c>
      <c r="AH6" s="370">
        <v>0</v>
      </c>
      <c r="AI6" s="370">
        <v>0</v>
      </c>
      <c r="AJ6" s="370">
        <v>0</v>
      </c>
      <c r="AK6" s="370">
        <v>0</v>
      </c>
      <c r="AL6" s="370">
        <v>0</v>
      </c>
      <c r="AM6" s="370">
        <v>0</v>
      </c>
      <c r="AN6" s="370">
        <v>0</v>
      </c>
      <c r="AO6" s="370">
        <v>0</v>
      </c>
      <c r="AP6" s="370">
        <v>0</v>
      </c>
      <c r="AQ6" s="370">
        <v>0</v>
      </c>
      <c r="AR6" s="370">
        <v>0</v>
      </c>
      <c r="AS6" s="370">
        <v>0</v>
      </c>
      <c r="AT6" s="370">
        <v>0</v>
      </c>
      <c r="AU6" s="370">
        <v>0</v>
      </c>
      <c r="AV6" s="370">
        <v>0</v>
      </c>
      <c r="AW6" s="370">
        <v>0</v>
      </c>
      <c r="AX6" s="370">
        <v>0</v>
      </c>
      <c r="AY6" s="370">
        <v>0</v>
      </c>
      <c r="AZ6" s="370">
        <v>0</v>
      </c>
      <c r="BA6" s="370">
        <v>0</v>
      </c>
      <c r="BB6" s="370">
        <v>0</v>
      </c>
      <c r="BC6" s="370">
        <v>0</v>
      </c>
      <c r="BD6" s="370">
        <v>0</v>
      </c>
      <c r="BE6" s="370">
        <v>0</v>
      </c>
      <c r="BF6" s="370">
        <v>0</v>
      </c>
      <c r="BG6" s="370">
        <v>0</v>
      </c>
      <c r="BH6" s="370">
        <v>0</v>
      </c>
      <c r="BI6" s="370">
        <v>0</v>
      </c>
      <c r="BJ6" s="370">
        <v>0</v>
      </c>
      <c r="BK6" s="370">
        <v>0</v>
      </c>
    </row>
    <row r="7" spans="2:63" x14ac:dyDescent="0.15">
      <c r="B7" s="127" t="s">
        <v>379</v>
      </c>
      <c r="C7" s="370"/>
      <c r="D7" s="370">
        <v>0</v>
      </c>
      <c r="E7" s="370">
        <v>0</v>
      </c>
      <c r="F7" s="370">
        <v>0</v>
      </c>
      <c r="G7" s="370">
        <v>0</v>
      </c>
      <c r="H7" s="370">
        <v>0</v>
      </c>
      <c r="I7" s="370">
        <v>0</v>
      </c>
      <c r="J7" s="370">
        <v>0</v>
      </c>
      <c r="K7" s="370">
        <v>0</v>
      </c>
      <c r="L7" s="370">
        <v>0</v>
      </c>
      <c r="M7" s="370">
        <v>0</v>
      </c>
      <c r="N7" s="370">
        <v>0</v>
      </c>
      <c r="O7" s="370">
        <v>0</v>
      </c>
      <c r="P7" s="370">
        <v>0</v>
      </c>
      <c r="Q7" s="370">
        <v>0</v>
      </c>
      <c r="R7" s="370">
        <v>0</v>
      </c>
      <c r="S7" s="370">
        <v>0</v>
      </c>
      <c r="T7" s="370">
        <v>0</v>
      </c>
      <c r="U7" s="370">
        <v>0</v>
      </c>
      <c r="V7" s="370">
        <v>0</v>
      </c>
      <c r="W7" s="370">
        <v>0</v>
      </c>
      <c r="X7" s="370">
        <v>0</v>
      </c>
      <c r="Y7" s="370">
        <v>0</v>
      </c>
      <c r="Z7" s="370">
        <v>0</v>
      </c>
      <c r="AA7" s="370">
        <v>0</v>
      </c>
      <c r="AB7" s="370">
        <v>0</v>
      </c>
      <c r="AC7" s="370">
        <v>0</v>
      </c>
      <c r="AD7" s="370">
        <v>0</v>
      </c>
      <c r="AE7" s="370">
        <v>0</v>
      </c>
      <c r="AF7" s="370">
        <v>0</v>
      </c>
      <c r="AG7" s="370">
        <v>0</v>
      </c>
      <c r="AH7" s="370">
        <v>0</v>
      </c>
      <c r="AI7" s="370">
        <v>0</v>
      </c>
      <c r="AJ7" s="370">
        <v>0</v>
      </c>
      <c r="AK7" s="370">
        <v>0</v>
      </c>
      <c r="AL7" s="370">
        <v>0</v>
      </c>
      <c r="AM7" s="370">
        <v>0</v>
      </c>
      <c r="AN7" s="370">
        <v>0</v>
      </c>
      <c r="AO7" s="370">
        <v>0</v>
      </c>
      <c r="AP7" s="370">
        <v>0</v>
      </c>
      <c r="AQ7" s="370">
        <v>0</v>
      </c>
      <c r="AR7" s="370">
        <v>0</v>
      </c>
      <c r="AS7" s="370">
        <v>0</v>
      </c>
      <c r="AT7" s="370">
        <v>0</v>
      </c>
      <c r="AU7" s="370">
        <v>0</v>
      </c>
      <c r="AV7" s="370">
        <v>0</v>
      </c>
      <c r="AW7" s="370">
        <v>0</v>
      </c>
      <c r="AX7" s="370">
        <v>0</v>
      </c>
      <c r="AY7" s="370">
        <v>0</v>
      </c>
      <c r="AZ7" s="370">
        <v>0</v>
      </c>
      <c r="BA7" s="370">
        <v>0</v>
      </c>
      <c r="BB7" s="370">
        <v>0</v>
      </c>
      <c r="BC7" s="370">
        <v>0</v>
      </c>
      <c r="BD7" s="370">
        <v>0</v>
      </c>
      <c r="BE7" s="370">
        <v>0</v>
      </c>
      <c r="BF7" s="370">
        <v>0</v>
      </c>
      <c r="BG7" s="370">
        <v>0</v>
      </c>
      <c r="BH7" s="370">
        <v>0</v>
      </c>
      <c r="BI7" s="370">
        <v>0</v>
      </c>
      <c r="BJ7" s="370">
        <v>0</v>
      </c>
      <c r="BK7" s="370">
        <v>0</v>
      </c>
    </row>
    <row r="8" spans="2:63" x14ac:dyDescent="0.15">
      <c r="B8" s="127" t="s">
        <v>384</v>
      </c>
      <c r="C8" s="370"/>
      <c r="D8" s="370">
        <v>0</v>
      </c>
      <c r="E8" s="370">
        <v>0</v>
      </c>
      <c r="F8" s="370">
        <v>0</v>
      </c>
      <c r="G8" s="370">
        <v>0</v>
      </c>
      <c r="H8" s="370">
        <v>0</v>
      </c>
      <c r="I8" s="370">
        <v>0</v>
      </c>
      <c r="J8" s="370">
        <v>0</v>
      </c>
      <c r="K8" s="370">
        <v>0</v>
      </c>
      <c r="L8" s="370">
        <v>0</v>
      </c>
      <c r="M8" s="370">
        <v>0</v>
      </c>
      <c r="N8" s="370">
        <v>0</v>
      </c>
      <c r="O8" s="370">
        <v>0</v>
      </c>
      <c r="P8" s="370">
        <v>0</v>
      </c>
      <c r="Q8" s="370">
        <v>0</v>
      </c>
      <c r="R8" s="370">
        <v>0</v>
      </c>
      <c r="S8" s="370">
        <v>0</v>
      </c>
      <c r="T8" s="370">
        <v>0</v>
      </c>
      <c r="U8" s="370">
        <v>0</v>
      </c>
      <c r="V8" s="370">
        <v>0</v>
      </c>
      <c r="W8" s="370">
        <v>0</v>
      </c>
      <c r="X8" s="370">
        <v>0</v>
      </c>
      <c r="Y8" s="370">
        <v>0</v>
      </c>
      <c r="Z8" s="370">
        <v>0</v>
      </c>
      <c r="AA8" s="370">
        <v>0</v>
      </c>
      <c r="AB8" s="370">
        <v>0</v>
      </c>
      <c r="AC8" s="370">
        <v>0</v>
      </c>
      <c r="AD8" s="370">
        <v>0</v>
      </c>
      <c r="AE8" s="370">
        <v>0</v>
      </c>
      <c r="AF8" s="370">
        <v>0</v>
      </c>
      <c r="AG8" s="370">
        <v>0</v>
      </c>
      <c r="AH8" s="370">
        <v>0</v>
      </c>
      <c r="AI8" s="370">
        <v>0</v>
      </c>
      <c r="AJ8" s="370">
        <v>0</v>
      </c>
      <c r="AK8" s="370">
        <v>0</v>
      </c>
      <c r="AL8" s="370">
        <v>0</v>
      </c>
      <c r="AM8" s="370">
        <v>0</v>
      </c>
      <c r="AN8" s="370">
        <v>0</v>
      </c>
      <c r="AO8" s="370">
        <v>0</v>
      </c>
      <c r="AP8" s="370">
        <v>0</v>
      </c>
      <c r="AQ8" s="370">
        <v>0</v>
      </c>
      <c r="AR8" s="370">
        <v>0</v>
      </c>
      <c r="AS8" s="370">
        <v>0</v>
      </c>
      <c r="AT8" s="370">
        <v>0</v>
      </c>
      <c r="AU8" s="370">
        <v>0</v>
      </c>
      <c r="AV8" s="370">
        <v>0</v>
      </c>
      <c r="AW8" s="370">
        <v>0</v>
      </c>
      <c r="AX8" s="370">
        <v>0</v>
      </c>
      <c r="AY8" s="370">
        <v>0</v>
      </c>
      <c r="AZ8" s="370">
        <v>0</v>
      </c>
      <c r="BA8" s="370">
        <v>0</v>
      </c>
      <c r="BB8" s="370">
        <v>0</v>
      </c>
      <c r="BC8" s="370">
        <v>0</v>
      </c>
      <c r="BD8" s="370">
        <v>0</v>
      </c>
      <c r="BE8" s="370">
        <v>0</v>
      </c>
      <c r="BF8" s="370">
        <v>0</v>
      </c>
      <c r="BG8" s="370">
        <v>0</v>
      </c>
      <c r="BH8" s="370">
        <v>0</v>
      </c>
      <c r="BI8" s="370">
        <v>0</v>
      </c>
      <c r="BJ8" s="370">
        <v>0</v>
      </c>
      <c r="BK8" s="370">
        <v>0</v>
      </c>
    </row>
    <row r="9" spans="2:63" x14ac:dyDescent="0.15">
      <c r="B9" s="127" t="s">
        <v>1222</v>
      </c>
      <c r="C9" s="370">
        <v>0</v>
      </c>
      <c r="D9" s="370">
        <v>0</v>
      </c>
      <c r="E9" s="370">
        <v>0</v>
      </c>
      <c r="F9" s="370">
        <v>0</v>
      </c>
      <c r="G9" s="370">
        <v>0</v>
      </c>
      <c r="H9" s="370">
        <v>0</v>
      </c>
      <c r="I9" s="370">
        <v>0</v>
      </c>
      <c r="J9" s="370">
        <v>0</v>
      </c>
      <c r="K9" s="370">
        <v>0</v>
      </c>
      <c r="L9" s="370">
        <v>0</v>
      </c>
      <c r="M9" s="370">
        <v>0</v>
      </c>
      <c r="N9" s="370">
        <v>0</v>
      </c>
      <c r="O9" s="370">
        <v>0</v>
      </c>
      <c r="P9" s="370">
        <v>0</v>
      </c>
      <c r="Q9" s="370">
        <v>0</v>
      </c>
      <c r="R9" s="370">
        <v>0</v>
      </c>
      <c r="S9" s="370">
        <v>0</v>
      </c>
      <c r="T9" s="370">
        <v>0</v>
      </c>
      <c r="U9" s="370">
        <v>0</v>
      </c>
      <c r="V9" s="370">
        <v>0</v>
      </c>
      <c r="W9" s="370">
        <v>0</v>
      </c>
      <c r="X9" s="370">
        <v>0</v>
      </c>
      <c r="Y9" s="370">
        <v>0</v>
      </c>
      <c r="Z9" s="370">
        <v>0</v>
      </c>
      <c r="AA9" s="370">
        <v>0</v>
      </c>
      <c r="AB9" s="370">
        <v>0</v>
      </c>
      <c r="AC9" s="370">
        <v>0</v>
      </c>
      <c r="AD9" s="370">
        <v>0</v>
      </c>
      <c r="AE9" s="370">
        <v>0</v>
      </c>
      <c r="AF9" s="370">
        <v>0</v>
      </c>
      <c r="AG9" s="370">
        <v>0</v>
      </c>
      <c r="AH9" s="370">
        <v>0</v>
      </c>
      <c r="AI9" s="370">
        <v>0</v>
      </c>
      <c r="AJ9" s="370">
        <v>0</v>
      </c>
      <c r="AK9" s="370">
        <v>0</v>
      </c>
      <c r="AL9" s="370">
        <v>0</v>
      </c>
      <c r="AM9" s="370">
        <v>0</v>
      </c>
      <c r="AN9" s="370">
        <v>0</v>
      </c>
      <c r="AO9" s="370">
        <v>0</v>
      </c>
      <c r="AP9" s="370">
        <v>0</v>
      </c>
      <c r="AQ9" s="370">
        <v>0</v>
      </c>
      <c r="AR9" s="370">
        <v>0</v>
      </c>
      <c r="AS9" s="370">
        <v>0</v>
      </c>
      <c r="AT9" s="370">
        <v>0</v>
      </c>
      <c r="AU9" s="370">
        <v>0</v>
      </c>
      <c r="AV9" s="370">
        <v>0</v>
      </c>
      <c r="AW9" s="370">
        <v>0</v>
      </c>
      <c r="AX9" s="370">
        <v>0</v>
      </c>
      <c r="AY9" s="370">
        <v>0</v>
      </c>
      <c r="AZ9" s="370">
        <v>0</v>
      </c>
      <c r="BA9" s="370">
        <v>0</v>
      </c>
      <c r="BB9" s="370">
        <v>0</v>
      </c>
      <c r="BC9" s="370">
        <v>0</v>
      </c>
      <c r="BD9" s="370">
        <v>0</v>
      </c>
      <c r="BE9" s="370">
        <v>0</v>
      </c>
      <c r="BF9" s="370">
        <v>0</v>
      </c>
      <c r="BG9" s="370">
        <v>0</v>
      </c>
      <c r="BH9" s="370">
        <v>0</v>
      </c>
      <c r="BI9" s="370">
        <v>0</v>
      </c>
      <c r="BJ9" s="370">
        <v>0</v>
      </c>
      <c r="BK9" s="370">
        <v>0</v>
      </c>
    </row>
    <row r="10" spans="2:63" x14ac:dyDescent="0.15">
      <c r="B10" s="127" t="s">
        <v>380</v>
      </c>
      <c r="C10" s="370"/>
      <c r="D10" s="370">
        <v>0</v>
      </c>
      <c r="E10" s="370">
        <v>0</v>
      </c>
      <c r="F10" s="370">
        <v>0</v>
      </c>
      <c r="G10" s="370">
        <v>0</v>
      </c>
      <c r="H10" s="370">
        <v>0</v>
      </c>
      <c r="I10" s="370">
        <v>0</v>
      </c>
      <c r="J10" s="370">
        <v>0</v>
      </c>
      <c r="K10" s="370">
        <v>0</v>
      </c>
      <c r="L10" s="370">
        <v>0</v>
      </c>
      <c r="M10" s="370">
        <v>0</v>
      </c>
      <c r="N10" s="370">
        <v>0</v>
      </c>
      <c r="O10" s="370">
        <v>0</v>
      </c>
      <c r="P10" s="370">
        <v>0</v>
      </c>
      <c r="Q10" s="370">
        <v>0</v>
      </c>
      <c r="R10" s="370">
        <v>0</v>
      </c>
      <c r="S10" s="370">
        <v>0</v>
      </c>
      <c r="T10" s="370">
        <v>0</v>
      </c>
      <c r="U10" s="370">
        <v>0</v>
      </c>
      <c r="V10" s="370">
        <v>0</v>
      </c>
      <c r="W10" s="370">
        <v>0</v>
      </c>
      <c r="X10" s="370">
        <v>0</v>
      </c>
      <c r="Y10" s="370">
        <v>0</v>
      </c>
      <c r="Z10" s="370">
        <v>0</v>
      </c>
      <c r="AA10" s="370">
        <v>0</v>
      </c>
      <c r="AB10" s="370">
        <v>0</v>
      </c>
      <c r="AC10" s="370">
        <v>0</v>
      </c>
      <c r="AD10" s="370">
        <v>0</v>
      </c>
      <c r="AE10" s="370">
        <v>0</v>
      </c>
      <c r="AF10" s="370">
        <v>0</v>
      </c>
      <c r="AG10" s="370">
        <v>0</v>
      </c>
      <c r="AH10" s="370">
        <v>0</v>
      </c>
      <c r="AI10" s="370">
        <v>0</v>
      </c>
      <c r="AJ10" s="370">
        <v>0</v>
      </c>
      <c r="AK10" s="370">
        <v>0</v>
      </c>
      <c r="AL10" s="370">
        <v>0</v>
      </c>
      <c r="AM10" s="370">
        <v>0</v>
      </c>
      <c r="AN10" s="370">
        <v>0</v>
      </c>
      <c r="AO10" s="370">
        <v>0</v>
      </c>
      <c r="AP10" s="370">
        <v>0</v>
      </c>
      <c r="AQ10" s="370">
        <v>0</v>
      </c>
      <c r="AR10" s="370">
        <v>0</v>
      </c>
      <c r="AS10" s="370">
        <v>0</v>
      </c>
      <c r="AT10" s="370">
        <v>0</v>
      </c>
      <c r="AU10" s="370">
        <v>0</v>
      </c>
      <c r="AV10" s="370">
        <v>0</v>
      </c>
      <c r="AW10" s="370">
        <v>0</v>
      </c>
      <c r="AX10" s="370">
        <v>0</v>
      </c>
      <c r="AY10" s="370">
        <v>0</v>
      </c>
      <c r="AZ10" s="370">
        <v>0</v>
      </c>
      <c r="BA10" s="370">
        <v>0</v>
      </c>
      <c r="BB10" s="370">
        <v>0</v>
      </c>
      <c r="BC10" s="370">
        <v>0</v>
      </c>
      <c r="BD10" s="370">
        <v>0</v>
      </c>
      <c r="BE10" s="370">
        <v>0</v>
      </c>
      <c r="BF10" s="370">
        <v>0</v>
      </c>
      <c r="BG10" s="370">
        <v>0</v>
      </c>
      <c r="BH10" s="370">
        <v>0</v>
      </c>
      <c r="BI10" s="370">
        <v>0</v>
      </c>
      <c r="BJ10" s="370">
        <v>0</v>
      </c>
      <c r="BK10" s="370">
        <v>0</v>
      </c>
    </row>
    <row r="11" spans="2:63" x14ac:dyDescent="0.15">
      <c r="B11" s="128" t="s">
        <v>383</v>
      </c>
      <c r="C11" s="370"/>
      <c r="D11" s="370">
        <v>0</v>
      </c>
      <c r="E11" s="370">
        <v>0</v>
      </c>
      <c r="F11" s="370">
        <v>0</v>
      </c>
      <c r="G11" s="370">
        <v>0</v>
      </c>
      <c r="H11" s="370">
        <v>0</v>
      </c>
      <c r="I11" s="370">
        <v>0</v>
      </c>
      <c r="J11" s="370">
        <v>0</v>
      </c>
      <c r="K11" s="370">
        <v>0</v>
      </c>
      <c r="L11" s="370">
        <v>0</v>
      </c>
      <c r="M11" s="370">
        <v>0</v>
      </c>
      <c r="N11" s="370">
        <v>0</v>
      </c>
      <c r="O11" s="370">
        <v>0</v>
      </c>
      <c r="P11" s="370">
        <v>0</v>
      </c>
      <c r="Q11" s="370">
        <v>0</v>
      </c>
      <c r="R11" s="370">
        <v>0</v>
      </c>
      <c r="S11" s="370">
        <v>0</v>
      </c>
      <c r="T11" s="370">
        <v>0</v>
      </c>
      <c r="U11" s="370">
        <v>0</v>
      </c>
      <c r="V11" s="370">
        <v>0</v>
      </c>
      <c r="W11" s="370">
        <v>0</v>
      </c>
      <c r="X11" s="370">
        <v>0</v>
      </c>
      <c r="Y11" s="370">
        <v>0</v>
      </c>
      <c r="Z11" s="370">
        <v>0</v>
      </c>
      <c r="AA11" s="370">
        <v>0</v>
      </c>
      <c r="AB11" s="370">
        <v>0</v>
      </c>
      <c r="AC11" s="370">
        <v>0</v>
      </c>
      <c r="AD11" s="370">
        <v>0</v>
      </c>
      <c r="AE11" s="370">
        <v>0</v>
      </c>
      <c r="AF11" s="370">
        <v>0</v>
      </c>
      <c r="AG11" s="370">
        <v>0</v>
      </c>
      <c r="AH11" s="370">
        <v>0</v>
      </c>
      <c r="AI11" s="370">
        <v>0</v>
      </c>
      <c r="AJ11" s="370">
        <v>0</v>
      </c>
      <c r="AK11" s="370">
        <v>0</v>
      </c>
      <c r="AL11" s="370">
        <v>0</v>
      </c>
      <c r="AM11" s="370">
        <v>0</v>
      </c>
      <c r="AN11" s="370">
        <v>0</v>
      </c>
      <c r="AO11" s="370">
        <v>0</v>
      </c>
      <c r="AP11" s="370">
        <v>0</v>
      </c>
      <c r="AQ11" s="370">
        <v>0</v>
      </c>
      <c r="AR11" s="370">
        <v>0</v>
      </c>
      <c r="AS11" s="370">
        <v>0</v>
      </c>
      <c r="AT11" s="370">
        <v>0</v>
      </c>
      <c r="AU11" s="370">
        <v>0</v>
      </c>
      <c r="AV11" s="370">
        <v>0</v>
      </c>
      <c r="AW11" s="370">
        <v>0</v>
      </c>
      <c r="AX11" s="370">
        <v>0</v>
      </c>
      <c r="AY11" s="370">
        <v>0</v>
      </c>
      <c r="AZ11" s="370">
        <v>0</v>
      </c>
      <c r="BA11" s="370">
        <v>0</v>
      </c>
      <c r="BB11" s="370">
        <v>0</v>
      </c>
      <c r="BC11" s="370">
        <v>0</v>
      </c>
      <c r="BD11" s="370">
        <v>0</v>
      </c>
      <c r="BE11" s="370">
        <v>0</v>
      </c>
      <c r="BF11" s="370">
        <v>0</v>
      </c>
      <c r="BG11" s="370">
        <v>0</v>
      </c>
      <c r="BH11" s="370">
        <v>0</v>
      </c>
      <c r="BI11" s="370">
        <v>0</v>
      </c>
      <c r="BJ11" s="370">
        <v>0</v>
      </c>
      <c r="BK11" s="370">
        <v>0</v>
      </c>
    </row>
    <row r="12" spans="2:63" x14ac:dyDescent="0.15">
      <c r="B12" s="128" t="s">
        <v>390</v>
      </c>
      <c r="C12" s="370">
        <v>0</v>
      </c>
      <c r="D12" s="370">
        <v>0</v>
      </c>
      <c r="E12" s="370">
        <v>0</v>
      </c>
      <c r="F12" s="370">
        <v>0</v>
      </c>
      <c r="G12" s="370">
        <v>0</v>
      </c>
      <c r="H12" s="370">
        <v>0</v>
      </c>
      <c r="I12" s="370">
        <v>0</v>
      </c>
      <c r="J12" s="370">
        <v>0</v>
      </c>
      <c r="K12" s="370">
        <v>0</v>
      </c>
      <c r="L12" s="370">
        <v>0</v>
      </c>
      <c r="M12" s="370">
        <v>0</v>
      </c>
      <c r="N12" s="370">
        <v>0</v>
      </c>
      <c r="O12" s="370">
        <v>0</v>
      </c>
      <c r="P12" s="370">
        <v>0</v>
      </c>
      <c r="Q12" s="370">
        <v>0</v>
      </c>
      <c r="R12" s="370">
        <v>0</v>
      </c>
      <c r="S12" s="370">
        <v>0</v>
      </c>
      <c r="T12" s="370">
        <v>0</v>
      </c>
      <c r="U12" s="370">
        <v>0</v>
      </c>
      <c r="V12" s="370">
        <v>0</v>
      </c>
      <c r="W12" s="370">
        <v>0</v>
      </c>
      <c r="X12" s="370">
        <v>0</v>
      </c>
      <c r="Y12" s="370">
        <v>0</v>
      </c>
      <c r="Z12" s="370">
        <v>0</v>
      </c>
      <c r="AA12" s="370">
        <v>0</v>
      </c>
      <c r="AB12" s="370">
        <v>0</v>
      </c>
      <c r="AC12" s="370">
        <v>0</v>
      </c>
      <c r="AD12" s="370">
        <v>0</v>
      </c>
      <c r="AE12" s="370">
        <v>0</v>
      </c>
      <c r="AF12" s="370">
        <v>0</v>
      </c>
      <c r="AG12" s="370">
        <v>0</v>
      </c>
      <c r="AH12" s="370">
        <v>0</v>
      </c>
      <c r="AI12" s="370">
        <v>0</v>
      </c>
      <c r="AJ12" s="370">
        <v>0</v>
      </c>
      <c r="AK12" s="370">
        <v>0</v>
      </c>
      <c r="AL12" s="370">
        <v>0</v>
      </c>
      <c r="AM12" s="370">
        <v>0</v>
      </c>
      <c r="AN12" s="370">
        <v>0</v>
      </c>
      <c r="AO12" s="370">
        <v>0</v>
      </c>
      <c r="AP12" s="370">
        <v>0</v>
      </c>
      <c r="AQ12" s="370">
        <v>0</v>
      </c>
      <c r="AR12" s="370">
        <v>0</v>
      </c>
      <c r="AS12" s="370">
        <v>0</v>
      </c>
      <c r="AT12" s="370">
        <v>0</v>
      </c>
      <c r="AU12" s="370">
        <v>0</v>
      </c>
      <c r="AV12" s="370">
        <v>0</v>
      </c>
      <c r="AW12" s="370">
        <v>0</v>
      </c>
      <c r="AX12" s="370">
        <v>0</v>
      </c>
      <c r="AY12" s="370">
        <v>0</v>
      </c>
      <c r="AZ12" s="370">
        <v>0</v>
      </c>
      <c r="BA12" s="370">
        <v>0</v>
      </c>
      <c r="BB12" s="370">
        <v>0</v>
      </c>
      <c r="BC12" s="370">
        <v>0</v>
      </c>
      <c r="BD12" s="370">
        <v>0</v>
      </c>
      <c r="BE12" s="370">
        <v>0</v>
      </c>
      <c r="BF12" s="370">
        <v>0</v>
      </c>
      <c r="BG12" s="370">
        <v>0</v>
      </c>
      <c r="BH12" s="370">
        <v>0</v>
      </c>
      <c r="BI12" s="370">
        <v>0</v>
      </c>
      <c r="BJ12" s="370">
        <v>0</v>
      </c>
      <c r="BK12" s="370">
        <v>0</v>
      </c>
    </row>
    <row r="13" spans="2:63" x14ac:dyDescent="0.15">
      <c r="B13" s="128" t="s">
        <v>385</v>
      </c>
      <c r="C13" s="370"/>
      <c r="D13" s="370">
        <v>0</v>
      </c>
      <c r="E13" s="370">
        <v>0</v>
      </c>
      <c r="F13" s="370">
        <v>0</v>
      </c>
      <c r="G13" s="370">
        <v>0</v>
      </c>
      <c r="H13" s="370">
        <v>0</v>
      </c>
      <c r="I13" s="370">
        <v>0</v>
      </c>
      <c r="J13" s="370">
        <v>0</v>
      </c>
      <c r="K13" s="370">
        <v>0</v>
      </c>
      <c r="L13" s="370">
        <v>0</v>
      </c>
      <c r="M13" s="370">
        <v>0</v>
      </c>
      <c r="N13" s="370">
        <v>0</v>
      </c>
      <c r="O13" s="370">
        <v>0</v>
      </c>
      <c r="P13" s="370">
        <v>0</v>
      </c>
      <c r="Q13" s="370">
        <v>0</v>
      </c>
      <c r="R13" s="370">
        <v>0</v>
      </c>
      <c r="S13" s="370">
        <v>0</v>
      </c>
      <c r="T13" s="370">
        <v>0</v>
      </c>
      <c r="U13" s="370">
        <v>0</v>
      </c>
      <c r="V13" s="370">
        <v>0</v>
      </c>
      <c r="W13" s="370">
        <v>0</v>
      </c>
      <c r="X13" s="370">
        <v>0</v>
      </c>
      <c r="Y13" s="370">
        <v>0</v>
      </c>
      <c r="Z13" s="370">
        <v>0</v>
      </c>
      <c r="AA13" s="370">
        <v>0</v>
      </c>
      <c r="AB13" s="370">
        <v>0</v>
      </c>
      <c r="AC13" s="370">
        <v>0</v>
      </c>
      <c r="AD13" s="370">
        <v>0</v>
      </c>
      <c r="AE13" s="370">
        <v>0</v>
      </c>
      <c r="AF13" s="370">
        <v>0</v>
      </c>
      <c r="AG13" s="370">
        <v>0</v>
      </c>
      <c r="AH13" s="370">
        <v>0</v>
      </c>
      <c r="AI13" s="370">
        <v>0</v>
      </c>
      <c r="AJ13" s="370">
        <v>0</v>
      </c>
      <c r="AK13" s="370">
        <v>0</v>
      </c>
      <c r="AL13" s="370">
        <v>0</v>
      </c>
      <c r="AM13" s="370">
        <v>0</v>
      </c>
      <c r="AN13" s="370">
        <v>0</v>
      </c>
      <c r="AO13" s="370">
        <v>0</v>
      </c>
      <c r="AP13" s="370">
        <v>0</v>
      </c>
      <c r="AQ13" s="370">
        <v>0</v>
      </c>
      <c r="AR13" s="370">
        <v>0</v>
      </c>
      <c r="AS13" s="370">
        <v>0</v>
      </c>
      <c r="AT13" s="370">
        <v>0</v>
      </c>
      <c r="AU13" s="370">
        <v>0</v>
      </c>
      <c r="AV13" s="370">
        <v>0</v>
      </c>
      <c r="AW13" s="370">
        <v>0</v>
      </c>
      <c r="AX13" s="370">
        <v>0</v>
      </c>
      <c r="AY13" s="370">
        <v>0</v>
      </c>
      <c r="AZ13" s="370">
        <v>0</v>
      </c>
      <c r="BA13" s="370">
        <v>0</v>
      </c>
      <c r="BB13" s="370">
        <v>0</v>
      </c>
      <c r="BC13" s="370">
        <v>0</v>
      </c>
      <c r="BD13" s="370">
        <v>0</v>
      </c>
      <c r="BE13" s="370">
        <v>0</v>
      </c>
      <c r="BF13" s="370">
        <v>0</v>
      </c>
      <c r="BG13" s="370">
        <v>0</v>
      </c>
      <c r="BH13" s="370">
        <v>0</v>
      </c>
      <c r="BI13" s="370">
        <v>0</v>
      </c>
      <c r="BJ13" s="370">
        <v>0</v>
      </c>
      <c r="BK13" s="370">
        <v>0</v>
      </c>
    </row>
    <row r="14" spans="2:63" x14ac:dyDescent="0.15">
      <c r="B14" s="128" t="s">
        <v>376</v>
      </c>
      <c r="C14" s="370"/>
      <c r="D14" s="370">
        <v>0</v>
      </c>
      <c r="E14" s="370">
        <v>0</v>
      </c>
      <c r="F14" s="370">
        <v>0</v>
      </c>
      <c r="G14" s="370">
        <v>0</v>
      </c>
      <c r="H14" s="370">
        <v>0</v>
      </c>
      <c r="I14" s="370">
        <v>0</v>
      </c>
      <c r="J14" s="370">
        <v>0</v>
      </c>
      <c r="K14" s="370">
        <v>0</v>
      </c>
      <c r="L14" s="370">
        <v>0</v>
      </c>
      <c r="M14" s="370">
        <v>0</v>
      </c>
      <c r="N14" s="370">
        <v>0</v>
      </c>
      <c r="O14" s="370">
        <v>0</v>
      </c>
      <c r="P14" s="370">
        <v>0</v>
      </c>
      <c r="Q14" s="370">
        <v>0</v>
      </c>
      <c r="R14" s="370">
        <v>0</v>
      </c>
      <c r="S14" s="370">
        <v>0</v>
      </c>
      <c r="T14" s="370">
        <v>0</v>
      </c>
      <c r="U14" s="370">
        <v>0</v>
      </c>
      <c r="V14" s="370">
        <v>0</v>
      </c>
      <c r="W14" s="370">
        <v>0</v>
      </c>
      <c r="X14" s="370">
        <v>0</v>
      </c>
      <c r="Y14" s="370">
        <v>0</v>
      </c>
      <c r="Z14" s="370">
        <v>0</v>
      </c>
      <c r="AA14" s="370">
        <v>0</v>
      </c>
      <c r="AB14" s="370">
        <v>0</v>
      </c>
      <c r="AC14" s="370">
        <v>0</v>
      </c>
      <c r="AD14" s="370">
        <v>0</v>
      </c>
      <c r="AE14" s="370">
        <v>0</v>
      </c>
      <c r="AF14" s="370">
        <v>0</v>
      </c>
      <c r="AG14" s="370">
        <v>0</v>
      </c>
      <c r="AH14" s="370">
        <v>0</v>
      </c>
      <c r="AI14" s="370">
        <v>0</v>
      </c>
      <c r="AJ14" s="370">
        <v>0</v>
      </c>
      <c r="AK14" s="370">
        <v>0</v>
      </c>
      <c r="AL14" s="370">
        <v>0</v>
      </c>
      <c r="AM14" s="370">
        <v>0</v>
      </c>
      <c r="AN14" s="370">
        <v>0</v>
      </c>
      <c r="AO14" s="370">
        <v>0</v>
      </c>
      <c r="AP14" s="370">
        <v>0</v>
      </c>
      <c r="AQ14" s="370">
        <v>0</v>
      </c>
      <c r="AR14" s="370">
        <v>0</v>
      </c>
      <c r="AS14" s="370">
        <v>0</v>
      </c>
      <c r="AT14" s="370">
        <v>0</v>
      </c>
      <c r="AU14" s="370">
        <v>0</v>
      </c>
      <c r="AV14" s="370">
        <v>0</v>
      </c>
      <c r="AW14" s="370">
        <v>0</v>
      </c>
      <c r="AX14" s="370">
        <v>0</v>
      </c>
      <c r="AY14" s="370">
        <v>0</v>
      </c>
      <c r="AZ14" s="370">
        <v>0</v>
      </c>
      <c r="BA14" s="370">
        <v>0</v>
      </c>
      <c r="BB14" s="370">
        <v>0</v>
      </c>
      <c r="BC14" s="370">
        <v>0</v>
      </c>
      <c r="BD14" s="370">
        <v>0</v>
      </c>
      <c r="BE14" s="370">
        <v>0</v>
      </c>
      <c r="BF14" s="370">
        <v>0</v>
      </c>
      <c r="BG14" s="370">
        <v>0</v>
      </c>
      <c r="BH14" s="370">
        <v>0</v>
      </c>
      <c r="BI14" s="370">
        <v>0</v>
      </c>
      <c r="BJ14" s="370">
        <v>0</v>
      </c>
      <c r="BK14" s="370">
        <v>0</v>
      </c>
    </row>
    <row r="15" spans="2:63" x14ac:dyDescent="0.15">
      <c r="B15" s="128" t="s">
        <v>387</v>
      </c>
      <c r="C15" s="370"/>
      <c r="D15" s="370">
        <v>0</v>
      </c>
      <c r="E15" s="370">
        <v>0</v>
      </c>
      <c r="F15" s="370">
        <v>0</v>
      </c>
      <c r="G15" s="370">
        <v>0</v>
      </c>
      <c r="H15" s="370">
        <v>0</v>
      </c>
      <c r="I15" s="370">
        <v>0</v>
      </c>
      <c r="J15" s="370">
        <v>0</v>
      </c>
      <c r="K15" s="370">
        <v>0</v>
      </c>
      <c r="L15" s="370">
        <v>0</v>
      </c>
      <c r="M15" s="370">
        <v>0</v>
      </c>
      <c r="N15" s="370">
        <v>0</v>
      </c>
      <c r="O15" s="370">
        <v>0</v>
      </c>
      <c r="P15" s="370">
        <v>0</v>
      </c>
      <c r="Q15" s="370">
        <v>0</v>
      </c>
      <c r="R15" s="370">
        <v>0</v>
      </c>
      <c r="S15" s="370">
        <v>0</v>
      </c>
      <c r="T15" s="370">
        <v>0</v>
      </c>
      <c r="U15" s="370">
        <v>0</v>
      </c>
      <c r="V15" s="370">
        <v>0</v>
      </c>
      <c r="W15" s="370">
        <v>0</v>
      </c>
      <c r="X15" s="370">
        <v>0</v>
      </c>
      <c r="Y15" s="370">
        <v>0</v>
      </c>
      <c r="Z15" s="370">
        <v>0</v>
      </c>
      <c r="AA15" s="370">
        <v>0</v>
      </c>
      <c r="AB15" s="370">
        <v>0</v>
      </c>
      <c r="AC15" s="370">
        <v>0</v>
      </c>
      <c r="AD15" s="370">
        <v>0</v>
      </c>
      <c r="AE15" s="370">
        <v>0</v>
      </c>
      <c r="AF15" s="370">
        <v>0</v>
      </c>
      <c r="AG15" s="370">
        <v>0</v>
      </c>
      <c r="AH15" s="370">
        <v>0</v>
      </c>
      <c r="AI15" s="370">
        <v>0</v>
      </c>
      <c r="AJ15" s="370">
        <v>0</v>
      </c>
      <c r="AK15" s="370">
        <v>0</v>
      </c>
      <c r="AL15" s="370">
        <v>0</v>
      </c>
      <c r="AM15" s="370">
        <v>0</v>
      </c>
      <c r="AN15" s="370">
        <v>0</v>
      </c>
      <c r="AO15" s="370">
        <v>0</v>
      </c>
      <c r="AP15" s="370">
        <v>0</v>
      </c>
      <c r="AQ15" s="370">
        <v>0</v>
      </c>
      <c r="AR15" s="370">
        <v>0</v>
      </c>
      <c r="AS15" s="370">
        <v>0</v>
      </c>
      <c r="AT15" s="370">
        <v>0</v>
      </c>
      <c r="AU15" s="370">
        <v>0</v>
      </c>
      <c r="AV15" s="370">
        <v>0</v>
      </c>
      <c r="AW15" s="370">
        <v>0</v>
      </c>
      <c r="AX15" s="370">
        <v>0</v>
      </c>
      <c r="AY15" s="370">
        <v>0</v>
      </c>
      <c r="AZ15" s="370">
        <v>0</v>
      </c>
      <c r="BA15" s="370">
        <v>0</v>
      </c>
      <c r="BB15" s="370">
        <v>0</v>
      </c>
      <c r="BC15" s="370">
        <v>0</v>
      </c>
      <c r="BD15" s="370">
        <v>0</v>
      </c>
      <c r="BE15" s="370">
        <v>0</v>
      </c>
      <c r="BF15" s="370">
        <v>0</v>
      </c>
      <c r="BG15" s="370">
        <v>0</v>
      </c>
      <c r="BH15" s="370">
        <v>0</v>
      </c>
      <c r="BI15" s="370">
        <v>0</v>
      </c>
      <c r="BJ15" s="370">
        <v>0</v>
      </c>
      <c r="BK15" s="370">
        <v>0</v>
      </c>
    </row>
    <row r="16" spans="2:63" x14ac:dyDescent="0.15">
      <c r="B16" s="128" t="s">
        <v>388</v>
      </c>
      <c r="C16" s="370"/>
      <c r="D16" s="370">
        <v>0</v>
      </c>
      <c r="E16" s="370">
        <v>0</v>
      </c>
      <c r="F16" s="370">
        <v>0</v>
      </c>
      <c r="G16" s="370">
        <v>0</v>
      </c>
      <c r="H16" s="370">
        <v>0</v>
      </c>
      <c r="I16" s="370">
        <v>0</v>
      </c>
      <c r="J16" s="370">
        <v>0</v>
      </c>
      <c r="K16" s="370">
        <v>0</v>
      </c>
      <c r="L16" s="370">
        <v>0</v>
      </c>
      <c r="M16" s="370">
        <v>0</v>
      </c>
      <c r="N16" s="370">
        <v>0</v>
      </c>
      <c r="O16" s="370">
        <v>0</v>
      </c>
      <c r="P16" s="370">
        <v>0</v>
      </c>
      <c r="Q16" s="370">
        <v>0</v>
      </c>
      <c r="R16" s="370">
        <v>0</v>
      </c>
      <c r="S16" s="370">
        <v>0</v>
      </c>
      <c r="T16" s="370">
        <v>0</v>
      </c>
      <c r="U16" s="370">
        <v>0</v>
      </c>
      <c r="V16" s="370">
        <v>0</v>
      </c>
      <c r="W16" s="370">
        <v>0</v>
      </c>
      <c r="X16" s="370">
        <v>0</v>
      </c>
      <c r="Y16" s="370">
        <v>0</v>
      </c>
      <c r="Z16" s="370">
        <v>0</v>
      </c>
      <c r="AA16" s="370">
        <v>0</v>
      </c>
      <c r="AB16" s="370">
        <v>0</v>
      </c>
      <c r="AC16" s="370">
        <v>0</v>
      </c>
      <c r="AD16" s="370">
        <v>0</v>
      </c>
      <c r="AE16" s="370">
        <v>0</v>
      </c>
      <c r="AF16" s="370">
        <v>0</v>
      </c>
      <c r="AG16" s="370">
        <v>0</v>
      </c>
      <c r="AH16" s="370">
        <v>0</v>
      </c>
      <c r="AI16" s="370">
        <v>0</v>
      </c>
      <c r="AJ16" s="370">
        <v>0</v>
      </c>
      <c r="AK16" s="370">
        <v>0</v>
      </c>
      <c r="AL16" s="370">
        <v>0</v>
      </c>
      <c r="AM16" s="370">
        <v>0</v>
      </c>
      <c r="AN16" s="370">
        <v>0</v>
      </c>
      <c r="AO16" s="370">
        <v>0</v>
      </c>
      <c r="AP16" s="370">
        <v>0</v>
      </c>
      <c r="AQ16" s="370">
        <v>0</v>
      </c>
      <c r="AR16" s="370">
        <v>0</v>
      </c>
      <c r="AS16" s="370">
        <v>0</v>
      </c>
      <c r="AT16" s="370">
        <v>0</v>
      </c>
      <c r="AU16" s="370">
        <v>0</v>
      </c>
      <c r="AV16" s="370">
        <v>0</v>
      </c>
      <c r="AW16" s="370">
        <v>0</v>
      </c>
      <c r="AX16" s="370">
        <v>0</v>
      </c>
      <c r="AY16" s="370">
        <v>0</v>
      </c>
      <c r="AZ16" s="370">
        <v>0</v>
      </c>
      <c r="BA16" s="370">
        <v>0</v>
      </c>
      <c r="BB16" s="370">
        <v>0</v>
      </c>
      <c r="BC16" s="370">
        <v>0</v>
      </c>
      <c r="BD16" s="370">
        <v>0</v>
      </c>
      <c r="BE16" s="370">
        <v>0</v>
      </c>
      <c r="BF16" s="370">
        <v>0</v>
      </c>
      <c r="BG16" s="370">
        <v>0</v>
      </c>
      <c r="BH16" s="370">
        <v>0</v>
      </c>
      <c r="BI16" s="370">
        <v>0</v>
      </c>
      <c r="BJ16" s="370">
        <v>0</v>
      </c>
      <c r="BK16" s="370">
        <v>0</v>
      </c>
    </row>
    <row r="17" spans="1:63" x14ac:dyDescent="0.15">
      <c r="B17" s="128" t="s">
        <v>389</v>
      </c>
      <c r="C17" s="370">
        <v>0</v>
      </c>
      <c r="D17" s="370">
        <v>0</v>
      </c>
      <c r="E17" s="370">
        <v>0</v>
      </c>
      <c r="F17" s="370">
        <v>0</v>
      </c>
      <c r="G17" s="370">
        <v>0</v>
      </c>
      <c r="H17" s="370">
        <v>0</v>
      </c>
      <c r="I17" s="370">
        <v>0</v>
      </c>
      <c r="J17" s="370">
        <v>0</v>
      </c>
      <c r="K17" s="370">
        <v>0</v>
      </c>
      <c r="L17" s="370">
        <v>0</v>
      </c>
      <c r="M17" s="370">
        <v>0</v>
      </c>
      <c r="N17" s="370">
        <v>0</v>
      </c>
      <c r="O17" s="370">
        <v>0</v>
      </c>
      <c r="P17" s="370">
        <v>0</v>
      </c>
      <c r="Q17" s="370">
        <v>0</v>
      </c>
      <c r="R17" s="370">
        <v>0</v>
      </c>
      <c r="S17" s="370">
        <v>0</v>
      </c>
      <c r="T17" s="370">
        <v>0</v>
      </c>
      <c r="U17" s="370">
        <v>0</v>
      </c>
      <c r="V17" s="370">
        <v>0</v>
      </c>
      <c r="W17" s="370">
        <v>0</v>
      </c>
      <c r="X17" s="370">
        <v>0</v>
      </c>
      <c r="Y17" s="370">
        <v>0</v>
      </c>
      <c r="Z17" s="370">
        <v>0</v>
      </c>
      <c r="AA17" s="370">
        <v>0</v>
      </c>
      <c r="AB17" s="370">
        <v>0</v>
      </c>
      <c r="AC17" s="370">
        <v>0</v>
      </c>
      <c r="AD17" s="370">
        <v>0</v>
      </c>
      <c r="AE17" s="370">
        <v>0</v>
      </c>
      <c r="AF17" s="370">
        <v>0</v>
      </c>
      <c r="AG17" s="370">
        <v>0</v>
      </c>
      <c r="AH17" s="370">
        <v>0</v>
      </c>
      <c r="AI17" s="370">
        <v>0</v>
      </c>
      <c r="AJ17" s="370">
        <v>0</v>
      </c>
      <c r="AK17" s="370">
        <v>0</v>
      </c>
      <c r="AL17" s="370">
        <v>0</v>
      </c>
      <c r="AM17" s="370">
        <v>0</v>
      </c>
      <c r="AN17" s="370">
        <v>0</v>
      </c>
      <c r="AO17" s="370">
        <v>0</v>
      </c>
      <c r="AP17" s="370">
        <v>0</v>
      </c>
      <c r="AQ17" s="370">
        <v>0</v>
      </c>
      <c r="AR17" s="370">
        <v>0</v>
      </c>
      <c r="AS17" s="370">
        <v>0</v>
      </c>
      <c r="AT17" s="370">
        <v>0</v>
      </c>
      <c r="AU17" s="370">
        <v>0</v>
      </c>
      <c r="AV17" s="370">
        <v>0</v>
      </c>
      <c r="AW17" s="370">
        <v>0</v>
      </c>
      <c r="AX17" s="370">
        <v>0</v>
      </c>
      <c r="AY17" s="370">
        <v>0</v>
      </c>
      <c r="AZ17" s="370">
        <v>0</v>
      </c>
      <c r="BA17" s="370">
        <v>0</v>
      </c>
      <c r="BB17" s="370">
        <v>0</v>
      </c>
      <c r="BC17" s="370">
        <v>0</v>
      </c>
      <c r="BD17" s="370">
        <v>0</v>
      </c>
      <c r="BE17" s="370">
        <v>0</v>
      </c>
      <c r="BF17" s="370">
        <v>0</v>
      </c>
      <c r="BG17" s="370">
        <v>0</v>
      </c>
      <c r="BH17" s="370">
        <v>0</v>
      </c>
      <c r="BI17" s="370">
        <v>0</v>
      </c>
      <c r="BJ17" s="370">
        <v>0</v>
      </c>
      <c r="BK17" s="370">
        <v>0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393</v>
      </c>
      <c r="C19" s="123">
        <f>SUM(C6:C17)</f>
        <v>0</v>
      </c>
      <c r="D19" s="123">
        <f t="shared" ref="D19:BK19" si="0">SUM(D6:D17)</f>
        <v>0</v>
      </c>
      <c r="E19" s="123">
        <f t="shared" si="0"/>
        <v>0</v>
      </c>
      <c r="F19" s="123">
        <f t="shared" si="0"/>
        <v>0</v>
      </c>
      <c r="G19" s="123">
        <f t="shared" si="0"/>
        <v>0</v>
      </c>
      <c r="H19" s="123">
        <f t="shared" si="0"/>
        <v>0</v>
      </c>
      <c r="I19" s="123">
        <f t="shared" si="0"/>
        <v>0</v>
      </c>
      <c r="J19" s="123">
        <f t="shared" si="0"/>
        <v>0</v>
      </c>
      <c r="K19" s="123">
        <f t="shared" si="0"/>
        <v>0</v>
      </c>
      <c r="L19" s="123">
        <f t="shared" si="0"/>
        <v>0</v>
      </c>
      <c r="M19" s="123">
        <f t="shared" si="0"/>
        <v>0</v>
      </c>
      <c r="N19" s="123">
        <f t="shared" si="0"/>
        <v>0</v>
      </c>
      <c r="O19" s="123">
        <f t="shared" si="0"/>
        <v>0</v>
      </c>
      <c r="P19" s="123">
        <f t="shared" si="0"/>
        <v>0</v>
      </c>
      <c r="Q19" s="123">
        <f t="shared" si="0"/>
        <v>0</v>
      </c>
      <c r="R19" s="123">
        <f t="shared" si="0"/>
        <v>0</v>
      </c>
      <c r="S19" s="123">
        <f t="shared" si="0"/>
        <v>0</v>
      </c>
      <c r="T19" s="123">
        <f t="shared" si="0"/>
        <v>0</v>
      </c>
      <c r="U19" s="123">
        <f t="shared" si="0"/>
        <v>0</v>
      </c>
      <c r="V19" s="123">
        <f t="shared" si="0"/>
        <v>0</v>
      </c>
      <c r="W19" s="123">
        <f t="shared" si="0"/>
        <v>0</v>
      </c>
      <c r="X19" s="123">
        <f t="shared" si="0"/>
        <v>0</v>
      </c>
      <c r="Y19" s="123">
        <f t="shared" si="0"/>
        <v>0</v>
      </c>
      <c r="Z19" s="123">
        <f t="shared" si="0"/>
        <v>0</v>
      </c>
      <c r="AA19" s="123">
        <f t="shared" si="0"/>
        <v>0</v>
      </c>
      <c r="AB19" s="123">
        <f t="shared" si="0"/>
        <v>0</v>
      </c>
      <c r="AC19" s="123">
        <f t="shared" si="0"/>
        <v>0</v>
      </c>
      <c r="AD19" s="123">
        <f t="shared" si="0"/>
        <v>0</v>
      </c>
      <c r="AE19" s="123">
        <f t="shared" si="0"/>
        <v>0</v>
      </c>
      <c r="AF19" s="123">
        <f t="shared" si="0"/>
        <v>0</v>
      </c>
      <c r="AG19" s="123">
        <f t="shared" si="0"/>
        <v>0</v>
      </c>
      <c r="AH19" s="123">
        <f t="shared" si="0"/>
        <v>0</v>
      </c>
      <c r="AI19" s="123">
        <f t="shared" si="0"/>
        <v>0</v>
      </c>
      <c r="AJ19" s="123">
        <f t="shared" si="0"/>
        <v>0</v>
      </c>
      <c r="AK19" s="123">
        <f t="shared" si="0"/>
        <v>0</v>
      </c>
      <c r="AL19" s="123">
        <f t="shared" si="0"/>
        <v>0</v>
      </c>
      <c r="AM19" s="123">
        <f t="shared" si="0"/>
        <v>0</v>
      </c>
      <c r="AN19" s="123">
        <f t="shared" si="0"/>
        <v>0</v>
      </c>
      <c r="AO19" s="123">
        <f t="shared" si="0"/>
        <v>0</v>
      </c>
      <c r="AP19" s="123">
        <f t="shared" si="0"/>
        <v>0</v>
      </c>
      <c r="AQ19" s="123">
        <f t="shared" si="0"/>
        <v>0</v>
      </c>
      <c r="AR19" s="123">
        <f t="shared" si="0"/>
        <v>0</v>
      </c>
      <c r="AS19" s="123">
        <f t="shared" si="0"/>
        <v>0</v>
      </c>
      <c r="AT19" s="123">
        <f t="shared" si="0"/>
        <v>0</v>
      </c>
      <c r="AU19" s="123">
        <f t="shared" si="0"/>
        <v>0</v>
      </c>
      <c r="AV19" s="123">
        <f t="shared" si="0"/>
        <v>0</v>
      </c>
      <c r="AW19" s="123">
        <f t="shared" si="0"/>
        <v>0</v>
      </c>
      <c r="AX19" s="123">
        <f t="shared" si="0"/>
        <v>0</v>
      </c>
      <c r="AY19" s="123">
        <f t="shared" si="0"/>
        <v>0</v>
      </c>
      <c r="AZ19" s="123">
        <f t="shared" si="0"/>
        <v>0</v>
      </c>
      <c r="BA19" s="123">
        <f t="shared" si="0"/>
        <v>0</v>
      </c>
      <c r="BB19" s="123">
        <f t="shared" si="0"/>
        <v>0</v>
      </c>
      <c r="BC19" s="123">
        <f t="shared" si="0"/>
        <v>0</v>
      </c>
      <c r="BD19" s="123">
        <f t="shared" si="0"/>
        <v>0</v>
      </c>
      <c r="BE19" s="123">
        <f t="shared" si="0"/>
        <v>0</v>
      </c>
      <c r="BF19" s="123">
        <f t="shared" si="0"/>
        <v>0</v>
      </c>
      <c r="BG19" s="123">
        <f t="shared" si="0"/>
        <v>0</v>
      </c>
      <c r="BH19" s="123">
        <f t="shared" si="0"/>
        <v>0</v>
      </c>
      <c r="BI19" s="123">
        <f t="shared" si="0"/>
        <v>0</v>
      </c>
      <c r="BJ19" s="123">
        <f t="shared" si="0"/>
        <v>0</v>
      </c>
      <c r="BK19" s="123">
        <f t="shared" si="0"/>
        <v>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391</v>
      </c>
    </row>
    <row r="22" spans="1:63" x14ac:dyDescent="0.15">
      <c r="B22" s="50"/>
    </row>
    <row r="23" spans="1:63" x14ac:dyDescent="0.15">
      <c r="B23" s="128" t="s">
        <v>390</v>
      </c>
      <c r="C23" s="317"/>
      <c r="D23" s="317"/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X23" s="317">
        <v>0</v>
      </c>
      <c r="Y23" s="317">
        <v>0</v>
      </c>
      <c r="Z23" s="317">
        <v>0</v>
      </c>
      <c r="AA23" s="317">
        <v>0</v>
      </c>
      <c r="AB23" s="317">
        <v>0</v>
      </c>
      <c r="AC23" s="317">
        <v>0</v>
      </c>
      <c r="AD23" s="317">
        <v>0</v>
      </c>
      <c r="AE23" s="317">
        <v>0</v>
      </c>
      <c r="AF23" s="317">
        <v>0</v>
      </c>
      <c r="AG23" s="317">
        <v>0</v>
      </c>
      <c r="AH23" s="317">
        <v>0</v>
      </c>
      <c r="AI23" s="317">
        <v>0</v>
      </c>
      <c r="AJ23" s="317">
        <v>0</v>
      </c>
      <c r="AK23" s="317">
        <v>0</v>
      </c>
      <c r="AL23" s="317">
        <v>0</v>
      </c>
      <c r="AM23" s="317">
        <v>0</v>
      </c>
      <c r="AN23" s="317">
        <v>0</v>
      </c>
      <c r="AO23" s="317">
        <v>0</v>
      </c>
      <c r="AP23" s="317">
        <v>0</v>
      </c>
      <c r="AQ23" s="317">
        <v>0</v>
      </c>
      <c r="AR23" s="317">
        <v>0</v>
      </c>
      <c r="AS23" s="317">
        <v>0</v>
      </c>
      <c r="AT23" s="317">
        <v>0</v>
      </c>
      <c r="AU23" s="317">
        <v>0</v>
      </c>
      <c r="AV23" s="317">
        <v>0</v>
      </c>
      <c r="AW23" s="317">
        <v>0</v>
      </c>
      <c r="AX23" s="317">
        <v>0</v>
      </c>
      <c r="AY23" s="317">
        <v>0</v>
      </c>
      <c r="AZ23" s="317">
        <v>0</v>
      </c>
      <c r="BA23" s="317">
        <v>0</v>
      </c>
      <c r="BB23" s="317">
        <v>0</v>
      </c>
      <c r="BC23" s="317">
        <v>0</v>
      </c>
      <c r="BD23" s="317">
        <v>0</v>
      </c>
      <c r="BE23" s="317">
        <v>0</v>
      </c>
      <c r="BF23" s="317">
        <v>0</v>
      </c>
      <c r="BG23" s="317">
        <v>0</v>
      </c>
      <c r="BH23" s="317">
        <v>0</v>
      </c>
      <c r="BI23" s="317">
        <v>0</v>
      </c>
      <c r="BJ23" s="317">
        <v>0</v>
      </c>
      <c r="BK23" s="317">
        <v>0</v>
      </c>
    </row>
    <row r="24" spans="1:63" x14ac:dyDescent="0.15">
      <c r="B24" s="128" t="s">
        <v>385</v>
      </c>
      <c r="C24" s="317"/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X24" s="317">
        <v>0</v>
      </c>
      <c r="Y24" s="317">
        <v>0</v>
      </c>
      <c r="Z24" s="317">
        <v>0</v>
      </c>
      <c r="AA24" s="317">
        <v>0</v>
      </c>
      <c r="AB24" s="317">
        <v>0</v>
      </c>
      <c r="AC24" s="317">
        <v>0</v>
      </c>
      <c r="AD24" s="317">
        <v>0</v>
      </c>
      <c r="AE24" s="317">
        <v>0</v>
      </c>
      <c r="AF24" s="317">
        <v>0</v>
      </c>
      <c r="AG24" s="317">
        <v>0</v>
      </c>
      <c r="AH24" s="317">
        <v>0</v>
      </c>
      <c r="AI24" s="317">
        <v>0</v>
      </c>
      <c r="AJ24" s="317">
        <v>0</v>
      </c>
      <c r="AK24" s="317">
        <v>0</v>
      </c>
      <c r="AL24" s="317">
        <v>0</v>
      </c>
      <c r="AM24" s="317">
        <v>0</v>
      </c>
      <c r="AN24" s="317">
        <v>0</v>
      </c>
      <c r="AO24" s="317">
        <v>0</v>
      </c>
      <c r="AP24" s="317">
        <v>0</v>
      </c>
      <c r="AQ24" s="317">
        <v>0</v>
      </c>
      <c r="AR24" s="317">
        <v>0</v>
      </c>
      <c r="AS24" s="317">
        <v>0</v>
      </c>
      <c r="AT24" s="317">
        <v>0</v>
      </c>
      <c r="AU24" s="317">
        <v>0</v>
      </c>
      <c r="AV24" s="317">
        <v>0</v>
      </c>
      <c r="AW24" s="317">
        <v>0</v>
      </c>
      <c r="AX24" s="317">
        <v>0</v>
      </c>
      <c r="AY24" s="317">
        <v>0</v>
      </c>
      <c r="AZ24" s="317">
        <v>0</v>
      </c>
      <c r="BA24" s="317">
        <v>0</v>
      </c>
      <c r="BB24" s="317">
        <v>0</v>
      </c>
      <c r="BC24" s="317">
        <v>0</v>
      </c>
      <c r="BD24" s="317">
        <v>0</v>
      </c>
      <c r="BE24" s="317">
        <v>0</v>
      </c>
      <c r="BF24" s="317">
        <v>0</v>
      </c>
      <c r="BG24" s="317">
        <v>0</v>
      </c>
      <c r="BH24" s="317">
        <v>0</v>
      </c>
      <c r="BI24" s="317">
        <v>0</v>
      </c>
      <c r="BJ24" s="317">
        <v>0</v>
      </c>
      <c r="BK24" s="317">
        <v>0</v>
      </c>
    </row>
    <row r="25" spans="1:63" x14ac:dyDescent="0.15">
      <c r="B25" s="128" t="s">
        <v>376</v>
      </c>
      <c r="C25" s="317"/>
      <c r="D25" s="317"/>
      <c r="E25" s="317"/>
      <c r="F25" s="317"/>
      <c r="G25" s="317"/>
      <c r="H25" s="317"/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387</v>
      </c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388</v>
      </c>
      <c r="C27" s="317"/>
      <c r="D27" s="317"/>
      <c r="E27" s="317"/>
      <c r="F27" s="317"/>
      <c r="G27" s="317"/>
      <c r="H27" s="317"/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386</v>
      </c>
      <c r="C28" s="267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</row>
    <row r="29" spans="1:63" x14ac:dyDescent="0.15">
      <c r="B29" s="128" t="s">
        <v>389</v>
      </c>
      <c r="C29" s="370"/>
      <c r="D29" s="317">
        <v>0</v>
      </c>
      <c r="E29" s="317">
        <v>0</v>
      </c>
      <c r="F29" s="317">
        <v>0</v>
      </c>
      <c r="G29" s="317">
        <v>0</v>
      </c>
      <c r="H29" s="317">
        <v>0</v>
      </c>
      <c r="I29" s="317">
        <v>0</v>
      </c>
      <c r="J29" s="317">
        <v>0</v>
      </c>
      <c r="K29" s="317">
        <v>0</v>
      </c>
      <c r="L29" s="317">
        <v>0</v>
      </c>
      <c r="M29" s="317">
        <v>0</v>
      </c>
      <c r="N29" s="317">
        <v>0</v>
      </c>
      <c r="O29" s="317">
        <v>0</v>
      </c>
      <c r="P29" s="317">
        <v>0</v>
      </c>
      <c r="Q29" s="317">
        <v>0</v>
      </c>
      <c r="R29" s="317">
        <v>0</v>
      </c>
      <c r="S29" s="317">
        <v>0</v>
      </c>
      <c r="T29" s="317">
        <v>0</v>
      </c>
      <c r="U29" s="317">
        <v>0</v>
      </c>
      <c r="V29" s="317">
        <v>0</v>
      </c>
      <c r="W29" s="317">
        <v>0</v>
      </c>
      <c r="X29" s="317">
        <v>0</v>
      </c>
      <c r="Y29" s="317">
        <v>0</v>
      </c>
      <c r="Z29" s="317">
        <v>0</v>
      </c>
      <c r="AA29" s="317">
        <v>0</v>
      </c>
      <c r="AB29" s="317">
        <v>0</v>
      </c>
      <c r="AC29" s="317">
        <v>0</v>
      </c>
      <c r="AD29" s="317">
        <v>0</v>
      </c>
      <c r="AE29" s="317">
        <v>0</v>
      </c>
      <c r="AF29" s="317">
        <v>0</v>
      </c>
      <c r="AG29" s="317">
        <v>0</v>
      </c>
      <c r="AH29" s="317">
        <v>0</v>
      </c>
      <c r="AI29" s="317">
        <v>0</v>
      </c>
      <c r="AJ29" s="317">
        <v>0</v>
      </c>
      <c r="AK29" s="317">
        <v>0</v>
      </c>
      <c r="AL29" s="317">
        <v>0</v>
      </c>
      <c r="AM29" s="317">
        <v>0</v>
      </c>
      <c r="AN29" s="317">
        <v>0</v>
      </c>
      <c r="AO29" s="317">
        <v>0</v>
      </c>
      <c r="AP29" s="317">
        <v>0</v>
      </c>
      <c r="AQ29" s="317">
        <v>0</v>
      </c>
      <c r="AR29" s="317">
        <v>0</v>
      </c>
      <c r="AS29" s="317">
        <v>0</v>
      </c>
      <c r="AT29" s="317">
        <v>0</v>
      </c>
      <c r="AU29" s="317">
        <v>0</v>
      </c>
      <c r="AV29" s="317">
        <v>0</v>
      </c>
      <c r="AW29" s="317">
        <v>0</v>
      </c>
      <c r="AX29" s="317">
        <v>0</v>
      </c>
      <c r="AY29" s="317">
        <v>0</v>
      </c>
      <c r="AZ29" s="317">
        <v>0</v>
      </c>
      <c r="BA29" s="317">
        <v>0</v>
      </c>
      <c r="BB29" s="317">
        <v>0</v>
      </c>
      <c r="BC29" s="317">
        <v>0</v>
      </c>
      <c r="BD29" s="317">
        <v>0</v>
      </c>
      <c r="BE29" s="317">
        <v>0</v>
      </c>
      <c r="BF29" s="317">
        <v>0</v>
      </c>
      <c r="BG29" s="317">
        <v>0</v>
      </c>
      <c r="BH29" s="317">
        <v>0</v>
      </c>
      <c r="BI29" s="317">
        <v>0</v>
      </c>
      <c r="BJ29" s="317">
        <v>0</v>
      </c>
      <c r="BK29" s="317">
        <v>0</v>
      </c>
    </row>
    <row r="30" spans="1:63" x14ac:dyDescent="0.15">
      <c r="B30" s="125"/>
    </row>
    <row r="31" spans="1:63" s="50" customFormat="1" x14ac:dyDescent="0.15">
      <c r="A31" s="74"/>
      <c r="B31" s="126" t="s">
        <v>394</v>
      </c>
      <c r="C31" s="160">
        <f>SUM(C23:C30)</f>
        <v>0</v>
      </c>
      <c r="D31" s="160">
        <f t="shared" ref="D31:BK31" si="1">SUM(D23:D30)</f>
        <v>0</v>
      </c>
      <c r="E31" s="160">
        <f t="shared" si="1"/>
        <v>0</v>
      </c>
      <c r="F31" s="160">
        <f t="shared" si="1"/>
        <v>0</v>
      </c>
      <c r="G31" s="160">
        <f t="shared" si="1"/>
        <v>0</v>
      </c>
      <c r="H31" s="160">
        <f t="shared" si="1"/>
        <v>0</v>
      </c>
      <c r="I31" s="160">
        <f t="shared" si="1"/>
        <v>0</v>
      </c>
      <c r="J31" s="160">
        <f t="shared" si="1"/>
        <v>0</v>
      </c>
      <c r="K31" s="160">
        <f t="shared" si="1"/>
        <v>0</v>
      </c>
      <c r="L31" s="160">
        <f t="shared" si="1"/>
        <v>0</v>
      </c>
      <c r="M31" s="160">
        <f t="shared" si="1"/>
        <v>0</v>
      </c>
      <c r="N31" s="160">
        <f t="shared" si="1"/>
        <v>0</v>
      </c>
      <c r="O31" s="160">
        <f t="shared" si="1"/>
        <v>0</v>
      </c>
      <c r="P31" s="160">
        <f t="shared" si="1"/>
        <v>0</v>
      </c>
      <c r="Q31" s="160">
        <f t="shared" si="1"/>
        <v>0</v>
      </c>
      <c r="R31" s="160">
        <f t="shared" si="1"/>
        <v>0</v>
      </c>
      <c r="S31" s="160">
        <f t="shared" si="1"/>
        <v>0</v>
      </c>
      <c r="T31" s="160">
        <f t="shared" si="1"/>
        <v>0</v>
      </c>
      <c r="U31" s="160">
        <f t="shared" si="1"/>
        <v>0</v>
      </c>
      <c r="V31" s="160">
        <f t="shared" si="1"/>
        <v>0</v>
      </c>
      <c r="W31" s="160">
        <f t="shared" si="1"/>
        <v>0</v>
      </c>
      <c r="X31" s="160">
        <f t="shared" si="1"/>
        <v>0</v>
      </c>
      <c r="Y31" s="160">
        <f t="shared" si="1"/>
        <v>0</v>
      </c>
      <c r="Z31" s="160">
        <f t="shared" si="1"/>
        <v>0</v>
      </c>
      <c r="AA31" s="160">
        <f t="shared" si="1"/>
        <v>0</v>
      </c>
      <c r="AB31" s="160">
        <f t="shared" si="1"/>
        <v>0</v>
      </c>
      <c r="AC31" s="160">
        <f t="shared" si="1"/>
        <v>0</v>
      </c>
      <c r="AD31" s="160">
        <f t="shared" si="1"/>
        <v>0</v>
      </c>
      <c r="AE31" s="160">
        <f t="shared" si="1"/>
        <v>0</v>
      </c>
      <c r="AF31" s="160">
        <f t="shared" si="1"/>
        <v>0</v>
      </c>
      <c r="AG31" s="160">
        <f t="shared" si="1"/>
        <v>0</v>
      </c>
      <c r="AH31" s="160">
        <f t="shared" si="1"/>
        <v>0</v>
      </c>
      <c r="AI31" s="160">
        <f t="shared" si="1"/>
        <v>0</v>
      </c>
      <c r="AJ31" s="160">
        <f t="shared" si="1"/>
        <v>0</v>
      </c>
      <c r="AK31" s="160">
        <f t="shared" si="1"/>
        <v>0</v>
      </c>
      <c r="AL31" s="160">
        <f t="shared" si="1"/>
        <v>0</v>
      </c>
      <c r="AM31" s="160">
        <f t="shared" si="1"/>
        <v>0</v>
      </c>
      <c r="AN31" s="160">
        <f t="shared" si="1"/>
        <v>0</v>
      </c>
      <c r="AO31" s="160">
        <f t="shared" si="1"/>
        <v>0</v>
      </c>
      <c r="AP31" s="160">
        <f t="shared" si="1"/>
        <v>0</v>
      </c>
      <c r="AQ31" s="160">
        <f t="shared" si="1"/>
        <v>0</v>
      </c>
      <c r="AR31" s="160">
        <f t="shared" si="1"/>
        <v>0</v>
      </c>
      <c r="AS31" s="160">
        <f t="shared" si="1"/>
        <v>0</v>
      </c>
      <c r="AT31" s="160">
        <f t="shared" si="1"/>
        <v>0</v>
      </c>
      <c r="AU31" s="160">
        <f t="shared" si="1"/>
        <v>0</v>
      </c>
      <c r="AV31" s="160">
        <f t="shared" si="1"/>
        <v>0</v>
      </c>
      <c r="AW31" s="160">
        <f t="shared" si="1"/>
        <v>0</v>
      </c>
      <c r="AX31" s="160">
        <f t="shared" si="1"/>
        <v>0</v>
      </c>
      <c r="AY31" s="160">
        <f t="shared" si="1"/>
        <v>0</v>
      </c>
      <c r="AZ31" s="160">
        <f t="shared" si="1"/>
        <v>0</v>
      </c>
      <c r="BA31" s="160">
        <f t="shared" si="1"/>
        <v>0</v>
      </c>
      <c r="BB31" s="160">
        <f t="shared" si="1"/>
        <v>0</v>
      </c>
      <c r="BC31" s="160">
        <f t="shared" si="1"/>
        <v>0</v>
      </c>
      <c r="BD31" s="160">
        <f t="shared" si="1"/>
        <v>0</v>
      </c>
      <c r="BE31" s="160">
        <f t="shared" si="1"/>
        <v>0</v>
      </c>
      <c r="BF31" s="160">
        <f t="shared" si="1"/>
        <v>0</v>
      </c>
      <c r="BG31" s="160">
        <f t="shared" si="1"/>
        <v>0</v>
      </c>
      <c r="BH31" s="160">
        <f t="shared" si="1"/>
        <v>0</v>
      </c>
      <c r="BI31" s="160">
        <f t="shared" si="1"/>
        <v>0</v>
      </c>
      <c r="BJ31" s="160">
        <f t="shared" si="1"/>
        <v>0</v>
      </c>
      <c r="BK31" s="160">
        <f t="shared" si="1"/>
        <v>0</v>
      </c>
    </row>
    <row r="33" spans="2:63" x14ac:dyDescent="0.15">
      <c r="B33" s="50" t="s">
        <v>419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402</v>
      </c>
      <c r="C34" s="267"/>
      <c r="D34" s="317">
        <v>0</v>
      </c>
      <c r="E34" s="317">
        <v>0</v>
      </c>
      <c r="F34" s="317">
        <v>0</v>
      </c>
      <c r="G34" s="317">
        <v>0</v>
      </c>
      <c r="H34" s="317">
        <v>0</v>
      </c>
      <c r="I34" s="317">
        <v>0</v>
      </c>
      <c r="J34" s="317">
        <v>0</v>
      </c>
      <c r="K34" s="317">
        <v>0</v>
      </c>
      <c r="L34" s="317">
        <v>0</v>
      </c>
      <c r="M34" s="317">
        <v>0</v>
      </c>
      <c r="N34" s="317">
        <v>0</v>
      </c>
      <c r="O34" s="317">
        <v>0</v>
      </c>
      <c r="P34" s="317">
        <v>0</v>
      </c>
      <c r="Q34" s="317">
        <v>0</v>
      </c>
      <c r="R34" s="317">
        <v>0</v>
      </c>
      <c r="S34" s="317">
        <v>0</v>
      </c>
      <c r="T34" s="317">
        <v>0</v>
      </c>
      <c r="U34" s="317">
        <v>0</v>
      </c>
      <c r="V34" s="317">
        <v>0</v>
      </c>
      <c r="W34" s="317">
        <v>0</v>
      </c>
      <c r="X34" s="317">
        <v>0</v>
      </c>
      <c r="Y34" s="317">
        <v>0</v>
      </c>
      <c r="Z34" s="317">
        <v>0</v>
      </c>
      <c r="AA34" s="317">
        <v>0</v>
      </c>
      <c r="AB34" s="317">
        <v>0</v>
      </c>
      <c r="AC34" s="317">
        <v>0</v>
      </c>
      <c r="AD34" s="317">
        <v>0</v>
      </c>
      <c r="AE34" s="317">
        <v>0</v>
      </c>
      <c r="AF34" s="317">
        <v>0</v>
      </c>
      <c r="AG34" s="317">
        <v>0</v>
      </c>
      <c r="AH34" s="317">
        <v>0</v>
      </c>
      <c r="AI34" s="317">
        <v>0</v>
      </c>
      <c r="AJ34" s="317">
        <v>0</v>
      </c>
      <c r="AK34" s="317">
        <v>0</v>
      </c>
      <c r="AL34" s="317">
        <v>0</v>
      </c>
      <c r="AM34" s="317">
        <v>0</v>
      </c>
      <c r="AN34" s="317">
        <v>0</v>
      </c>
      <c r="AO34" s="317">
        <v>0</v>
      </c>
      <c r="AP34" s="317">
        <v>0</v>
      </c>
      <c r="AQ34" s="317">
        <v>0</v>
      </c>
      <c r="AR34" s="317">
        <v>0</v>
      </c>
      <c r="AS34" s="317">
        <v>0</v>
      </c>
      <c r="AT34" s="317">
        <v>0</v>
      </c>
      <c r="AU34" s="317">
        <v>0</v>
      </c>
      <c r="AV34" s="317">
        <v>0</v>
      </c>
      <c r="AW34" s="317">
        <v>0</v>
      </c>
      <c r="AX34" s="317">
        <v>0</v>
      </c>
      <c r="AY34" s="317">
        <v>0</v>
      </c>
      <c r="AZ34" s="317">
        <v>0</v>
      </c>
      <c r="BA34" s="317">
        <v>0</v>
      </c>
      <c r="BB34" s="317">
        <v>0</v>
      </c>
      <c r="BC34" s="317">
        <v>0</v>
      </c>
      <c r="BD34" s="317">
        <v>0</v>
      </c>
      <c r="BE34" s="317">
        <v>0</v>
      </c>
      <c r="BF34" s="317">
        <v>0</v>
      </c>
      <c r="BG34" s="317">
        <v>0</v>
      </c>
      <c r="BH34" s="317">
        <v>0</v>
      </c>
      <c r="BI34" s="317">
        <v>0</v>
      </c>
      <c r="BJ34" s="317">
        <v>0</v>
      </c>
      <c r="BK34" s="317">
        <v>0</v>
      </c>
    </row>
    <row r="35" spans="2:63" x14ac:dyDescent="0.15">
      <c r="B35" s="124" t="s">
        <v>184</v>
      </c>
      <c r="C35" s="267"/>
      <c r="D35" s="267"/>
      <c r="E35" s="267"/>
      <c r="F35" s="267"/>
      <c r="G35" s="26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395</v>
      </c>
      <c r="C36" s="267"/>
      <c r="D36" s="267"/>
      <c r="E36" s="267"/>
      <c r="F36" s="267"/>
      <c r="G36" s="317"/>
      <c r="H36" s="317"/>
      <c r="I36" s="317"/>
      <c r="J36" s="317"/>
      <c r="K36" s="317"/>
      <c r="L36" s="317"/>
      <c r="M36" s="317"/>
      <c r="N36" s="317"/>
      <c r="O36" s="317"/>
      <c r="P36" s="317">
        <v>0</v>
      </c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420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0</v>
      </c>
      <c r="H38" s="122">
        <f t="shared" si="2"/>
        <v>0</v>
      </c>
      <c r="I38" s="122">
        <f t="shared" si="2"/>
        <v>0</v>
      </c>
      <c r="J38" s="122">
        <f t="shared" si="2"/>
        <v>0</v>
      </c>
      <c r="K38" s="122">
        <f t="shared" si="2"/>
        <v>0</v>
      </c>
      <c r="L38" s="122">
        <f t="shared" si="2"/>
        <v>0</v>
      </c>
      <c r="M38" s="122">
        <f t="shared" si="2"/>
        <v>0</v>
      </c>
      <c r="N38" s="122">
        <f t="shared" si="2"/>
        <v>0</v>
      </c>
      <c r="O38" s="122">
        <f t="shared" si="2"/>
        <v>0</v>
      </c>
      <c r="P38" s="122">
        <f t="shared" si="2"/>
        <v>0</v>
      </c>
      <c r="Q38" s="122">
        <f t="shared" si="2"/>
        <v>0</v>
      </c>
      <c r="R38" s="122">
        <f t="shared" si="2"/>
        <v>0</v>
      </c>
      <c r="S38" s="122">
        <f t="shared" si="2"/>
        <v>0</v>
      </c>
      <c r="T38" s="122">
        <f t="shared" si="2"/>
        <v>0</v>
      </c>
      <c r="U38" s="122">
        <f t="shared" si="2"/>
        <v>0</v>
      </c>
      <c r="V38" s="122">
        <f t="shared" si="2"/>
        <v>0</v>
      </c>
      <c r="W38" s="122">
        <f t="shared" si="2"/>
        <v>0</v>
      </c>
      <c r="X38" s="122">
        <f t="shared" si="2"/>
        <v>0</v>
      </c>
      <c r="Y38" s="122">
        <f t="shared" si="2"/>
        <v>0</v>
      </c>
      <c r="Z38" s="122">
        <f t="shared" si="2"/>
        <v>0</v>
      </c>
      <c r="AA38" s="122">
        <f t="shared" si="2"/>
        <v>0</v>
      </c>
      <c r="AB38" s="122">
        <f t="shared" si="2"/>
        <v>0</v>
      </c>
      <c r="AC38" s="122">
        <f t="shared" si="2"/>
        <v>0</v>
      </c>
      <c r="AD38" s="122">
        <f t="shared" si="2"/>
        <v>0</v>
      </c>
      <c r="AE38" s="122">
        <f t="shared" si="2"/>
        <v>0</v>
      </c>
      <c r="AF38" s="122">
        <f t="shared" si="2"/>
        <v>0</v>
      </c>
      <c r="AG38" s="122">
        <f t="shared" si="2"/>
        <v>0</v>
      </c>
      <c r="AH38" s="122">
        <f t="shared" si="2"/>
        <v>0</v>
      </c>
      <c r="AI38" s="122">
        <f t="shared" si="2"/>
        <v>0</v>
      </c>
      <c r="AJ38" s="122">
        <f t="shared" si="2"/>
        <v>0</v>
      </c>
      <c r="AK38" s="122">
        <f t="shared" si="2"/>
        <v>0</v>
      </c>
      <c r="AL38" s="122">
        <f t="shared" si="2"/>
        <v>0</v>
      </c>
      <c r="AM38" s="122">
        <f t="shared" si="2"/>
        <v>0</v>
      </c>
      <c r="AN38" s="122">
        <f t="shared" si="2"/>
        <v>0</v>
      </c>
      <c r="AO38" s="122">
        <f t="shared" si="2"/>
        <v>0</v>
      </c>
      <c r="AP38" s="122">
        <f t="shared" si="2"/>
        <v>0</v>
      </c>
      <c r="AQ38" s="122">
        <f t="shared" si="2"/>
        <v>0</v>
      </c>
      <c r="AR38" s="122">
        <f t="shared" si="2"/>
        <v>0</v>
      </c>
      <c r="AS38" s="122">
        <f t="shared" si="2"/>
        <v>0</v>
      </c>
      <c r="AT38" s="122">
        <f t="shared" si="2"/>
        <v>0</v>
      </c>
      <c r="AU38" s="122">
        <f t="shared" si="2"/>
        <v>0</v>
      </c>
      <c r="AV38" s="122">
        <f t="shared" si="2"/>
        <v>0</v>
      </c>
      <c r="AW38" s="122">
        <f t="shared" si="2"/>
        <v>0</v>
      </c>
      <c r="AX38" s="122">
        <f t="shared" si="2"/>
        <v>0</v>
      </c>
      <c r="AY38" s="122">
        <f t="shared" si="2"/>
        <v>0</v>
      </c>
      <c r="AZ38" s="122">
        <f t="shared" si="2"/>
        <v>0</v>
      </c>
      <c r="BA38" s="122">
        <f t="shared" si="2"/>
        <v>0</v>
      </c>
      <c r="BB38" s="122">
        <f t="shared" si="2"/>
        <v>0</v>
      </c>
      <c r="BC38" s="122">
        <f t="shared" si="2"/>
        <v>0</v>
      </c>
      <c r="BD38" s="122">
        <f t="shared" si="2"/>
        <v>0</v>
      </c>
      <c r="BE38" s="122">
        <f t="shared" si="2"/>
        <v>0</v>
      </c>
      <c r="BF38" s="122">
        <f t="shared" si="2"/>
        <v>0</v>
      </c>
      <c r="BG38" s="122">
        <f t="shared" si="2"/>
        <v>0</v>
      </c>
      <c r="BH38" s="122">
        <f t="shared" si="2"/>
        <v>0</v>
      </c>
      <c r="BI38" s="122">
        <f t="shared" si="2"/>
        <v>0</v>
      </c>
      <c r="BJ38" s="122">
        <f t="shared" si="2"/>
        <v>0</v>
      </c>
      <c r="BK38" s="122">
        <f t="shared" si="2"/>
        <v>0</v>
      </c>
    </row>
    <row r="40" spans="2:63" x14ac:dyDescent="0.15">
      <c r="B40" s="50" t="s">
        <v>440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0</v>
      </c>
      <c r="L40" s="121">
        <f>'COSM-TRIPPLAN_CWS'!M124</f>
        <v>0</v>
      </c>
      <c r="M40" s="121">
        <f>'COSM-TRIPPLAN_CWS'!N124</f>
        <v>0</v>
      </c>
      <c r="N40" s="121">
        <f>'COSM-TRIPPLAN_CWS'!O124</f>
        <v>0</v>
      </c>
      <c r="O40" s="121">
        <f>'COSM-TRIPPLAN_CWS'!P124</f>
        <v>0</v>
      </c>
      <c r="P40" s="121">
        <f>'COSM-TRIPPLAN_CWS'!Q124</f>
        <v>0</v>
      </c>
      <c r="Q40" s="121">
        <f>'COSM-TRIPPLAN_CWS'!R124</f>
        <v>0</v>
      </c>
      <c r="R40" s="121">
        <f>'COSM-TRIPPLAN_CWS'!S124</f>
        <v>0</v>
      </c>
      <c r="S40" s="121">
        <f>'COSM-TRIPPLAN_CWS'!T124</f>
        <v>0</v>
      </c>
      <c r="T40" s="121">
        <f>'COSM-TRIPPLAN_CWS'!U124</f>
        <v>0</v>
      </c>
      <c r="U40" s="121">
        <f>'COSM-TRIPPLAN_CWS'!V124</f>
        <v>0</v>
      </c>
      <c r="V40" s="121">
        <f>'COSM-TRIPPLAN_CWS'!W124</f>
        <v>0</v>
      </c>
      <c r="W40" s="121">
        <f>'COSM-TRIPPLAN_CWS'!X124</f>
        <v>0</v>
      </c>
      <c r="X40" s="121">
        <f>'COSM-TRIPPLAN_CWS'!Y124</f>
        <v>0</v>
      </c>
      <c r="Y40" s="121">
        <f>'COSM-TRIPPLAN_CWS'!Z124</f>
        <v>0</v>
      </c>
      <c r="Z40" s="121">
        <f>'COSM-TRIPPLAN_CWS'!AA124</f>
        <v>0</v>
      </c>
      <c r="AA40" s="121">
        <f>'COSM-TRIPPLAN_CWS'!AB124</f>
        <v>0</v>
      </c>
      <c r="AB40" s="121">
        <f>'COSM-TRIPPLAN_CWS'!AC124</f>
        <v>0</v>
      </c>
      <c r="AC40" s="121">
        <f>'COSM-TRIPPLAN_CWS'!AD124</f>
        <v>0</v>
      </c>
      <c r="AD40" s="121">
        <f>'COSM-TRIPPLAN_CWS'!AE124</f>
        <v>0</v>
      </c>
      <c r="AE40" s="121">
        <f>'COSM-TRIPPLAN_CWS'!AF124</f>
        <v>0</v>
      </c>
      <c r="AF40" s="121">
        <f>'COSM-TRIPPLAN_CWS'!AG124</f>
        <v>0</v>
      </c>
      <c r="AG40" s="121">
        <f>'COSM-TRIPPLAN_CWS'!AH124</f>
        <v>0</v>
      </c>
      <c r="AH40" s="121">
        <f>'COSM-TRIPPLAN_CWS'!AI124</f>
        <v>0</v>
      </c>
      <c r="AI40" s="121">
        <f>'COSM-TRIPPLAN_CWS'!AJ124</f>
        <v>0</v>
      </c>
      <c r="AJ40" s="121">
        <f>'COSM-TRIPPLAN_CWS'!AK124</f>
        <v>0</v>
      </c>
      <c r="AK40" s="121">
        <f>'COSM-TRIPPLAN_CWS'!AL124</f>
        <v>0</v>
      </c>
      <c r="AL40" s="121">
        <f>'COSM-TRIPPLAN_CWS'!AM124</f>
        <v>0</v>
      </c>
      <c r="AM40" s="121">
        <f>'COSM-TRIPPLAN_CWS'!AN124</f>
        <v>0</v>
      </c>
      <c r="AN40" s="121">
        <f>'COSM-TRIPPLAN_CWS'!AO124</f>
        <v>0</v>
      </c>
      <c r="AO40" s="121">
        <f>'COSM-TRIPPLAN_CWS'!AP124</f>
        <v>0</v>
      </c>
      <c r="AP40" s="121">
        <f>'COSM-TRIPPLAN_CWS'!AQ124</f>
        <v>0</v>
      </c>
      <c r="AQ40" s="121">
        <f>'COSM-TRIPPLAN_CWS'!AR124</f>
        <v>0</v>
      </c>
      <c r="AR40" s="121">
        <f>'COSM-TRIPPLAN_CWS'!AS124</f>
        <v>0</v>
      </c>
      <c r="AS40" s="121">
        <f>'COSM-TRIPPLAN_CWS'!AT124</f>
        <v>0</v>
      </c>
      <c r="AT40" s="121">
        <f>'COSM-TRIPPLAN_CWS'!AU124</f>
        <v>0</v>
      </c>
      <c r="AU40" s="121">
        <f>'COSM-TRIPPLAN_CWS'!AV124</f>
        <v>0</v>
      </c>
      <c r="AV40" s="121">
        <f>'COSM-TRIPPLAN_CWS'!AW124</f>
        <v>0</v>
      </c>
      <c r="AW40" s="121">
        <f>'COSM-TRIPPLAN_CWS'!AX124</f>
        <v>0</v>
      </c>
      <c r="AX40" s="121">
        <f>'COSM-TRIPPLAN_CWS'!AY124</f>
        <v>0</v>
      </c>
      <c r="AY40" s="121">
        <f>'COSM-TRIPPLAN_CWS'!AZ124</f>
        <v>0</v>
      </c>
      <c r="AZ40" s="121">
        <f>'COSM-TRIPPLAN_CWS'!BA124</f>
        <v>0</v>
      </c>
      <c r="BA40" s="121">
        <f>'COSM-TRIPPLAN_CWS'!BB124</f>
        <v>0</v>
      </c>
      <c r="BB40" s="121">
        <f>'COSM-TRIPPLAN_CWS'!BC124</f>
        <v>0</v>
      </c>
      <c r="BC40" s="121">
        <f>'COSM-TRIPPLAN_CWS'!BD124</f>
        <v>0</v>
      </c>
      <c r="BD40" s="121">
        <f>'COSM-TRIPPLAN_CWS'!BE124</f>
        <v>0</v>
      </c>
      <c r="BE40" s="121">
        <f>'COSM-TRIPPLAN_CWS'!BF124</f>
        <v>0</v>
      </c>
      <c r="BF40" s="121">
        <f>'COSM-TRIPPLAN_CWS'!BG124</f>
        <v>0</v>
      </c>
      <c r="BG40" s="121">
        <f>'COSM-TRIPPLAN_CWS'!BH124</f>
        <v>0</v>
      </c>
      <c r="BH40" s="121">
        <f>'COSM-TRIPPLAN_CWS'!BI124</f>
        <v>0</v>
      </c>
      <c r="BI40" s="121">
        <f>'COSM-TRIPPLAN_CWS'!BJ124</f>
        <v>0</v>
      </c>
      <c r="BJ40" s="121">
        <f>'COSM-TRIPPLAN_CWS'!BK124</f>
        <v>0</v>
      </c>
      <c r="BK40" s="121">
        <f>'COSM-TRIPPLAN_CWS'!BL124</f>
        <v>0</v>
      </c>
    </row>
    <row r="42" spans="2:63" x14ac:dyDescent="0.15">
      <c r="B42" s="50" t="s">
        <v>441</v>
      </c>
      <c r="C42" s="130">
        <f t="shared" ref="C42:AH42" si="3">C40+C38+C31+C19</f>
        <v>0</v>
      </c>
      <c r="D42" s="130">
        <f t="shared" si="3"/>
        <v>0</v>
      </c>
      <c r="E42" s="130">
        <f t="shared" si="3"/>
        <v>0</v>
      </c>
      <c r="F42" s="130">
        <f t="shared" si="3"/>
        <v>0</v>
      </c>
      <c r="G42" s="130">
        <f t="shared" si="3"/>
        <v>0</v>
      </c>
      <c r="H42" s="130">
        <f t="shared" si="3"/>
        <v>0</v>
      </c>
      <c r="I42" s="130">
        <f t="shared" si="3"/>
        <v>0</v>
      </c>
      <c r="J42" s="130">
        <f t="shared" si="3"/>
        <v>0</v>
      </c>
      <c r="K42" s="130">
        <f t="shared" si="3"/>
        <v>0</v>
      </c>
      <c r="L42" s="130">
        <f t="shared" si="3"/>
        <v>0</v>
      </c>
      <c r="M42" s="130">
        <f t="shared" si="3"/>
        <v>0</v>
      </c>
      <c r="N42" s="130">
        <f t="shared" si="3"/>
        <v>0</v>
      </c>
      <c r="O42" s="130">
        <f t="shared" si="3"/>
        <v>0</v>
      </c>
      <c r="P42" s="130">
        <f t="shared" si="3"/>
        <v>0</v>
      </c>
      <c r="Q42" s="130">
        <f t="shared" si="3"/>
        <v>0</v>
      </c>
      <c r="R42" s="130">
        <f t="shared" si="3"/>
        <v>0</v>
      </c>
      <c r="S42" s="130">
        <f t="shared" si="3"/>
        <v>0</v>
      </c>
      <c r="T42" s="130">
        <f t="shared" si="3"/>
        <v>0</v>
      </c>
      <c r="U42" s="130">
        <f t="shared" si="3"/>
        <v>0</v>
      </c>
      <c r="V42" s="130">
        <f t="shared" si="3"/>
        <v>0</v>
      </c>
      <c r="W42" s="130">
        <f t="shared" si="3"/>
        <v>0</v>
      </c>
      <c r="X42" s="130">
        <f t="shared" si="3"/>
        <v>0</v>
      </c>
      <c r="Y42" s="130">
        <f t="shared" si="3"/>
        <v>0</v>
      </c>
      <c r="Z42" s="130">
        <f t="shared" si="3"/>
        <v>0</v>
      </c>
      <c r="AA42" s="130">
        <f t="shared" si="3"/>
        <v>0</v>
      </c>
      <c r="AB42" s="130">
        <f t="shared" si="3"/>
        <v>0</v>
      </c>
      <c r="AC42" s="130">
        <f t="shared" si="3"/>
        <v>0</v>
      </c>
      <c r="AD42" s="130">
        <f t="shared" si="3"/>
        <v>0</v>
      </c>
      <c r="AE42" s="130">
        <f t="shared" si="3"/>
        <v>0</v>
      </c>
      <c r="AF42" s="130">
        <f t="shared" si="3"/>
        <v>0</v>
      </c>
      <c r="AG42" s="130">
        <f t="shared" si="3"/>
        <v>0</v>
      </c>
      <c r="AH42" s="130">
        <f t="shared" si="3"/>
        <v>0</v>
      </c>
      <c r="AI42" s="130">
        <f t="shared" ref="AI42:BK42" si="4">AI40+AI38+AI31+AI19</f>
        <v>0</v>
      </c>
      <c r="AJ42" s="130">
        <f t="shared" si="4"/>
        <v>0</v>
      </c>
      <c r="AK42" s="130">
        <f t="shared" si="4"/>
        <v>0</v>
      </c>
      <c r="AL42" s="130">
        <f t="shared" si="4"/>
        <v>0</v>
      </c>
      <c r="AM42" s="130">
        <f t="shared" si="4"/>
        <v>0</v>
      </c>
      <c r="AN42" s="130">
        <f t="shared" si="4"/>
        <v>0</v>
      </c>
      <c r="AO42" s="130">
        <f t="shared" si="4"/>
        <v>0</v>
      </c>
      <c r="AP42" s="130">
        <f t="shared" si="4"/>
        <v>0</v>
      </c>
      <c r="AQ42" s="130">
        <f t="shared" si="4"/>
        <v>0</v>
      </c>
      <c r="AR42" s="130">
        <f t="shared" si="4"/>
        <v>0</v>
      </c>
      <c r="AS42" s="130">
        <f t="shared" si="4"/>
        <v>0</v>
      </c>
      <c r="AT42" s="130">
        <f t="shared" si="4"/>
        <v>0</v>
      </c>
      <c r="AU42" s="130">
        <f t="shared" si="4"/>
        <v>0</v>
      </c>
      <c r="AV42" s="130">
        <f t="shared" si="4"/>
        <v>0</v>
      </c>
      <c r="AW42" s="130">
        <f t="shared" si="4"/>
        <v>0</v>
      </c>
      <c r="AX42" s="130">
        <f t="shared" si="4"/>
        <v>0</v>
      </c>
      <c r="AY42" s="130">
        <f t="shared" si="4"/>
        <v>0</v>
      </c>
      <c r="AZ42" s="130">
        <f t="shared" si="4"/>
        <v>0</v>
      </c>
      <c r="BA42" s="130">
        <f t="shared" si="4"/>
        <v>0</v>
      </c>
      <c r="BB42" s="130">
        <f t="shared" si="4"/>
        <v>0</v>
      </c>
      <c r="BC42" s="130">
        <f t="shared" si="4"/>
        <v>0</v>
      </c>
      <c r="BD42" s="130">
        <f t="shared" si="4"/>
        <v>0</v>
      </c>
      <c r="BE42" s="130">
        <f t="shared" si="4"/>
        <v>0</v>
      </c>
      <c r="BF42" s="130">
        <f t="shared" si="4"/>
        <v>0</v>
      </c>
      <c r="BG42" s="130">
        <f t="shared" si="4"/>
        <v>0</v>
      </c>
      <c r="BH42" s="130">
        <f t="shared" si="4"/>
        <v>0</v>
      </c>
      <c r="BI42" s="130">
        <f t="shared" si="4"/>
        <v>0</v>
      </c>
      <c r="BJ42" s="130">
        <f t="shared" si="4"/>
        <v>0</v>
      </c>
      <c r="BK42" s="130">
        <f t="shared" si="4"/>
        <v>0</v>
      </c>
    </row>
    <row r="44" spans="2:63" x14ac:dyDescent="0.15">
      <c r="B44" s="50" t="s">
        <v>396</v>
      </c>
    </row>
    <row r="46" spans="2:63" x14ac:dyDescent="0.15">
      <c r="B46" s="47" t="s">
        <v>1223</v>
      </c>
      <c r="C46" s="371"/>
      <c r="D46" s="371"/>
      <c r="E46" s="371"/>
      <c r="F46" s="371"/>
      <c r="G46" s="371">
        <f>600000+100000</f>
        <v>700000</v>
      </c>
      <c r="H46" s="371"/>
      <c r="I46" s="371"/>
      <c r="J46" s="371"/>
      <c r="K46" s="371"/>
      <c r="L46" s="371"/>
      <c r="M46" s="371"/>
      <c r="N46" s="371"/>
      <c r="O46" s="267"/>
      <c r="P46" s="371"/>
      <c r="Q46" s="371"/>
      <c r="R46" s="371"/>
      <c r="S46" s="371"/>
      <c r="T46" s="371"/>
      <c r="U46" s="371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1249</v>
      </c>
      <c r="C47" s="371"/>
      <c r="D47" s="371">
        <v>0</v>
      </c>
      <c r="E47" s="371"/>
      <c r="F47" s="371"/>
      <c r="G47" s="371">
        <v>160000</v>
      </c>
      <c r="H47" s="371">
        <v>160000</v>
      </c>
      <c r="I47" s="371"/>
      <c r="J47" s="371"/>
      <c r="K47" s="371"/>
      <c r="L47" s="371"/>
      <c r="M47" s="371"/>
      <c r="N47" s="371"/>
      <c r="O47" s="371"/>
      <c r="P47" s="371"/>
      <c r="Q47" s="371"/>
      <c r="R47" s="371"/>
      <c r="S47" s="371"/>
      <c r="T47" s="371"/>
      <c r="U47" s="371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418</v>
      </c>
      <c r="C49" s="121">
        <f>SUM(C46:C48)</f>
        <v>0</v>
      </c>
      <c r="D49" s="121">
        <f t="shared" ref="D49:AH49" si="5">SUM(D46:D48)</f>
        <v>0</v>
      </c>
      <c r="E49" s="121">
        <f t="shared" si="5"/>
        <v>0</v>
      </c>
      <c r="F49" s="121">
        <f t="shared" si="5"/>
        <v>0</v>
      </c>
      <c r="G49" s="121">
        <f>SUM(G46:G48)</f>
        <v>860000</v>
      </c>
      <c r="H49" s="121">
        <f t="shared" si="5"/>
        <v>160000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  <sheetView tabSelected="1" workbookViewId="1">
      <selection activeCell="C41" sqref="C41"/>
    </sheetView>
    <sheetView workbookViewId="2"/>
  </sheetViews>
  <sheetFormatPr baseColWidth="10" defaultColWidth="9.1640625" defaultRowHeight="13" x14ac:dyDescent="0.15"/>
  <cols>
    <col min="1" max="1" width="20.5" style="33" bestFit="1" customWidth="1"/>
    <col min="2" max="2" width="15" style="33" customWidth="1"/>
    <col min="3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87" t="s">
        <v>618</v>
      </c>
      <c r="C2" s="387"/>
      <c r="D2" s="387"/>
      <c r="E2" s="387"/>
      <c r="F2" s="387"/>
      <c r="G2" s="387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210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1191</v>
      </c>
      <c r="B6" s="360">
        <f>[1]PREC_MERCADO_CWS!$B$24</f>
        <v>1140480</v>
      </c>
      <c r="C6" s="360">
        <f>B6*(1.03)</f>
        <v>1174694.4000000001</v>
      </c>
      <c r="D6" s="360">
        <f t="shared" ref="D6:F6" si="0">C6*(1.03)</f>
        <v>1209935.2320000001</v>
      </c>
      <c r="E6" s="360">
        <f t="shared" si="0"/>
        <v>1246233.28896</v>
      </c>
      <c r="F6" s="360">
        <f t="shared" si="0"/>
        <v>1283620.2876288001</v>
      </c>
      <c r="G6" s="169">
        <f>SUM(B6:F6)</f>
        <v>6054963.2085887995</v>
      </c>
      <c r="H6" s="173"/>
      <c r="I6"/>
      <c r="J6"/>
      <c r="K6"/>
      <c r="L6"/>
      <c r="M6"/>
    </row>
    <row r="7" spans="1:14" x14ac:dyDescent="0.15">
      <c r="A7" s="33" t="s">
        <v>1186</v>
      </c>
      <c r="B7" s="361">
        <f>[1]PREC_MERCADO_CWS!$B$27</f>
        <v>0.05</v>
      </c>
      <c r="C7" s="361">
        <v>0.05</v>
      </c>
      <c r="D7" s="361">
        <v>0.06</v>
      </c>
      <c r="E7" s="361">
        <v>0.06</v>
      </c>
      <c r="F7" s="361">
        <v>0.06</v>
      </c>
      <c r="G7" s="116"/>
      <c r="H7"/>
      <c r="I7"/>
      <c r="J7"/>
      <c r="K7"/>
      <c r="L7"/>
      <c r="M7"/>
    </row>
    <row r="8" spans="1:14" x14ac:dyDescent="0.15">
      <c r="A8" s="33" t="s">
        <v>1254</v>
      </c>
      <c r="B8" s="169">
        <f>B6*B7</f>
        <v>57024</v>
      </c>
      <c r="C8" s="169">
        <f>C6*C7</f>
        <v>58734.720000000008</v>
      </c>
      <c r="D8" s="169">
        <f>D6*D7</f>
        <v>72596.113920000003</v>
      </c>
      <c r="E8" s="169">
        <f>E6*E7</f>
        <v>74773.997337599998</v>
      </c>
      <c r="F8" s="169">
        <f>F6*F7</f>
        <v>77017.217257728</v>
      </c>
      <c r="G8" s="169">
        <f>SUM(B8:F8)</f>
        <v>340146.04851532797</v>
      </c>
      <c r="H8" s="173"/>
      <c r="I8"/>
      <c r="J8"/>
      <c r="K8"/>
      <c r="L8"/>
      <c r="M8"/>
    </row>
    <row r="9" spans="1:14" x14ac:dyDescent="0.15">
      <c r="A9" s="33" t="s">
        <v>1253</v>
      </c>
      <c r="B9" s="361">
        <v>0.3</v>
      </c>
      <c r="C9" s="361">
        <v>0.5</v>
      </c>
      <c r="D9" s="361">
        <v>0.5</v>
      </c>
      <c r="E9" s="361">
        <v>0.5</v>
      </c>
      <c r="F9" s="361">
        <v>0.5</v>
      </c>
      <c r="G9" s="170"/>
      <c r="H9"/>
      <c r="I9"/>
      <c r="J9"/>
      <c r="K9"/>
      <c r="L9"/>
      <c r="M9"/>
    </row>
    <row r="10" spans="1:14" x14ac:dyDescent="0.15">
      <c r="A10" s="33" t="s">
        <v>1252</v>
      </c>
      <c r="B10" s="169">
        <f>B9*B8</f>
        <v>17107.2</v>
      </c>
      <c r="C10" s="169">
        <f>C9*C8</f>
        <v>29367.360000000004</v>
      </c>
      <c r="D10" s="169">
        <f>D9*D8</f>
        <v>36298.056960000002</v>
      </c>
      <c r="E10" s="169">
        <f>E9*E8</f>
        <v>37386.998668799999</v>
      </c>
      <c r="F10" s="169">
        <f>F9*F8</f>
        <v>38508.608628864</v>
      </c>
      <c r="G10" s="169">
        <f>SUM(B10:F10)</f>
        <v>158668.224257664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87" t="s">
        <v>1247</v>
      </c>
      <c r="C12" s="387"/>
      <c r="D12" s="387"/>
      <c r="E12" s="387"/>
      <c r="F12" s="387"/>
      <c r="G12" s="387"/>
      <c r="H12" s="10"/>
      <c r="I12" s="10"/>
      <c r="J12" s="10"/>
      <c r="K12" s="10"/>
      <c r="L12" s="10"/>
      <c r="M12" s="10"/>
    </row>
    <row r="13" spans="1:14" x14ac:dyDescent="0.15">
      <c r="A13"/>
      <c r="B13" s="378" t="s">
        <v>619</v>
      </c>
      <c r="C13" s="378"/>
      <c r="D13" s="378"/>
      <c r="E13" s="378"/>
      <c r="F13" s="378"/>
      <c r="G13" s="378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1187</v>
      </c>
      <c r="B16" s="34"/>
      <c r="C16" s="361">
        <v>0.05</v>
      </c>
      <c r="D16" s="361">
        <v>0.08</v>
      </c>
      <c r="E16" s="361">
        <v>0.09</v>
      </c>
      <c r="F16" s="361">
        <v>0.09</v>
      </c>
      <c r="G16" s="361">
        <v>0.09</v>
      </c>
      <c r="H16" s="361">
        <v>0.09</v>
      </c>
      <c r="I16" s="361">
        <v>0.09</v>
      </c>
      <c r="J16" s="361">
        <v>0.09</v>
      </c>
      <c r="K16" s="361">
        <v>0.09</v>
      </c>
      <c r="L16" s="361">
        <v>0.09</v>
      </c>
      <c r="M16" s="361">
        <v>0.09</v>
      </c>
      <c r="N16" s="361">
        <v>0.06</v>
      </c>
    </row>
    <row r="17" spans="1:20" ht="13.5" customHeight="1" x14ac:dyDescent="0.15">
      <c r="A17" s="44" t="s">
        <v>1188</v>
      </c>
      <c r="C17" s="98">
        <f>C16</f>
        <v>0.05</v>
      </c>
      <c r="D17" s="98">
        <f t="shared" ref="D17:N17" si="1">D16+C17</f>
        <v>0.13</v>
      </c>
      <c r="E17" s="98">
        <f t="shared" si="1"/>
        <v>0.22</v>
      </c>
      <c r="F17" s="98">
        <f t="shared" si="1"/>
        <v>0.31</v>
      </c>
      <c r="G17" s="98">
        <f t="shared" si="1"/>
        <v>0.4</v>
      </c>
      <c r="H17" s="98">
        <f t="shared" si="1"/>
        <v>0.49</v>
      </c>
      <c r="I17" s="98">
        <f t="shared" si="1"/>
        <v>0.57999999999999996</v>
      </c>
      <c r="J17" s="98">
        <f t="shared" si="1"/>
        <v>0.66999999999999993</v>
      </c>
      <c r="K17" s="98">
        <f t="shared" si="1"/>
        <v>0.7599999999999999</v>
      </c>
      <c r="L17" s="98">
        <f t="shared" si="1"/>
        <v>0.84999999999999987</v>
      </c>
      <c r="M17" s="98">
        <f t="shared" si="1"/>
        <v>0.93999999999999984</v>
      </c>
      <c r="N17" s="98">
        <f t="shared" si="1"/>
        <v>0.99999999999999978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321</v>
      </c>
      <c r="C19" s="360">
        <f>B8</f>
        <v>57024</v>
      </c>
    </row>
    <row r="21" spans="1:20" x14ac:dyDescent="0.15">
      <c r="C21" s="387" t="s">
        <v>620</v>
      </c>
      <c r="D21" s="387"/>
      <c r="E21" s="387"/>
      <c r="F21" s="387"/>
    </row>
    <row r="23" spans="1:20" x14ac:dyDescent="0.15">
      <c r="C23" s="34" t="s">
        <v>322</v>
      </c>
      <c r="D23" s="34" t="s">
        <v>621</v>
      </c>
      <c r="E23" s="34" t="s">
        <v>616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17107.2</v>
      </c>
      <c r="D25" s="359">
        <f>C25/$C$19</f>
        <v>0.3</v>
      </c>
      <c r="E25" s="180">
        <f>O38</f>
        <v>9188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29367.360000000004</v>
      </c>
      <c r="D26" s="359">
        <f>(+C26+C25)/$C$19</f>
        <v>0.81500000000000006</v>
      </c>
      <c r="E26" s="171">
        <f>O42</f>
        <v>20556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36298.056960000002</v>
      </c>
      <c r="D27" s="359">
        <f>(+C27+C26+C25)/$C$19</f>
        <v>1.4515400000000001</v>
      </c>
      <c r="E27" s="171">
        <f>O46</f>
        <v>36300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37386.998668799999</v>
      </c>
      <c r="D28" s="359">
        <f>(+C28+C27+C26+C25)/$C$19</f>
        <v>2.1071762000000001</v>
      </c>
      <c r="E28" s="171">
        <f>O50</f>
        <v>37388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38508.608628864</v>
      </c>
      <c r="D29" s="359">
        <f>(+C29+C28+C27+C26)/$C$19</f>
        <v>2.4824814860000002</v>
      </c>
      <c r="E29" s="171">
        <f>O54</f>
        <v>38511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210</v>
      </c>
      <c r="C30" s="171">
        <f>SUM(C25:C29)</f>
        <v>158668.224257664</v>
      </c>
      <c r="E30" s="171">
        <f>SUM(E25:E29)</f>
        <v>141943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87" t="s">
        <v>622</v>
      </c>
      <c r="C32" s="387"/>
      <c r="D32" s="387"/>
      <c r="E32" s="387"/>
      <c r="F32" s="387"/>
      <c r="G32" s="387"/>
      <c r="H32" s="387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210</v>
      </c>
    </row>
    <row r="35" spans="2:15" x14ac:dyDescent="0.15">
      <c r="B35" s="362" t="s">
        <v>1189</v>
      </c>
      <c r="C35" s="363"/>
      <c r="D35" s="363"/>
      <c r="E35" s="363"/>
      <c r="F35" s="363">
        <f>F$16</f>
        <v>0.09</v>
      </c>
      <c r="G35" s="363">
        <f t="shared" ref="G35:N35" si="2">G$16</f>
        <v>0.09</v>
      </c>
      <c r="H35" s="363">
        <f t="shared" si="2"/>
        <v>0.09</v>
      </c>
      <c r="I35" s="363">
        <f t="shared" si="2"/>
        <v>0.09</v>
      </c>
      <c r="J35" s="363">
        <f t="shared" si="2"/>
        <v>0.09</v>
      </c>
      <c r="K35" s="363">
        <f t="shared" si="2"/>
        <v>0.09</v>
      </c>
      <c r="L35" s="363">
        <f t="shared" si="2"/>
        <v>0.09</v>
      </c>
      <c r="M35" s="363">
        <f t="shared" si="2"/>
        <v>0.09</v>
      </c>
      <c r="N35" s="363">
        <f t="shared" si="2"/>
        <v>0.06</v>
      </c>
      <c r="O35" s="363">
        <f>SUM(C35:N35)</f>
        <v>0.7799999999999998</v>
      </c>
    </row>
    <row r="36" spans="2:15" x14ac:dyDescent="0.15">
      <c r="B36" s="362" t="s">
        <v>1190</v>
      </c>
      <c r="C36" s="364">
        <f>ROUND(($B$10*C37),0)</f>
        <v>0</v>
      </c>
      <c r="D36" s="364">
        <f>ROUND(($B$10*D37),0)</f>
        <v>0</v>
      </c>
      <c r="E36" s="364">
        <f>ROUND(($B$10*E37),0)</f>
        <v>0</v>
      </c>
      <c r="F36" s="364">
        <f t="shared" ref="F36:N36" si="3">ROUND(($B$10*F35),0)</f>
        <v>1540</v>
      </c>
      <c r="G36" s="364">
        <f t="shared" si="3"/>
        <v>1540</v>
      </c>
      <c r="H36" s="364">
        <f t="shared" si="3"/>
        <v>1540</v>
      </c>
      <c r="I36" s="364">
        <f t="shared" si="3"/>
        <v>1540</v>
      </c>
      <c r="J36" s="364">
        <f t="shared" si="3"/>
        <v>1540</v>
      </c>
      <c r="K36" s="364">
        <f t="shared" si="3"/>
        <v>1540</v>
      </c>
      <c r="L36" s="364">
        <f t="shared" si="3"/>
        <v>1540</v>
      </c>
      <c r="M36" s="364">
        <f t="shared" si="3"/>
        <v>1540</v>
      </c>
      <c r="N36" s="364">
        <f t="shared" si="3"/>
        <v>1026</v>
      </c>
      <c r="O36" s="364">
        <f>SUM(C36:N36)</f>
        <v>13346</v>
      </c>
    </row>
    <row r="37" spans="2:15" x14ac:dyDescent="0.15">
      <c r="B37" s="33" t="s">
        <v>323</v>
      </c>
      <c r="C37" s="361"/>
      <c r="D37" s="361"/>
      <c r="E37" s="361"/>
      <c r="F37" s="361">
        <v>3.5999999999999997E-2</v>
      </c>
      <c r="G37" s="361">
        <f>G$16*0.7</f>
        <v>6.3E-2</v>
      </c>
      <c r="H37" s="361">
        <f t="shared" ref="H37:M37" si="4">H$16*0.7</f>
        <v>6.3E-2</v>
      </c>
      <c r="I37" s="361">
        <f t="shared" si="4"/>
        <v>6.3E-2</v>
      </c>
      <c r="J37" s="361">
        <f t="shared" si="4"/>
        <v>6.3E-2</v>
      </c>
      <c r="K37" s="361">
        <f t="shared" si="4"/>
        <v>6.3E-2</v>
      </c>
      <c r="L37" s="361">
        <f t="shared" si="4"/>
        <v>6.3E-2</v>
      </c>
      <c r="M37" s="361">
        <f t="shared" si="4"/>
        <v>6.3E-2</v>
      </c>
      <c r="N37" s="361">
        <f t="shared" ref="N37" si="5">N$16</f>
        <v>0.06</v>
      </c>
      <c r="O37" s="46">
        <f>SUM(C37:N37)</f>
        <v>0.53700000000000003</v>
      </c>
    </row>
    <row r="38" spans="2:15" x14ac:dyDescent="0.15">
      <c r="B38" s="33" t="s">
        <v>207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616</v>
      </c>
      <c r="G38" s="171">
        <f t="shared" si="6"/>
        <v>1078</v>
      </c>
      <c r="H38" s="171">
        <f t="shared" si="6"/>
        <v>1078</v>
      </c>
      <c r="I38" s="171">
        <f t="shared" si="6"/>
        <v>1078</v>
      </c>
      <c r="J38" s="171">
        <f t="shared" si="6"/>
        <v>1078</v>
      </c>
      <c r="K38" s="171">
        <f t="shared" si="6"/>
        <v>1078</v>
      </c>
      <c r="L38" s="171">
        <f t="shared" si="6"/>
        <v>1078</v>
      </c>
      <c r="M38" s="171">
        <f t="shared" si="6"/>
        <v>1078</v>
      </c>
      <c r="N38" s="171">
        <f t="shared" si="6"/>
        <v>1026</v>
      </c>
      <c r="O38" s="171">
        <f>SUM(C38:N38)</f>
        <v>9188</v>
      </c>
    </row>
    <row r="40" spans="2:15" x14ac:dyDescent="0.15">
      <c r="B40" s="14" t="s">
        <v>324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210</v>
      </c>
    </row>
    <row r="41" spans="2:15" x14ac:dyDescent="0.15">
      <c r="B41" s="33" t="s">
        <v>323</v>
      </c>
      <c r="C41" s="361">
        <f>C$16*0.7</f>
        <v>3.4999999999999996E-2</v>
      </c>
      <c r="D41" s="361">
        <f t="shared" ref="D41:N41" si="7">D$16*0.7</f>
        <v>5.5999999999999994E-2</v>
      </c>
      <c r="E41" s="361">
        <f t="shared" si="7"/>
        <v>6.3E-2</v>
      </c>
      <c r="F41" s="361">
        <f t="shared" si="7"/>
        <v>6.3E-2</v>
      </c>
      <c r="G41" s="361">
        <f t="shared" si="7"/>
        <v>6.3E-2</v>
      </c>
      <c r="H41" s="361">
        <f t="shared" si="7"/>
        <v>6.3E-2</v>
      </c>
      <c r="I41" s="361">
        <f t="shared" si="7"/>
        <v>6.3E-2</v>
      </c>
      <c r="J41" s="361">
        <f t="shared" si="7"/>
        <v>6.3E-2</v>
      </c>
      <c r="K41" s="361">
        <f t="shared" si="7"/>
        <v>6.3E-2</v>
      </c>
      <c r="L41" s="361">
        <f t="shared" si="7"/>
        <v>6.3E-2</v>
      </c>
      <c r="M41" s="361">
        <f t="shared" si="7"/>
        <v>6.3E-2</v>
      </c>
      <c r="N41" s="361">
        <f t="shared" si="7"/>
        <v>4.1999999999999996E-2</v>
      </c>
      <c r="O41" s="46">
        <f>SUM(C41:N41)</f>
        <v>0.7</v>
      </c>
    </row>
    <row r="42" spans="2:15" x14ac:dyDescent="0.15">
      <c r="B42" s="33" t="s">
        <v>207</v>
      </c>
      <c r="C42" s="171">
        <f>ROUND(($C$10*C41),0)</f>
        <v>1028</v>
      </c>
      <c r="D42" s="171">
        <f t="shared" ref="D42:N42" si="8">ROUND(($C$10*D41),0)</f>
        <v>1645</v>
      </c>
      <c r="E42" s="171">
        <f t="shared" si="8"/>
        <v>1850</v>
      </c>
      <c r="F42" s="171">
        <f t="shared" si="8"/>
        <v>1850</v>
      </c>
      <c r="G42" s="171">
        <f t="shared" si="8"/>
        <v>1850</v>
      </c>
      <c r="H42" s="171">
        <f t="shared" si="8"/>
        <v>1850</v>
      </c>
      <c r="I42" s="171">
        <f t="shared" si="8"/>
        <v>1850</v>
      </c>
      <c r="J42" s="171">
        <f t="shared" si="8"/>
        <v>1850</v>
      </c>
      <c r="K42" s="171">
        <f t="shared" si="8"/>
        <v>1850</v>
      </c>
      <c r="L42" s="171">
        <f t="shared" si="8"/>
        <v>1850</v>
      </c>
      <c r="M42" s="171">
        <f t="shared" si="8"/>
        <v>1850</v>
      </c>
      <c r="N42" s="171">
        <f t="shared" si="8"/>
        <v>1233</v>
      </c>
      <c r="O42" s="171">
        <f>SUM(C42:N42)</f>
        <v>20556</v>
      </c>
    </row>
    <row r="44" spans="2:15" x14ac:dyDescent="0.15">
      <c r="B44" s="14" t="s">
        <v>325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210</v>
      </c>
    </row>
    <row r="45" spans="2:15" x14ac:dyDescent="0.15">
      <c r="B45" s="33" t="s">
        <v>323</v>
      </c>
      <c r="C45" s="361">
        <f>C$16</f>
        <v>0.05</v>
      </c>
      <c r="D45" s="361">
        <f t="shared" ref="D45:N45" si="9">D$16</f>
        <v>0.08</v>
      </c>
      <c r="E45" s="361">
        <f t="shared" si="9"/>
        <v>0.09</v>
      </c>
      <c r="F45" s="361">
        <f t="shared" si="9"/>
        <v>0.09</v>
      </c>
      <c r="G45" s="361">
        <f t="shared" si="9"/>
        <v>0.09</v>
      </c>
      <c r="H45" s="361">
        <f t="shared" si="9"/>
        <v>0.09</v>
      </c>
      <c r="I45" s="361">
        <f t="shared" si="9"/>
        <v>0.09</v>
      </c>
      <c r="J45" s="361">
        <f t="shared" si="9"/>
        <v>0.09</v>
      </c>
      <c r="K45" s="361">
        <f t="shared" si="9"/>
        <v>0.09</v>
      </c>
      <c r="L45" s="361">
        <f t="shared" si="9"/>
        <v>0.09</v>
      </c>
      <c r="M45" s="361">
        <f t="shared" si="9"/>
        <v>0.09</v>
      </c>
      <c r="N45" s="361">
        <f t="shared" si="9"/>
        <v>0.06</v>
      </c>
      <c r="O45" s="46">
        <f>SUM(C45:N45)</f>
        <v>0.99999999999999978</v>
      </c>
    </row>
    <row r="46" spans="2:15" x14ac:dyDescent="0.15">
      <c r="B46" s="33" t="s">
        <v>207</v>
      </c>
      <c r="C46" s="171">
        <f>ROUND(($D$10*C45),0)</f>
        <v>1815</v>
      </c>
      <c r="D46" s="171">
        <f t="shared" ref="D46:N46" si="10">ROUND(($D$10*D45),0)</f>
        <v>2904</v>
      </c>
      <c r="E46" s="171">
        <f t="shared" si="10"/>
        <v>3267</v>
      </c>
      <c r="F46" s="171">
        <f t="shared" si="10"/>
        <v>3267</v>
      </c>
      <c r="G46" s="171">
        <f t="shared" si="10"/>
        <v>3267</v>
      </c>
      <c r="H46" s="171">
        <f t="shared" si="10"/>
        <v>3267</v>
      </c>
      <c r="I46" s="171">
        <f t="shared" si="10"/>
        <v>3267</v>
      </c>
      <c r="J46" s="171">
        <f t="shared" si="10"/>
        <v>3267</v>
      </c>
      <c r="K46" s="171">
        <f t="shared" si="10"/>
        <v>3267</v>
      </c>
      <c r="L46" s="171">
        <f t="shared" si="10"/>
        <v>3267</v>
      </c>
      <c r="M46" s="171">
        <f t="shared" si="10"/>
        <v>3267</v>
      </c>
      <c r="N46" s="171">
        <f t="shared" si="10"/>
        <v>2178</v>
      </c>
      <c r="O46" s="171">
        <f>SUM(C46:N46)</f>
        <v>36300</v>
      </c>
    </row>
    <row r="48" spans="2:15" x14ac:dyDescent="0.15">
      <c r="B48" s="14" t="s">
        <v>326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210</v>
      </c>
    </row>
    <row r="49" spans="2:19" x14ac:dyDescent="0.15">
      <c r="B49" s="33" t="s">
        <v>323</v>
      </c>
      <c r="C49" s="361">
        <f>C$16</f>
        <v>0.05</v>
      </c>
      <c r="D49" s="361">
        <f t="shared" ref="D49:N49" si="11">D$16</f>
        <v>0.08</v>
      </c>
      <c r="E49" s="361">
        <f t="shared" si="11"/>
        <v>0.09</v>
      </c>
      <c r="F49" s="361">
        <f t="shared" si="11"/>
        <v>0.09</v>
      </c>
      <c r="G49" s="361">
        <f t="shared" si="11"/>
        <v>0.09</v>
      </c>
      <c r="H49" s="361">
        <f t="shared" si="11"/>
        <v>0.09</v>
      </c>
      <c r="I49" s="361">
        <f t="shared" si="11"/>
        <v>0.09</v>
      </c>
      <c r="J49" s="361">
        <f t="shared" si="11"/>
        <v>0.09</v>
      </c>
      <c r="K49" s="361">
        <f t="shared" si="11"/>
        <v>0.09</v>
      </c>
      <c r="L49" s="361">
        <f t="shared" si="11"/>
        <v>0.09</v>
      </c>
      <c r="M49" s="361">
        <f t="shared" si="11"/>
        <v>0.09</v>
      </c>
      <c r="N49" s="361">
        <f t="shared" si="11"/>
        <v>0.06</v>
      </c>
      <c r="O49" s="46">
        <f>SUM(C49:N49)</f>
        <v>0.99999999999999978</v>
      </c>
    </row>
    <row r="50" spans="2:19" x14ac:dyDescent="0.15">
      <c r="B50" s="33" t="s">
        <v>207</v>
      </c>
      <c r="C50" s="171">
        <f>ROUND(($E$10*C49),0)</f>
        <v>1869</v>
      </c>
      <c r="D50" s="171">
        <f t="shared" ref="D50:N50" si="12">ROUND(($E$10*D49),0)</f>
        <v>2991</v>
      </c>
      <c r="E50" s="171">
        <f t="shared" si="12"/>
        <v>3365</v>
      </c>
      <c r="F50" s="171">
        <f t="shared" si="12"/>
        <v>3365</v>
      </c>
      <c r="G50" s="171">
        <f t="shared" si="12"/>
        <v>3365</v>
      </c>
      <c r="H50" s="171">
        <f t="shared" si="12"/>
        <v>3365</v>
      </c>
      <c r="I50" s="171">
        <f t="shared" si="12"/>
        <v>3365</v>
      </c>
      <c r="J50" s="171">
        <f t="shared" si="12"/>
        <v>3365</v>
      </c>
      <c r="K50" s="171">
        <f t="shared" si="12"/>
        <v>3365</v>
      </c>
      <c r="L50" s="171">
        <f t="shared" si="12"/>
        <v>3365</v>
      </c>
      <c r="M50" s="171">
        <f t="shared" si="12"/>
        <v>3365</v>
      </c>
      <c r="N50" s="171">
        <f t="shared" si="12"/>
        <v>2243</v>
      </c>
      <c r="O50" s="171">
        <f>SUM(C50:N50)</f>
        <v>37388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210</v>
      </c>
    </row>
    <row r="53" spans="2:19" x14ac:dyDescent="0.15">
      <c r="B53" s="33" t="s">
        <v>323</v>
      </c>
      <c r="C53" s="361">
        <f>C$16</f>
        <v>0.05</v>
      </c>
      <c r="D53" s="361">
        <f t="shared" ref="D53:N53" si="13">D$16</f>
        <v>0.08</v>
      </c>
      <c r="E53" s="361">
        <f t="shared" si="13"/>
        <v>0.09</v>
      </c>
      <c r="F53" s="361">
        <f t="shared" si="13"/>
        <v>0.09</v>
      </c>
      <c r="G53" s="361">
        <f t="shared" si="13"/>
        <v>0.09</v>
      </c>
      <c r="H53" s="361">
        <f t="shared" si="13"/>
        <v>0.09</v>
      </c>
      <c r="I53" s="361">
        <f t="shared" si="13"/>
        <v>0.09</v>
      </c>
      <c r="J53" s="361">
        <f t="shared" si="13"/>
        <v>0.09</v>
      </c>
      <c r="K53" s="361">
        <f t="shared" si="13"/>
        <v>0.09</v>
      </c>
      <c r="L53" s="361">
        <f t="shared" si="13"/>
        <v>0.09</v>
      </c>
      <c r="M53" s="361">
        <f t="shared" si="13"/>
        <v>0.09</v>
      </c>
      <c r="N53" s="361">
        <f t="shared" si="13"/>
        <v>0.06</v>
      </c>
      <c r="O53" s="46">
        <f>SUM(C53:N53)</f>
        <v>0.99999999999999978</v>
      </c>
    </row>
    <row r="54" spans="2:19" x14ac:dyDescent="0.15">
      <c r="B54" s="33" t="s">
        <v>207</v>
      </c>
      <c r="C54" s="171">
        <f>ROUND(($F$10*C53),0)</f>
        <v>1925</v>
      </c>
      <c r="D54" s="171">
        <f t="shared" ref="D54:N54" si="14">ROUND(($F$10*D53),0)</f>
        <v>3081</v>
      </c>
      <c r="E54" s="171">
        <f t="shared" si="14"/>
        <v>3466</v>
      </c>
      <c r="F54" s="171">
        <f t="shared" si="14"/>
        <v>3466</v>
      </c>
      <c r="G54" s="171">
        <f t="shared" si="14"/>
        <v>3466</v>
      </c>
      <c r="H54" s="171">
        <f t="shared" si="14"/>
        <v>3466</v>
      </c>
      <c r="I54" s="171">
        <f t="shared" si="14"/>
        <v>3466</v>
      </c>
      <c r="J54" s="171">
        <f t="shared" si="14"/>
        <v>3466</v>
      </c>
      <c r="K54" s="171">
        <f t="shared" si="14"/>
        <v>3466</v>
      </c>
      <c r="L54" s="171">
        <f t="shared" si="14"/>
        <v>3466</v>
      </c>
      <c r="M54" s="171">
        <f t="shared" si="14"/>
        <v>3466</v>
      </c>
      <c r="N54" s="171">
        <f t="shared" si="14"/>
        <v>2311</v>
      </c>
      <c r="O54" s="171">
        <f>SUM(C54:N54)</f>
        <v>38511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scenarios current="2" show="2" sqref="G10 C29 C54 D54 E54 F54 G54 H54 I54 J54 K54 L54 M54 N54">
    <scenario name="PronosticoInicial" locked="1" count="2" user="Microsoft Office User" comment="Mercado objetivo ajustado anual_x000a_Modified by Microsoft Office User on 4/20/2023">
      <inputCells r="B9" val="0.02" numFmtId="9"/>
      <inputCells r="F37" val="0.02"/>
    </scenario>
    <scenario name="PronosticoAbrilAñ1" locked="1" count="2" user="Microsoft Office User" comment="Created by Microsoft Office User on 4/20/2023_x000a_Modified by Microsoft Office User on 4/20/2023">
      <inputCells r="B9" val="0.028" numFmtId="9"/>
      <inputCells r="F37" val="0.036"/>
    </scenario>
    <scenario name="VentasGananciaMercado" locked="1" count="5" user="Harry Alfredo Wong Molina" comment="Ventas90Mercado_x000a_Modified by Microsoft Office User on 5/3/2023_x000a_Modified by Microsoft Office User on 5/5/2023_x000a_Modificado por Harry Alfredo Wong Molina el 5/05/2023">
      <inputCells r="B9" val="0,3" numFmtId="9"/>
      <inputCells r="C9" val="0,5" numFmtId="9"/>
      <inputCells r="D9" val="0,5" numFmtId="9"/>
      <inputCells r="E9" val="0,5" numFmtId="9"/>
      <inputCells r="F9" val="0,5" numFmtId="9"/>
    </scenario>
  </scenarios>
  <mergeCells count="4">
    <mergeCell ref="B2:G2"/>
    <mergeCell ref="B12:G12"/>
    <mergeCell ref="C21:F21"/>
    <mergeCell ref="B32:H32"/>
  </mergeCells>
  <pageMargins left="0.7" right="0.7" top="0.75" bottom="0.75" header="0.3" footer="0.3"/>
  <cellWatches>
    <cellWatch r="B10"/>
    <cellWatch r="B6"/>
  </cellWatches>
  <ignoredErrors>
    <ignoredError sqref="B6:B7 C41:M41 N37" unlockedFormula="1"/>
    <ignoredError sqref="I36:N36" formula="1"/>
    <ignoredError sqref="G37:M37" formula="1" unlockedFormula="1"/>
  </ignoredErrors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/>
    <sheetView workbookViewId="1"/>
    <sheetView workbookViewId="2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301</v>
      </c>
    </row>
    <row r="3" spans="2:11" x14ac:dyDescent="0.15">
      <c r="B3" s="33" t="s">
        <v>1207</v>
      </c>
      <c r="E3" s="66">
        <f>E24</f>
        <v>150720000</v>
      </c>
      <c r="F3" s="66">
        <f>F24</f>
        <v>362524560</v>
      </c>
      <c r="G3" s="66">
        <f>G24</f>
        <v>748123456.00000024</v>
      </c>
      <c r="H3" s="66">
        <f>H24</f>
        <v>641226707.57600009</v>
      </c>
      <c r="I3" s="66">
        <f>I24</f>
        <v>706720911.97554028</v>
      </c>
      <c r="J3" s="118">
        <f>SUM(E3:I3)</f>
        <v>2609315635.5515404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304</v>
      </c>
      <c r="E5" s="66">
        <f>E31</f>
        <v>61056500</v>
      </c>
      <c r="F5" s="66">
        <f>F31</f>
        <v>144119370</v>
      </c>
      <c r="G5" s="66">
        <f>G31</f>
        <v>197354999.75000003</v>
      </c>
      <c r="H5" s="66">
        <f>H31</f>
        <v>435118122.9980002</v>
      </c>
      <c r="I5" s="66">
        <f>I31</f>
        <v>479560618.84054524</v>
      </c>
      <c r="J5" s="118">
        <f>SUM(E5:I5)</f>
        <v>1317209611.5885453</v>
      </c>
    </row>
    <row r="6" spans="2:11" x14ac:dyDescent="0.15">
      <c r="B6" s="33" t="s">
        <v>331</v>
      </c>
      <c r="E6" s="66">
        <f>E3-E5</f>
        <v>89663500</v>
      </c>
      <c r="F6" s="66">
        <f>F3-F5</f>
        <v>218405190</v>
      </c>
      <c r="G6" s="66">
        <f>G3-G5</f>
        <v>550768456.25000024</v>
      </c>
      <c r="H6" s="66">
        <f>H3-H5</f>
        <v>206108584.57799989</v>
      </c>
      <c r="I6" s="66">
        <f>I3-I5</f>
        <v>227160293.13499504</v>
      </c>
      <c r="J6" s="118">
        <f>SUM(E6:I6)</f>
        <v>1292106023.9629951</v>
      </c>
    </row>
    <row r="7" spans="2:11" x14ac:dyDescent="0.15">
      <c r="B7" s="33" t="s">
        <v>318</v>
      </c>
      <c r="E7" s="116">
        <f>E6/E3</f>
        <v>0.59490114118895965</v>
      </c>
      <c r="F7" s="116">
        <f>F6/F3</f>
        <v>0.60245625841184391</v>
      </c>
      <c r="G7" s="116">
        <f>G6/G3</f>
        <v>0.7361999571498532</v>
      </c>
      <c r="H7" s="116">
        <f>H6/H3</f>
        <v>0.32142857142857123</v>
      </c>
      <c r="I7" s="116">
        <f>I6/I3</f>
        <v>0.32142857142857134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1206</v>
      </c>
      <c r="E9" s="66">
        <f>E44</f>
        <v>0</v>
      </c>
      <c r="F9" s="66">
        <f t="shared" ref="E9:I10" si="0">F44</f>
        <v>0</v>
      </c>
      <c r="G9" s="66">
        <f t="shared" si="0"/>
        <v>0</v>
      </c>
      <c r="H9" s="66">
        <f t="shared" si="0"/>
        <v>0</v>
      </c>
      <c r="I9" s="66">
        <f t="shared" si="0"/>
        <v>0</v>
      </c>
      <c r="J9" s="118">
        <f t="shared" ref="J9:J17" si="1">SUM(E9:I9)</f>
        <v>0</v>
      </c>
    </row>
    <row r="10" spans="2:11" x14ac:dyDescent="0.15">
      <c r="B10" s="33" t="s">
        <v>351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>
        <f t="shared" si="0"/>
        <v>0</v>
      </c>
      <c r="I10" s="66">
        <f t="shared" si="0"/>
        <v>0</v>
      </c>
      <c r="J10" s="118">
        <f t="shared" si="1"/>
        <v>0</v>
      </c>
    </row>
    <row r="11" spans="2:11" x14ac:dyDescent="0.15">
      <c r="B11" s="33" t="s">
        <v>1208</v>
      </c>
      <c r="E11" s="66">
        <f>SUM(E9:E10)</f>
        <v>0</v>
      </c>
      <c r="F11" s="66">
        <f>SUM(F9:F10)</f>
        <v>0</v>
      </c>
      <c r="G11" s="66">
        <f>SUM(G9:G10)</f>
        <v>0</v>
      </c>
      <c r="H11" s="66">
        <f>SUM(H9:H10)</f>
        <v>0</v>
      </c>
      <c r="I11" s="66">
        <f>SUM(I9:I10)</f>
        <v>0</v>
      </c>
      <c r="J11" s="118">
        <f t="shared" si="1"/>
        <v>0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1210</v>
      </c>
      <c r="E13" s="66">
        <f t="shared" ref="E13:I14" si="2">E47</f>
        <v>4027500</v>
      </c>
      <c r="F13" s="66">
        <f t="shared" si="2"/>
        <v>10255950</v>
      </c>
      <c r="G13" s="66">
        <f t="shared" si="2"/>
        <v>16125916.5</v>
      </c>
      <c r="H13" s="66">
        <f t="shared" si="2"/>
        <v>34368581.364999995</v>
      </c>
      <c r="I13" s="66">
        <f t="shared" si="2"/>
        <v>37872173.718925007</v>
      </c>
      <c r="J13" s="118">
        <f t="shared" si="1"/>
        <v>102650121.58392501</v>
      </c>
    </row>
    <row r="14" spans="2:11" outlineLevel="1" x14ac:dyDescent="0.15">
      <c r="B14" s="33" t="s">
        <v>353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>
        <f t="shared" si="2"/>
        <v>0</v>
      </c>
      <c r="I14" s="66">
        <f t="shared" si="2"/>
        <v>0</v>
      </c>
      <c r="J14" s="118">
        <f t="shared" si="1"/>
        <v>0</v>
      </c>
    </row>
    <row r="15" spans="2:11" outlineLevel="1" x14ac:dyDescent="0.15">
      <c r="B15" s="33" t="s">
        <v>1209</v>
      </c>
      <c r="E15" s="66">
        <f>SUM(E13:E14)</f>
        <v>4027500</v>
      </c>
      <c r="F15" s="66">
        <f>SUM(F13:F14)</f>
        <v>10255950</v>
      </c>
      <c r="G15" s="66">
        <f>SUM(G13:G14)</f>
        <v>16125916.5</v>
      </c>
      <c r="H15" s="66">
        <f>SUM(H13:H14)</f>
        <v>34368581.364999995</v>
      </c>
      <c r="I15" s="66">
        <f>SUM(I13:I14)</f>
        <v>37872173.718925007</v>
      </c>
      <c r="J15" s="118">
        <f t="shared" si="1"/>
        <v>102650121.58392501</v>
      </c>
      <c r="K15" s="120">
        <f>J15+J14+J13+J11+J6</f>
        <v>1497406267.1308451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357</v>
      </c>
      <c r="E17" s="66">
        <f>E6+E11+E15</f>
        <v>93691000</v>
      </c>
      <c r="F17" s="66">
        <f>F6+F11+F15</f>
        <v>228661140</v>
      </c>
      <c r="G17" s="66">
        <f>G6+G11+G15</f>
        <v>566894372.75000024</v>
      </c>
      <c r="H17" s="66">
        <f>H6+H11+H15</f>
        <v>240477165.9429999</v>
      </c>
      <c r="I17" s="66">
        <f>I6+I11+I15</f>
        <v>265032466.85392004</v>
      </c>
      <c r="J17" s="118">
        <f t="shared" si="1"/>
        <v>1394756145.5469201</v>
      </c>
      <c r="K17" s="120">
        <f>J15+J11+J3</f>
        <v>2711965757.1354656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1211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207</v>
      </c>
      <c r="C20" s="47"/>
      <c r="E20">
        <f>SUM('REV-REVCALC_CWS'!C13:N13, 'REV-REVCALC_CWS'!C50:N50)</f>
        <v>9188</v>
      </c>
      <c r="F20">
        <f>SUM('REV-REVCALC_CWS'!O13:Z13,'REV-REVCALC_CWS'!O50:Z50)</f>
        <v>20556</v>
      </c>
      <c r="G20">
        <f>SUM('REV-REVCALC_CWS'!AA13:AL13, 'REV-REVCALC_CWS'!AA50:AL50)</f>
        <v>36300</v>
      </c>
      <c r="H20">
        <f>SUM('REV-REVCALC_CWS'!AM13:AX13, 'REV-REVCALC_CWS'!AM51:AX51)</f>
        <v>504020078.20000017</v>
      </c>
      <c r="I20">
        <f>SUM('REV-REVCALC_CWS'!AY13:BJ13, 'REV-REVCALC_CWS'!AY51:BJ51)</f>
        <v>485079975.59999996</v>
      </c>
      <c r="J20" s="118">
        <f>SUM(E20:I20)</f>
        <v>989166097.80000019</v>
      </c>
      <c r="K20" s="120">
        <f>J20-'REV-REVCALC_CWS'!BK13</f>
        <v>989051448.80000019</v>
      </c>
    </row>
    <row r="21" spans="2:11" outlineLevel="1" x14ac:dyDescent="0.15">
      <c r="B21" s="47" t="s">
        <v>314</v>
      </c>
      <c r="C21" s="47"/>
      <c r="E21" s="66">
        <f>SUM('REV-REVCALC_CWS'!C14:N14, 'REV-REVCALC_CWS'!C51:N51)</f>
        <v>150720000</v>
      </c>
      <c r="F21" s="66">
        <f>SUM('REV-REVCALC_CWS'!O14:Z14, 'REV-REVCALC_CWS'!O51:Z51)</f>
        <v>362524560</v>
      </c>
      <c r="G21" s="66">
        <f>SUM('REV-REVCALC_CWS'!AA14:AL14, 'REV-REVCALC_CWS'!AA51:AL51)</f>
        <v>748123456.00000024</v>
      </c>
      <c r="H21" s="66">
        <f>SUM('REV-REVCALC_CWS'!AM14:AX14)</f>
        <v>641226707.57600009</v>
      </c>
      <c r="I21" s="66">
        <f>SUM('REV-REVCALC_CWS'!AY14:BJ14)</f>
        <v>706720911.97554028</v>
      </c>
      <c r="J21" s="118">
        <f>SUM(E21:I21)</f>
        <v>2609315635.5515404</v>
      </c>
      <c r="K21" s="120">
        <f>J21-'REV-REVCALC_CWS'!BK14</f>
        <v>668164628.99999952</v>
      </c>
    </row>
    <row r="22" spans="2:11" outlineLevel="1" x14ac:dyDescent="0.15">
      <c r="B22" s="47" t="s">
        <v>335</v>
      </c>
      <c r="C22" s="47"/>
      <c r="E22" s="98">
        <f>'REV-REVCALC_CWS'!N15</f>
        <v>0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336</v>
      </c>
      <c r="C24" s="73"/>
      <c r="E24" s="66">
        <f>SUM('REV-REVCALC_CWS'!C17:N17, 'REV-REVCALC_CWS'!C54:N54)</f>
        <v>150720000</v>
      </c>
      <c r="F24" s="66">
        <f>SUM('REV-REVCALC_CWS'!O17:Z17, 'REV-REVCALC_CWS'!O54:Z54)</f>
        <v>362524560</v>
      </c>
      <c r="G24" s="66">
        <f>SUM('REV-REVCALC_CWS'!AA17:AL17, 'REV-REVCALC_CWS'!AA54:AL54)</f>
        <v>748123456.00000024</v>
      </c>
      <c r="H24" s="66">
        <f>SUM('REV-REVCALC_CWS'!AM17:AX17)</f>
        <v>641226707.57600009</v>
      </c>
      <c r="I24" s="66">
        <f>SUM('REV-REVCALC_CWS'!AY17:BJ17)</f>
        <v>706720911.97554028</v>
      </c>
      <c r="J24" s="118">
        <f>SUM(E24:I24)</f>
        <v>2609315635.5515404</v>
      </c>
      <c r="K24" s="120">
        <f>J24-'REV-REVCALC_CWS'!BK17</f>
        <v>668164628.99999952</v>
      </c>
    </row>
    <row r="25" spans="2:11" outlineLevel="1" x14ac:dyDescent="0.15">
      <c r="B25" s="33"/>
      <c r="C25" s="33"/>
    </row>
    <row r="26" spans="2:11" outlineLevel="1" x14ac:dyDescent="0.15">
      <c r="B26" s="16" t="s">
        <v>304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61056500</v>
      </c>
      <c r="F27" s="66">
        <f>SUM('REV-REVCALC_CWS'!O21:Z21)</f>
        <v>144119370</v>
      </c>
      <c r="G27" s="66">
        <f>SUM('REV-REVCALC_CWS'!AA21:AL21)</f>
        <v>197354999.75000003</v>
      </c>
      <c r="H27" s="66">
        <f>SUM('REV-REVCALC_CWS'!AM21:AX21)</f>
        <v>435118122.9980002</v>
      </c>
      <c r="I27" s="66">
        <f>SUM('REV-REVCALC_CWS'!AY21:BJ21)</f>
        <v>479560618.84054524</v>
      </c>
      <c r="J27" s="118">
        <f>SUM(E27:I27)</f>
        <v>1317209611.5885453</v>
      </c>
      <c r="K27" s="120">
        <f>J27-'REV-REVCALC_CWS'!BK21</f>
        <v>0</v>
      </c>
    </row>
    <row r="28" spans="2:11" outlineLevel="1" x14ac:dyDescent="0.15">
      <c r="B28" s="17" t="str">
        <f>'REV-REVCALC_CWS'!A22</f>
        <v>Aderezos</v>
      </c>
      <c r="C28" s="17"/>
      <c r="E28" s="66">
        <f>SUM('REV-REVCALC_CWS'!C22:N22)</f>
        <v>0</v>
      </c>
      <c r="F28" s="66">
        <f>SUM('REV-REVCALC_CWS'!O22:Z22)</f>
        <v>0</v>
      </c>
      <c r="G28" s="66">
        <f>SUM('REV-REVCALC_CWS'!AA22:AL22)</f>
        <v>0</v>
      </c>
      <c r="H28" s="66">
        <f>SUM('REV-REVCALC_CWS'!AM22:AX22)</f>
        <v>0</v>
      </c>
      <c r="I28" s="66">
        <f>SUM('REV-REVCALC_CWS'!AY22:BJ22)</f>
        <v>0</v>
      </c>
      <c r="J28" s="118">
        <f>SUM(E28:I28)</f>
        <v>0</v>
      </c>
      <c r="K28" s="120">
        <f>J28-'REV-REVCALC_CWS'!BK22</f>
        <v>0</v>
      </c>
    </row>
    <row r="29" spans="2:11" outlineLevel="1" x14ac:dyDescent="0.15">
      <c r="B29" s="17" t="s">
        <v>319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0</v>
      </c>
      <c r="I29" s="66">
        <f>SUM('REV-REVCALC_CWS'!AY23:BJ23)</f>
        <v>0</v>
      </c>
      <c r="J29" s="118">
        <f>SUM(E29:I29)</f>
        <v>0</v>
      </c>
      <c r="K29" s="120">
        <f>J29-'REV-REVCALC_CWS'!BK23</f>
        <v>0</v>
      </c>
    </row>
    <row r="30" spans="2:11" outlineLevel="1" x14ac:dyDescent="0.15">
      <c r="B30" s="17" t="s">
        <v>317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334</v>
      </c>
      <c r="C31" s="73"/>
      <c r="E31" s="66">
        <f>SUM('REV-REVCALC_CWS'!C26:N26)</f>
        <v>61056500</v>
      </c>
      <c r="F31" s="66">
        <f>SUM('REV-REVCALC_CWS'!O26:Z26)</f>
        <v>144119370</v>
      </c>
      <c r="G31" s="66">
        <f>SUM('REV-REVCALC_CWS'!AA26:AL26)</f>
        <v>197354999.75000003</v>
      </c>
      <c r="H31" s="66">
        <f>SUM('REV-REVCALC_CWS'!AM26:AX26)</f>
        <v>435118122.9980002</v>
      </c>
      <c r="I31" s="66">
        <f>SUM('REV-REVCALC_CWS'!AY26:BJ26)</f>
        <v>479560618.84054524</v>
      </c>
      <c r="J31" s="118">
        <f>SUM(E31:I31)</f>
        <v>1317209611.5885453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331</v>
      </c>
      <c r="C33" s="73"/>
      <c r="E33" s="66">
        <f>SUM('REV-REVCALC_CWS'!C28:N28)</f>
        <v>28921500</v>
      </c>
      <c r="F33" s="66">
        <f>SUM('REV-REVCALC_CWS'!O28:Z28)</f>
        <v>68267070</v>
      </c>
      <c r="G33" s="66">
        <f>SUM('REV-REVCALC_CWS'!AA28:AL28)</f>
        <v>93483947.249999985</v>
      </c>
      <c r="H33" s="66">
        <f>SUM('REV-REVCALC_CWS'!AM28:AX28)</f>
        <v>206108584.57800001</v>
      </c>
      <c r="I33" s="66">
        <f>SUM('REV-REVCALC_CWS'!AY28:BJ28)</f>
        <v>227160293.13499498</v>
      </c>
      <c r="J33" s="118">
        <f>SUM(E33:I33)</f>
        <v>623941394.96299505</v>
      </c>
      <c r="K33" s="120">
        <f>J33-'REV-REVCALC_CWS'!BK28</f>
        <v>0</v>
      </c>
    </row>
    <row r="34" spans="2:11" s="14" customFormat="1" outlineLevel="1" x14ac:dyDescent="0.15">
      <c r="B34" s="73" t="s">
        <v>318</v>
      </c>
      <c r="C34" s="73"/>
      <c r="E34" s="116">
        <f>E33/E24</f>
        <v>0.1918889331210191</v>
      </c>
      <c r="F34" s="116">
        <f>F33/F24</f>
        <v>0.18831019338386343</v>
      </c>
      <c r="G34" s="116">
        <f>G33/G24</f>
        <v>0.12495791503428005</v>
      </c>
      <c r="H34" s="116">
        <f>H33/H24</f>
        <v>0.3214285714285714</v>
      </c>
      <c r="I34" s="116">
        <f>I33/I24</f>
        <v>0.32142857142857129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332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>
        <f>'REV-REVCALC_CWS'!AX33</f>
        <v>0.3</v>
      </c>
      <c r="I37" s="98">
        <f>'REV-REVCALC_CWS'!BJ33</f>
        <v>0.3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4816</v>
      </c>
      <c r="F38">
        <f>SUM('REV-REVCALC_CWS'!O34:Z34)</f>
        <v>10344</v>
      </c>
      <c r="G38">
        <f>SUM('REV-REVCALC_CWS'!AA34:AL34)</f>
        <v>12511</v>
      </c>
      <c r="H38">
        <f>SUM('REV-REVCALC_CWS'!AM34:AX34)</f>
        <v>26166</v>
      </c>
      <c r="I38">
        <f>SUM('REV-REVCALC_CWS'!AY34:BJ34)</f>
        <v>26954</v>
      </c>
      <c r="J38" s="118">
        <f>SUM(E38:I38)</f>
        <v>80791</v>
      </c>
      <c r="K38" s="120">
        <f>J38-'REV-REVCALC_CWS'!BK34</f>
        <v>0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1611</v>
      </c>
      <c r="F39">
        <f>SUM('REV-REVCALC_CWS'!O35:Z35)</f>
        <v>3834</v>
      </c>
      <c r="G39">
        <f>SUM('REV-REVCALC_CWS'!AA35:AL35)</f>
        <v>5634</v>
      </c>
      <c r="H39">
        <f>SUM('REV-REVCALC_CWS'!AM35:AX35)</f>
        <v>11222</v>
      </c>
      <c r="I39">
        <f>SUM('REV-REVCALC_CWS'!AY35:BJ35)</f>
        <v>11557</v>
      </c>
      <c r="J39" s="118">
        <f>SUM(E39:I39)</f>
        <v>33858</v>
      </c>
      <c r="K39" s="120">
        <f>J39-'REV-REVCALC_CWS'!BK35</f>
        <v>0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0</v>
      </c>
      <c r="H42" s="66">
        <f>SUM('REV-REVCALC_CWS'!AM38:AX38)</f>
        <v>0</v>
      </c>
      <c r="I42" s="66">
        <f>SUM('REV-REVCALC_CWS'!AY38:BJ38)</f>
        <v>0</v>
      </c>
      <c r="J42" s="118">
        <f>SUM(E42:I42)</f>
        <v>0</v>
      </c>
      <c r="K42" s="120">
        <f>J42-'REV-REVCALC_CWS'!BK38</f>
        <v>0</v>
      </c>
    </row>
    <row r="43" spans="2:11" outlineLevel="1" x14ac:dyDescent="0.15">
      <c r="B43" s="47" t="s">
        <v>333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>
        <f>'REV-REVCALC_CWS'!AX39</f>
        <v>0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0</v>
      </c>
      <c r="H44" s="66">
        <f>SUM('REV-REVCALC_CWS'!AM40:AX40)</f>
        <v>0</v>
      </c>
      <c r="I44" s="66">
        <f>SUM('REV-REVCALC_CWS'!AY40:BJ40)</f>
        <v>0</v>
      </c>
      <c r="J44" s="118">
        <f>SUM(E44:I44)</f>
        <v>0</v>
      </c>
      <c r="K44" s="120">
        <f>J44-'REV-REVCALC_CWS'!BK40</f>
        <v>0</v>
      </c>
    </row>
    <row r="45" spans="2:11" outlineLevel="1" x14ac:dyDescent="0.15">
      <c r="B45" s="47" t="s">
        <v>346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>
        <f>SUM('REV-REVCALC_CWS'!AM41:AX41)</f>
        <v>0</v>
      </c>
      <c r="I45" s="66">
        <f>SUM('REV-REVCALC_CWS'!AY41:BJ41)</f>
        <v>0</v>
      </c>
      <c r="J45" s="118">
        <f>SUM(E45:I45)</f>
        <v>0</v>
      </c>
      <c r="K45" s="120">
        <f>J45-'REV-REVCALC_CWS'!BK41</f>
        <v>0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4027500</v>
      </c>
      <c r="F47" s="66">
        <f>SUM('REV-REVCALC_CWS'!O44:Z44)</f>
        <v>10255950</v>
      </c>
      <c r="G47" s="66">
        <f>SUM('REV-REVCALC_CWS'!AA44:AL44)</f>
        <v>16125916.5</v>
      </c>
      <c r="H47" s="66">
        <f>SUM('REV-REVCALC_CWS'!AM44:AX44)</f>
        <v>34368581.364999995</v>
      </c>
      <c r="I47" s="66">
        <f>SUM('REV-REVCALC_CWS'!AY44:BJ44)</f>
        <v>37872173.718925007</v>
      </c>
      <c r="J47" s="118">
        <f>SUM(E47:I47)</f>
        <v>102650121.58392501</v>
      </c>
      <c r="K47" s="120">
        <f>J47-'REV-REVCALC_CWS'!BK44</f>
        <v>0</v>
      </c>
    </row>
    <row r="48" spans="2:11" x14ac:dyDescent="0.15">
      <c r="B48" s="47" t="s">
        <v>345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>
        <f>SUM('REV-REVCALC_CWS'!AM45:AX45)</f>
        <v>0</v>
      </c>
      <c r="I48" s="66">
        <f>SUM('REV-REVCALC_CWS'!AY45:BJ45)</f>
        <v>0</v>
      </c>
      <c r="J48" s="118">
        <f>SUM(E48:I48)</f>
        <v>0</v>
      </c>
      <c r="K48" s="120">
        <f>J48-'REV-REVCALC_CWS'!BK45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87" t="s">
        <v>691</v>
      </c>
      <c r="C2" s="387"/>
      <c r="D2" s="387"/>
    </row>
    <row r="3" spans="2:4" x14ac:dyDescent="0.15">
      <c r="C3" s="10" t="s">
        <v>365</v>
      </c>
      <c r="D3" s="10" t="s">
        <v>366</v>
      </c>
    </row>
    <row r="4" spans="2:4" x14ac:dyDescent="0.15">
      <c r="B4" s="14" t="s">
        <v>423</v>
      </c>
      <c r="C4" s="376">
        <v>3</v>
      </c>
      <c r="D4" s="376">
        <v>2</v>
      </c>
    </row>
    <row r="5" spans="2:4" x14ac:dyDescent="0.15">
      <c r="B5" s="17" t="s">
        <v>367</v>
      </c>
      <c r="C5" s="93"/>
      <c r="D5" s="375">
        <v>0</v>
      </c>
    </row>
    <row r="6" spans="2:4" x14ac:dyDescent="0.15">
      <c r="B6" s="17" t="s">
        <v>368</v>
      </c>
      <c r="C6" s="280">
        <v>0</v>
      </c>
      <c r="D6" s="90">
        <f>C6*$D$4</f>
        <v>0</v>
      </c>
    </row>
    <row r="7" spans="2:4" x14ac:dyDescent="0.15">
      <c r="B7" s="17" t="s">
        <v>369</v>
      </c>
      <c r="C7" s="280">
        <v>0</v>
      </c>
      <c r="D7" s="90">
        <f>C7*$C$4</f>
        <v>0</v>
      </c>
    </row>
    <row r="8" spans="2:4" x14ac:dyDescent="0.15">
      <c r="B8" s="17" t="s">
        <v>370</v>
      </c>
      <c r="C8" s="280">
        <v>0</v>
      </c>
      <c r="D8" s="90">
        <f>C8*$C$4</f>
        <v>0</v>
      </c>
    </row>
    <row r="9" spans="2:4" x14ac:dyDescent="0.15">
      <c r="B9" s="73" t="s">
        <v>371</v>
      </c>
      <c r="C9" s="27"/>
      <c r="D9" s="117">
        <f>SUM(D5:D8)</f>
        <v>0</v>
      </c>
    </row>
    <row r="10" spans="2:4" x14ac:dyDescent="0.15">
      <c r="B10" s="17"/>
    </row>
    <row r="11" spans="2:4" x14ac:dyDescent="0.15">
      <c r="B11" s="14" t="s">
        <v>372</v>
      </c>
      <c r="C11" s="376">
        <v>2</v>
      </c>
      <c r="D11" s="376">
        <v>2</v>
      </c>
    </row>
    <row r="12" spans="2:4" x14ac:dyDescent="0.15">
      <c r="B12" s="17" t="s">
        <v>367</v>
      </c>
      <c r="C12" s="93"/>
      <c r="D12" s="375">
        <v>0</v>
      </c>
    </row>
    <row r="13" spans="2:4" x14ac:dyDescent="0.15">
      <c r="B13" s="17" t="s">
        <v>368</v>
      </c>
      <c r="C13" s="280">
        <v>0</v>
      </c>
      <c r="D13" s="90">
        <f>C13*$D$11</f>
        <v>0</v>
      </c>
    </row>
    <row r="14" spans="2:4" x14ac:dyDescent="0.15">
      <c r="B14" s="17" t="s">
        <v>369</v>
      </c>
      <c r="C14" s="280">
        <v>0</v>
      </c>
      <c r="D14" s="90">
        <f>C14*$C$11</f>
        <v>0</v>
      </c>
    </row>
    <row r="15" spans="2:4" x14ac:dyDescent="0.15">
      <c r="B15" s="17" t="s">
        <v>370</v>
      </c>
      <c r="C15" s="280">
        <v>0</v>
      </c>
      <c r="D15" s="90">
        <f>C15*$C$11</f>
        <v>0</v>
      </c>
    </row>
    <row r="16" spans="2:4" x14ac:dyDescent="0.15">
      <c r="B16" s="73" t="s">
        <v>371</v>
      </c>
      <c r="C16" s="27"/>
      <c r="D16" s="117">
        <f>SUM(D12:D15)</f>
        <v>0</v>
      </c>
    </row>
    <row r="17" spans="2:4" x14ac:dyDescent="0.15">
      <c r="B17" s="73"/>
      <c r="C17" s="27"/>
      <c r="D17" s="117"/>
    </row>
    <row r="18" spans="2:4" x14ac:dyDescent="0.15">
      <c r="B18" s="14" t="s">
        <v>424</v>
      </c>
      <c r="C18" s="376">
        <v>4</v>
      </c>
      <c r="D18" s="376">
        <v>3</v>
      </c>
    </row>
    <row r="19" spans="2:4" x14ac:dyDescent="0.15">
      <c r="B19" s="17" t="s">
        <v>367</v>
      </c>
      <c r="C19" s="93"/>
      <c r="D19" s="375">
        <v>0</v>
      </c>
    </row>
    <row r="20" spans="2:4" x14ac:dyDescent="0.15">
      <c r="B20" s="17" t="s">
        <v>368</v>
      </c>
      <c r="C20" s="280">
        <v>0</v>
      </c>
      <c r="D20" s="90">
        <f>C20*$D$18</f>
        <v>0</v>
      </c>
    </row>
    <row r="21" spans="2:4" x14ac:dyDescent="0.15">
      <c r="B21" s="17" t="s">
        <v>369</v>
      </c>
      <c r="C21" s="280">
        <v>0</v>
      </c>
      <c r="D21" s="90">
        <f>C21*$C$18</f>
        <v>0</v>
      </c>
    </row>
    <row r="22" spans="2:4" x14ac:dyDescent="0.15">
      <c r="B22" s="17" t="s">
        <v>370</v>
      </c>
      <c r="C22" s="280">
        <v>0</v>
      </c>
      <c r="D22" s="90">
        <f>C22*$C$18</f>
        <v>0</v>
      </c>
    </row>
    <row r="23" spans="2:4" x14ac:dyDescent="0.15">
      <c r="B23" s="73" t="s">
        <v>371</v>
      </c>
      <c r="C23" s="27"/>
      <c r="D23" s="117">
        <f>SUM(D19:D22)</f>
        <v>0</v>
      </c>
    </row>
    <row r="24" spans="2:4" x14ac:dyDescent="0.15">
      <c r="B24" s="17"/>
      <c r="C24" s="93"/>
      <c r="D24" s="90"/>
    </row>
    <row r="25" spans="2:4" x14ac:dyDescent="0.15">
      <c r="B25" s="73" t="s">
        <v>422</v>
      </c>
      <c r="C25" s="376">
        <v>3</v>
      </c>
      <c r="D25" s="376">
        <v>2</v>
      </c>
    </row>
    <row r="26" spans="2:4" x14ac:dyDescent="0.15">
      <c r="B26" s="17" t="s">
        <v>367</v>
      </c>
      <c r="C26" s="93"/>
      <c r="D26" s="375">
        <v>0</v>
      </c>
    </row>
    <row r="27" spans="2:4" x14ac:dyDescent="0.15">
      <c r="B27" s="47" t="s">
        <v>368</v>
      </c>
      <c r="C27" s="280">
        <v>0</v>
      </c>
      <c r="D27" s="90">
        <f>C27*$D$25</f>
        <v>0</v>
      </c>
    </row>
    <row r="28" spans="2:4" x14ac:dyDescent="0.15">
      <c r="B28" s="17" t="s">
        <v>369</v>
      </c>
      <c r="C28" s="280">
        <v>0</v>
      </c>
      <c r="D28" s="90">
        <f>C28*$C$25</f>
        <v>0</v>
      </c>
    </row>
    <row r="29" spans="2:4" x14ac:dyDescent="0.15">
      <c r="B29" s="17" t="s">
        <v>370</v>
      </c>
      <c r="C29" s="280">
        <v>0</v>
      </c>
      <c r="D29" s="90">
        <f>C29*$C$25</f>
        <v>0</v>
      </c>
    </row>
    <row r="30" spans="2:4" x14ac:dyDescent="0.15">
      <c r="B30" s="73" t="s">
        <v>371</v>
      </c>
      <c r="C30" s="27"/>
      <c r="D30" s="117">
        <f>SUM(D26:D29)</f>
        <v>0</v>
      </c>
    </row>
    <row r="32" spans="2:4" x14ac:dyDescent="0.15">
      <c r="B32" s="73" t="s">
        <v>425</v>
      </c>
      <c r="C32" s="376">
        <v>3</v>
      </c>
      <c r="D32" s="376">
        <v>2</v>
      </c>
    </row>
    <row r="33" spans="2:4" x14ac:dyDescent="0.15">
      <c r="B33" s="17" t="s">
        <v>367</v>
      </c>
      <c r="C33" s="93"/>
      <c r="D33" s="375">
        <v>0</v>
      </c>
    </row>
    <row r="34" spans="2:4" x14ac:dyDescent="0.15">
      <c r="B34" s="47" t="s">
        <v>1071</v>
      </c>
      <c r="C34" s="280">
        <v>0</v>
      </c>
      <c r="D34" s="90">
        <f>C34*$D$25</f>
        <v>0</v>
      </c>
    </row>
    <row r="35" spans="2:4" x14ac:dyDescent="0.15">
      <c r="B35" s="17" t="s">
        <v>369</v>
      </c>
      <c r="C35" s="280">
        <v>0</v>
      </c>
      <c r="D35" s="90">
        <f>C35*$C$25</f>
        <v>0</v>
      </c>
    </row>
    <row r="36" spans="2:4" x14ac:dyDescent="0.15">
      <c r="B36" s="17" t="s">
        <v>370</v>
      </c>
      <c r="C36" s="280">
        <v>0</v>
      </c>
      <c r="D36" s="90">
        <f>C36*$C$25</f>
        <v>0</v>
      </c>
    </row>
    <row r="37" spans="2:4" x14ac:dyDescent="0.15">
      <c r="B37" s="73" t="s">
        <v>371</v>
      </c>
      <c r="C37" s="27"/>
      <c r="D37" s="117">
        <f>SUM(D33:D36)</f>
        <v>0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87" t="s">
        <v>35</v>
      </c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 t="s">
        <v>36</v>
      </c>
      <c r="R1" s="387"/>
      <c r="S1" s="387"/>
      <c r="T1" s="387"/>
      <c r="U1" s="387"/>
      <c r="V1" s="387"/>
      <c r="W1" s="387"/>
      <c r="X1" s="387"/>
      <c r="Y1" s="387"/>
      <c r="Z1" s="387"/>
      <c r="AA1" s="387"/>
      <c r="AB1" s="387"/>
      <c r="AC1" s="387" t="s">
        <v>37</v>
      </c>
      <c r="AD1" s="387"/>
      <c r="AE1" s="387"/>
      <c r="AF1" s="387"/>
      <c r="AG1" s="387"/>
      <c r="AH1" s="387"/>
      <c r="AI1" s="387"/>
      <c r="AJ1" s="387"/>
      <c r="AK1" s="387"/>
      <c r="AL1" s="387"/>
      <c r="AM1" s="387"/>
      <c r="AN1" s="387"/>
      <c r="AO1" s="387" t="s">
        <v>38</v>
      </c>
      <c r="AP1" s="387"/>
      <c r="AQ1" s="387"/>
      <c r="AR1" s="387"/>
      <c r="AS1" s="387"/>
      <c r="AT1" s="387"/>
      <c r="AU1" s="387"/>
      <c r="AV1" s="387"/>
      <c r="AW1" s="387"/>
      <c r="AX1" s="387"/>
      <c r="AY1" s="387"/>
      <c r="AZ1" s="387"/>
      <c r="BA1" s="387" t="s">
        <v>39</v>
      </c>
      <c r="BB1" s="387"/>
      <c r="BC1" s="387"/>
      <c r="BD1" s="387"/>
      <c r="BE1" s="387"/>
      <c r="BF1" s="387"/>
      <c r="BG1" s="387"/>
      <c r="BH1" s="387"/>
      <c r="BI1" s="387"/>
      <c r="BJ1" s="387"/>
      <c r="BK1" s="387"/>
      <c r="BL1" s="387"/>
      <c r="BM1" s="35"/>
    </row>
    <row r="2" spans="1:76" s="14" customFormat="1" x14ac:dyDescent="0.15">
      <c r="A2" s="10"/>
      <c r="B2" s="14" t="s">
        <v>724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426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0.5</v>
      </c>
      <c r="I5" s="12">
        <f>STAFF_CWS!L10</f>
        <v>0.5</v>
      </c>
      <c r="J5" s="12">
        <f>STAFF_CWS!M10</f>
        <v>0.5</v>
      </c>
      <c r="K5" s="12">
        <f>STAFF_CWS!N10</f>
        <v>0.5</v>
      </c>
      <c r="L5" s="12">
        <f>STAFF_CWS!O10</f>
        <v>0.5</v>
      </c>
      <c r="M5" s="12">
        <f>STAFF_CWS!P10</f>
        <v>0.5</v>
      </c>
      <c r="N5" s="12">
        <f>STAFF_CWS!Q10</f>
        <v>0.5</v>
      </c>
      <c r="O5" s="12">
        <f>STAFF_CWS!R10</f>
        <v>0.5</v>
      </c>
      <c r="P5" s="12">
        <f>STAFF_CWS!S10</f>
        <v>0.5</v>
      </c>
      <c r="Q5" s="12">
        <f>STAFF_CWS!T10</f>
        <v>0.5</v>
      </c>
      <c r="R5" s="12">
        <f>STAFF_CWS!U10</f>
        <v>0.5</v>
      </c>
      <c r="S5" s="12">
        <f>STAFF_CWS!V10</f>
        <v>0.5</v>
      </c>
      <c r="T5" s="12">
        <f>STAFF_CWS!W10</f>
        <v>0.5</v>
      </c>
      <c r="U5" s="12">
        <f>STAFF_CWS!X10</f>
        <v>0.5</v>
      </c>
      <c r="V5" s="12">
        <f>STAFF_CWS!Y10</f>
        <v>0.5</v>
      </c>
      <c r="W5" s="12">
        <f>STAFF_CWS!Z10</f>
        <v>0.5</v>
      </c>
      <c r="X5" s="12">
        <f>STAFF_CWS!AA10</f>
        <v>0.5</v>
      </c>
      <c r="Y5" s="12">
        <f>STAFF_CWS!AB10</f>
        <v>0.5</v>
      </c>
      <c r="Z5" s="12">
        <f>STAFF_CWS!AC10</f>
        <v>0.5</v>
      </c>
      <c r="AA5" s="12">
        <f>STAFF_CWS!AD10</f>
        <v>0.5</v>
      </c>
      <c r="AB5" s="12">
        <f>STAFF_CWS!AE10</f>
        <v>0.5</v>
      </c>
      <c r="AC5" s="12">
        <f>STAFF_CWS!AF10</f>
        <v>0.5</v>
      </c>
      <c r="AD5" s="12">
        <f>STAFF_CWS!AG10</f>
        <v>0.5</v>
      </c>
      <c r="AE5" s="12">
        <f>STAFF_CWS!AH10</f>
        <v>0.5</v>
      </c>
      <c r="AF5" s="12">
        <f>STAFF_CWS!AI10</f>
        <v>0.5</v>
      </c>
      <c r="AG5" s="12">
        <f>STAFF_CWS!AJ10</f>
        <v>0.5</v>
      </c>
      <c r="AH5" s="12">
        <f>STAFF_CWS!AK10</f>
        <v>0.5</v>
      </c>
      <c r="AI5" s="12">
        <f>STAFF_CWS!AL10</f>
        <v>0.5</v>
      </c>
      <c r="AJ5" s="12">
        <f>STAFF_CWS!AM10</f>
        <v>0.5</v>
      </c>
      <c r="AK5" s="12">
        <f>STAFF_CWS!AN10</f>
        <v>0.5</v>
      </c>
      <c r="AL5" s="12">
        <f>STAFF_CWS!AO10</f>
        <v>0.5</v>
      </c>
      <c r="AM5" s="12">
        <f>STAFF_CWS!AP10</f>
        <v>0.5</v>
      </c>
      <c r="AN5" s="12">
        <f>STAFF_CWS!AQ10</f>
        <v>0.5</v>
      </c>
      <c r="AO5" s="12">
        <f>STAFF_CWS!AR10</f>
        <v>0.5</v>
      </c>
      <c r="AP5" s="12">
        <f>STAFF_CWS!AS10</f>
        <v>0.5</v>
      </c>
      <c r="AQ5" s="12">
        <f>STAFF_CWS!AT10</f>
        <v>0.5</v>
      </c>
      <c r="AR5" s="12">
        <f>STAFF_CWS!AU10</f>
        <v>0.5</v>
      </c>
      <c r="AS5" s="12">
        <f>STAFF_CWS!AV10</f>
        <v>0.5</v>
      </c>
      <c r="AT5" s="12">
        <f>STAFF_CWS!AW10</f>
        <v>0.5</v>
      </c>
      <c r="AU5" s="12">
        <f>STAFF_CWS!AX10</f>
        <v>0.5</v>
      </c>
      <c r="AV5" s="12">
        <f>STAFF_CWS!AY10</f>
        <v>0.5</v>
      </c>
      <c r="AW5" s="12">
        <f>STAFF_CWS!AZ10</f>
        <v>0.5</v>
      </c>
      <c r="AX5" s="12">
        <f>STAFF_CWS!BA10</f>
        <v>0.5</v>
      </c>
      <c r="AY5" s="12">
        <f>STAFF_CWS!BB10</f>
        <v>0.5</v>
      </c>
      <c r="AZ5" s="12">
        <f>STAFF_CWS!BC10</f>
        <v>0.5</v>
      </c>
      <c r="BA5" s="12">
        <f>STAFF_CWS!BD10</f>
        <v>0.5</v>
      </c>
      <c r="BB5" s="12">
        <f>STAFF_CWS!BE10</f>
        <v>0.5</v>
      </c>
      <c r="BC5" s="12">
        <f>STAFF_CWS!BF10</f>
        <v>0.5</v>
      </c>
      <c r="BD5" s="12">
        <f>STAFF_CWS!BG10</f>
        <v>0.5</v>
      </c>
      <c r="BE5" s="12">
        <f>STAFF_CWS!BH10</f>
        <v>0.5</v>
      </c>
      <c r="BF5" s="12">
        <f>STAFF_CWS!BI10</f>
        <v>0.5</v>
      </c>
      <c r="BG5" s="12">
        <f>STAFF_CWS!BJ10</f>
        <v>0.5</v>
      </c>
      <c r="BH5" s="12">
        <f>STAFF_CWS!BK10</f>
        <v>0.5</v>
      </c>
      <c r="BI5" s="12">
        <f>STAFF_CWS!BL10</f>
        <v>0.5</v>
      </c>
      <c r="BJ5" s="12">
        <f>STAFF_CWS!BM10</f>
        <v>0.5</v>
      </c>
      <c r="BK5" s="12">
        <f>STAFF_CWS!BN10</f>
        <v>0.5</v>
      </c>
      <c r="BL5" s="12">
        <f>STAFF_CWS!BO10</f>
        <v>0.5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0</v>
      </c>
      <c r="F8" s="12">
        <f>STAFF_CWS!I13</f>
        <v>0</v>
      </c>
      <c r="G8" s="12">
        <f>STAFF_CWS!J13</f>
        <v>0</v>
      </c>
      <c r="H8" s="12">
        <f>STAFF_CWS!K13</f>
        <v>0.5</v>
      </c>
      <c r="I8" s="12">
        <f>STAFF_CWS!L13</f>
        <v>0.5</v>
      </c>
      <c r="J8" s="12">
        <f>STAFF_CWS!M13</f>
        <v>0.5</v>
      </c>
      <c r="K8" s="12">
        <f>STAFF_CWS!N13</f>
        <v>0.5</v>
      </c>
      <c r="L8" s="12">
        <f>STAFF_CWS!O13</f>
        <v>0.5</v>
      </c>
      <c r="M8" s="12">
        <f>STAFF_CWS!P13</f>
        <v>0.5</v>
      </c>
      <c r="N8" s="12">
        <f>STAFF_CWS!Q13</f>
        <v>0.5</v>
      </c>
      <c r="O8" s="12">
        <f>STAFF_CWS!R13</f>
        <v>0.5</v>
      </c>
      <c r="P8" s="12">
        <f>STAFF_CWS!S13</f>
        <v>0.5</v>
      </c>
      <c r="Q8" s="12">
        <f>STAFF_CWS!T13</f>
        <v>0.5</v>
      </c>
      <c r="R8" s="12">
        <f>STAFF_CWS!U13</f>
        <v>0.5</v>
      </c>
      <c r="S8" s="12">
        <f>STAFF_CWS!V13</f>
        <v>0.5</v>
      </c>
      <c r="T8" s="12">
        <f>STAFF_CWS!W13</f>
        <v>0.5</v>
      </c>
      <c r="U8" s="12">
        <f>STAFF_CWS!X13</f>
        <v>0.5</v>
      </c>
      <c r="V8" s="12">
        <f>STAFF_CWS!Y13</f>
        <v>0.5</v>
      </c>
      <c r="W8" s="12">
        <f>STAFF_CWS!Z13</f>
        <v>0.5</v>
      </c>
      <c r="X8" s="12">
        <f>STAFF_CWS!AA13</f>
        <v>0.5</v>
      </c>
      <c r="Y8" s="12">
        <f>STAFF_CWS!AB13</f>
        <v>0.5</v>
      </c>
      <c r="Z8" s="12">
        <f>STAFF_CWS!AC13</f>
        <v>0.5</v>
      </c>
      <c r="AA8" s="12">
        <f>STAFF_CWS!AD13</f>
        <v>0.5</v>
      </c>
      <c r="AB8" s="12">
        <f>STAFF_CWS!AE13</f>
        <v>0.5</v>
      </c>
      <c r="AC8" s="12">
        <f>STAFF_CWS!AF13</f>
        <v>0.5</v>
      </c>
      <c r="AD8" s="12">
        <f>STAFF_CWS!AG13</f>
        <v>0.5</v>
      </c>
      <c r="AE8" s="12">
        <f>STAFF_CWS!AH13</f>
        <v>0.5</v>
      </c>
      <c r="AF8" s="12">
        <f>STAFF_CWS!AI13</f>
        <v>0.5</v>
      </c>
      <c r="AG8" s="12">
        <f>STAFF_CWS!AJ13</f>
        <v>0.5</v>
      </c>
      <c r="AH8" s="12">
        <f>STAFF_CWS!AK13</f>
        <v>0.5</v>
      </c>
      <c r="AI8" s="12">
        <f>STAFF_CWS!AL13</f>
        <v>0.5</v>
      </c>
      <c r="AJ8" s="12">
        <f>STAFF_CWS!AM13</f>
        <v>0.5</v>
      </c>
      <c r="AK8" s="12">
        <f>STAFF_CWS!AN13</f>
        <v>0.5</v>
      </c>
      <c r="AL8" s="12">
        <f>STAFF_CWS!AO13</f>
        <v>0.5</v>
      </c>
      <c r="AM8" s="12">
        <f>STAFF_CWS!AP13</f>
        <v>0.5</v>
      </c>
      <c r="AN8" s="12">
        <f>STAFF_CWS!AQ13</f>
        <v>0.5</v>
      </c>
      <c r="AO8" s="12">
        <f>STAFF_CWS!AR13</f>
        <v>0.5</v>
      </c>
      <c r="AP8" s="12">
        <f>STAFF_CWS!AS13</f>
        <v>0.5</v>
      </c>
      <c r="AQ8" s="12">
        <f>STAFF_CWS!AT13</f>
        <v>0.5</v>
      </c>
      <c r="AR8" s="12">
        <f>STAFF_CWS!AU13</f>
        <v>0.5</v>
      </c>
      <c r="AS8" s="12">
        <f>STAFF_CWS!AV13</f>
        <v>0.5</v>
      </c>
      <c r="AT8" s="12">
        <f>STAFF_CWS!AW13</f>
        <v>0.5</v>
      </c>
      <c r="AU8" s="12">
        <f>STAFF_CWS!AX13</f>
        <v>0.5</v>
      </c>
      <c r="AV8" s="12">
        <f>STAFF_CWS!AY13</f>
        <v>0.5</v>
      </c>
      <c r="AW8" s="12">
        <f>STAFF_CWS!AZ13</f>
        <v>0.5</v>
      </c>
      <c r="AX8" s="12">
        <f>STAFF_CWS!BA13</f>
        <v>0.5</v>
      </c>
      <c r="AY8" s="12">
        <f>STAFF_CWS!BB13</f>
        <v>0.5</v>
      </c>
      <c r="AZ8" s="12">
        <f>STAFF_CWS!BC13</f>
        <v>0.5</v>
      </c>
      <c r="BA8" s="12">
        <f>STAFF_CWS!BD13</f>
        <v>0.5</v>
      </c>
      <c r="BB8" s="12">
        <f>STAFF_CWS!BE13</f>
        <v>0.5</v>
      </c>
      <c r="BC8" s="12">
        <f>STAFF_CWS!BF13</f>
        <v>0.5</v>
      </c>
      <c r="BD8" s="12">
        <f>STAFF_CWS!BG13</f>
        <v>0.5</v>
      </c>
      <c r="BE8" s="12">
        <f>STAFF_CWS!BH13</f>
        <v>0.5</v>
      </c>
      <c r="BF8" s="12">
        <f>STAFF_CWS!BI13</f>
        <v>0.5</v>
      </c>
      <c r="BG8" s="12">
        <f>STAFF_CWS!BJ13</f>
        <v>0.5</v>
      </c>
      <c r="BH8" s="12">
        <f>STAFF_CWS!BK13</f>
        <v>0.5</v>
      </c>
      <c r="BI8" s="12">
        <f>STAFF_CWS!BL13</f>
        <v>0.5</v>
      </c>
      <c r="BJ8" s="12">
        <f>STAFF_CWS!BM13</f>
        <v>0.5</v>
      </c>
      <c r="BK8" s="12">
        <f>STAFF_CWS!BN13</f>
        <v>0.5</v>
      </c>
      <c r="BL8" s="12">
        <f>STAFF_CWS!BO13</f>
        <v>0.5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0</v>
      </c>
      <c r="F17" s="12">
        <f>STAFF_CWS!I22</f>
        <v>0</v>
      </c>
      <c r="G17" s="12">
        <f>STAFF_CWS!J22</f>
        <v>0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0</v>
      </c>
      <c r="F20" s="12">
        <f>STAFF_CWS!I25</f>
        <v>0</v>
      </c>
      <c r="G20" s="12">
        <f>STAFF_CWS!J25</f>
        <v>0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0</v>
      </c>
      <c r="F22" s="12">
        <f>STAFF_CWS!I27</f>
        <v>0</v>
      </c>
      <c r="G22" s="12">
        <f>STAFF_CWS!J27</f>
        <v>0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427</v>
      </c>
    </row>
    <row r="25" spans="2:64" x14ac:dyDescent="0.15">
      <c r="B25" s="14"/>
    </row>
    <row r="26" spans="2:64" s="102" customFormat="1" x14ac:dyDescent="0.15">
      <c r="B26" s="298" t="s">
        <v>423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372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424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422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425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525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428</v>
      </c>
    </row>
    <row r="35" spans="2:64" x14ac:dyDescent="0.15">
      <c r="B35" s="14"/>
    </row>
    <row r="36" spans="2:64" x14ac:dyDescent="0.15">
      <c r="B36" s="47" t="s">
        <v>423</v>
      </c>
      <c r="E36" s="9">
        <f>'COSM-TRIPCALC_CWS'!$D$9*'COSM-TRIPPLAN_CWS'!E26</f>
        <v>0</v>
      </c>
      <c r="F36" s="9">
        <f>'COSM-TRIPCALC_CWS'!$D$9*'COSM-TRIPPLAN_CWS'!F26</f>
        <v>0</v>
      </c>
      <c r="G36" s="9">
        <f>'COSM-TRIPCALC_CWS'!$D$9*'COSM-TRIPPLAN_CWS'!G26</f>
        <v>0</v>
      </c>
      <c r="H36" s="9">
        <f>'COSM-TRIPCALC_CWS'!$D$9*'COSM-TRIPPLAN_CWS'!H26</f>
        <v>0</v>
      </c>
      <c r="I36" s="9">
        <f>'COSM-TRIPCALC_CWS'!$D$9*'COSM-TRIPPLAN_CWS'!I26</f>
        <v>0</v>
      </c>
      <c r="J36" s="9">
        <f>'COSM-TRIPCALC_CWS'!$D$9*'COSM-TRIPPLAN_CWS'!J26</f>
        <v>0</v>
      </c>
      <c r="K36" s="9">
        <f>'COSM-TRIPCALC_CWS'!$D$9*'COSM-TRIPPLAN_CWS'!K26</f>
        <v>0</v>
      </c>
      <c r="L36" s="9">
        <f>'COSM-TRIPCALC_CWS'!$D$9*'COSM-TRIPPLAN_CWS'!L26</f>
        <v>0</v>
      </c>
      <c r="M36" s="9">
        <f>'COSM-TRIPCALC_CWS'!$D$9*'COSM-TRIPPLAN_CWS'!M26</f>
        <v>0</v>
      </c>
      <c r="N36" s="9">
        <f>'COSM-TRIPCALC_CWS'!$D$9*'COSM-TRIPPLAN_CWS'!N26</f>
        <v>0</v>
      </c>
      <c r="O36" s="9">
        <f>'COSM-TRIPCALC_CWS'!$D$9*'COSM-TRIPPLAN_CWS'!O26</f>
        <v>0</v>
      </c>
      <c r="P36" s="9">
        <f>'COSM-TRIPCALC_CWS'!$D$9*'COSM-TRIPPLAN_CWS'!P26</f>
        <v>0</v>
      </c>
      <c r="Q36" s="9">
        <f>'COSM-TRIPCALC_CWS'!$D$9*'COSM-TRIPPLAN_CWS'!Q26</f>
        <v>0</v>
      </c>
      <c r="R36" s="9">
        <f>'COSM-TRIPCALC_CWS'!$D$9*'COSM-TRIPPLAN_CWS'!R26</f>
        <v>0</v>
      </c>
      <c r="S36" s="9">
        <f>'COSM-TRIPCALC_CWS'!$D$9*'COSM-TRIPPLAN_CWS'!S26</f>
        <v>0</v>
      </c>
      <c r="T36" s="9">
        <f>'COSM-TRIPCALC_CWS'!$D$9*'COSM-TRIPPLAN_CWS'!T26</f>
        <v>0</v>
      </c>
      <c r="U36" s="9">
        <f>'COSM-TRIPCALC_CWS'!$D$9*'COSM-TRIPPLAN_CWS'!U26</f>
        <v>0</v>
      </c>
      <c r="V36" s="9">
        <f>'COSM-TRIPCALC_CWS'!$D$9*'COSM-TRIPPLAN_CWS'!V26</f>
        <v>0</v>
      </c>
      <c r="W36" s="9">
        <f>'COSM-TRIPCALC_CWS'!$D$9*'COSM-TRIPPLAN_CWS'!W26</f>
        <v>0</v>
      </c>
      <c r="X36" s="9">
        <f>'COSM-TRIPCALC_CWS'!$D$9*'COSM-TRIPPLAN_CWS'!X26</f>
        <v>0</v>
      </c>
      <c r="Y36" s="9">
        <f>'COSM-TRIPCALC_CWS'!$D$9*'COSM-TRIPPLAN_CWS'!Y26</f>
        <v>0</v>
      </c>
      <c r="Z36" s="9">
        <f>'COSM-TRIPCALC_CWS'!$D$9*'COSM-TRIPPLAN_CWS'!Z26</f>
        <v>0</v>
      </c>
      <c r="AA36" s="9">
        <f>'COSM-TRIPCALC_CWS'!$D$9*'COSM-TRIPPLAN_CWS'!AA26</f>
        <v>0</v>
      </c>
      <c r="AB36" s="9">
        <f>'COSM-TRIPCALC_CWS'!$D$9*'COSM-TRIPPLAN_CWS'!AB26</f>
        <v>0</v>
      </c>
      <c r="AC36" s="9">
        <f>'COSM-TRIPCALC_CWS'!$D$9*'COSM-TRIPPLAN_CWS'!AC26</f>
        <v>0</v>
      </c>
      <c r="AD36" s="9">
        <f>'COSM-TRIPCALC_CWS'!$D$9*'COSM-TRIPPLAN_CWS'!AD26</f>
        <v>0</v>
      </c>
      <c r="AE36" s="9">
        <f>'COSM-TRIPCALC_CWS'!$D$9*'COSM-TRIPPLAN_CWS'!AE26</f>
        <v>0</v>
      </c>
      <c r="AF36" s="9">
        <f>'COSM-TRIPCALC_CWS'!$D$9*'COSM-TRIPPLAN_CWS'!AF26</f>
        <v>0</v>
      </c>
      <c r="AG36" s="9">
        <f>'COSM-TRIPCALC_CWS'!$D$9*'COSM-TRIPPLAN_CWS'!AG26</f>
        <v>0</v>
      </c>
      <c r="AH36" s="9">
        <f>'COSM-TRIPCALC_CWS'!$D$9*'COSM-TRIPPLAN_CWS'!AH26</f>
        <v>0</v>
      </c>
      <c r="AI36" s="9">
        <f>'COSM-TRIPCALC_CWS'!$D$9*'COSM-TRIPPLAN_CWS'!AI26</f>
        <v>0</v>
      </c>
      <c r="AJ36" s="9">
        <f>'COSM-TRIPCALC_CWS'!$D$9*'COSM-TRIPPLAN_CWS'!AJ26</f>
        <v>0</v>
      </c>
      <c r="AK36" s="9">
        <f>'COSM-TRIPCALC_CWS'!$D$9*'COSM-TRIPPLAN_CWS'!AK26</f>
        <v>0</v>
      </c>
      <c r="AL36" s="9">
        <f>'COSM-TRIPCALC_CWS'!$D$9*'COSM-TRIPPLAN_CWS'!AL26</f>
        <v>0</v>
      </c>
      <c r="AM36" s="9">
        <f>'COSM-TRIPCALC_CWS'!$D$9*'COSM-TRIPPLAN_CWS'!AM26</f>
        <v>0</v>
      </c>
      <c r="AN36" s="9">
        <f>'COSM-TRIPCALC_CWS'!$D$9*'COSM-TRIPPLAN_CWS'!AN26</f>
        <v>0</v>
      </c>
      <c r="AO36" s="9">
        <f>'COSM-TRIPCALC_CWS'!$D$9*'COSM-TRIPPLAN_CWS'!AO26</f>
        <v>0</v>
      </c>
      <c r="AP36" s="9">
        <f>'COSM-TRIPCALC_CWS'!$D$9*'COSM-TRIPPLAN_CWS'!AP26</f>
        <v>0</v>
      </c>
      <c r="AQ36" s="9">
        <f>'COSM-TRIPCALC_CWS'!$D$9*'COSM-TRIPPLAN_CWS'!AQ26</f>
        <v>0</v>
      </c>
      <c r="AR36" s="9">
        <f>'COSM-TRIPCALC_CWS'!$D$9*'COSM-TRIPPLAN_CWS'!AR26</f>
        <v>0</v>
      </c>
      <c r="AS36" s="9">
        <f>'COSM-TRIPCALC_CWS'!$D$9*'COSM-TRIPPLAN_CWS'!AS26</f>
        <v>0</v>
      </c>
      <c r="AT36" s="9">
        <f>'COSM-TRIPCALC_CWS'!$D$9*'COSM-TRIPPLAN_CWS'!AT26</f>
        <v>0</v>
      </c>
      <c r="AU36" s="9">
        <f>'COSM-TRIPCALC_CWS'!$D$9*'COSM-TRIPPLAN_CWS'!AU26</f>
        <v>0</v>
      </c>
      <c r="AV36" s="9">
        <f>'COSM-TRIPCALC_CWS'!$D$9*'COSM-TRIPPLAN_CWS'!AV26</f>
        <v>0</v>
      </c>
      <c r="AW36" s="9">
        <f>'COSM-TRIPCALC_CWS'!$D$9*'COSM-TRIPPLAN_CWS'!AW26</f>
        <v>0</v>
      </c>
      <c r="AX36" s="9">
        <f>'COSM-TRIPCALC_CWS'!$D$9*'COSM-TRIPPLAN_CWS'!AX26</f>
        <v>0</v>
      </c>
      <c r="AY36" s="9">
        <f>'COSM-TRIPCALC_CWS'!$D$9*'COSM-TRIPPLAN_CWS'!AY26</f>
        <v>0</v>
      </c>
      <c r="AZ36" s="9">
        <f>'COSM-TRIPCALC_CWS'!$D$9*'COSM-TRIPPLAN_CWS'!AZ26</f>
        <v>0</v>
      </c>
      <c r="BA36" s="9">
        <f>'COSM-TRIPCALC_CWS'!$D$9*'COSM-TRIPPLAN_CWS'!BA26</f>
        <v>0</v>
      </c>
      <c r="BB36" s="9">
        <f>'COSM-TRIPCALC_CWS'!$D$9*'COSM-TRIPPLAN_CWS'!BB26</f>
        <v>0</v>
      </c>
      <c r="BC36" s="9">
        <f>'COSM-TRIPCALC_CWS'!$D$9*'COSM-TRIPPLAN_CWS'!BC26</f>
        <v>0</v>
      </c>
      <c r="BD36" s="9">
        <f>'COSM-TRIPCALC_CWS'!$D$9*'COSM-TRIPPLAN_CWS'!BD26</f>
        <v>0</v>
      </c>
      <c r="BE36" s="9">
        <f>'COSM-TRIPCALC_CWS'!$D$9*'COSM-TRIPPLAN_CWS'!BE26</f>
        <v>0</v>
      </c>
      <c r="BF36" s="9">
        <f>'COSM-TRIPCALC_CWS'!$D$9*'COSM-TRIPPLAN_CWS'!BF26</f>
        <v>0</v>
      </c>
      <c r="BG36" s="9">
        <f>'COSM-TRIPCALC_CWS'!$D$9*'COSM-TRIPPLAN_CWS'!BG26</f>
        <v>0</v>
      </c>
      <c r="BH36" s="9">
        <f>'COSM-TRIPCALC_CWS'!$D$9*'COSM-TRIPPLAN_CWS'!BH26</f>
        <v>0</v>
      </c>
      <c r="BI36" s="9">
        <f>'COSM-TRIPCALC_CWS'!$D$9*'COSM-TRIPPLAN_CWS'!BI26</f>
        <v>0</v>
      </c>
      <c r="BJ36" s="9">
        <f>'COSM-TRIPCALC_CWS'!$D$9*'COSM-TRIPPLAN_CWS'!BJ26</f>
        <v>0</v>
      </c>
      <c r="BK36" s="9">
        <f>'COSM-TRIPCALC_CWS'!$D$9*'COSM-TRIPPLAN_CWS'!BK26</f>
        <v>0</v>
      </c>
      <c r="BL36" s="9">
        <f>'COSM-TRIPCALC_CWS'!$D$9*'COSM-TRIPPLAN_CWS'!BL26</f>
        <v>0</v>
      </c>
    </row>
    <row r="37" spans="2:64" x14ac:dyDescent="0.15">
      <c r="B37" s="47" t="s">
        <v>372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424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422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425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429</v>
      </c>
      <c r="E42" s="66">
        <f>SUM(E36:E41)</f>
        <v>0</v>
      </c>
      <c r="F42" s="66">
        <f t="shared" ref="F42:BL42" si="1">SUM(F36:F41)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0</v>
      </c>
      <c r="O42" s="66">
        <f t="shared" si="1"/>
        <v>0</v>
      </c>
      <c r="P42" s="66">
        <f t="shared" si="1"/>
        <v>0</v>
      </c>
      <c r="Q42" s="66">
        <f t="shared" si="1"/>
        <v>0</v>
      </c>
      <c r="R42" s="66">
        <f t="shared" si="1"/>
        <v>0</v>
      </c>
      <c r="S42" s="66">
        <f t="shared" si="1"/>
        <v>0</v>
      </c>
      <c r="T42" s="66">
        <f t="shared" si="1"/>
        <v>0</v>
      </c>
      <c r="U42" s="66">
        <f t="shared" si="1"/>
        <v>0</v>
      </c>
      <c r="V42" s="66">
        <f t="shared" si="1"/>
        <v>0</v>
      </c>
      <c r="W42" s="66">
        <f t="shared" si="1"/>
        <v>0</v>
      </c>
      <c r="X42" s="66">
        <f t="shared" si="1"/>
        <v>0</v>
      </c>
      <c r="Y42" s="66">
        <f t="shared" si="1"/>
        <v>0</v>
      </c>
      <c r="Z42" s="66">
        <f t="shared" si="1"/>
        <v>0</v>
      </c>
      <c r="AA42" s="66">
        <f t="shared" si="1"/>
        <v>0</v>
      </c>
      <c r="AB42" s="66">
        <f t="shared" si="1"/>
        <v>0</v>
      </c>
      <c r="AC42" s="66">
        <f t="shared" si="1"/>
        <v>0</v>
      </c>
      <c r="AD42" s="66">
        <f t="shared" si="1"/>
        <v>0</v>
      </c>
      <c r="AE42" s="66">
        <f t="shared" si="1"/>
        <v>0</v>
      </c>
      <c r="AF42" s="66">
        <f t="shared" si="1"/>
        <v>0</v>
      </c>
      <c r="AG42" s="66">
        <f t="shared" si="1"/>
        <v>0</v>
      </c>
      <c r="AH42" s="66">
        <f t="shared" si="1"/>
        <v>0</v>
      </c>
      <c r="AI42" s="66">
        <f t="shared" si="1"/>
        <v>0</v>
      </c>
      <c r="AJ42" s="66">
        <f t="shared" si="1"/>
        <v>0</v>
      </c>
      <c r="AK42" s="66">
        <f t="shared" si="1"/>
        <v>0</v>
      </c>
      <c r="AL42" s="66">
        <f t="shared" si="1"/>
        <v>0</v>
      </c>
      <c r="AM42" s="66">
        <f t="shared" si="1"/>
        <v>0</v>
      </c>
      <c r="AN42" s="66">
        <f t="shared" si="1"/>
        <v>0</v>
      </c>
      <c r="AO42" s="66">
        <f t="shared" si="1"/>
        <v>0</v>
      </c>
      <c r="AP42" s="66">
        <f t="shared" si="1"/>
        <v>0</v>
      </c>
      <c r="AQ42" s="66">
        <f t="shared" si="1"/>
        <v>0</v>
      </c>
      <c r="AR42" s="66">
        <f t="shared" si="1"/>
        <v>0</v>
      </c>
      <c r="AS42" s="66">
        <f t="shared" si="1"/>
        <v>0</v>
      </c>
      <c r="AT42" s="66">
        <f t="shared" si="1"/>
        <v>0</v>
      </c>
      <c r="AU42" s="66">
        <f t="shared" si="1"/>
        <v>0</v>
      </c>
      <c r="AV42" s="66">
        <f t="shared" si="1"/>
        <v>0</v>
      </c>
      <c r="AW42" s="66">
        <f t="shared" si="1"/>
        <v>0</v>
      </c>
      <c r="AX42" s="66">
        <f t="shared" si="1"/>
        <v>0</v>
      </c>
      <c r="AY42" s="66">
        <f t="shared" si="1"/>
        <v>0</v>
      </c>
      <c r="AZ42" s="66">
        <f t="shared" si="1"/>
        <v>0</v>
      </c>
      <c r="BA42" s="66">
        <f t="shared" si="1"/>
        <v>0</v>
      </c>
      <c r="BB42" s="66">
        <f t="shared" si="1"/>
        <v>0</v>
      </c>
      <c r="BC42" s="66">
        <f t="shared" si="1"/>
        <v>0</v>
      </c>
      <c r="BD42" s="66">
        <f t="shared" si="1"/>
        <v>0</v>
      </c>
      <c r="BE42" s="66">
        <f t="shared" si="1"/>
        <v>0</v>
      </c>
      <c r="BF42" s="66">
        <f t="shared" si="1"/>
        <v>0</v>
      </c>
      <c r="BG42" s="66">
        <f t="shared" si="1"/>
        <v>0</v>
      </c>
      <c r="BH42" s="66">
        <f t="shared" si="1"/>
        <v>0</v>
      </c>
      <c r="BI42" s="66">
        <f t="shared" si="1"/>
        <v>0</v>
      </c>
      <c r="BJ42" s="66">
        <f t="shared" si="1"/>
        <v>0</v>
      </c>
      <c r="BK42" s="66">
        <f t="shared" si="1"/>
        <v>0</v>
      </c>
      <c r="BL42" s="66">
        <f t="shared" si="1"/>
        <v>0</v>
      </c>
    </row>
    <row r="43" spans="2:64" x14ac:dyDescent="0.15">
      <c r="B43" s="14"/>
    </row>
    <row r="44" spans="2:64" x14ac:dyDescent="0.15">
      <c r="B44" s="14" t="s">
        <v>502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</v>
      </c>
      <c r="F50" s="12">
        <f>STAFF_CWS!I39</f>
        <v>0</v>
      </c>
      <c r="G50" s="12">
        <f>STAFF_CWS!J39</f>
        <v>0</v>
      </c>
      <c r="H50" s="12">
        <f>STAFF_CWS!K39</f>
        <v>0</v>
      </c>
      <c r="I50" s="12">
        <f>STAFF_CWS!L39</f>
        <v>0</v>
      </c>
      <c r="J50" s="12">
        <f>STAFF_CWS!M39</f>
        <v>0.5</v>
      </c>
      <c r="K50" s="12">
        <f>STAFF_CWS!N39</f>
        <v>0</v>
      </c>
      <c r="L50" s="12">
        <f>STAFF_CWS!O39</f>
        <v>0</v>
      </c>
      <c r="M50" s="12">
        <f>STAFF_CWS!P39</f>
        <v>0</v>
      </c>
      <c r="N50" s="12">
        <f>STAFF_CWS!Q39</f>
        <v>0</v>
      </c>
      <c r="O50" s="12">
        <f>STAFF_CWS!R39</f>
        <v>0</v>
      </c>
      <c r="P50" s="12">
        <f>STAFF_CWS!S39</f>
        <v>0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</v>
      </c>
      <c r="U50" s="12">
        <f>STAFF_CWS!X39</f>
        <v>0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</v>
      </c>
      <c r="F53" s="12">
        <f>STAFF_CWS!I42</f>
        <v>0</v>
      </c>
      <c r="G53" s="12">
        <f>STAFF_CWS!J42</f>
        <v>0</v>
      </c>
      <c r="H53" s="12">
        <f>STAFF_CWS!K42</f>
        <v>0</v>
      </c>
      <c r="I53" s="12">
        <f>STAFF_CWS!L42</f>
        <v>0</v>
      </c>
      <c r="J53" s="12">
        <f>STAFF_CWS!M42</f>
        <v>0.5</v>
      </c>
      <c r="K53" s="12">
        <f>STAFF_CWS!N42</f>
        <v>0</v>
      </c>
      <c r="L53" s="12">
        <f>STAFF_CWS!O42</f>
        <v>0</v>
      </c>
      <c r="M53" s="12">
        <f>STAFF_CWS!P42</f>
        <v>0</v>
      </c>
      <c r="N53" s="12">
        <f>STAFF_CWS!Q42</f>
        <v>0</v>
      </c>
      <c r="O53" s="12">
        <f>STAFF_CWS!R42</f>
        <v>0</v>
      </c>
      <c r="P53" s="12">
        <f>STAFF_CWS!S42</f>
        <v>0</v>
      </c>
      <c r="Q53" s="12">
        <f>STAFF_CWS!T42</f>
        <v>0</v>
      </c>
      <c r="R53" s="12">
        <f>STAFF_CWS!U42</f>
        <v>0</v>
      </c>
      <c r="S53" s="12">
        <f>STAFF_CWS!V42</f>
        <v>0</v>
      </c>
      <c r="T53" s="12">
        <f>STAFF_CWS!W42</f>
        <v>0</v>
      </c>
      <c r="U53" s="12">
        <f>STAFF_CWS!X42</f>
        <v>0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0</v>
      </c>
      <c r="F59" s="12">
        <f>STAFF_CWS!I48</f>
        <v>0</v>
      </c>
      <c r="G59" s="12">
        <f>STAFF_CWS!J48</f>
        <v>0</v>
      </c>
      <c r="H59" s="12">
        <f>STAFF_CWS!K48</f>
        <v>0</v>
      </c>
      <c r="I59" s="12">
        <f>STAFF_CWS!L48</f>
        <v>0</v>
      </c>
      <c r="J59" s="12">
        <f>STAFF_CWS!M48</f>
        <v>1</v>
      </c>
      <c r="K59" s="12">
        <f>STAFF_CWS!N48</f>
        <v>0</v>
      </c>
      <c r="L59" s="12">
        <f>STAFF_CWS!O48</f>
        <v>0</v>
      </c>
      <c r="M59" s="12">
        <f>STAFF_CWS!P48</f>
        <v>0</v>
      </c>
      <c r="N59" s="12">
        <f>STAFF_CWS!Q48</f>
        <v>0</v>
      </c>
      <c r="O59" s="12">
        <f>STAFF_CWS!R48</f>
        <v>0</v>
      </c>
      <c r="P59" s="12">
        <f>STAFF_CWS!S48</f>
        <v>0</v>
      </c>
      <c r="Q59" s="12">
        <f>STAFF_CWS!T48</f>
        <v>0.5</v>
      </c>
      <c r="R59" s="12">
        <f>STAFF_CWS!U48</f>
        <v>0.5</v>
      </c>
      <c r="S59" s="12">
        <f>STAFF_CWS!V48</f>
        <v>0.5</v>
      </c>
      <c r="T59" s="12">
        <f>STAFF_CWS!W48</f>
        <v>0</v>
      </c>
      <c r="U59" s="12">
        <f>STAFF_CWS!X48</f>
        <v>0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0</v>
      </c>
      <c r="F60" s="12">
        <f>STAFF_CWS!I49</f>
        <v>0</v>
      </c>
      <c r="G60" s="12">
        <f>STAFF_CWS!J49</f>
        <v>0</v>
      </c>
      <c r="H60" s="12">
        <f>STAFF_CWS!K49</f>
        <v>0</v>
      </c>
      <c r="I60" s="12">
        <f>STAFF_CWS!L49</f>
        <v>0</v>
      </c>
      <c r="J60" s="12">
        <f>STAFF_CWS!M49</f>
        <v>1</v>
      </c>
      <c r="K60" s="12">
        <f>STAFF_CWS!N49</f>
        <v>0</v>
      </c>
      <c r="L60" s="12">
        <f>STAFF_CWS!O49</f>
        <v>0</v>
      </c>
      <c r="M60" s="12">
        <f>STAFF_CWS!P49</f>
        <v>0</v>
      </c>
      <c r="N60" s="12">
        <f>STAFF_CWS!Q49</f>
        <v>0</v>
      </c>
      <c r="O60" s="12">
        <f>STAFF_CWS!R49</f>
        <v>0</v>
      </c>
      <c r="P60" s="12">
        <f>STAFF_CWS!S49</f>
        <v>0</v>
      </c>
      <c r="Q60" s="12">
        <f>STAFF_CWS!T49</f>
        <v>0.5</v>
      </c>
      <c r="R60" s="12">
        <f>STAFF_CWS!U49</f>
        <v>0.5</v>
      </c>
      <c r="S60" s="12">
        <f>STAFF_CWS!V49</f>
        <v>0.5</v>
      </c>
      <c r="T60" s="12">
        <f>STAFF_CWS!W49</f>
        <v>0</v>
      </c>
      <c r="U60" s="12">
        <f>STAFF_CWS!X49</f>
        <v>0</v>
      </c>
      <c r="V60" s="12">
        <f>STAFF_CWS!Y49</f>
        <v>0</v>
      </c>
      <c r="W60" s="12">
        <f>STAFF_CWS!Z49</f>
        <v>0</v>
      </c>
      <c r="X60" s="12">
        <f>STAFF_CWS!AA49</f>
        <v>0</v>
      </c>
      <c r="Y60" s="12">
        <f>STAFF_CWS!AB49</f>
        <v>0</v>
      </c>
      <c r="Z60" s="12">
        <f>STAFF_CWS!AC49</f>
        <v>0</v>
      </c>
      <c r="AA60" s="12">
        <f>STAFF_CWS!AD49</f>
        <v>0</v>
      </c>
      <c r="AB60" s="12">
        <f>STAFF_CWS!AE49</f>
        <v>0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430</v>
      </c>
    </row>
    <row r="63" spans="2:64" x14ac:dyDescent="0.15">
      <c r="B63" s="14"/>
    </row>
    <row r="64" spans="2:64" s="102" customFormat="1" x14ac:dyDescent="0.15">
      <c r="B64" s="298" t="s">
        <v>423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372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424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422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425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525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431</v>
      </c>
    </row>
    <row r="73" spans="2:64" x14ac:dyDescent="0.15">
      <c r="B73" s="14"/>
    </row>
    <row r="74" spans="2:64" x14ac:dyDescent="0.15">
      <c r="B74" s="47" t="s">
        <v>423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372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424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422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425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0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0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0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0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0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0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0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0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0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0</v>
      </c>
    </row>
    <row r="79" spans="2:64" x14ac:dyDescent="0.15">
      <c r="B79" s="14"/>
    </row>
    <row r="80" spans="2:64" x14ac:dyDescent="0.15">
      <c r="B80" s="14" t="s">
        <v>432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0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0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0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0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0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0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0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0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0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0</v>
      </c>
    </row>
    <row r="81" spans="2:64" x14ac:dyDescent="0.15">
      <c r="B81" s="14"/>
    </row>
    <row r="82" spans="2:64" x14ac:dyDescent="0.15">
      <c r="B82" s="14" t="s">
        <v>503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</v>
      </c>
      <c r="F85" s="12">
        <f>STAFF_CWS!I58</f>
        <v>0</v>
      </c>
      <c r="G85" s="12">
        <f>STAFF_CWS!J58</f>
        <v>0</v>
      </c>
      <c r="H85" s="12">
        <f>STAFF_CWS!K58</f>
        <v>0</v>
      </c>
      <c r="I85" s="12">
        <f>STAFF_CWS!L58</f>
        <v>0</v>
      </c>
      <c r="J85" s="12">
        <f>STAFF_CWS!M58</f>
        <v>0</v>
      </c>
      <c r="K85" s="12">
        <f>STAFF_CWS!N58</f>
        <v>0</v>
      </c>
      <c r="L85" s="12">
        <f>STAFF_CWS!O58</f>
        <v>0</v>
      </c>
      <c r="M85" s="12">
        <f>STAFF_CWS!P58</f>
        <v>0</v>
      </c>
      <c r="N85" s="12">
        <f>STAFF_CWS!Q58</f>
        <v>0</v>
      </c>
      <c r="O85" s="12">
        <f>STAFF_CWS!R58</f>
        <v>0</v>
      </c>
      <c r="P85" s="12">
        <f>STAFF_CWS!S58</f>
        <v>0</v>
      </c>
      <c r="Q85" s="12">
        <f>STAFF_CWS!T58</f>
        <v>0</v>
      </c>
      <c r="R85" s="12">
        <f>STAFF_CWS!U58</f>
        <v>0</v>
      </c>
      <c r="S85" s="12">
        <f>STAFF_CWS!V58</f>
        <v>0</v>
      </c>
      <c r="T85" s="12">
        <f>STAFF_CWS!W58</f>
        <v>0</v>
      </c>
      <c r="U85" s="12">
        <f>STAFF_CWS!X58</f>
        <v>0</v>
      </c>
      <c r="V85" s="12">
        <f>STAFF_CWS!Y58</f>
        <v>0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</v>
      </c>
      <c r="F88" s="12">
        <f>STAFF_CWS!I61</f>
        <v>0</v>
      </c>
      <c r="G88" s="12">
        <f>STAFF_CWS!J61</f>
        <v>0</v>
      </c>
      <c r="H88" s="12">
        <f>STAFF_CWS!K61</f>
        <v>0</v>
      </c>
      <c r="I88" s="12">
        <f>STAFF_CWS!L61</f>
        <v>0</v>
      </c>
      <c r="J88" s="12">
        <f>STAFF_CWS!M61</f>
        <v>0</v>
      </c>
      <c r="K88" s="12">
        <f>STAFF_CWS!N61</f>
        <v>0</v>
      </c>
      <c r="L88" s="12">
        <f>STAFF_CWS!O61</f>
        <v>0</v>
      </c>
      <c r="M88" s="12">
        <f>STAFF_CWS!P61</f>
        <v>0</v>
      </c>
      <c r="N88" s="12">
        <f>STAFF_CWS!Q61</f>
        <v>0</v>
      </c>
      <c r="O88" s="12">
        <f>STAFF_CWS!R61</f>
        <v>0</v>
      </c>
      <c r="P88" s="12">
        <f>STAFF_CWS!S61</f>
        <v>0</v>
      </c>
      <c r="Q88" s="12">
        <f>STAFF_CWS!T61</f>
        <v>0</v>
      </c>
      <c r="R88" s="12">
        <f>STAFF_CWS!U61</f>
        <v>0</v>
      </c>
      <c r="S88" s="12">
        <f>STAFF_CWS!V61</f>
        <v>0</v>
      </c>
      <c r="T88" s="12">
        <f>STAFF_CWS!W61</f>
        <v>0</v>
      </c>
      <c r="U88" s="12">
        <f>STAFF_CWS!X61</f>
        <v>0</v>
      </c>
      <c r="V88" s="12">
        <f>STAFF_CWS!Y61</f>
        <v>0</v>
      </c>
      <c r="W88" s="12">
        <f>STAFF_CWS!Z61</f>
        <v>0</v>
      </c>
      <c r="X88" s="12">
        <f>STAFF_CWS!AA61</f>
        <v>0</v>
      </c>
      <c r="Y88" s="12">
        <f>STAFF_CWS!AB61</f>
        <v>0</v>
      </c>
      <c r="Z88" s="12">
        <f>STAFF_CWS!AC61</f>
        <v>0</v>
      </c>
      <c r="AA88" s="12">
        <f>STAFF_CWS!AD61</f>
        <v>0</v>
      </c>
      <c r="AB88" s="12">
        <f>STAFF_CWS!AE61</f>
        <v>0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948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</v>
      </c>
      <c r="F103" s="12">
        <f>STAFF_CWS!I76</f>
        <v>0</v>
      </c>
      <c r="G103" s="12">
        <f>STAFF_CWS!J76</f>
        <v>0</v>
      </c>
      <c r="H103" s="12">
        <f>STAFF_CWS!K76</f>
        <v>0</v>
      </c>
      <c r="I103" s="12">
        <f>STAFF_CWS!L76</f>
        <v>0</v>
      </c>
      <c r="J103" s="12">
        <f>STAFF_CWS!M76</f>
        <v>0</v>
      </c>
      <c r="K103" s="12">
        <f>STAFF_CWS!N76</f>
        <v>0</v>
      </c>
      <c r="L103" s="12">
        <f>STAFF_CWS!O76</f>
        <v>0</v>
      </c>
      <c r="M103" s="12">
        <f>STAFF_CWS!P76</f>
        <v>0</v>
      </c>
      <c r="N103" s="12">
        <f>STAFF_CWS!Q76</f>
        <v>0</v>
      </c>
      <c r="O103" s="12">
        <f>STAFF_CWS!R76</f>
        <v>0</v>
      </c>
      <c r="P103" s="12">
        <f>STAFF_CWS!S76</f>
        <v>0</v>
      </c>
      <c r="Q103" s="12">
        <f>STAFF_CWS!T76</f>
        <v>0</v>
      </c>
      <c r="R103" s="12">
        <f>STAFF_CWS!U76</f>
        <v>0</v>
      </c>
      <c r="S103" s="12">
        <f>STAFF_CWS!V76</f>
        <v>0</v>
      </c>
      <c r="T103" s="12">
        <f>STAFF_CWS!W76</f>
        <v>0</v>
      </c>
      <c r="U103" s="12">
        <f>STAFF_CWS!X76</f>
        <v>0</v>
      </c>
      <c r="V103" s="12">
        <f>STAFF_CWS!Y76</f>
        <v>0</v>
      </c>
      <c r="W103" s="12">
        <f>STAFF_CWS!Z76</f>
        <v>0</v>
      </c>
      <c r="X103" s="12">
        <f>STAFF_CWS!AA76</f>
        <v>0</v>
      </c>
      <c r="Y103" s="12">
        <f>STAFF_CWS!AB76</f>
        <v>0</v>
      </c>
      <c r="Z103" s="12">
        <f>STAFF_CWS!AC76</f>
        <v>0</v>
      </c>
      <c r="AA103" s="12">
        <f>STAFF_CWS!AD76</f>
        <v>0</v>
      </c>
      <c r="AB103" s="12">
        <f>STAFF_CWS!AE76</f>
        <v>0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947</v>
      </c>
      <c r="E104" s="12">
        <f>STAFF_CWS!H77</f>
        <v>0</v>
      </c>
      <c r="F104" s="12">
        <f>STAFF_CWS!I77</f>
        <v>0</v>
      </c>
      <c r="G104" s="12">
        <f>STAFF_CWS!J77</f>
        <v>0</v>
      </c>
      <c r="H104" s="12">
        <f>STAFF_CWS!K77</f>
        <v>0</v>
      </c>
      <c r="I104" s="12">
        <f>STAFF_CWS!L77</f>
        <v>0</v>
      </c>
      <c r="J104" s="12">
        <f>STAFF_CWS!M77</f>
        <v>0</v>
      </c>
      <c r="K104" s="12">
        <f>STAFF_CWS!N77</f>
        <v>0</v>
      </c>
      <c r="L104" s="12">
        <f>STAFF_CWS!O77</f>
        <v>0</v>
      </c>
      <c r="M104" s="12">
        <f>STAFF_CWS!P77</f>
        <v>0</v>
      </c>
      <c r="N104" s="12">
        <f>STAFF_CWS!Q77</f>
        <v>0</v>
      </c>
      <c r="O104" s="12">
        <f>STAFF_CWS!R77</f>
        <v>0</v>
      </c>
      <c r="P104" s="12">
        <f>STAFF_CWS!S77</f>
        <v>0</v>
      </c>
      <c r="Q104" s="12">
        <f>STAFF_CWS!T77</f>
        <v>0</v>
      </c>
      <c r="R104" s="12">
        <f>STAFF_CWS!U77</f>
        <v>0</v>
      </c>
      <c r="S104" s="12">
        <f>STAFF_CWS!V77</f>
        <v>0</v>
      </c>
      <c r="T104" s="12">
        <f>STAFF_CWS!W77</f>
        <v>0</v>
      </c>
      <c r="U104" s="12">
        <f>STAFF_CWS!X77</f>
        <v>0</v>
      </c>
      <c r="V104" s="12">
        <f>STAFF_CWS!Y77</f>
        <v>0</v>
      </c>
      <c r="W104" s="12">
        <f>STAFF_CWS!Z77</f>
        <v>0</v>
      </c>
      <c r="X104" s="12">
        <f>STAFF_CWS!AA77</f>
        <v>0</v>
      </c>
      <c r="Y104" s="12">
        <f>STAFF_CWS!AB77</f>
        <v>0</v>
      </c>
      <c r="Z104" s="12">
        <f>STAFF_CWS!AC77</f>
        <v>0</v>
      </c>
      <c r="AA104" s="12">
        <f>STAFF_CWS!AD77</f>
        <v>0</v>
      </c>
      <c r="AB104" s="12">
        <f>STAFF_CWS!AE77</f>
        <v>0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433</v>
      </c>
    </row>
    <row r="107" spans="2:64" x14ac:dyDescent="0.15">
      <c r="B107" s="14"/>
    </row>
    <row r="108" spans="2:64" s="102" customFormat="1" x14ac:dyDescent="0.15">
      <c r="B108" s="298" t="s">
        <v>423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372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424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422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425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525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434</v>
      </c>
    </row>
    <row r="117" spans="2:64" x14ac:dyDescent="0.15">
      <c r="B117" s="14"/>
    </row>
    <row r="118" spans="2:64" x14ac:dyDescent="0.15">
      <c r="B118" s="47" t="s">
        <v>423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372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0</v>
      </c>
      <c r="U119" s="9">
        <f>'COSM-TRIPCALC_CWS'!$D$16*'COSM-TRIPPLAN_CWS'!U109</f>
        <v>0</v>
      </c>
      <c r="V119" s="9">
        <f>'COSM-TRIPCALC_CWS'!$D$16*'COSM-TRIPPLAN_CWS'!V109</f>
        <v>0</v>
      </c>
      <c r="W119" s="9">
        <f>'COSM-TRIPCALC_CWS'!$D$16*'COSM-TRIPPLAN_CWS'!W109</f>
        <v>0</v>
      </c>
      <c r="X119" s="9">
        <f>'COSM-TRIPCALC_CWS'!$D$16*'COSM-TRIPPLAN_CWS'!X109</f>
        <v>0</v>
      </c>
      <c r="Y119" s="9">
        <f>'COSM-TRIPCALC_CWS'!$D$16*'COSM-TRIPPLAN_CWS'!Y109</f>
        <v>0</v>
      </c>
      <c r="Z119" s="9">
        <f>'COSM-TRIPCALC_CWS'!$D$16*'COSM-TRIPPLAN_CWS'!Z109</f>
        <v>0</v>
      </c>
      <c r="AA119" s="9">
        <f>'COSM-TRIPCALC_CWS'!$D$16*'COSM-TRIPPLAN_CWS'!AA109</f>
        <v>0</v>
      </c>
      <c r="AB119" s="9">
        <f>'COSM-TRIPCALC_CWS'!$D$16*'COSM-TRIPPLAN_CWS'!AB109</f>
        <v>0</v>
      </c>
      <c r="AC119" s="9">
        <f>'COSM-TRIPCALC_CWS'!$D$16*'COSM-TRIPPLAN_CWS'!AC109</f>
        <v>0</v>
      </c>
      <c r="AD119" s="9">
        <f>'COSM-TRIPCALC_CWS'!$D$16*'COSM-TRIPPLAN_CWS'!AD109</f>
        <v>0</v>
      </c>
      <c r="AE119" s="9">
        <f>'COSM-TRIPCALC_CWS'!$D$16*'COSM-TRIPPLAN_CWS'!AE109</f>
        <v>0</v>
      </c>
      <c r="AF119" s="9">
        <f>'COSM-TRIPCALC_CWS'!$D$16*'COSM-TRIPPLAN_CWS'!AF109</f>
        <v>0</v>
      </c>
      <c r="AG119" s="9">
        <f>'COSM-TRIPCALC_CWS'!$D$16*'COSM-TRIPPLAN_CWS'!AG109</f>
        <v>0</v>
      </c>
      <c r="AH119" s="9">
        <f>'COSM-TRIPCALC_CWS'!$D$16*'COSM-TRIPPLAN_CWS'!AH109</f>
        <v>0</v>
      </c>
      <c r="AI119" s="9">
        <f>'COSM-TRIPCALC_CWS'!$D$16*'COSM-TRIPPLAN_CWS'!AI109</f>
        <v>0</v>
      </c>
      <c r="AJ119" s="9">
        <f>'COSM-TRIPCALC_CWS'!$D$16*'COSM-TRIPPLAN_CWS'!AJ109</f>
        <v>0</v>
      </c>
      <c r="AK119" s="9">
        <f>'COSM-TRIPCALC_CWS'!$D$16*'COSM-TRIPPLAN_CWS'!AK109</f>
        <v>0</v>
      </c>
      <c r="AL119" s="9">
        <f>'COSM-TRIPCALC_CWS'!$D$16*'COSM-TRIPPLAN_CWS'!AL109</f>
        <v>0</v>
      </c>
      <c r="AM119" s="9">
        <f>'COSM-TRIPCALC_CWS'!$D$16*'COSM-TRIPPLAN_CWS'!AM109</f>
        <v>0</v>
      </c>
      <c r="AN119" s="9">
        <f>'COSM-TRIPCALC_CWS'!$D$16*'COSM-TRIPPLAN_CWS'!AN109</f>
        <v>0</v>
      </c>
      <c r="AO119" s="9">
        <f>'COSM-TRIPCALC_CWS'!$D$16*'COSM-TRIPPLAN_CWS'!AO109</f>
        <v>0</v>
      </c>
      <c r="AP119" s="9">
        <f>'COSM-TRIPCALC_CWS'!$D$16*'COSM-TRIPPLAN_CWS'!AP109</f>
        <v>0</v>
      </c>
      <c r="AQ119" s="9">
        <f>'COSM-TRIPCALC_CWS'!$D$16*'COSM-TRIPPLAN_CWS'!AQ109</f>
        <v>0</v>
      </c>
      <c r="AR119" s="9">
        <f>'COSM-TRIPCALC_CWS'!$D$16*'COSM-TRIPPLAN_CWS'!AR109</f>
        <v>0</v>
      </c>
      <c r="AS119" s="9">
        <f>'COSM-TRIPCALC_CWS'!$D$16*'COSM-TRIPPLAN_CWS'!AS109</f>
        <v>0</v>
      </c>
      <c r="AT119" s="9">
        <f>'COSM-TRIPCALC_CWS'!$D$16*'COSM-TRIPPLAN_CWS'!AT109</f>
        <v>0</v>
      </c>
      <c r="AU119" s="9">
        <f>'COSM-TRIPCALC_CWS'!$D$16*'COSM-TRIPPLAN_CWS'!AU109</f>
        <v>0</v>
      </c>
      <c r="AV119" s="9">
        <f>'COSM-TRIPCALC_CWS'!$D$16*'COSM-TRIPPLAN_CWS'!AV109</f>
        <v>0</v>
      </c>
      <c r="AW119" s="9">
        <f>'COSM-TRIPCALC_CWS'!$D$16*'COSM-TRIPPLAN_CWS'!AW109</f>
        <v>0</v>
      </c>
      <c r="AX119" s="9">
        <f>'COSM-TRIPCALC_CWS'!$D$16*'COSM-TRIPPLAN_CWS'!AX109</f>
        <v>0</v>
      </c>
      <c r="AY119" s="9">
        <f>'COSM-TRIPCALC_CWS'!$D$16*'COSM-TRIPPLAN_CWS'!AY109</f>
        <v>0</v>
      </c>
      <c r="AZ119" s="9">
        <f>'COSM-TRIPCALC_CWS'!$D$16*'COSM-TRIPPLAN_CWS'!AZ109</f>
        <v>0</v>
      </c>
      <c r="BA119" s="9">
        <f>'COSM-TRIPCALC_CWS'!$D$16*'COSM-TRIPPLAN_CWS'!BA109</f>
        <v>0</v>
      </c>
      <c r="BB119" s="9">
        <f>'COSM-TRIPCALC_CWS'!$D$16*'COSM-TRIPPLAN_CWS'!BB109</f>
        <v>0</v>
      </c>
      <c r="BC119" s="9">
        <f>'COSM-TRIPCALC_CWS'!$D$16*'COSM-TRIPPLAN_CWS'!BC109</f>
        <v>0</v>
      </c>
      <c r="BD119" s="9">
        <f>'COSM-TRIPCALC_CWS'!$D$16*'COSM-TRIPPLAN_CWS'!BD109</f>
        <v>0</v>
      </c>
      <c r="BE119" s="9">
        <f>'COSM-TRIPCALC_CWS'!$D$16*'COSM-TRIPPLAN_CWS'!BE109</f>
        <v>0</v>
      </c>
      <c r="BF119" s="9">
        <f>'COSM-TRIPCALC_CWS'!$D$16*'COSM-TRIPPLAN_CWS'!BF109</f>
        <v>0</v>
      </c>
      <c r="BG119" s="9">
        <f>'COSM-TRIPCALC_CWS'!$D$16*'COSM-TRIPPLAN_CWS'!BG109</f>
        <v>0</v>
      </c>
      <c r="BH119" s="9">
        <f>'COSM-TRIPCALC_CWS'!$D$16*'COSM-TRIPPLAN_CWS'!BH109</f>
        <v>0</v>
      </c>
      <c r="BI119" s="9">
        <f>'COSM-TRIPCALC_CWS'!$D$16*'COSM-TRIPPLAN_CWS'!BI109</f>
        <v>0</v>
      </c>
      <c r="BJ119" s="9">
        <f>'COSM-TRIPCALC_CWS'!$D$16*'COSM-TRIPPLAN_CWS'!BJ109</f>
        <v>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424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0</v>
      </c>
      <c r="M120" s="9">
        <f>'COSM-TRIPCALC_CWS'!$D$23*'COSM-TRIPPLAN_CWS'!M110</f>
        <v>0</v>
      </c>
      <c r="N120" s="9">
        <f>'COSM-TRIPCALC_CWS'!$D$23*'COSM-TRIPPLAN_CWS'!N110</f>
        <v>0</v>
      </c>
      <c r="O120" s="9">
        <f>'COSM-TRIPCALC_CWS'!$D$23*'COSM-TRIPPLAN_CWS'!O110</f>
        <v>0</v>
      </c>
      <c r="P120" s="9">
        <f>'COSM-TRIPCALC_CWS'!$D$23*'COSM-TRIPPLAN_CWS'!P110</f>
        <v>0</v>
      </c>
      <c r="Q120" s="9">
        <f>'COSM-TRIPCALC_CWS'!$D$23*'COSM-TRIPPLAN_CWS'!Q110</f>
        <v>0</v>
      </c>
      <c r="R120" s="9">
        <f>'COSM-TRIPCALC_CWS'!$D$23*'COSM-TRIPPLAN_CWS'!R110</f>
        <v>0</v>
      </c>
      <c r="S120" s="9">
        <f>'COSM-TRIPCALC_CWS'!$D$23*'COSM-TRIPPLAN_CWS'!S110</f>
        <v>0</v>
      </c>
      <c r="T120" s="9">
        <f>'COSM-TRIPCALC_CWS'!$D$23*'COSM-TRIPPLAN_CWS'!T110</f>
        <v>0</v>
      </c>
      <c r="U120" s="9">
        <f>'COSM-TRIPCALC_CWS'!$D$23*'COSM-TRIPPLAN_CWS'!U110</f>
        <v>0</v>
      </c>
      <c r="V120" s="9">
        <f>'COSM-TRIPCALC_CWS'!$D$23*'COSM-TRIPPLAN_CWS'!V110</f>
        <v>0</v>
      </c>
      <c r="W120" s="9">
        <f>'COSM-TRIPCALC_CWS'!$D$23*'COSM-TRIPPLAN_CWS'!W110</f>
        <v>0</v>
      </c>
      <c r="X120" s="9">
        <f>'COSM-TRIPCALC_CWS'!$D$23*'COSM-TRIPPLAN_CWS'!X110</f>
        <v>0</v>
      </c>
      <c r="Y120" s="9">
        <f>'COSM-TRIPCALC_CWS'!$D$23*'COSM-TRIPPLAN_CWS'!Y110</f>
        <v>0</v>
      </c>
      <c r="Z120" s="9">
        <f>'COSM-TRIPCALC_CWS'!$D$23*'COSM-TRIPPLAN_CWS'!Z110</f>
        <v>0</v>
      </c>
      <c r="AA120" s="9">
        <f>'COSM-TRIPCALC_CWS'!$D$23*'COSM-TRIPPLAN_CWS'!AA110</f>
        <v>0</v>
      </c>
      <c r="AB120" s="9">
        <f>'COSM-TRIPCALC_CWS'!$D$23*'COSM-TRIPPLAN_CWS'!AB110</f>
        <v>0</v>
      </c>
      <c r="AC120" s="9">
        <f>'COSM-TRIPCALC_CWS'!$D$23*'COSM-TRIPPLAN_CWS'!AC110</f>
        <v>0</v>
      </c>
      <c r="AD120" s="9">
        <f>'COSM-TRIPCALC_CWS'!$D$23*'COSM-TRIPPLAN_CWS'!AD110</f>
        <v>0</v>
      </c>
      <c r="AE120" s="9">
        <f>'COSM-TRIPCALC_CWS'!$D$23*'COSM-TRIPPLAN_CWS'!AE110</f>
        <v>0</v>
      </c>
      <c r="AF120" s="9">
        <f>'COSM-TRIPCALC_CWS'!$D$23*'COSM-TRIPPLAN_CWS'!AF110</f>
        <v>0</v>
      </c>
      <c r="AG120" s="9">
        <f>'COSM-TRIPCALC_CWS'!$D$23*'COSM-TRIPPLAN_CWS'!AG110</f>
        <v>0</v>
      </c>
      <c r="AH120" s="9">
        <f>'COSM-TRIPCALC_CWS'!$D$23*'COSM-TRIPPLAN_CWS'!AH110</f>
        <v>0</v>
      </c>
      <c r="AI120" s="9">
        <f>'COSM-TRIPCALC_CWS'!$D$23*'COSM-TRIPPLAN_CWS'!AI110</f>
        <v>0</v>
      </c>
      <c r="AJ120" s="9">
        <f>'COSM-TRIPCALC_CWS'!$D$23*'COSM-TRIPPLAN_CWS'!AJ110</f>
        <v>0</v>
      </c>
      <c r="AK120" s="9">
        <f>'COSM-TRIPCALC_CWS'!$D$23*'COSM-TRIPPLAN_CWS'!AK110</f>
        <v>0</v>
      </c>
      <c r="AL120" s="9">
        <f>'COSM-TRIPCALC_CWS'!$D$23*'COSM-TRIPPLAN_CWS'!AL110</f>
        <v>0</v>
      </c>
      <c r="AM120" s="9">
        <f>'COSM-TRIPCALC_CWS'!$D$23*'COSM-TRIPPLAN_CWS'!AM110</f>
        <v>0</v>
      </c>
      <c r="AN120" s="9">
        <f>'COSM-TRIPCALC_CWS'!$D$23*'COSM-TRIPPLAN_CWS'!AN110</f>
        <v>0</v>
      </c>
      <c r="AO120" s="9">
        <f>'COSM-TRIPCALC_CWS'!$D$23*'COSM-TRIPPLAN_CWS'!AO110</f>
        <v>0</v>
      </c>
      <c r="AP120" s="9">
        <f>'COSM-TRIPCALC_CWS'!$D$23*'COSM-TRIPPLAN_CWS'!AP110</f>
        <v>0</v>
      </c>
      <c r="AQ120" s="9">
        <f>'COSM-TRIPCALC_CWS'!$D$23*'COSM-TRIPPLAN_CWS'!AQ110</f>
        <v>0</v>
      </c>
      <c r="AR120" s="9">
        <f>'COSM-TRIPCALC_CWS'!$D$23*'COSM-TRIPPLAN_CWS'!AR110</f>
        <v>0</v>
      </c>
      <c r="AS120" s="9">
        <f>'COSM-TRIPCALC_CWS'!$D$23*'COSM-TRIPPLAN_CWS'!AS110</f>
        <v>0</v>
      </c>
      <c r="AT120" s="9">
        <f>'COSM-TRIPCALC_CWS'!$D$23*'COSM-TRIPPLAN_CWS'!AT110</f>
        <v>0</v>
      </c>
      <c r="AU120" s="9">
        <f>'COSM-TRIPCALC_CWS'!$D$23*'COSM-TRIPPLAN_CWS'!AU110</f>
        <v>0</v>
      </c>
      <c r="AV120" s="9">
        <f>'COSM-TRIPCALC_CWS'!$D$23*'COSM-TRIPPLAN_CWS'!AV110</f>
        <v>0</v>
      </c>
      <c r="AW120" s="9">
        <f>'COSM-TRIPCALC_CWS'!$D$23*'COSM-TRIPPLAN_CWS'!AW110</f>
        <v>0</v>
      </c>
      <c r="AX120" s="9">
        <f>'COSM-TRIPCALC_CWS'!$D$23*'COSM-TRIPPLAN_CWS'!AX110</f>
        <v>0</v>
      </c>
      <c r="AY120" s="9">
        <f>'COSM-TRIPCALC_CWS'!$D$23*'COSM-TRIPPLAN_CWS'!AY110</f>
        <v>0</v>
      </c>
      <c r="AZ120" s="9">
        <f>'COSM-TRIPCALC_CWS'!$D$23*'COSM-TRIPPLAN_CWS'!AZ110</f>
        <v>0</v>
      </c>
      <c r="BA120" s="9">
        <f>'COSM-TRIPCALC_CWS'!$D$23*'COSM-TRIPPLAN_CWS'!BA110</f>
        <v>0</v>
      </c>
      <c r="BB120" s="9">
        <f>'COSM-TRIPCALC_CWS'!$D$23*'COSM-TRIPPLAN_CWS'!BB110</f>
        <v>0</v>
      </c>
      <c r="BC120" s="9">
        <f>'COSM-TRIPCALC_CWS'!$D$23*'COSM-TRIPPLAN_CWS'!BC110</f>
        <v>0</v>
      </c>
      <c r="BD120" s="9">
        <f>'COSM-TRIPCALC_CWS'!$D$23*'COSM-TRIPPLAN_CWS'!BD110</f>
        <v>0</v>
      </c>
      <c r="BE120" s="9">
        <f>'COSM-TRIPCALC_CWS'!$D$23*'COSM-TRIPPLAN_CWS'!BE110</f>
        <v>0</v>
      </c>
      <c r="BF120" s="9">
        <f>'COSM-TRIPCALC_CWS'!$D$23*'COSM-TRIPPLAN_CWS'!BF110</f>
        <v>0</v>
      </c>
      <c r="BG120" s="9">
        <f>'COSM-TRIPCALC_CWS'!$D$23*'COSM-TRIPPLAN_CWS'!BG110</f>
        <v>0</v>
      </c>
      <c r="BH120" s="9">
        <f>'COSM-TRIPCALC_CWS'!$D$23*'COSM-TRIPPLAN_CWS'!BH110</f>
        <v>0</v>
      </c>
      <c r="BI120" s="9">
        <f>'COSM-TRIPCALC_CWS'!$D$23*'COSM-TRIPPLAN_CWS'!BI110</f>
        <v>0</v>
      </c>
      <c r="BJ120" s="9">
        <f>'COSM-TRIPCALC_CWS'!$D$23*'COSM-TRIPPLAN_CWS'!BJ110</f>
        <v>0</v>
      </c>
      <c r="BK120" s="9">
        <f>'COSM-TRIPCALC_CWS'!$D$23*'COSM-TRIPPLAN_CWS'!BK110</f>
        <v>0</v>
      </c>
      <c r="BL120" s="9">
        <f>'COSM-TRIPCALC_CWS'!$D$23*'COSM-TRIPPLAN_CWS'!BL110</f>
        <v>0</v>
      </c>
    </row>
    <row r="121" spans="2:64" x14ac:dyDescent="0.15">
      <c r="B121" s="47" t="s">
        <v>422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425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435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0</v>
      </c>
      <c r="M124" s="66">
        <f t="shared" si="7"/>
        <v>0</v>
      </c>
      <c r="N124" s="66">
        <f t="shared" si="7"/>
        <v>0</v>
      </c>
      <c r="O124" s="66">
        <f t="shared" si="7"/>
        <v>0</v>
      </c>
      <c r="P124" s="66">
        <f t="shared" si="7"/>
        <v>0</v>
      </c>
      <c r="Q124" s="66">
        <f t="shared" si="7"/>
        <v>0</v>
      </c>
      <c r="R124" s="66">
        <f t="shared" si="7"/>
        <v>0</v>
      </c>
      <c r="S124" s="66">
        <f t="shared" si="7"/>
        <v>0</v>
      </c>
      <c r="T124" s="66">
        <f t="shared" si="7"/>
        <v>0</v>
      </c>
      <c r="U124" s="66">
        <f t="shared" si="7"/>
        <v>0</v>
      </c>
      <c r="V124" s="66">
        <f t="shared" si="7"/>
        <v>0</v>
      </c>
      <c r="W124" s="66">
        <f t="shared" si="7"/>
        <v>0</v>
      </c>
      <c r="X124" s="66">
        <f t="shared" si="7"/>
        <v>0</v>
      </c>
      <c r="Y124" s="66">
        <f t="shared" si="7"/>
        <v>0</v>
      </c>
      <c r="Z124" s="66">
        <f t="shared" si="7"/>
        <v>0</v>
      </c>
      <c r="AA124" s="66">
        <f t="shared" si="7"/>
        <v>0</v>
      </c>
      <c r="AB124" s="66">
        <f t="shared" si="7"/>
        <v>0</v>
      </c>
      <c r="AC124" s="66">
        <f t="shared" si="7"/>
        <v>0</v>
      </c>
      <c r="AD124" s="66">
        <f t="shared" si="7"/>
        <v>0</v>
      </c>
      <c r="AE124" s="66">
        <f t="shared" si="7"/>
        <v>0</v>
      </c>
      <c r="AF124" s="66">
        <f t="shared" si="7"/>
        <v>0</v>
      </c>
      <c r="AG124" s="66">
        <f t="shared" si="7"/>
        <v>0</v>
      </c>
      <c r="AH124" s="66">
        <f t="shared" si="7"/>
        <v>0</v>
      </c>
      <c r="AI124" s="66">
        <f t="shared" si="7"/>
        <v>0</v>
      </c>
      <c r="AJ124" s="66">
        <f t="shared" si="7"/>
        <v>0</v>
      </c>
      <c r="AK124" s="66">
        <f t="shared" ref="AK124:BL124" si="8">SUM(AK118:AK123)</f>
        <v>0</v>
      </c>
      <c r="AL124" s="66">
        <f t="shared" si="8"/>
        <v>0</v>
      </c>
      <c r="AM124" s="66">
        <f t="shared" si="8"/>
        <v>0</v>
      </c>
      <c r="AN124" s="66">
        <f t="shared" si="8"/>
        <v>0</v>
      </c>
      <c r="AO124" s="66">
        <f t="shared" si="8"/>
        <v>0</v>
      </c>
      <c r="AP124" s="66">
        <f t="shared" si="8"/>
        <v>0</v>
      </c>
      <c r="AQ124" s="66">
        <f t="shared" si="8"/>
        <v>0</v>
      </c>
      <c r="AR124" s="66">
        <f t="shared" si="8"/>
        <v>0</v>
      </c>
      <c r="AS124" s="66">
        <f t="shared" si="8"/>
        <v>0</v>
      </c>
      <c r="AT124" s="66">
        <f t="shared" si="8"/>
        <v>0</v>
      </c>
      <c r="AU124" s="66">
        <f t="shared" si="8"/>
        <v>0</v>
      </c>
      <c r="AV124" s="66">
        <f t="shared" si="8"/>
        <v>0</v>
      </c>
      <c r="AW124" s="66">
        <f t="shared" si="8"/>
        <v>0</v>
      </c>
      <c r="AX124" s="66">
        <f t="shared" si="8"/>
        <v>0</v>
      </c>
      <c r="AY124" s="66">
        <f t="shared" si="8"/>
        <v>0</v>
      </c>
      <c r="AZ124" s="66">
        <f t="shared" si="8"/>
        <v>0</v>
      </c>
      <c r="BA124" s="66">
        <f t="shared" si="8"/>
        <v>0</v>
      </c>
      <c r="BB124" s="66">
        <f t="shared" si="8"/>
        <v>0</v>
      </c>
      <c r="BC124" s="66">
        <f t="shared" si="8"/>
        <v>0</v>
      </c>
      <c r="BD124" s="66">
        <f t="shared" si="8"/>
        <v>0</v>
      </c>
      <c r="BE124" s="66">
        <f t="shared" si="8"/>
        <v>0</v>
      </c>
      <c r="BF124" s="66">
        <f t="shared" si="8"/>
        <v>0</v>
      </c>
      <c r="BG124" s="66">
        <f t="shared" si="8"/>
        <v>0</v>
      </c>
      <c r="BH124" s="66">
        <f t="shared" si="8"/>
        <v>0</v>
      </c>
      <c r="BI124" s="66">
        <f t="shared" si="8"/>
        <v>0</v>
      </c>
      <c r="BJ124" s="66">
        <f t="shared" si="8"/>
        <v>0</v>
      </c>
      <c r="BK124" s="66">
        <f t="shared" si="8"/>
        <v>0</v>
      </c>
      <c r="BL124" s="66">
        <f t="shared" si="8"/>
        <v>0</v>
      </c>
    </row>
    <row r="125" spans="2:64" x14ac:dyDescent="0.15">
      <c r="B125" s="14"/>
    </row>
    <row r="126" spans="2:64" x14ac:dyDescent="0.15">
      <c r="B126" s="14" t="s">
        <v>504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0</v>
      </c>
      <c r="F149" s="12">
        <f>STAFF_CWS!I106</f>
        <v>0</v>
      </c>
      <c r="G149" s="12">
        <f>STAFF_CWS!J106</f>
        <v>0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0</v>
      </c>
      <c r="F152" s="12">
        <f>STAFF_CWS!I109</f>
        <v>0</v>
      </c>
      <c r="G152" s="12">
        <f>STAFF_CWS!J109</f>
        <v>0</v>
      </c>
      <c r="H152" s="12">
        <f>STAFF_CWS!K109</f>
        <v>0</v>
      </c>
      <c r="I152" s="12">
        <f>STAFF_CWS!L109</f>
        <v>0</v>
      </c>
      <c r="J152" s="12">
        <f>STAFF_CWS!M109</f>
        <v>0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0</v>
      </c>
      <c r="F176" s="12">
        <f>STAFF_CWS!I133</f>
        <v>0</v>
      </c>
      <c r="G176" s="12">
        <f>STAFF_CWS!J133</f>
        <v>0</v>
      </c>
      <c r="H176" s="12">
        <f>STAFF_CWS!K133</f>
        <v>1</v>
      </c>
      <c r="I176" s="12">
        <f>STAFF_CWS!L133</f>
        <v>1</v>
      </c>
      <c r="J176" s="12">
        <f>STAFF_CWS!M133</f>
        <v>1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438</v>
      </c>
      <c r="E178" s="12">
        <f>STAFF_CWS!H135</f>
        <v>0</v>
      </c>
      <c r="F178" s="12">
        <f>STAFF_CWS!I135</f>
        <v>0</v>
      </c>
      <c r="G178" s="12">
        <f>STAFF_CWS!J135</f>
        <v>0</v>
      </c>
      <c r="H178" s="12">
        <f>STAFF_CWS!K135</f>
        <v>1</v>
      </c>
      <c r="I178" s="12">
        <f>STAFF_CWS!L135</f>
        <v>1</v>
      </c>
      <c r="J178" s="12">
        <f>STAFF_CWS!M135</f>
        <v>1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439</v>
      </c>
    </row>
    <row r="182" spans="2:64" hidden="1" x14ac:dyDescent="0.15">
      <c r="B182" s="14"/>
    </row>
    <row r="183" spans="2:64" s="102" customFormat="1" x14ac:dyDescent="0.15">
      <c r="B183" s="298" t="s">
        <v>423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372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424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422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425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525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436</v>
      </c>
    </row>
    <row r="192" spans="2:64" x14ac:dyDescent="0.15">
      <c r="B192" s="14"/>
    </row>
    <row r="193" spans="2:64" x14ac:dyDescent="0.15">
      <c r="B193" s="47" t="s">
        <v>423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372</v>
      </c>
      <c r="E194" s="9">
        <f>'COSM-TRIPCALC_CWS'!$D$16*'COSM-TRIPPLAN_CWS'!E184</f>
        <v>0</v>
      </c>
      <c r="F194" s="9">
        <f>'COSM-TRIPCALC_CWS'!$D$16*'COSM-TRIPPLAN_CWS'!F184</f>
        <v>0</v>
      </c>
      <c r="G194" s="9">
        <f>'COSM-TRIPCALC_CWS'!$D$16*'COSM-TRIPPLAN_CWS'!G184</f>
        <v>0</v>
      </c>
      <c r="H194" s="9">
        <f>'COSM-TRIPCALC_CWS'!$D$16*'COSM-TRIPPLAN_CWS'!H184</f>
        <v>0</v>
      </c>
      <c r="I194" s="9">
        <f>'COSM-TRIPCALC_CWS'!$D$16*'COSM-TRIPPLAN_CWS'!I184</f>
        <v>0</v>
      </c>
      <c r="J194" s="9">
        <f>'COSM-TRIPCALC_CWS'!$D$16*'COSM-TRIPPLAN_CWS'!J184</f>
        <v>0</v>
      </c>
      <c r="K194" s="9">
        <f>'COSM-TRIPCALC_CWS'!$D$16*'COSM-TRIPPLAN_CWS'!K184</f>
        <v>0</v>
      </c>
      <c r="L194" s="9">
        <f>'COSM-TRIPCALC_CWS'!$D$16*'COSM-TRIPPLAN_CWS'!L184</f>
        <v>0</v>
      </c>
      <c r="M194" s="9">
        <f>'COSM-TRIPCALC_CWS'!$D$16*'COSM-TRIPPLAN_CWS'!M184</f>
        <v>0</v>
      </c>
      <c r="N194" s="9">
        <f>'COSM-TRIPCALC_CWS'!$D$16*'COSM-TRIPPLAN_CWS'!N184</f>
        <v>0</v>
      </c>
      <c r="O194" s="9">
        <f>'COSM-TRIPCALC_CWS'!$D$16*'COSM-TRIPPLAN_CWS'!O184</f>
        <v>0</v>
      </c>
      <c r="P194" s="9">
        <f>'COSM-TRIPCALC_CWS'!$D$16*'COSM-TRIPPLAN_CWS'!P184</f>
        <v>0</v>
      </c>
      <c r="Q194" s="9">
        <f>'COSM-TRIPCALC_CWS'!$D$16*'COSM-TRIPPLAN_CWS'!Q184</f>
        <v>0</v>
      </c>
      <c r="R194" s="9">
        <f>'COSM-TRIPCALC_CWS'!$D$16*'COSM-TRIPPLAN_CWS'!R184</f>
        <v>0</v>
      </c>
      <c r="S194" s="9">
        <f>'COSM-TRIPCALC_CWS'!$D$16*'COSM-TRIPPLAN_CWS'!S184</f>
        <v>0</v>
      </c>
      <c r="T194" s="9">
        <f>'COSM-TRIPCALC_CWS'!$D$16*'COSM-TRIPPLAN_CWS'!T184</f>
        <v>0</v>
      </c>
      <c r="U194" s="9">
        <f>'COSM-TRIPCALC_CWS'!$D$16*'COSM-TRIPPLAN_CWS'!U184</f>
        <v>0</v>
      </c>
      <c r="V194" s="9">
        <f>'COSM-TRIPCALC_CWS'!$D$16*'COSM-TRIPPLAN_CWS'!V184</f>
        <v>0</v>
      </c>
      <c r="W194" s="9">
        <f>'COSM-TRIPCALC_CWS'!$D$16*'COSM-TRIPPLAN_CWS'!W184</f>
        <v>0</v>
      </c>
      <c r="X194" s="9">
        <f>'COSM-TRIPCALC_CWS'!$D$16*'COSM-TRIPPLAN_CWS'!X184</f>
        <v>0</v>
      </c>
      <c r="Y194" s="9">
        <f>'COSM-TRIPCALC_CWS'!$D$16*'COSM-TRIPPLAN_CWS'!Y184</f>
        <v>0</v>
      </c>
      <c r="Z194" s="9">
        <f>'COSM-TRIPCALC_CWS'!$D$16*'COSM-TRIPPLAN_CWS'!Z184</f>
        <v>0</v>
      </c>
      <c r="AA194" s="9">
        <f>'COSM-TRIPCALC_CWS'!$D$16*'COSM-TRIPPLAN_CWS'!AA184</f>
        <v>0</v>
      </c>
      <c r="AB194" s="9">
        <f>'COSM-TRIPCALC_CWS'!$D$16*'COSM-TRIPPLAN_CWS'!AB184</f>
        <v>0</v>
      </c>
      <c r="AC194" s="9">
        <f>'COSM-TRIPCALC_CWS'!$D$16*'COSM-TRIPPLAN_CWS'!AC184</f>
        <v>0</v>
      </c>
      <c r="AD194" s="9">
        <f>'COSM-TRIPCALC_CWS'!$D$16*'COSM-TRIPPLAN_CWS'!AD184</f>
        <v>0</v>
      </c>
      <c r="AE194" s="9">
        <f>'COSM-TRIPCALC_CWS'!$D$16*'COSM-TRIPPLAN_CWS'!AE184</f>
        <v>0</v>
      </c>
      <c r="AF194" s="9">
        <f>'COSM-TRIPCALC_CWS'!$D$16*'COSM-TRIPPLAN_CWS'!AF184</f>
        <v>0</v>
      </c>
      <c r="AG194" s="9">
        <f>'COSM-TRIPCALC_CWS'!$D$16*'COSM-TRIPPLAN_CWS'!AG184</f>
        <v>0</v>
      </c>
      <c r="AH194" s="9">
        <f>'COSM-TRIPCALC_CWS'!$D$16*'COSM-TRIPPLAN_CWS'!AH184</f>
        <v>0</v>
      </c>
      <c r="AI194" s="9">
        <f>'COSM-TRIPCALC_CWS'!$D$16*'COSM-TRIPPLAN_CWS'!AI184</f>
        <v>0</v>
      </c>
      <c r="AJ194" s="9">
        <f>'COSM-TRIPCALC_CWS'!$D$16*'COSM-TRIPPLAN_CWS'!AJ184</f>
        <v>0</v>
      </c>
      <c r="AK194" s="9">
        <f>'COSM-TRIPCALC_CWS'!$D$16*'COSM-TRIPPLAN_CWS'!AK184</f>
        <v>0</v>
      </c>
      <c r="AL194" s="9">
        <f>'COSM-TRIPCALC_CWS'!$D$16*'COSM-TRIPPLAN_CWS'!AL184</f>
        <v>0</v>
      </c>
      <c r="AM194" s="9">
        <f>'COSM-TRIPCALC_CWS'!$D$16*'COSM-TRIPPLAN_CWS'!AM184</f>
        <v>0</v>
      </c>
      <c r="AN194" s="9">
        <f>'COSM-TRIPCALC_CWS'!$D$16*'COSM-TRIPPLAN_CWS'!AN184</f>
        <v>0</v>
      </c>
      <c r="AO194" s="9">
        <f>'COSM-TRIPCALC_CWS'!$D$16*'COSM-TRIPPLAN_CWS'!AO184</f>
        <v>0</v>
      </c>
      <c r="AP194" s="9">
        <f>'COSM-TRIPCALC_CWS'!$D$16*'COSM-TRIPPLAN_CWS'!AP184</f>
        <v>0</v>
      </c>
      <c r="AQ194" s="9">
        <f>'COSM-TRIPCALC_CWS'!$D$16*'COSM-TRIPPLAN_CWS'!AQ184</f>
        <v>0</v>
      </c>
      <c r="AR194" s="9">
        <f>'COSM-TRIPCALC_CWS'!$D$16*'COSM-TRIPPLAN_CWS'!AR184</f>
        <v>0</v>
      </c>
      <c r="AS194" s="9">
        <f>'COSM-TRIPCALC_CWS'!$D$16*'COSM-TRIPPLAN_CWS'!AS184</f>
        <v>0</v>
      </c>
      <c r="AT194" s="9">
        <f>'COSM-TRIPCALC_CWS'!$D$16*'COSM-TRIPPLAN_CWS'!AT184</f>
        <v>0</v>
      </c>
      <c r="AU194" s="9">
        <f>'COSM-TRIPCALC_CWS'!$D$16*'COSM-TRIPPLAN_CWS'!AU184</f>
        <v>0</v>
      </c>
      <c r="AV194" s="9">
        <f>'COSM-TRIPCALC_CWS'!$D$16*'COSM-TRIPPLAN_CWS'!AV184</f>
        <v>0</v>
      </c>
      <c r="AW194" s="9">
        <f>'COSM-TRIPCALC_CWS'!$D$16*'COSM-TRIPPLAN_CWS'!AW184</f>
        <v>0</v>
      </c>
      <c r="AX194" s="9">
        <f>'COSM-TRIPCALC_CWS'!$D$16*'COSM-TRIPPLAN_CWS'!AX184</f>
        <v>0</v>
      </c>
      <c r="AY194" s="9">
        <f>'COSM-TRIPCALC_CWS'!$D$16*'COSM-TRIPPLAN_CWS'!AY184</f>
        <v>0</v>
      </c>
      <c r="AZ194" s="9">
        <f>'COSM-TRIPCALC_CWS'!$D$16*'COSM-TRIPPLAN_CWS'!AZ184</f>
        <v>0</v>
      </c>
      <c r="BA194" s="9">
        <f>'COSM-TRIPCALC_CWS'!$D$16*'COSM-TRIPPLAN_CWS'!BA184</f>
        <v>0</v>
      </c>
      <c r="BB194" s="9">
        <f>'COSM-TRIPCALC_CWS'!$D$16*'COSM-TRIPPLAN_CWS'!BB184</f>
        <v>0</v>
      </c>
      <c r="BC194" s="9">
        <f>'COSM-TRIPCALC_CWS'!$D$16*'COSM-TRIPPLAN_CWS'!BC184</f>
        <v>0</v>
      </c>
      <c r="BD194" s="9">
        <f>'COSM-TRIPCALC_CWS'!$D$16*'COSM-TRIPPLAN_CWS'!BD184</f>
        <v>0</v>
      </c>
      <c r="BE194" s="9">
        <f>'COSM-TRIPCALC_CWS'!$D$16*'COSM-TRIPPLAN_CWS'!BE184</f>
        <v>0</v>
      </c>
      <c r="BF194" s="9">
        <f>'COSM-TRIPCALC_CWS'!$D$16*'COSM-TRIPPLAN_CWS'!BF184</f>
        <v>0</v>
      </c>
      <c r="BG194" s="9">
        <f>'COSM-TRIPCALC_CWS'!$D$16*'COSM-TRIPPLAN_CWS'!BG184</f>
        <v>0</v>
      </c>
      <c r="BH194" s="9">
        <f>'COSM-TRIPCALC_CWS'!$D$16*'COSM-TRIPPLAN_CWS'!BH184</f>
        <v>0</v>
      </c>
      <c r="BI194" s="9">
        <f>'COSM-TRIPCALC_CWS'!$D$16*'COSM-TRIPPLAN_CWS'!BI184</f>
        <v>0</v>
      </c>
      <c r="BJ194" s="9">
        <f>'COSM-TRIPCALC_CWS'!$D$16*'COSM-TRIPPLAN_CWS'!BJ184</f>
        <v>0</v>
      </c>
      <c r="BK194" s="9">
        <f>'COSM-TRIPCALC_CWS'!$D$16*'COSM-TRIPPLAN_CWS'!BK184</f>
        <v>0</v>
      </c>
      <c r="BL194" s="9">
        <f>'COSM-TRIPCALC_CWS'!$D$16*'COSM-TRIPPLAN_CWS'!BL184</f>
        <v>0</v>
      </c>
    </row>
    <row r="195" spans="2:64" x14ac:dyDescent="0.15">
      <c r="B195" s="47" t="s">
        <v>424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422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0</v>
      </c>
      <c r="O196" s="9">
        <f>'COSM-TRIPCALC_CWS'!$D$30*'COSM-TRIPPLAN_CWS'!O186</f>
        <v>0</v>
      </c>
      <c r="P196" s="9">
        <f>'COSM-TRIPCALC_CWS'!$D$30*'COSM-TRIPPLAN_CWS'!P186</f>
        <v>0</v>
      </c>
      <c r="Q196" s="9">
        <f>'COSM-TRIPCALC_CWS'!$D$30*'COSM-TRIPPLAN_CWS'!Q186</f>
        <v>0</v>
      </c>
      <c r="R196" s="9">
        <f>'COSM-TRIPCALC_CWS'!$D$30*'COSM-TRIPPLAN_CWS'!R186</f>
        <v>0</v>
      </c>
      <c r="S196" s="9">
        <f>'COSM-TRIPCALC_CWS'!$D$30*'COSM-TRIPPLAN_CWS'!S186</f>
        <v>0</v>
      </c>
      <c r="T196" s="9">
        <f>'COSM-TRIPCALC_CWS'!$D$30*'COSM-TRIPPLAN_CWS'!T186</f>
        <v>0</v>
      </c>
      <c r="U196" s="9">
        <f>'COSM-TRIPCALC_CWS'!$D$30*'COSM-TRIPPLAN_CWS'!U186</f>
        <v>0</v>
      </c>
      <c r="V196" s="9">
        <f>'COSM-TRIPCALC_CWS'!$D$30*'COSM-TRIPPLAN_CWS'!V186</f>
        <v>0</v>
      </c>
      <c r="W196" s="9">
        <f>'COSM-TRIPCALC_CWS'!$D$30*'COSM-TRIPPLAN_CWS'!W186</f>
        <v>0</v>
      </c>
      <c r="X196" s="9">
        <f>'COSM-TRIPCALC_CWS'!$D$30*'COSM-TRIPPLAN_CWS'!X186</f>
        <v>0</v>
      </c>
      <c r="Y196" s="9">
        <f>'COSM-TRIPCALC_CWS'!$D$30*'COSM-TRIPPLAN_CWS'!Y186</f>
        <v>0</v>
      </c>
      <c r="Z196" s="9">
        <f>'COSM-TRIPCALC_CWS'!$D$30*'COSM-TRIPPLAN_CWS'!Z186</f>
        <v>0</v>
      </c>
      <c r="AA196" s="9">
        <f>'COSM-TRIPCALC_CWS'!$D$30*'COSM-TRIPPLAN_CWS'!AA186</f>
        <v>0</v>
      </c>
      <c r="AB196" s="9">
        <f>'COSM-TRIPCALC_CWS'!$D$30*'COSM-TRIPPLAN_CWS'!AB186</f>
        <v>0</v>
      </c>
      <c r="AC196" s="9">
        <f>'COSM-TRIPCALC_CWS'!$D$30*'COSM-TRIPPLAN_CWS'!AC186</f>
        <v>0</v>
      </c>
      <c r="AD196" s="9">
        <f>'COSM-TRIPCALC_CWS'!$D$30*'COSM-TRIPPLAN_CWS'!AD186</f>
        <v>0</v>
      </c>
      <c r="AE196" s="9">
        <f>'COSM-TRIPCALC_CWS'!$D$30*'COSM-TRIPPLAN_CWS'!AE186</f>
        <v>0</v>
      </c>
      <c r="AF196" s="9">
        <f>'COSM-TRIPCALC_CWS'!$D$30*'COSM-TRIPPLAN_CWS'!AF186</f>
        <v>0</v>
      </c>
      <c r="AG196" s="9">
        <f>'COSM-TRIPCALC_CWS'!$D$30*'COSM-TRIPPLAN_CWS'!AG186</f>
        <v>0</v>
      </c>
      <c r="AH196" s="9">
        <f>'COSM-TRIPCALC_CWS'!$D$30*'COSM-TRIPPLAN_CWS'!AH186</f>
        <v>0</v>
      </c>
      <c r="AI196" s="9">
        <f>'COSM-TRIPCALC_CWS'!$D$30*'COSM-TRIPPLAN_CWS'!AI186</f>
        <v>0</v>
      </c>
      <c r="AJ196" s="9">
        <f>'COSM-TRIPCALC_CWS'!$D$30*'COSM-TRIPPLAN_CWS'!AJ186</f>
        <v>0</v>
      </c>
      <c r="AK196" s="9">
        <f>'COSM-TRIPCALC_CWS'!$D$30*'COSM-TRIPPLAN_CWS'!AK186</f>
        <v>0</v>
      </c>
      <c r="AL196" s="9">
        <f>'COSM-TRIPCALC_CWS'!$D$30*'COSM-TRIPPLAN_CWS'!AL186</f>
        <v>0</v>
      </c>
      <c r="AM196" s="9">
        <f>'COSM-TRIPCALC_CWS'!$D$30*'COSM-TRIPPLAN_CWS'!AM186</f>
        <v>0</v>
      </c>
      <c r="AN196" s="9">
        <f>'COSM-TRIPCALC_CWS'!$D$30*'COSM-TRIPPLAN_CWS'!AN186</f>
        <v>0</v>
      </c>
      <c r="AO196" s="9">
        <f>'COSM-TRIPCALC_CWS'!$D$30*'COSM-TRIPPLAN_CWS'!AO186</f>
        <v>0</v>
      </c>
      <c r="AP196" s="9">
        <f>'COSM-TRIPCALC_CWS'!$D$30*'COSM-TRIPPLAN_CWS'!AP186</f>
        <v>0</v>
      </c>
      <c r="AQ196" s="9">
        <f>'COSM-TRIPCALC_CWS'!$D$30*'COSM-TRIPPLAN_CWS'!AQ186</f>
        <v>0</v>
      </c>
      <c r="AR196" s="9">
        <f>'COSM-TRIPCALC_CWS'!$D$30*'COSM-TRIPPLAN_CWS'!AR186</f>
        <v>0</v>
      </c>
      <c r="AS196" s="9">
        <f>'COSM-TRIPCALC_CWS'!$D$30*'COSM-TRIPPLAN_CWS'!AS186</f>
        <v>0</v>
      </c>
      <c r="AT196" s="9">
        <f>'COSM-TRIPCALC_CWS'!$D$30*'COSM-TRIPPLAN_CWS'!AT186</f>
        <v>0</v>
      </c>
      <c r="AU196" s="9">
        <f>'COSM-TRIPCALC_CWS'!$D$30*'COSM-TRIPPLAN_CWS'!AU186</f>
        <v>0</v>
      </c>
      <c r="AV196" s="9">
        <f>'COSM-TRIPCALC_CWS'!$D$30*'COSM-TRIPPLAN_CWS'!AV186</f>
        <v>0</v>
      </c>
      <c r="AW196" s="9">
        <f>'COSM-TRIPCALC_CWS'!$D$30*'COSM-TRIPPLAN_CWS'!AW186</f>
        <v>0</v>
      </c>
      <c r="AX196" s="9">
        <f>'COSM-TRIPCALC_CWS'!$D$30*'COSM-TRIPPLAN_CWS'!AX186</f>
        <v>0</v>
      </c>
      <c r="AY196" s="9">
        <f>'COSM-TRIPCALC_CWS'!$D$30*'COSM-TRIPPLAN_CWS'!AY186</f>
        <v>0</v>
      </c>
      <c r="AZ196" s="9">
        <f>'COSM-TRIPCALC_CWS'!$D$30*'COSM-TRIPPLAN_CWS'!AZ186</f>
        <v>0</v>
      </c>
      <c r="BA196" s="9">
        <f>'COSM-TRIPCALC_CWS'!$D$30*'COSM-TRIPPLAN_CWS'!BA186</f>
        <v>0</v>
      </c>
      <c r="BB196" s="9">
        <f>'COSM-TRIPCALC_CWS'!$D$30*'COSM-TRIPPLAN_CWS'!BB186</f>
        <v>0</v>
      </c>
      <c r="BC196" s="9">
        <f>'COSM-TRIPCALC_CWS'!$D$30*'COSM-TRIPPLAN_CWS'!BC186</f>
        <v>0</v>
      </c>
      <c r="BD196" s="9">
        <f>'COSM-TRIPCALC_CWS'!$D$30*'COSM-TRIPPLAN_CWS'!BD186</f>
        <v>0</v>
      </c>
      <c r="BE196" s="9">
        <f>'COSM-TRIPCALC_CWS'!$D$30*'COSM-TRIPPLAN_CWS'!BE186</f>
        <v>0</v>
      </c>
      <c r="BF196" s="9">
        <f>'COSM-TRIPCALC_CWS'!$D$30*'COSM-TRIPPLAN_CWS'!BF186</f>
        <v>0</v>
      </c>
      <c r="BG196" s="9">
        <f>'COSM-TRIPCALC_CWS'!$D$30*'COSM-TRIPPLAN_CWS'!BG186</f>
        <v>0</v>
      </c>
      <c r="BH196" s="9">
        <f>'COSM-TRIPCALC_CWS'!$D$30*'COSM-TRIPPLAN_CWS'!BH186</f>
        <v>0</v>
      </c>
      <c r="BI196" s="9">
        <f>'COSM-TRIPCALC_CWS'!$D$30*'COSM-TRIPPLAN_CWS'!BI186</f>
        <v>0</v>
      </c>
      <c r="BJ196" s="9">
        <f>'COSM-TRIPCALC_CWS'!$D$30*'COSM-TRIPPLAN_CWS'!BJ186</f>
        <v>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425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0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0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0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0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0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0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0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0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0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0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0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0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0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0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0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0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437</v>
      </c>
      <c r="E199" s="66">
        <f>SUM(E193:E198)</f>
        <v>0</v>
      </c>
      <c r="F199" s="66">
        <f t="shared" ref="F199:BL199" si="11">SUM(F193:F198)</f>
        <v>0</v>
      </c>
      <c r="G199" s="66">
        <f t="shared" si="11"/>
        <v>0</v>
      </c>
      <c r="H199" s="66">
        <f t="shared" si="11"/>
        <v>0</v>
      </c>
      <c r="I199" s="66">
        <f t="shared" si="11"/>
        <v>0</v>
      </c>
      <c r="J199" s="66">
        <f t="shared" si="11"/>
        <v>0</v>
      </c>
      <c r="K199" s="66">
        <f t="shared" si="11"/>
        <v>0</v>
      </c>
      <c r="L199" s="66">
        <f t="shared" si="11"/>
        <v>0</v>
      </c>
      <c r="M199" s="66">
        <f t="shared" si="11"/>
        <v>0</v>
      </c>
      <c r="N199" s="66">
        <f t="shared" si="11"/>
        <v>0</v>
      </c>
      <c r="O199" s="66">
        <f t="shared" si="11"/>
        <v>0</v>
      </c>
      <c r="P199" s="66">
        <f t="shared" si="11"/>
        <v>0</v>
      </c>
      <c r="Q199" s="66">
        <f t="shared" si="11"/>
        <v>0</v>
      </c>
      <c r="R199" s="66">
        <f t="shared" si="11"/>
        <v>0</v>
      </c>
      <c r="S199" s="66">
        <f t="shared" si="11"/>
        <v>0</v>
      </c>
      <c r="T199" s="66">
        <f t="shared" si="11"/>
        <v>0</v>
      </c>
      <c r="U199" s="66">
        <f t="shared" si="11"/>
        <v>0</v>
      </c>
      <c r="V199" s="66">
        <f t="shared" si="11"/>
        <v>0</v>
      </c>
      <c r="W199" s="66">
        <f t="shared" si="11"/>
        <v>0</v>
      </c>
      <c r="X199" s="66">
        <f t="shared" si="11"/>
        <v>0</v>
      </c>
      <c r="Y199" s="66">
        <f t="shared" si="11"/>
        <v>0</v>
      </c>
      <c r="Z199" s="66">
        <f t="shared" si="11"/>
        <v>0</v>
      </c>
      <c r="AA199" s="66">
        <f t="shared" si="11"/>
        <v>0</v>
      </c>
      <c r="AB199" s="66">
        <f t="shared" si="11"/>
        <v>0</v>
      </c>
      <c r="AC199" s="66">
        <f t="shared" si="11"/>
        <v>0</v>
      </c>
      <c r="AD199" s="66">
        <f t="shared" si="11"/>
        <v>0</v>
      </c>
      <c r="AE199" s="66">
        <f t="shared" si="11"/>
        <v>0</v>
      </c>
      <c r="AF199" s="66">
        <f t="shared" si="11"/>
        <v>0</v>
      </c>
      <c r="AG199" s="66">
        <f t="shared" si="11"/>
        <v>0</v>
      </c>
      <c r="AH199" s="66">
        <f t="shared" si="11"/>
        <v>0</v>
      </c>
      <c r="AI199" s="66">
        <f t="shared" si="11"/>
        <v>0</v>
      </c>
      <c r="AJ199" s="66">
        <f t="shared" si="11"/>
        <v>0</v>
      </c>
      <c r="AK199" s="66">
        <f t="shared" si="11"/>
        <v>0</v>
      </c>
      <c r="AL199" s="66">
        <f t="shared" si="11"/>
        <v>0</v>
      </c>
      <c r="AM199" s="66">
        <f t="shared" si="11"/>
        <v>0</v>
      </c>
      <c r="AN199" s="66">
        <f t="shared" si="11"/>
        <v>0</v>
      </c>
      <c r="AO199" s="66">
        <f t="shared" si="11"/>
        <v>0</v>
      </c>
      <c r="AP199" s="66">
        <f t="shared" si="11"/>
        <v>0</v>
      </c>
      <c r="AQ199" s="66">
        <f t="shared" si="11"/>
        <v>0</v>
      </c>
      <c r="AR199" s="66">
        <f t="shared" si="11"/>
        <v>0</v>
      </c>
      <c r="AS199" s="66">
        <f t="shared" si="11"/>
        <v>0</v>
      </c>
      <c r="AT199" s="66">
        <f t="shared" si="11"/>
        <v>0</v>
      </c>
      <c r="AU199" s="66">
        <f t="shared" si="11"/>
        <v>0</v>
      </c>
      <c r="AV199" s="66">
        <f t="shared" si="11"/>
        <v>0</v>
      </c>
      <c r="AW199" s="66">
        <f t="shared" si="11"/>
        <v>0</v>
      </c>
      <c r="AX199" s="66">
        <f t="shared" si="11"/>
        <v>0</v>
      </c>
      <c r="AY199" s="66">
        <f t="shared" si="11"/>
        <v>0</v>
      </c>
      <c r="AZ199" s="66">
        <f t="shared" si="11"/>
        <v>0</v>
      </c>
      <c r="BA199" s="66">
        <f t="shared" si="11"/>
        <v>0</v>
      </c>
      <c r="BB199" s="66">
        <f t="shared" si="11"/>
        <v>0</v>
      </c>
      <c r="BC199" s="66">
        <f t="shared" si="11"/>
        <v>0</v>
      </c>
      <c r="BD199" s="66">
        <f t="shared" si="11"/>
        <v>0</v>
      </c>
      <c r="BE199" s="66">
        <f t="shared" si="11"/>
        <v>0</v>
      </c>
      <c r="BF199" s="66">
        <f t="shared" si="11"/>
        <v>0</v>
      </c>
      <c r="BG199" s="66">
        <f t="shared" si="11"/>
        <v>0</v>
      </c>
      <c r="BH199" s="66">
        <f t="shared" si="11"/>
        <v>0</v>
      </c>
      <c r="BI199" s="66">
        <f t="shared" si="11"/>
        <v>0</v>
      </c>
      <c r="BJ199" s="66">
        <f t="shared" si="11"/>
        <v>0</v>
      </c>
      <c r="BK199" s="66">
        <f t="shared" si="11"/>
        <v>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B1:BQ7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4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652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359</v>
      </c>
      <c r="C3" s="169">
        <f>C25</f>
        <v>0</v>
      </c>
      <c r="D3" s="169">
        <f>SUM(D25:O25)</f>
        <v>6427</v>
      </c>
      <c r="E3" s="169">
        <f>SUM(P25:AA25)</f>
        <v>14178</v>
      </c>
      <c r="F3" s="169">
        <f>SUM(AB25:AM25)</f>
        <v>18145</v>
      </c>
      <c r="G3" s="169">
        <f>SUM(AN25:AY25)</f>
        <v>37388</v>
      </c>
      <c r="H3" s="169">
        <f>SUM(AZ25:BK25)</f>
        <v>38511</v>
      </c>
      <c r="I3" s="169">
        <f>SUM(C3:H3)</f>
        <v>114649</v>
      </c>
    </row>
    <row r="5" spans="2:63" x14ac:dyDescent="0.15">
      <c r="B5" s="16" t="s">
        <v>340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1054</v>
      </c>
      <c r="C6" s="169">
        <f>C30</f>
        <v>0</v>
      </c>
      <c r="D6" s="169">
        <f>D30</f>
        <v>0</v>
      </c>
      <c r="E6" s="169">
        <f t="shared" ref="E6:H7" si="0">D18</f>
        <v>0</v>
      </c>
      <c r="F6" s="169">
        <f t="shared" si="0"/>
        <v>0</v>
      </c>
      <c r="G6" s="169">
        <f t="shared" si="0"/>
        <v>0</v>
      </c>
      <c r="H6" s="169">
        <f t="shared" si="0"/>
        <v>0</v>
      </c>
    </row>
    <row r="7" spans="2:63" x14ac:dyDescent="0.15">
      <c r="B7" s="47" t="s">
        <v>1055</v>
      </c>
      <c r="C7" s="66">
        <f>C31</f>
        <v>0</v>
      </c>
      <c r="D7" s="114">
        <f>D31</f>
        <v>0</v>
      </c>
      <c r="E7" s="114">
        <f t="shared" si="0"/>
        <v>0</v>
      </c>
      <c r="F7" s="114">
        <f t="shared" si="0"/>
        <v>0</v>
      </c>
      <c r="G7" s="114">
        <f t="shared" si="0"/>
        <v>0</v>
      </c>
      <c r="H7" s="114">
        <f t="shared" si="0"/>
        <v>0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1060</v>
      </c>
    </row>
    <row r="9" spans="2:63" s="169" customFormat="1" x14ac:dyDescent="0.15">
      <c r="B9" s="314" t="s">
        <v>1054</v>
      </c>
      <c r="C9" s="169">
        <f>C34</f>
        <v>0</v>
      </c>
      <c r="D9" s="169">
        <f>SUM(D34:O34)</f>
        <v>6427</v>
      </c>
      <c r="E9" s="169">
        <f>SUM(P34:AA34)</f>
        <v>14178</v>
      </c>
      <c r="F9" s="169">
        <f>SUM(AB34:AM34)</f>
        <v>18145</v>
      </c>
      <c r="G9" s="169">
        <f>SUM(AN34:AY34)</f>
        <v>37388</v>
      </c>
      <c r="H9" s="169">
        <f>SUM(AZ34:BK34)</f>
        <v>38511</v>
      </c>
    </row>
    <row r="10" spans="2:63" x14ac:dyDescent="0.15">
      <c r="B10" s="110" t="s">
        <v>1056</v>
      </c>
      <c r="C10" s="9">
        <f>C35</f>
        <v>0</v>
      </c>
      <c r="D10" s="9">
        <f>SUM(D35:O35)</f>
        <v>61056500</v>
      </c>
      <c r="E10" s="9">
        <f>SUM(P35:AA35)</f>
        <v>144119370</v>
      </c>
      <c r="F10" s="9">
        <f>SUM(AB35:AM35)</f>
        <v>207742105</v>
      </c>
      <c r="G10" s="9">
        <f>SUM(AN35:AY35)</f>
        <v>8001032</v>
      </c>
      <c r="H10" s="9">
        <f>SUM(AZ35:BK35)</f>
        <v>418866817.05000013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339</v>
      </c>
      <c r="C11" s="107"/>
    </row>
    <row r="12" spans="2:63" s="169" customFormat="1" x14ac:dyDescent="0.15">
      <c r="B12" s="314" t="s">
        <v>1054</v>
      </c>
      <c r="C12" s="169">
        <v>0</v>
      </c>
      <c r="D12" s="169">
        <f>SUM(D38:O38)</f>
        <v>6427</v>
      </c>
      <c r="E12" s="169">
        <f>SUM(P38:AA38)</f>
        <v>14178</v>
      </c>
      <c r="F12" s="169">
        <f>SUM(AB38:AM38)</f>
        <v>18145</v>
      </c>
      <c r="G12" s="169">
        <f>SUM(AN38:AY38)</f>
        <v>37388</v>
      </c>
      <c r="H12" s="169">
        <f>SUM(AZ38:BK38)</f>
        <v>38511</v>
      </c>
    </row>
    <row r="13" spans="2:63" x14ac:dyDescent="0.15">
      <c r="B13" s="110" t="s">
        <v>1057</v>
      </c>
      <c r="C13" s="9">
        <v>0</v>
      </c>
      <c r="D13" s="9">
        <f>SUM(D39:O39)</f>
        <v>61056500</v>
      </c>
      <c r="E13" s="9">
        <f>SUM(P39:AA39)</f>
        <v>144119370</v>
      </c>
      <c r="F13" s="9">
        <f>SUM(AB39:AM39)</f>
        <v>207742105</v>
      </c>
      <c r="G13" s="9">
        <f>SUM(AN39:AY39)</f>
        <v>8001032</v>
      </c>
      <c r="H13" s="9">
        <f>SUM(AZ39:BK39)</f>
        <v>418866817.05000013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341</v>
      </c>
      <c r="C14" s="97"/>
    </row>
    <row r="15" spans="2:63" s="169" customFormat="1" ht="16.5" customHeight="1" x14ac:dyDescent="0.15">
      <c r="B15" s="314" t="s">
        <v>1054</v>
      </c>
      <c r="C15" s="169">
        <f t="shared" ref="C15:H16" si="1">C9-C12</f>
        <v>0</v>
      </c>
      <c r="D15" s="169">
        <f t="shared" si="1"/>
        <v>0</v>
      </c>
      <c r="E15" s="169">
        <f t="shared" si="1"/>
        <v>0</v>
      </c>
      <c r="F15" s="169">
        <f t="shared" si="1"/>
        <v>0</v>
      </c>
      <c r="G15" s="169">
        <f t="shared" si="1"/>
        <v>0</v>
      </c>
      <c r="H15" s="169">
        <f t="shared" si="1"/>
        <v>0</v>
      </c>
    </row>
    <row r="16" spans="2:63" x14ac:dyDescent="0.15">
      <c r="B16" s="110" t="s">
        <v>1057</v>
      </c>
      <c r="C16" s="9">
        <f t="shared" si="1"/>
        <v>0</v>
      </c>
      <c r="D16" s="9">
        <f t="shared" si="1"/>
        <v>0</v>
      </c>
      <c r="E16" s="9">
        <f t="shared" si="1"/>
        <v>0</v>
      </c>
      <c r="F16" s="9">
        <f t="shared" si="1"/>
        <v>0</v>
      </c>
      <c r="G16" s="9">
        <f t="shared" si="1"/>
        <v>0</v>
      </c>
      <c r="H16" s="9">
        <f t="shared" si="1"/>
        <v>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342</v>
      </c>
    </row>
    <row r="18" spans="2:69" x14ac:dyDescent="0.15">
      <c r="B18" s="106" t="s">
        <v>1054</v>
      </c>
      <c r="C18">
        <f t="shared" ref="C18:H19" si="2">C6+C15</f>
        <v>0</v>
      </c>
      <c r="D18">
        <f t="shared" si="2"/>
        <v>0</v>
      </c>
      <c r="E18">
        <f t="shared" si="2"/>
        <v>0</v>
      </c>
      <c r="F18">
        <f t="shared" si="2"/>
        <v>0</v>
      </c>
      <c r="G18">
        <f t="shared" si="2"/>
        <v>0</v>
      </c>
      <c r="H18">
        <f t="shared" si="2"/>
        <v>0</v>
      </c>
    </row>
    <row r="19" spans="2:69" x14ac:dyDescent="0.15">
      <c r="B19" s="110" t="s">
        <v>1056</v>
      </c>
      <c r="C19" s="9">
        <f t="shared" si="2"/>
        <v>0</v>
      </c>
      <c r="D19" s="9">
        <f t="shared" si="2"/>
        <v>0</v>
      </c>
      <c r="E19" s="9">
        <f t="shared" si="2"/>
        <v>0</v>
      </c>
      <c r="F19" s="9">
        <f t="shared" si="2"/>
        <v>0</v>
      </c>
      <c r="G19" s="9">
        <f t="shared" si="2"/>
        <v>0</v>
      </c>
      <c r="H19" s="9">
        <f t="shared" si="2"/>
        <v>0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x14ac:dyDescent="0.15">
      <c r="C21" s="75"/>
      <c r="D21" s="387" t="s">
        <v>35</v>
      </c>
      <c r="E21" s="387"/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 t="s">
        <v>36</v>
      </c>
      <c r="Q21" s="387"/>
      <c r="R21" s="387"/>
      <c r="S21" s="387"/>
      <c r="T21" s="387"/>
      <c r="U21" s="387"/>
      <c r="V21" s="387"/>
      <c r="W21" s="387"/>
      <c r="X21" s="387"/>
      <c r="Y21" s="387"/>
      <c r="Z21" s="387"/>
      <c r="AA21" s="387"/>
      <c r="AB21" s="387" t="s">
        <v>37</v>
      </c>
      <c r="AC21" s="387"/>
      <c r="AD21" s="387"/>
      <c r="AE21" s="387"/>
      <c r="AF21" s="387"/>
      <c r="AG21" s="387"/>
      <c r="AH21" s="387"/>
      <c r="AI21" s="387"/>
      <c r="AJ21" s="387"/>
      <c r="AK21" s="387"/>
      <c r="AL21" s="387"/>
      <c r="AM21" s="387"/>
      <c r="AN21" s="387" t="s">
        <v>38</v>
      </c>
      <c r="AO21" s="387"/>
      <c r="AP21" s="387"/>
      <c r="AQ21" s="387"/>
      <c r="AR21" s="387"/>
      <c r="AS21" s="387"/>
      <c r="AT21" s="387"/>
      <c r="AU21" s="387"/>
      <c r="AV21" s="387"/>
      <c r="AW21" s="387"/>
      <c r="AX21" s="387"/>
      <c r="AY21" s="387"/>
      <c r="AZ21" s="387" t="s">
        <v>39</v>
      </c>
      <c r="BA21" s="387"/>
      <c r="BB21" s="387"/>
      <c r="BC21" s="387"/>
      <c r="BD21" s="387"/>
      <c r="BE21" s="387"/>
      <c r="BF21" s="387"/>
      <c r="BG21" s="387"/>
      <c r="BH21" s="387"/>
      <c r="BI21" s="387"/>
      <c r="BJ21" s="387"/>
      <c r="BK21" s="387"/>
      <c r="BM21" s="10" t="s">
        <v>631</v>
      </c>
    </row>
    <row r="22" spans="2:69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651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358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431</v>
      </c>
      <c r="H25" s="313">
        <f>'REV-REVCALC_CWS'!G13</f>
        <v>754</v>
      </c>
      <c r="I25" s="313">
        <f>'REV-REVCALC_CWS'!H13</f>
        <v>754</v>
      </c>
      <c r="J25" s="313">
        <f>'REV-REVCALC_CWS'!I13</f>
        <v>754</v>
      </c>
      <c r="K25" s="313">
        <f>'REV-REVCALC_CWS'!J13</f>
        <v>754</v>
      </c>
      <c r="L25" s="313">
        <f>'REV-REVCALC_CWS'!K13</f>
        <v>754</v>
      </c>
      <c r="M25" s="313">
        <f>'REV-REVCALC_CWS'!L13</f>
        <v>754</v>
      </c>
      <c r="N25" s="313">
        <f>'REV-REVCALC_CWS'!M13</f>
        <v>754</v>
      </c>
      <c r="O25" s="313">
        <f>'REV-REVCALC_CWS'!N13</f>
        <v>718</v>
      </c>
      <c r="P25" s="313">
        <f>'REV-REVCALC_CWS'!O13</f>
        <v>709</v>
      </c>
      <c r="Q25" s="313">
        <f>'REV-REVCALC_CWS'!P13</f>
        <v>1135</v>
      </c>
      <c r="R25" s="313">
        <f>'REV-REVCALC_CWS'!Q13</f>
        <v>1276</v>
      </c>
      <c r="S25" s="313">
        <f>'REV-REVCALC_CWS'!R13</f>
        <v>1276</v>
      </c>
      <c r="T25" s="313">
        <f>'REV-REVCALC_CWS'!S13</f>
        <v>1276</v>
      </c>
      <c r="U25" s="313">
        <f>'REV-REVCALC_CWS'!T13</f>
        <v>1276</v>
      </c>
      <c r="V25" s="313">
        <f>'REV-REVCALC_CWS'!U13</f>
        <v>1276</v>
      </c>
      <c r="W25" s="313">
        <f>'REV-REVCALC_CWS'!V13</f>
        <v>1276</v>
      </c>
      <c r="X25" s="313">
        <f>'REV-REVCALC_CWS'!W13</f>
        <v>1276</v>
      </c>
      <c r="Y25" s="313">
        <f>'REV-REVCALC_CWS'!X13</f>
        <v>1276</v>
      </c>
      <c r="Z25" s="313">
        <f>'REV-REVCALC_CWS'!Y13</f>
        <v>1276</v>
      </c>
      <c r="AA25" s="313">
        <f>'REV-REVCALC_CWS'!Z13</f>
        <v>850</v>
      </c>
      <c r="AB25" s="313">
        <f>'REV-REVCALC_CWS'!AA13</f>
        <v>907</v>
      </c>
      <c r="AC25" s="313">
        <f>'REV-REVCALC_CWS'!AB13</f>
        <v>1452</v>
      </c>
      <c r="AD25" s="313">
        <f>'REV-REVCALC_CWS'!AC13</f>
        <v>1633</v>
      </c>
      <c r="AE25" s="313">
        <f>'REV-REVCALC_CWS'!AD13</f>
        <v>1633</v>
      </c>
      <c r="AF25" s="313">
        <f>'REV-REVCALC_CWS'!AE13</f>
        <v>1633</v>
      </c>
      <c r="AG25" s="313">
        <f>'REV-REVCALC_CWS'!AF13</f>
        <v>1633</v>
      </c>
      <c r="AH25" s="313">
        <f>'REV-REVCALC_CWS'!AG13</f>
        <v>1633</v>
      </c>
      <c r="AI25" s="313">
        <f>'REV-REVCALC_CWS'!AH13</f>
        <v>1633</v>
      </c>
      <c r="AJ25" s="313">
        <f>'REV-REVCALC_CWS'!AI13</f>
        <v>1633</v>
      </c>
      <c r="AK25" s="313">
        <f>'REV-REVCALC_CWS'!AJ13</f>
        <v>1633</v>
      </c>
      <c r="AL25" s="313">
        <f>'REV-REVCALC_CWS'!AK13</f>
        <v>1633</v>
      </c>
      <c r="AM25" s="313">
        <f>'REV-REVCALC_CWS'!AL13</f>
        <v>1089</v>
      </c>
      <c r="AN25" s="313">
        <f>'REV-REVCALC_CWS'!AM13</f>
        <v>1869</v>
      </c>
      <c r="AO25" s="313">
        <f>'REV-REVCALC_CWS'!AN13</f>
        <v>2991</v>
      </c>
      <c r="AP25" s="313">
        <f>'REV-REVCALC_CWS'!AO13</f>
        <v>3365</v>
      </c>
      <c r="AQ25" s="313">
        <f>'REV-REVCALC_CWS'!AP13</f>
        <v>3365</v>
      </c>
      <c r="AR25" s="313">
        <f>'REV-REVCALC_CWS'!AQ13</f>
        <v>3365</v>
      </c>
      <c r="AS25" s="313">
        <f>'REV-REVCALC_CWS'!AR13</f>
        <v>3365</v>
      </c>
      <c r="AT25" s="313">
        <f>'REV-REVCALC_CWS'!AS13</f>
        <v>3365</v>
      </c>
      <c r="AU25" s="313">
        <f>'REV-REVCALC_CWS'!AT13</f>
        <v>3365</v>
      </c>
      <c r="AV25" s="313">
        <f>'REV-REVCALC_CWS'!AU13</f>
        <v>3365</v>
      </c>
      <c r="AW25" s="313">
        <f>'REV-REVCALC_CWS'!AV13</f>
        <v>3365</v>
      </c>
      <c r="AX25" s="313">
        <f>'REV-REVCALC_CWS'!AW13</f>
        <v>3365</v>
      </c>
      <c r="AY25" s="313">
        <f>'REV-REVCALC_CWS'!AX13</f>
        <v>2243</v>
      </c>
      <c r="AZ25" s="313">
        <f>'REV-REVCALC_CWS'!AY13</f>
        <v>1925</v>
      </c>
      <c r="BA25" s="313">
        <f>'REV-REVCALC_CWS'!AZ13</f>
        <v>3081</v>
      </c>
      <c r="BB25" s="313">
        <f>'REV-REVCALC_CWS'!BA13</f>
        <v>3466</v>
      </c>
      <c r="BC25" s="313">
        <f>'REV-REVCALC_CWS'!BB13</f>
        <v>3466</v>
      </c>
      <c r="BD25" s="313">
        <f>'REV-REVCALC_CWS'!BC13</f>
        <v>3466</v>
      </c>
      <c r="BE25" s="313">
        <f>'REV-REVCALC_CWS'!BD13</f>
        <v>3466</v>
      </c>
      <c r="BF25" s="313">
        <f>'REV-REVCALC_CWS'!BE13</f>
        <v>3466</v>
      </c>
      <c r="BG25" s="313">
        <f>'REV-REVCALC_CWS'!BF13</f>
        <v>3466</v>
      </c>
      <c r="BH25" s="313">
        <f>'REV-REVCALC_CWS'!BG13</f>
        <v>3466</v>
      </c>
      <c r="BI25" s="313">
        <f>'REV-REVCALC_CWS'!BH13</f>
        <v>3466</v>
      </c>
      <c r="BJ25" s="313">
        <f>'REV-REVCALC_CWS'!BI13</f>
        <v>3466</v>
      </c>
      <c r="BK25" s="313">
        <f>'REV-REVCALC_CWS'!BJ13</f>
        <v>2311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343</v>
      </c>
      <c r="C27" s="145">
        <v>0</v>
      </c>
      <c r="D27" s="145">
        <f>'COGS-PRICE-MARGIN_CWS'!$E5</f>
        <v>9500</v>
      </c>
      <c r="E27" s="145">
        <f>'COGS-PRICE-MARGIN_CWS'!$E5</f>
        <v>9500</v>
      </c>
      <c r="F27" s="145">
        <f>'COGS-PRICE-MARGIN_CWS'!$E5</f>
        <v>9500</v>
      </c>
      <c r="G27" s="145">
        <f>'COGS-PRICE-MARGIN_CWS'!$E5</f>
        <v>9500</v>
      </c>
      <c r="H27" s="145">
        <f>'COGS-PRICE-MARGIN_CWS'!$E5</f>
        <v>9500</v>
      </c>
      <c r="I27" s="145">
        <f>'COGS-PRICE-MARGIN_CWS'!$E5</f>
        <v>9500</v>
      </c>
      <c r="J27" s="145">
        <f>'COGS-PRICE-MARGIN_CWS'!$E5</f>
        <v>9500</v>
      </c>
      <c r="K27" s="145">
        <f>'COGS-PRICE-MARGIN_CWS'!$E5</f>
        <v>9500</v>
      </c>
      <c r="L27" s="145">
        <f>'COGS-PRICE-MARGIN_CWS'!$E5</f>
        <v>9500</v>
      </c>
      <c r="M27" s="145">
        <f>'COGS-PRICE-MARGIN_CWS'!$E5</f>
        <v>9500</v>
      </c>
      <c r="N27" s="145">
        <f>'COGS-PRICE-MARGIN_CWS'!$E5</f>
        <v>9500</v>
      </c>
      <c r="O27" s="145">
        <f>'COGS-PRICE-MARGIN_CWS'!$E5</f>
        <v>9500</v>
      </c>
      <c r="P27" s="145">
        <f>'COGS-PRICE-MARGIN_CWS'!$E55</f>
        <v>10165</v>
      </c>
      <c r="Q27" s="145">
        <f>'COGS-PRICE-MARGIN_CWS'!$E55</f>
        <v>10165</v>
      </c>
      <c r="R27" s="145">
        <f>'COGS-PRICE-MARGIN_CWS'!$E55</f>
        <v>10165</v>
      </c>
      <c r="S27" s="145">
        <f>'COGS-PRICE-MARGIN_CWS'!$E55</f>
        <v>10165</v>
      </c>
      <c r="T27" s="145">
        <f>'COGS-PRICE-MARGIN_CWS'!$E55</f>
        <v>10165</v>
      </c>
      <c r="U27" s="145">
        <f>'COGS-PRICE-MARGIN_CWS'!$E55</f>
        <v>10165</v>
      </c>
      <c r="V27" s="145">
        <f>'COGS-PRICE-MARGIN_CWS'!$E55</f>
        <v>10165</v>
      </c>
      <c r="W27" s="145">
        <f>'COGS-PRICE-MARGIN_CWS'!$E55</f>
        <v>10165</v>
      </c>
      <c r="X27" s="145">
        <f>'COGS-PRICE-MARGIN_CWS'!$E55</f>
        <v>10165</v>
      </c>
      <c r="Y27" s="145">
        <f>'COGS-PRICE-MARGIN_CWS'!$E55</f>
        <v>10165</v>
      </c>
      <c r="Z27" s="145">
        <f>'COGS-PRICE-MARGIN_CWS'!$E55</f>
        <v>10165</v>
      </c>
      <c r="AA27" s="145">
        <f>'COGS-PRICE-MARGIN_CWS'!$E55</f>
        <v>10165</v>
      </c>
      <c r="AB27" s="145">
        <f>'COGS-PRICE-MARGIN_CWS'!$E76</f>
        <v>11449</v>
      </c>
      <c r="AC27" s="145">
        <f>'COGS-PRICE-MARGIN_CWS'!$E76</f>
        <v>11449</v>
      </c>
      <c r="AD27" s="145">
        <f>'COGS-PRICE-MARGIN_CWS'!$E76</f>
        <v>11449</v>
      </c>
      <c r="AE27" s="145">
        <f>'COGS-PRICE-MARGIN_CWS'!$E76</f>
        <v>11449</v>
      </c>
      <c r="AF27" s="145">
        <f>'COGS-PRICE-MARGIN_CWS'!$E76</f>
        <v>11449</v>
      </c>
      <c r="AG27" s="145">
        <f>'COGS-PRICE-MARGIN_CWS'!$E76</f>
        <v>11449</v>
      </c>
      <c r="AH27" s="145">
        <f>'COGS-PRICE-MARGIN_CWS'!$E76</f>
        <v>11449</v>
      </c>
      <c r="AI27" s="145">
        <f>'COGS-PRICE-MARGIN_CWS'!$E76</f>
        <v>11449</v>
      </c>
      <c r="AJ27" s="145">
        <f>'COGS-PRICE-MARGIN_CWS'!$E76</f>
        <v>11449</v>
      </c>
      <c r="AK27" s="145">
        <f>'COGS-PRICE-MARGIN_CWS'!$E76</f>
        <v>11449</v>
      </c>
      <c r="AL27" s="145">
        <f>'COGS-PRICE-MARGIN_CWS'!$E76</f>
        <v>11449</v>
      </c>
      <c r="AM27" s="145">
        <f>'COGS-PRICE-MARGIN_CWS'!$E76</f>
        <v>11449</v>
      </c>
      <c r="AN27" s="145">
        <f>'COGS-PRICE-MARGIN_CWS'!$E97</f>
        <v>214</v>
      </c>
      <c r="AO27" s="145">
        <f>'COGS-PRICE-MARGIN_CWS'!$E97</f>
        <v>214</v>
      </c>
      <c r="AP27" s="145">
        <f>'COGS-PRICE-MARGIN_CWS'!$E97</f>
        <v>214</v>
      </c>
      <c r="AQ27" s="145">
        <f>'COGS-PRICE-MARGIN_CWS'!$E97</f>
        <v>214</v>
      </c>
      <c r="AR27" s="145">
        <f>'COGS-PRICE-MARGIN_CWS'!$E97</f>
        <v>214</v>
      </c>
      <c r="AS27" s="145">
        <f>'COGS-PRICE-MARGIN_CWS'!$E97</f>
        <v>214</v>
      </c>
      <c r="AT27" s="145">
        <f>'COGS-PRICE-MARGIN_CWS'!$E97</f>
        <v>214</v>
      </c>
      <c r="AU27" s="145">
        <f>'COGS-PRICE-MARGIN_CWS'!$E97</f>
        <v>214</v>
      </c>
      <c r="AV27" s="145">
        <f>'COGS-PRICE-MARGIN_CWS'!$E97</f>
        <v>214</v>
      </c>
      <c r="AW27" s="145">
        <f>'COGS-PRICE-MARGIN_CWS'!$E97</f>
        <v>214</v>
      </c>
      <c r="AX27" s="145">
        <f>'COGS-PRICE-MARGIN_CWS'!$E97</f>
        <v>214</v>
      </c>
      <c r="AY27" s="145">
        <f>'COGS-PRICE-MARGIN_CWS'!$E97</f>
        <v>214</v>
      </c>
      <c r="AZ27" s="145">
        <f>'COGS-PRICE-MARGIN_CWS'!$E105</f>
        <v>10876.550000000001</v>
      </c>
      <c r="BA27" s="145">
        <f>'COGS-PRICE-MARGIN_CWS'!$E105</f>
        <v>10876.550000000001</v>
      </c>
      <c r="BB27" s="145">
        <f>'COGS-PRICE-MARGIN_CWS'!$E105</f>
        <v>10876.550000000001</v>
      </c>
      <c r="BC27" s="145">
        <f>'COGS-PRICE-MARGIN_CWS'!$E105</f>
        <v>10876.550000000001</v>
      </c>
      <c r="BD27" s="145">
        <f>'COGS-PRICE-MARGIN_CWS'!$E105</f>
        <v>10876.550000000001</v>
      </c>
      <c r="BE27" s="145">
        <f>'COGS-PRICE-MARGIN_CWS'!$E105</f>
        <v>10876.550000000001</v>
      </c>
      <c r="BF27" s="145">
        <f>'COGS-PRICE-MARGIN_CWS'!$E105</f>
        <v>10876.550000000001</v>
      </c>
      <c r="BG27" s="145">
        <f>'COGS-PRICE-MARGIN_CWS'!$E105</f>
        <v>10876.550000000001</v>
      </c>
      <c r="BH27" s="145">
        <f>'COGS-PRICE-MARGIN_CWS'!$E105</f>
        <v>10876.550000000001</v>
      </c>
      <c r="BI27" s="145">
        <f>'COGS-PRICE-MARGIN_CWS'!$E105</f>
        <v>10876.550000000001</v>
      </c>
      <c r="BJ27" s="145">
        <f>'COGS-PRICE-MARGIN_CWS'!$E105</f>
        <v>10876.550000000001</v>
      </c>
      <c r="BK27" s="145">
        <f>'COGS-PRICE-MARGIN_CWS'!$E105</f>
        <v>10876.550000000001</v>
      </c>
      <c r="BL27" s="145">
        <f>'COGS-PRICE-MARGIN_CWS'!$E105</f>
        <v>10876.550000000001</v>
      </c>
      <c r="BM27" s="145">
        <f>'COGS-PRICE-MARGIN_CWS'!$E105</f>
        <v>10876.550000000001</v>
      </c>
      <c r="BN27" s="145">
        <f>'COGS-PRICE-MARGIN_CWS'!$E105</f>
        <v>10876.550000000001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340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1054</v>
      </c>
      <c r="C30" s="169">
        <v>0</v>
      </c>
      <c r="D30" s="169">
        <f t="shared" ref="D30:AI30" si="3">C47</f>
        <v>0</v>
      </c>
      <c r="E30" s="169">
        <f>D47</f>
        <v>0</v>
      </c>
      <c r="F30" s="169">
        <f t="shared" si="3"/>
        <v>0</v>
      </c>
      <c r="G30" s="169">
        <f t="shared" si="3"/>
        <v>0</v>
      </c>
      <c r="H30" s="169">
        <f t="shared" si="3"/>
        <v>0</v>
      </c>
      <c r="I30" s="169">
        <f t="shared" si="3"/>
        <v>0</v>
      </c>
      <c r="J30" s="169">
        <f t="shared" si="3"/>
        <v>0</v>
      </c>
      <c r="K30" s="169">
        <f t="shared" si="3"/>
        <v>0</v>
      </c>
      <c r="L30" s="169">
        <f t="shared" si="3"/>
        <v>0</v>
      </c>
      <c r="M30" s="169">
        <f t="shared" si="3"/>
        <v>0</v>
      </c>
      <c r="N30" s="169">
        <f t="shared" si="3"/>
        <v>0</v>
      </c>
      <c r="O30" s="169">
        <f t="shared" si="3"/>
        <v>0</v>
      </c>
      <c r="P30" s="169">
        <f t="shared" si="3"/>
        <v>0</v>
      </c>
      <c r="Q30" s="169">
        <f t="shared" si="3"/>
        <v>0</v>
      </c>
      <c r="R30" s="169">
        <f t="shared" si="3"/>
        <v>0</v>
      </c>
      <c r="S30" s="169">
        <f t="shared" si="3"/>
        <v>0</v>
      </c>
      <c r="T30" s="169">
        <f t="shared" si="3"/>
        <v>0</v>
      </c>
      <c r="U30" s="169">
        <f t="shared" si="3"/>
        <v>0</v>
      </c>
      <c r="V30" s="169">
        <f t="shared" si="3"/>
        <v>0</v>
      </c>
      <c r="W30" s="169">
        <f t="shared" si="3"/>
        <v>0</v>
      </c>
      <c r="X30" s="169">
        <f t="shared" si="3"/>
        <v>0</v>
      </c>
      <c r="Y30" s="169">
        <f t="shared" si="3"/>
        <v>0</v>
      </c>
      <c r="Z30" s="169">
        <f t="shared" si="3"/>
        <v>0</v>
      </c>
      <c r="AA30" s="169">
        <f t="shared" si="3"/>
        <v>0</v>
      </c>
      <c r="AB30" s="169">
        <f t="shared" si="3"/>
        <v>0</v>
      </c>
      <c r="AC30" s="169">
        <f t="shared" si="3"/>
        <v>0</v>
      </c>
      <c r="AD30" s="169">
        <f t="shared" si="3"/>
        <v>0</v>
      </c>
      <c r="AE30" s="169">
        <f t="shared" si="3"/>
        <v>0</v>
      </c>
      <c r="AF30" s="169">
        <f t="shared" si="3"/>
        <v>0</v>
      </c>
      <c r="AG30" s="169">
        <f t="shared" si="3"/>
        <v>0</v>
      </c>
      <c r="AH30" s="169">
        <f t="shared" si="3"/>
        <v>0</v>
      </c>
      <c r="AI30" s="169">
        <f t="shared" si="3"/>
        <v>0</v>
      </c>
      <c r="AJ30" s="169">
        <f t="shared" ref="AJ30:BN30" si="4">AI47</f>
        <v>0</v>
      </c>
      <c r="AK30" s="169">
        <f t="shared" si="4"/>
        <v>0</v>
      </c>
      <c r="AL30" s="169">
        <f t="shared" si="4"/>
        <v>0</v>
      </c>
      <c r="AM30" s="169">
        <f t="shared" si="4"/>
        <v>0</v>
      </c>
      <c r="AN30" s="169">
        <f t="shared" si="4"/>
        <v>0</v>
      </c>
      <c r="AO30" s="169">
        <f t="shared" si="4"/>
        <v>0</v>
      </c>
      <c r="AP30" s="169">
        <f t="shared" si="4"/>
        <v>0</v>
      </c>
      <c r="AQ30" s="169">
        <f t="shared" si="4"/>
        <v>0</v>
      </c>
      <c r="AR30" s="169">
        <f t="shared" si="4"/>
        <v>0</v>
      </c>
      <c r="AS30" s="169">
        <f t="shared" si="4"/>
        <v>0</v>
      </c>
      <c r="AT30" s="169">
        <f t="shared" si="4"/>
        <v>0</v>
      </c>
      <c r="AU30" s="169">
        <f t="shared" si="4"/>
        <v>0</v>
      </c>
      <c r="AV30" s="169">
        <f t="shared" si="4"/>
        <v>0</v>
      </c>
      <c r="AW30" s="169">
        <f t="shared" si="4"/>
        <v>0</v>
      </c>
      <c r="AX30" s="169">
        <f t="shared" si="4"/>
        <v>0</v>
      </c>
      <c r="AY30" s="169">
        <f t="shared" si="4"/>
        <v>0</v>
      </c>
      <c r="AZ30" s="169">
        <f t="shared" si="4"/>
        <v>0</v>
      </c>
      <c r="BA30" s="169">
        <f t="shared" si="4"/>
        <v>0</v>
      </c>
      <c r="BB30" s="169">
        <f t="shared" si="4"/>
        <v>0</v>
      </c>
      <c r="BC30" s="169">
        <f t="shared" si="4"/>
        <v>0</v>
      </c>
      <c r="BD30" s="169">
        <f t="shared" si="4"/>
        <v>0</v>
      </c>
      <c r="BE30" s="169">
        <f t="shared" si="4"/>
        <v>0</v>
      </c>
      <c r="BF30" s="169">
        <f t="shared" si="4"/>
        <v>0</v>
      </c>
      <c r="BG30" s="169">
        <f t="shared" si="4"/>
        <v>0</v>
      </c>
      <c r="BH30" s="169">
        <f t="shared" si="4"/>
        <v>0</v>
      </c>
      <c r="BI30" s="169">
        <f t="shared" si="4"/>
        <v>0</v>
      </c>
      <c r="BJ30" s="169">
        <f t="shared" si="4"/>
        <v>0</v>
      </c>
      <c r="BK30" s="169">
        <f t="shared" si="4"/>
        <v>0</v>
      </c>
      <c r="BL30" s="169">
        <f t="shared" si="4"/>
        <v>0</v>
      </c>
      <c r="BM30" s="169">
        <f t="shared" si="4"/>
        <v>0</v>
      </c>
      <c r="BN30" s="169">
        <f t="shared" si="4"/>
        <v>0</v>
      </c>
      <c r="BO30" s="169"/>
    </row>
    <row r="31" spans="2:69" s="109" customFormat="1" x14ac:dyDescent="0.15">
      <c r="B31" s="115" t="s">
        <v>1055</v>
      </c>
      <c r="C31" s="145">
        <v>0</v>
      </c>
      <c r="D31" s="145">
        <f t="shared" ref="D31:AI31" si="5">C48</f>
        <v>0</v>
      </c>
      <c r="E31" s="145">
        <f t="shared" si="5"/>
        <v>0</v>
      </c>
      <c r="F31" s="145">
        <f t="shared" si="5"/>
        <v>0</v>
      </c>
      <c r="G31" s="145">
        <f t="shared" si="5"/>
        <v>0</v>
      </c>
      <c r="H31" s="145">
        <f t="shared" si="5"/>
        <v>0</v>
      </c>
      <c r="I31" s="145">
        <f t="shared" si="5"/>
        <v>0</v>
      </c>
      <c r="J31" s="145">
        <f t="shared" si="5"/>
        <v>0</v>
      </c>
      <c r="K31" s="145">
        <f t="shared" si="5"/>
        <v>0</v>
      </c>
      <c r="L31" s="145">
        <f t="shared" si="5"/>
        <v>0</v>
      </c>
      <c r="M31" s="145">
        <f t="shared" si="5"/>
        <v>0</v>
      </c>
      <c r="N31" s="145">
        <f t="shared" si="5"/>
        <v>0</v>
      </c>
      <c r="O31" s="145">
        <f t="shared" si="5"/>
        <v>0</v>
      </c>
      <c r="P31" s="145">
        <f t="shared" si="5"/>
        <v>0</v>
      </c>
      <c r="Q31" s="145">
        <f t="shared" si="5"/>
        <v>0</v>
      </c>
      <c r="R31" s="145">
        <f t="shared" si="5"/>
        <v>0</v>
      </c>
      <c r="S31" s="145">
        <f t="shared" si="5"/>
        <v>0</v>
      </c>
      <c r="T31" s="145">
        <f t="shared" si="5"/>
        <v>0</v>
      </c>
      <c r="U31" s="145">
        <f t="shared" si="5"/>
        <v>0</v>
      </c>
      <c r="V31" s="145">
        <f t="shared" si="5"/>
        <v>0</v>
      </c>
      <c r="W31" s="145">
        <f t="shared" si="5"/>
        <v>0</v>
      </c>
      <c r="X31" s="145">
        <f t="shared" si="5"/>
        <v>0</v>
      </c>
      <c r="Y31" s="145">
        <f t="shared" si="5"/>
        <v>0</v>
      </c>
      <c r="Z31" s="145">
        <f t="shared" si="5"/>
        <v>0</v>
      </c>
      <c r="AA31" s="145">
        <f t="shared" si="5"/>
        <v>0</v>
      </c>
      <c r="AB31" s="145">
        <f t="shared" si="5"/>
        <v>0</v>
      </c>
      <c r="AC31" s="145">
        <f t="shared" si="5"/>
        <v>0</v>
      </c>
      <c r="AD31" s="145">
        <f t="shared" si="5"/>
        <v>0</v>
      </c>
      <c r="AE31" s="145">
        <f t="shared" si="5"/>
        <v>0</v>
      </c>
      <c r="AF31" s="145">
        <f t="shared" si="5"/>
        <v>0</v>
      </c>
      <c r="AG31" s="145">
        <f t="shared" si="5"/>
        <v>0</v>
      </c>
      <c r="AH31" s="145">
        <f t="shared" si="5"/>
        <v>0</v>
      </c>
      <c r="AI31" s="145">
        <f t="shared" si="5"/>
        <v>0</v>
      </c>
      <c r="AJ31" s="145">
        <f t="shared" ref="AJ31:BN31" si="6">AI48</f>
        <v>0</v>
      </c>
      <c r="AK31" s="145">
        <f t="shared" si="6"/>
        <v>0</v>
      </c>
      <c r="AL31" s="145">
        <f t="shared" si="6"/>
        <v>0</v>
      </c>
      <c r="AM31" s="145">
        <f t="shared" si="6"/>
        <v>0</v>
      </c>
      <c r="AN31" s="145">
        <f t="shared" si="6"/>
        <v>0</v>
      </c>
      <c r="AO31" s="145">
        <f t="shared" si="6"/>
        <v>0</v>
      </c>
      <c r="AP31" s="145">
        <f t="shared" si="6"/>
        <v>0</v>
      </c>
      <c r="AQ31" s="145">
        <f t="shared" si="6"/>
        <v>0</v>
      </c>
      <c r="AR31" s="145">
        <f t="shared" si="6"/>
        <v>0</v>
      </c>
      <c r="AS31" s="145">
        <f t="shared" si="6"/>
        <v>0</v>
      </c>
      <c r="AT31" s="145">
        <f t="shared" si="6"/>
        <v>0</v>
      </c>
      <c r="AU31" s="145">
        <f t="shared" si="6"/>
        <v>0</v>
      </c>
      <c r="AV31" s="145">
        <f t="shared" si="6"/>
        <v>0</v>
      </c>
      <c r="AW31" s="145">
        <f t="shared" si="6"/>
        <v>0</v>
      </c>
      <c r="AX31" s="145">
        <f t="shared" si="6"/>
        <v>0</v>
      </c>
      <c r="AY31" s="145">
        <f t="shared" si="6"/>
        <v>0</v>
      </c>
      <c r="AZ31" s="145">
        <f t="shared" si="6"/>
        <v>0</v>
      </c>
      <c r="BA31" s="145">
        <f t="shared" si="6"/>
        <v>0</v>
      </c>
      <c r="BB31" s="145">
        <f t="shared" si="6"/>
        <v>0</v>
      </c>
      <c r="BC31" s="145">
        <f t="shared" si="6"/>
        <v>0</v>
      </c>
      <c r="BD31" s="145">
        <f t="shared" si="6"/>
        <v>0</v>
      </c>
      <c r="BE31" s="145">
        <f t="shared" si="6"/>
        <v>0</v>
      </c>
      <c r="BF31" s="145">
        <f t="shared" si="6"/>
        <v>0</v>
      </c>
      <c r="BG31" s="145">
        <f t="shared" si="6"/>
        <v>0</v>
      </c>
      <c r="BH31" s="145">
        <f t="shared" si="6"/>
        <v>0</v>
      </c>
      <c r="BI31" s="145">
        <f t="shared" si="6"/>
        <v>0</v>
      </c>
      <c r="BJ31" s="145">
        <f t="shared" si="6"/>
        <v>0</v>
      </c>
      <c r="BK31" s="145">
        <f t="shared" si="6"/>
        <v>0</v>
      </c>
      <c r="BL31" s="145">
        <f t="shared" si="6"/>
        <v>0</v>
      </c>
      <c r="BM31" s="145">
        <f t="shared" si="6"/>
        <v>0</v>
      </c>
      <c r="BN31" s="145">
        <f t="shared" si="6"/>
        <v>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1060</v>
      </c>
    </row>
    <row r="34" spans="2:66" s="169" customFormat="1" x14ac:dyDescent="0.15">
      <c r="B34" s="314" t="s">
        <v>1054</v>
      </c>
      <c r="C34" s="169">
        <f t="shared" ref="C34:AH34" si="7">C47-(C30-C38)</f>
        <v>0</v>
      </c>
      <c r="D34" s="169">
        <f t="shared" si="7"/>
        <v>0</v>
      </c>
      <c r="E34" s="169">
        <f t="shared" si="7"/>
        <v>0</v>
      </c>
      <c r="F34" s="169">
        <f t="shared" si="7"/>
        <v>0</v>
      </c>
      <c r="G34" s="169">
        <f>CompraInventarioAbrilAñ1-(G30-G38)</f>
        <v>431</v>
      </c>
      <c r="H34" s="169">
        <f t="shared" si="7"/>
        <v>754</v>
      </c>
      <c r="I34" s="169">
        <f t="shared" si="7"/>
        <v>754</v>
      </c>
      <c r="J34" s="169">
        <f t="shared" si="7"/>
        <v>754</v>
      </c>
      <c r="K34" s="169">
        <f t="shared" si="7"/>
        <v>754</v>
      </c>
      <c r="L34" s="169">
        <f t="shared" si="7"/>
        <v>754</v>
      </c>
      <c r="M34" s="169">
        <f t="shared" si="7"/>
        <v>754</v>
      </c>
      <c r="N34" s="169">
        <f t="shared" si="7"/>
        <v>754</v>
      </c>
      <c r="O34" s="169">
        <f t="shared" si="7"/>
        <v>718</v>
      </c>
      <c r="P34" s="169">
        <f t="shared" si="7"/>
        <v>709</v>
      </c>
      <c r="Q34" s="169">
        <f t="shared" si="7"/>
        <v>1135</v>
      </c>
      <c r="R34" s="169">
        <f t="shared" si="7"/>
        <v>1276</v>
      </c>
      <c r="S34" s="169">
        <f t="shared" si="7"/>
        <v>1276</v>
      </c>
      <c r="T34" s="169">
        <f t="shared" si="7"/>
        <v>1276</v>
      </c>
      <c r="U34" s="169">
        <f t="shared" si="7"/>
        <v>1276</v>
      </c>
      <c r="V34" s="169">
        <f t="shared" si="7"/>
        <v>1276</v>
      </c>
      <c r="W34" s="169">
        <f t="shared" si="7"/>
        <v>1276</v>
      </c>
      <c r="X34" s="169">
        <f t="shared" si="7"/>
        <v>1276</v>
      </c>
      <c r="Y34" s="169">
        <f t="shared" si="7"/>
        <v>1276</v>
      </c>
      <c r="Z34" s="169">
        <f t="shared" si="7"/>
        <v>1276</v>
      </c>
      <c r="AA34" s="169">
        <f t="shared" si="7"/>
        <v>850</v>
      </c>
      <c r="AB34" s="169">
        <f t="shared" si="7"/>
        <v>907</v>
      </c>
      <c r="AC34" s="169">
        <f t="shared" si="7"/>
        <v>1452</v>
      </c>
      <c r="AD34" s="169">
        <f t="shared" si="7"/>
        <v>1633</v>
      </c>
      <c r="AE34" s="169">
        <f t="shared" si="7"/>
        <v>1633</v>
      </c>
      <c r="AF34" s="169">
        <f t="shared" si="7"/>
        <v>1633</v>
      </c>
      <c r="AG34" s="169">
        <f t="shared" si="7"/>
        <v>1633</v>
      </c>
      <c r="AH34" s="169">
        <f t="shared" si="7"/>
        <v>1633</v>
      </c>
      <c r="AI34" s="169">
        <f t="shared" ref="AI34:BN34" si="8">AI47-(AI30-AI38)</f>
        <v>1633</v>
      </c>
      <c r="AJ34" s="169">
        <f t="shared" si="8"/>
        <v>1633</v>
      </c>
      <c r="AK34" s="169">
        <f t="shared" si="8"/>
        <v>1633</v>
      </c>
      <c r="AL34" s="169">
        <f t="shared" si="8"/>
        <v>1633</v>
      </c>
      <c r="AM34" s="169">
        <f t="shared" si="8"/>
        <v>1089</v>
      </c>
      <c r="AN34" s="169">
        <f t="shared" si="8"/>
        <v>1869</v>
      </c>
      <c r="AO34" s="169">
        <f t="shared" si="8"/>
        <v>2991</v>
      </c>
      <c r="AP34" s="169">
        <f t="shared" si="8"/>
        <v>3365</v>
      </c>
      <c r="AQ34" s="169">
        <f t="shared" si="8"/>
        <v>3365</v>
      </c>
      <c r="AR34" s="169">
        <f t="shared" si="8"/>
        <v>3365</v>
      </c>
      <c r="AS34" s="169">
        <f t="shared" si="8"/>
        <v>3365</v>
      </c>
      <c r="AT34" s="169">
        <f t="shared" si="8"/>
        <v>3365</v>
      </c>
      <c r="AU34" s="169">
        <f t="shared" si="8"/>
        <v>3365</v>
      </c>
      <c r="AV34" s="169">
        <f t="shared" si="8"/>
        <v>3365</v>
      </c>
      <c r="AW34" s="169">
        <f t="shared" si="8"/>
        <v>3365</v>
      </c>
      <c r="AX34" s="169">
        <f t="shared" si="8"/>
        <v>3365</v>
      </c>
      <c r="AY34" s="169">
        <f t="shared" si="8"/>
        <v>2243</v>
      </c>
      <c r="AZ34" s="169">
        <f t="shared" si="8"/>
        <v>1925</v>
      </c>
      <c r="BA34" s="169">
        <f t="shared" si="8"/>
        <v>3081</v>
      </c>
      <c r="BB34" s="169">
        <f t="shared" si="8"/>
        <v>3466</v>
      </c>
      <c r="BC34" s="169">
        <f t="shared" si="8"/>
        <v>3466</v>
      </c>
      <c r="BD34" s="169">
        <f t="shared" si="8"/>
        <v>3466</v>
      </c>
      <c r="BE34" s="169">
        <f t="shared" si="8"/>
        <v>3466</v>
      </c>
      <c r="BF34" s="169">
        <f t="shared" si="8"/>
        <v>3466</v>
      </c>
      <c r="BG34" s="169">
        <f t="shared" si="8"/>
        <v>3466</v>
      </c>
      <c r="BH34" s="169">
        <f t="shared" si="8"/>
        <v>3466</v>
      </c>
      <c r="BI34" s="169">
        <f t="shared" si="8"/>
        <v>3466</v>
      </c>
      <c r="BJ34" s="169">
        <f t="shared" si="8"/>
        <v>3466</v>
      </c>
      <c r="BK34" s="169">
        <f t="shared" si="8"/>
        <v>2311</v>
      </c>
      <c r="BL34" s="169">
        <f t="shared" si="8"/>
        <v>114649</v>
      </c>
      <c r="BM34" s="169">
        <f t="shared" si="8"/>
        <v>0</v>
      </c>
      <c r="BN34" s="169">
        <f t="shared" si="8"/>
        <v>0</v>
      </c>
    </row>
    <row r="35" spans="2:66" s="109" customFormat="1" x14ac:dyDescent="0.15">
      <c r="B35" s="110" t="s">
        <v>1057</v>
      </c>
      <c r="C35" s="145">
        <f t="shared" ref="C35:AH35" si="9">C34*C27</f>
        <v>0</v>
      </c>
      <c r="D35" s="145">
        <f t="shared" si="9"/>
        <v>0</v>
      </c>
      <c r="E35" s="145">
        <f t="shared" si="9"/>
        <v>0</v>
      </c>
      <c r="F35" s="145">
        <f t="shared" si="9"/>
        <v>0</v>
      </c>
      <c r="G35" s="145">
        <f t="shared" si="9"/>
        <v>4094500</v>
      </c>
      <c r="H35" s="145">
        <f t="shared" si="9"/>
        <v>7163000</v>
      </c>
      <c r="I35" s="145">
        <f t="shared" si="9"/>
        <v>7163000</v>
      </c>
      <c r="J35" s="145">
        <f t="shared" si="9"/>
        <v>7163000</v>
      </c>
      <c r="K35" s="145">
        <f t="shared" si="9"/>
        <v>7163000</v>
      </c>
      <c r="L35" s="145">
        <f t="shared" si="9"/>
        <v>7163000</v>
      </c>
      <c r="M35" s="145">
        <f t="shared" si="9"/>
        <v>7163000</v>
      </c>
      <c r="N35" s="145">
        <f t="shared" si="9"/>
        <v>7163000</v>
      </c>
      <c r="O35" s="145">
        <f t="shared" si="9"/>
        <v>6821000</v>
      </c>
      <c r="P35" s="145">
        <f t="shared" si="9"/>
        <v>7206985</v>
      </c>
      <c r="Q35" s="145">
        <f t="shared" si="9"/>
        <v>11537275</v>
      </c>
      <c r="R35" s="145">
        <f t="shared" si="9"/>
        <v>12970540</v>
      </c>
      <c r="S35" s="145">
        <f t="shared" si="9"/>
        <v>12970540</v>
      </c>
      <c r="T35" s="145">
        <f t="shared" si="9"/>
        <v>12970540</v>
      </c>
      <c r="U35" s="145">
        <f t="shared" si="9"/>
        <v>12970540</v>
      </c>
      <c r="V35" s="145">
        <f t="shared" si="9"/>
        <v>12970540</v>
      </c>
      <c r="W35" s="145">
        <f t="shared" si="9"/>
        <v>12970540</v>
      </c>
      <c r="X35" s="145">
        <f t="shared" si="9"/>
        <v>12970540</v>
      </c>
      <c r="Y35" s="145">
        <f t="shared" si="9"/>
        <v>12970540</v>
      </c>
      <c r="Z35" s="145">
        <f t="shared" si="9"/>
        <v>12970540</v>
      </c>
      <c r="AA35" s="145">
        <f t="shared" si="9"/>
        <v>8640250</v>
      </c>
      <c r="AB35" s="145">
        <f t="shared" si="9"/>
        <v>10384243</v>
      </c>
      <c r="AC35" s="145">
        <f t="shared" si="9"/>
        <v>16623948</v>
      </c>
      <c r="AD35" s="145">
        <f t="shared" si="9"/>
        <v>18696217</v>
      </c>
      <c r="AE35" s="145">
        <f t="shared" si="9"/>
        <v>18696217</v>
      </c>
      <c r="AF35" s="145">
        <f t="shared" si="9"/>
        <v>18696217</v>
      </c>
      <c r="AG35" s="145">
        <f t="shared" si="9"/>
        <v>18696217</v>
      </c>
      <c r="AH35" s="145">
        <f t="shared" si="9"/>
        <v>18696217</v>
      </c>
      <c r="AI35" s="145">
        <f t="shared" ref="AI35:BN35" si="10">AI34*AI27</f>
        <v>18696217</v>
      </c>
      <c r="AJ35" s="145">
        <f t="shared" si="10"/>
        <v>18696217</v>
      </c>
      <c r="AK35" s="145">
        <f t="shared" si="10"/>
        <v>18696217</v>
      </c>
      <c r="AL35" s="145">
        <f t="shared" si="10"/>
        <v>18696217</v>
      </c>
      <c r="AM35" s="145">
        <f t="shared" si="10"/>
        <v>12467961</v>
      </c>
      <c r="AN35" s="145">
        <f t="shared" si="10"/>
        <v>399966</v>
      </c>
      <c r="AO35" s="145">
        <f t="shared" si="10"/>
        <v>640074</v>
      </c>
      <c r="AP35" s="145">
        <f t="shared" si="10"/>
        <v>720110</v>
      </c>
      <c r="AQ35" s="145">
        <f t="shared" si="10"/>
        <v>720110</v>
      </c>
      <c r="AR35" s="145">
        <f t="shared" si="10"/>
        <v>720110</v>
      </c>
      <c r="AS35" s="145">
        <f t="shared" si="10"/>
        <v>720110</v>
      </c>
      <c r="AT35" s="145">
        <f t="shared" si="10"/>
        <v>720110</v>
      </c>
      <c r="AU35" s="145">
        <f t="shared" si="10"/>
        <v>720110</v>
      </c>
      <c r="AV35" s="145">
        <f t="shared" si="10"/>
        <v>720110</v>
      </c>
      <c r="AW35" s="145">
        <f t="shared" si="10"/>
        <v>720110</v>
      </c>
      <c r="AX35" s="145">
        <f t="shared" si="10"/>
        <v>720110</v>
      </c>
      <c r="AY35" s="145">
        <f t="shared" si="10"/>
        <v>480002</v>
      </c>
      <c r="AZ35" s="145">
        <f t="shared" si="10"/>
        <v>20937358.750000004</v>
      </c>
      <c r="BA35" s="145">
        <f t="shared" si="10"/>
        <v>33510650.550000004</v>
      </c>
      <c r="BB35" s="145">
        <f t="shared" si="10"/>
        <v>37698122.300000004</v>
      </c>
      <c r="BC35" s="145">
        <f t="shared" si="10"/>
        <v>37698122.300000004</v>
      </c>
      <c r="BD35" s="145">
        <f t="shared" si="10"/>
        <v>37698122.300000004</v>
      </c>
      <c r="BE35" s="145">
        <f t="shared" si="10"/>
        <v>37698122.300000004</v>
      </c>
      <c r="BF35" s="145">
        <f t="shared" si="10"/>
        <v>37698122.300000004</v>
      </c>
      <c r="BG35" s="145">
        <f t="shared" si="10"/>
        <v>37698122.300000004</v>
      </c>
      <c r="BH35" s="145">
        <f t="shared" si="10"/>
        <v>37698122.300000004</v>
      </c>
      <c r="BI35" s="145">
        <f t="shared" si="10"/>
        <v>37698122.300000004</v>
      </c>
      <c r="BJ35" s="145">
        <f t="shared" si="10"/>
        <v>37698122.300000004</v>
      </c>
      <c r="BK35" s="145">
        <f t="shared" si="10"/>
        <v>25135707.050000001</v>
      </c>
      <c r="BL35" s="145">
        <f t="shared" si="10"/>
        <v>1246985580.95</v>
      </c>
      <c r="BM35" s="145">
        <f t="shared" si="10"/>
        <v>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339</v>
      </c>
      <c r="C37" s="107"/>
    </row>
    <row r="38" spans="2:66" s="169" customFormat="1" x14ac:dyDescent="0.15">
      <c r="B38" s="314" t="s">
        <v>1054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431</v>
      </c>
      <c r="H38" s="169">
        <f>'REV-REVCALC_CWS'!G13</f>
        <v>754</v>
      </c>
      <c r="I38" s="169">
        <f>'REV-REVCALC_CWS'!H13</f>
        <v>754</v>
      </c>
      <c r="J38" s="169">
        <f>'REV-REVCALC_CWS'!I13</f>
        <v>754</v>
      </c>
      <c r="K38" s="169">
        <f>'REV-REVCALC_CWS'!J13</f>
        <v>754</v>
      </c>
      <c r="L38" s="169">
        <f>'REV-REVCALC_CWS'!K13</f>
        <v>754</v>
      </c>
      <c r="M38" s="169">
        <f>'REV-REVCALC_CWS'!L13</f>
        <v>754</v>
      </c>
      <c r="N38" s="169">
        <f>'REV-REVCALC_CWS'!M13</f>
        <v>754</v>
      </c>
      <c r="O38" s="169">
        <f>'REV-REVCALC_CWS'!N13</f>
        <v>718</v>
      </c>
      <c r="P38" s="169">
        <f>'REV-REVCALC_CWS'!O13</f>
        <v>709</v>
      </c>
      <c r="Q38" s="169">
        <f>'REV-REVCALC_CWS'!P13</f>
        <v>1135</v>
      </c>
      <c r="R38" s="169">
        <f>'REV-REVCALC_CWS'!Q13</f>
        <v>1276</v>
      </c>
      <c r="S38" s="169">
        <f>'REV-REVCALC_CWS'!R13</f>
        <v>1276</v>
      </c>
      <c r="T38" s="169">
        <f>'REV-REVCALC_CWS'!S13</f>
        <v>1276</v>
      </c>
      <c r="U38" s="169">
        <f>'REV-REVCALC_CWS'!T13</f>
        <v>1276</v>
      </c>
      <c r="V38" s="169">
        <f>'REV-REVCALC_CWS'!U13</f>
        <v>1276</v>
      </c>
      <c r="W38" s="169">
        <f>'REV-REVCALC_CWS'!V13</f>
        <v>1276</v>
      </c>
      <c r="X38" s="169">
        <f>'REV-REVCALC_CWS'!W13</f>
        <v>1276</v>
      </c>
      <c r="Y38" s="169">
        <f>'REV-REVCALC_CWS'!X13</f>
        <v>1276</v>
      </c>
      <c r="Z38" s="169">
        <f>'REV-REVCALC_CWS'!Y13</f>
        <v>1276</v>
      </c>
      <c r="AA38" s="169">
        <f>'REV-REVCALC_CWS'!Z13</f>
        <v>850</v>
      </c>
      <c r="AB38" s="169">
        <f>'REV-REVCALC_CWS'!AA13</f>
        <v>907</v>
      </c>
      <c r="AC38" s="169">
        <f>'REV-REVCALC_CWS'!AB13</f>
        <v>1452</v>
      </c>
      <c r="AD38" s="169">
        <f>'REV-REVCALC_CWS'!AC13</f>
        <v>1633</v>
      </c>
      <c r="AE38" s="169">
        <f>'REV-REVCALC_CWS'!AD13</f>
        <v>1633</v>
      </c>
      <c r="AF38" s="169">
        <f>'REV-REVCALC_CWS'!AE13</f>
        <v>1633</v>
      </c>
      <c r="AG38" s="169">
        <f>'REV-REVCALC_CWS'!AF13</f>
        <v>1633</v>
      </c>
      <c r="AH38" s="169">
        <f>'REV-REVCALC_CWS'!AG13</f>
        <v>1633</v>
      </c>
      <c r="AI38" s="169">
        <f>'REV-REVCALC_CWS'!AH13</f>
        <v>1633</v>
      </c>
      <c r="AJ38" s="169">
        <f>'REV-REVCALC_CWS'!AI13</f>
        <v>1633</v>
      </c>
      <c r="AK38" s="169">
        <f>'REV-REVCALC_CWS'!AJ13</f>
        <v>1633</v>
      </c>
      <c r="AL38" s="169">
        <f>'REV-REVCALC_CWS'!AK13</f>
        <v>1633</v>
      </c>
      <c r="AM38" s="169">
        <f>'REV-REVCALC_CWS'!AL13</f>
        <v>1089</v>
      </c>
      <c r="AN38" s="169">
        <f>'REV-REVCALC_CWS'!AM13</f>
        <v>1869</v>
      </c>
      <c r="AO38" s="169">
        <f>'REV-REVCALC_CWS'!AN13</f>
        <v>2991</v>
      </c>
      <c r="AP38" s="169">
        <f>'REV-REVCALC_CWS'!AO13</f>
        <v>3365</v>
      </c>
      <c r="AQ38" s="169">
        <f>'REV-REVCALC_CWS'!AP13</f>
        <v>3365</v>
      </c>
      <c r="AR38" s="169">
        <f>'REV-REVCALC_CWS'!AQ13</f>
        <v>3365</v>
      </c>
      <c r="AS38" s="169">
        <f>'REV-REVCALC_CWS'!AR13</f>
        <v>3365</v>
      </c>
      <c r="AT38" s="169">
        <f>'REV-REVCALC_CWS'!AS13</f>
        <v>3365</v>
      </c>
      <c r="AU38" s="169">
        <f>'REV-REVCALC_CWS'!AT13</f>
        <v>3365</v>
      </c>
      <c r="AV38" s="169">
        <f>'REV-REVCALC_CWS'!AU13</f>
        <v>3365</v>
      </c>
      <c r="AW38" s="169">
        <f>'REV-REVCALC_CWS'!AV13</f>
        <v>3365</v>
      </c>
      <c r="AX38" s="169">
        <f>'REV-REVCALC_CWS'!AW13</f>
        <v>3365</v>
      </c>
      <c r="AY38" s="169">
        <f>'REV-REVCALC_CWS'!AX13</f>
        <v>2243</v>
      </c>
      <c r="AZ38" s="169">
        <f>'REV-REVCALC_CWS'!AY13</f>
        <v>1925</v>
      </c>
      <c r="BA38" s="169">
        <f>'REV-REVCALC_CWS'!AZ13</f>
        <v>3081</v>
      </c>
      <c r="BB38" s="169">
        <f>'REV-REVCALC_CWS'!BA13</f>
        <v>3466</v>
      </c>
      <c r="BC38" s="169">
        <f>'REV-REVCALC_CWS'!BB13</f>
        <v>3466</v>
      </c>
      <c r="BD38" s="169">
        <f>'REV-REVCALC_CWS'!BC13</f>
        <v>3466</v>
      </c>
      <c r="BE38" s="169">
        <f>'REV-REVCALC_CWS'!BD13</f>
        <v>3466</v>
      </c>
      <c r="BF38" s="169">
        <f>'REV-REVCALC_CWS'!BE13</f>
        <v>3466</v>
      </c>
      <c r="BG38" s="169">
        <f>'REV-REVCALC_CWS'!BF13</f>
        <v>3466</v>
      </c>
      <c r="BH38" s="169">
        <f>'REV-REVCALC_CWS'!BG13</f>
        <v>3466</v>
      </c>
      <c r="BI38" s="169">
        <f>'REV-REVCALC_CWS'!BH13</f>
        <v>3466</v>
      </c>
      <c r="BJ38" s="169">
        <f>'REV-REVCALC_CWS'!BI13</f>
        <v>3466</v>
      </c>
      <c r="BK38" s="169">
        <f>'REV-REVCALC_CWS'!BJ13</f>
        <v>2311</v>
      </c>
      <c r="BL38" s="169">
        <f>'REV-REVCALC_CWS'!BK13</f>
        <v>114649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1056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4094500</v>
      </c>
      <c r="H39" s="145">
        <f t="shared" si="11"/>
        <v>7163000</v>
      </c>
      <c r="I39" s="145">
        <f t="shared" si="11"/>
        <v>7163000</v>
      </c>
      <c r="J39" s="145">
        <f t="shared" si="11"/>
        <v>7163000</v>
      </c>
      <c r="K39" s="145">
        <f t="shared" si="11"/>
        <v>7163000</v>
      </c>
      <c r="L39" s="145">
        <f t="shared" si="11"/>
        <v>7163000</v>
      </c>
      <c r="M39" s="145">
        <f t="shared" si="11"/>
        <v>7163000</v>
      </c>
      <c r="N39" s="145">
        <f t="shared" si="11"/>
        <v>7163000</v>
      </c>
      <c r="O39" s="145">
        <f t="shared" si="11"/>
        <v>6821000</v>
      </c>
      <c r="P39" s="145">
        <f t="shared" si="11"/>
        <v>7206985</v>
      </c>
      <c r="Q39" s="145">
        <f t="shared" si="11"/>
        <v>11537275</v>
      </c>
      <c r="R39" s="145">
        <f t="shared" si="11"/>
        <v>12970540</v>
      </c>
      <c r="S39" s="145">
        <f t="shared" si="11"/>
        <v>12970540</v>
      </c>
      <c r="T39" s="145">
        <f t="shared" si="11"/>
        <v>12970540</v>
      </c>
      <c r="U39" s="145">
        <f t="shared" si="11"/>
        <v>12970540</v>
      </c>
      <c r="V39" s="145">
        <f t="shared" si="11"/>
        <v>12970540</v>
      </c>
      <c r="W39" s="145">
        <f t="shared" si="11"/>
        <v>12970540</v>
      </c>
      <c r="X39" s="145">
        <f t="shared" si="11"/>
        <v>12970540</v>
      </c>
      <c r="Y39" s="145">
        <f t="shared" si="11"/>
        <v>12970540</v>
      </c>
      <c r="Z39" s="145">
        <f t="shared" si="11"/>
        <v>12970540</v>
      </c>
      <c r="AA39" s="145">
        <f t="shared" si="11"/>
        <v>8640250</v>
      </c>
      <c r="AB39" s="145">
        <f t="shared" si="11"/>
        <v>10384243</v>
      </c>
      <c r="AC39" s="145">
        <f t="shared" si="11"/>
        <v>16623948</v>
      </c>
      <c r="AD39" s="145">
        <f t="shared" si="11"/>
        <v>18696217</v>
      </c>
      <c r="AE39" s="145">
        <f t="shared" si="11"/>
        <v>18696217</v>
      </c>
      <c r="AF39" s="145">
        <f t="shared" si="11"/>
        <v>18696217</v>
      </c>
      <c r="AG39" s="145">
        <f t="shared" si="11"/>
        <v>18696217</v>
      </c>
      <c r="AH39" s="145">
        <f t="shared" si="11"/>
        <v>18696217</v>
      </c>
      <c r="AI39" s="145">
        <f t="shared" si="11"/>
        <v>18696217</v>
      </c>
      <c r="AJ39" s="145">
        <f t="shared" ref="AJ39:BN39" si="12">AJ38*AJ27</f>
        <v>18696217</v>
      </c>
      <c r="AK39" s="145">
        <f t="shared" si="12"/>
        <v>18696217</v>
      </c>
      <c r="AL39" s="145">
        <f t="shared" si="12"/>
        <v>18696217</v>
      </c>
      <c r="AM39" s="145">
        <f t="shared" si="12"/>
        <v>12467961</v>
      </c>
      <c r="AN39" s="145">
        <f t="shared" si="12"/>
        <v>399966</v>
      </c>
      <c r="AO39" s="145">
        <f t="shared" si="12"/>
        <v>640074</v>
      </c>
      <c r="AP39" s="145">
        <f t="shared" si="12"/>
        <v>720110</v>
      </c>
      <c r="AQ39" s="145">
        <f t="shared" si="12"/>
        <v>720110</v>
      </c>
      <c r="AR39" s="145">
        <f t="shared" si="12"/>
        <v>720110</v>
      </c>
      <c r="AS39" s="145">
        <f t="shared" si="12"/>
        <v>720110</v>
      </c>
      <c r="AT39" s="145">
        <f t="shared" si="12"/>
        <v>720110</v>
      </c>
      <c r="AU39" s="145">
        <f t="shared" si="12"/>
        <v>720110</v>
      </c>
      <c r="AV39" s="145">
        <f t="shared" si="12"/>
        <v>720110</v>
      </c>
      <c r="AW39" s="145">
        <f t="shared" si="12"/>
        <v>720110</v>
      </c>
      <c r="AX39" s="145">
        <f t="shared" si="12"/>
        <v>720110</v>
      </c>
      <c r="AY39" s="145">
        <f t="shared" si="12"/>
        <v>480002</v>
      </c>
      <c r="AZ39" s="145">
        <f t="shared" si="12"/>
        <v>20937358.750000004</v>
      </c>
      <c r="BA39" s="145">
        <f t="shared" si="12"/>
        <v>33510650.550000004</v>
      </c>
      <c r="BB39" s="145">
        <f t="shared" si="12"/>
        <v>37698122.300000004</v>
      </c>
      <c r="BC39" s="145">
        <f t="shared" si="12"/>
        <v>37698122.300000004</v>
      </c>
      <c r="BD39" s="145">
        <f t="shared" si="12"/>
        <v>37698122.300000004</v>
      </c>
      <c r="BE39" s="145">
        <f t="shared" si="12"/>
        <v>37698122.300000004</v>
      </c>
      <c r="BF39" s="145">
        <f t="shared" si="12"/>
        <v>37698122.300000004</v>
      </c>
      <c r="BG39" s="145">
        <f t="shared" si="12"/>
        <v>37698122.300000004</v>
      </c>
      <c r="BH39" s="145">
        <f t="shared" si="12"/>
        <v>37698122.300000004</v>
      </c>
      <c r="BI39" s="145">
        <f t="shared" si="12"/>
        <v>37698122.300000004</v>
      </c>
      <c r="BJ39" s="145">
        <f t="shared" si="12"/>
        <v>37698122.300000004</v>
      </c>
      <c r="BK39" s="145">
        <f t="shared" si="12"/>
        <v>25135707.050000001</v>
      </c>
      <c r="BL39" s="145">
        <f t="shared" si="12"/>
        <v>1246985580.95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341</v>
      </c>
      <c r="C41" s="97"/>
    </row>
    <row r="42" spans="2:66" s="169" customFormat="1" ht="16.5" customHeight="1" x14ac:dyDescent="0.15">
      <c r="B42" s="314" t="s">
        <v>1058</v>
      </c>
      <c r="C42" s="169">
        <f t="shared" ref="C42:AH42" si="13">C34-C38</f>
        <v>0</v>
      </c>
      <c r="D42" s="169">
        <f t="shared" si="13"/>
        <v>0</v>
      </c>
      <c r="E42" s="169">
        <f t="shared" si="13"/>
        <v>0</v>
      </c>
      <c r="F42" s="169">
        <f t="shared" si="13"/>
        <v>0</v>
      </c>
      <c r="G42" s="169">
        <f t="shared" si="13"/>
        <v>0</v>
      </c>
      <c r="H42" s="169">
        <f t="shared" si="13"/>
        <v>0</v>
      </c>
      <c r="I42" s="169">
        <f t="shared" si="13"/>
        <v>0</v>
      </c>
      <c r="J42" s="169">
        <f t="shared" si="13"/>
        <v>0</v>
      </c>
      <c r="K42" s="169">
        <f t="shared" si="13"/>
        <v>0</v>
      </c>
      <c r="L42" s="169">
        <f t="shared" si="13"/>
        <v>0</v>
      </c>
      <c r="M42" s="169">
        <f t="shared" si="13"/>
        <v>0</v>
      </c>
      <c r="N42" s="169">
        <f t="shared" si="13"/>
        <v>0</v>
      </c>
      <c r="O42" s="169">
        <f t="shared" si="13"/>
        <v>0</v>
      </c>
      <c r="P42" s="169">
        <f t="shared" si="13"/>
        <v>0</v>
      </c>
      <c r="Q42" s="169">
        <f t="shared" si="13"/>
        <v>0</v>
      </c>
      <c r="R42" s="169">
        <f t="shared" si="13"/>
        <v>0</v>
      </c>
      <c r="S42" s="169">
        <f t="shared" si="13"/>
        <v>0</v>
      </c>
      <c r="T42" s="169">
        <f t="shared" si="13"/>
        <v>0</v>
      </c>
      <c r="U42" s="169">
        <f t="shared" si="13"/>
        <v>0</v>
      </c>
      <c r="V42" s="169">
        <f t="shared" si="13"/>
        <v>0</v>
      </c>
      <c r="W42" s="169">
        <f t="shared" si="13"/>
        <v>0</v>
      </c>
      <c r="X42" s="169">
        <f t="shared" si="13"/>
        <v>0</v>
      </c>
      <c r="Y42" s="169">
        <f t="shared" si="13"/>
        <v>0</v>
      </c>
      <c r="Z42" s="169">
        <f t="shared" si="13"/>
        <v>0</v>
      </c>
      <c r="AA42" s="169">
        <f t="shared" si="13"/>
        <v>0</v>
      </c>
      <c r="AB42" s="169">
        <f t="shared" si="13"/>
        <v>0</v>
      </c>
      <c r="AC42" s="169">
        <f t="shared" si="13"/>
        <v>0</v>
      </c>
      <c r="AD42" s="169">
        <f t="shared" si="13"/>
        <v>0</v>
      </c>
      <c r="AE42" s="169">
        <f t="shared" si="13"/>
        <v>0</v>
      </c>
      <c r="AF42" s="169">
        <f t="shared" si="13"/>
        <v>0</v>
      </c>
      <c r="AG42" s="169">
        <f t="shared" si="13"/>
        <v>0</v>
      </c>
      <c r="AH42" s="169">
        <f t="shared" si="13"/>
        <v>0</v>
      </c>
      <c r="AI42" s="169">
        <f t="shared" ref="AI42:BN42" si="14">AI34-AI38</f>
        <v>0</v>
      </c>
      <c r="AJ42" s="169">
        <f t="shared" si="14"/>
        <v>0</v>
      </c>
      <c r="AK42" s="169">
        <f t="shared" si="14"/>
        <v>0</v>
      </c>
      <c r="AL42" s="169">
        <f t="shared" si="14"/>
        <v>0</v>
      </c>
      <c r="AM42" s="169">
        <f t="shared" si="14"/>
        <v>0</v>
      </c>
      <c r="AN42" s="169">
        <f t="shared" si="14"/>
        <v>0</v>
      </c>
      <c r="AO42" s="169">
        <f t="shared" si="14"/>
        <v>0</v>
      </c>
      <c r="AP42" s="169">
        <f t="shared" si="14"/>
        <v>0</v>
      </c>
      <c r="AQ42" s="169">
        <f t="shared" si="14"/>
        <v>0</v>
      </c>
      <c r="AR42" s="169">
        <f t="shared" si="14"/>
        <v>0</v>
      </c>
      <c r="AS42" s="169">
        <f t="shared" si="14"/>
        <v>0</v>
      </c>
      <c r="AT42" s="169">
        <f t="shared" si="14"/>
        <v>0</v>
      </c>
      <c r="AU42" s="169">
        <f t="shared" si="14"/>
        <v>0</v>
      </c>
      <c r="AV42" s="169">
        <f t="shared" si="14"/>
        <v>0</v>
      </c>
      <c r="AW42" s="169">
        <f t="shared" si="14"/>
        <v>0</v>
      </c>
      <c r="AX42" s="169">
        <f t="shared" si="14"/>
        <v>0</v>
      </c>
      <c r="AY42" s="169">
        <f t="shared" si="14"/>
        <v>0</v>
      </c>
      <c r="AZ42" s="169">
        <f t="shared" si="14"/>
        <v>0</v>
      </c>
      <c r="BA42" s="169">
        <f t="shared" si="14"/>
        <v>0</v>
      </c>
      <c r="BB42" s="169">
        <f t="shared" si="14"/>
        <v>0</v>
      </c>
      <c r="BC42" s="169">
        <f t="shared" si="14"/>
        <v>0</v>
      </c>
      <c r="BD42" s="169">
        <f t="shared" si="14"/>
        <v>0</v>
      </c>
      <c r="BE42" s="169">
        <f t="shared" si="14"/>
        <v>0</v>
      </c>
      <c r="BF42" s="169">
        <f t="shared" si="14"/>
        <v>0</v>
      </c>
      <c r="BG42" s="169">
        <f t="shared" si="14"/>
        <v>0</v>
      </c>
      <c r="BH42" s="169">
        <f t="shared" si="14"/>
        <v>0</v>
      </c>
      <c r="BI42" s="169">
        <f t="shared" si="14"/>
        <v>0</v>
      </c>
      <c r="BJ42" s="169">
        <f t="shared" si="14"/>
        <v>0</v>
      </c>
      <c r="BK42" s="169">
        <f t="shared" si="14"/>
        <v>0</v>
      </c>
      <c r="BL42" s="169">
        <f t="shared" si="14"/>
        <v>0</v>
      </c>
      <c r="BM42" s="169">
        <f t="shared" si="14"/>
        <v>0</v>
      </c>
      <c r="BN42" s="169">
        <f t="shared" si="14"/>
        <v>0</v>
      </c>
    </row>
    <row r="43" spans="2:66" s="109" customFormat="1" x14ac:dyDescent="0.15">
      <c r="B43" s="110" t="s">
        <v>1059</v>
      </c>
      <c r="C43" s="145">
        <f t="shared" ref="C43:AH43" si="15">C35-C39</f>
        <v>0</v>
      </c>
      <c r="D43" s="145">
        <f>D35-D39</f>
        <v>0</v>
      </c>
      <c r="E43" s="145">
        <f t="shared" si="15"/>
        <v>0</v>
      </c>
      <c r="F43" s="145">
        <f t="shared" si="15"/>
        <v>0</v>
      </c>
      <c r="G43" s="145">
        <f t="shared" si="15"/>
        <v>0</v>
      </c>
      <c r="H43" s="145">
        <f t="shared" si="15"/>
        <v>0</v>
      </c>
      <c r="I43" s="145">
        <f t="shared" si="15"/>
        <v>0</v>
      </c>
      <c r="J43" s="145">
        <f t="shared" si="15"/>
        <v>0</v>
      </c>
      <c r="K43" s="145">
        <f t="shared" si="15"/>
        <v>0</v>
      </c>
      <c r="L43" s="145">
        <f t="shared" si="15"/>
        <v>0</v>
      </c>
      <c r="M43" s="145">
        <f t="shared" si="15"/>
        <v>0</v>
      </c>
      <c r="N43" s="145">
        <f t="shared" si="15"/>
        <v>0</v>
      </c>
      <c r="O43" s="145">
        <f t="shared" si="15"/>
        <v>0</v>
      </c>
      <c r="P43" s="145">
        <f t="shared" si="15"/>
        <v>0</v>
      </c>
      <c r="Q43" s="145">
        <f t="shared" si="15"/>
        <v>0</v>
      </c>
      <c r="R43" s="145">
        <f t="shared" si="15"/>
        <v>0</v>
      </c>
      <c r="S43" s="145">
        <f t="shared" si="15"/>
        <v>0</v>
      </c>
      <c r="T43" s="145">
        <f t="shared" si="15"/>
        <v>0</v>
      </c>
      <c r="U43" s="145">
        <f t="shared" si="15"/>
        <v>0</v>
      </c>
      <c r="V43" s="145">
        <f t="shared" si="15"/>
        <v>0</v>
      </c>
      <c r="W43" s="145">
        <f t="shared" si="15"/>
        <v>0</v>
      </c>
      <c r="X43" s="145">
        <f t="shared" si="15"/>
        <v>0</v>
      </c>
      <c r="Y43" s="145">
        <f t="shared" si="15"/>
        <v>0</v>
      </c>
      <c r="Z43" s="145">
        <f t="shared" si="15"/>
        <v>0</v>
      </c>
      <c r="AA43" s="145">
        <f t="shared" si="15"/>
        <v>0</v>
      </c>
      <c r="AB43" s="145">
        <f t="shared" si="15"/>
        <v>0</v>
      </c>
      <c r="AC43" s="145">
        <f t="shared" si="15"/>
        <v>0</v>
      </c>
      <c r="AD43" s="145">
        <f t="shared" si="15"/>
        <v>0</v>
      </c>
      <c r="AE43" s="145">
        <f t="shared" si="15"/>
        <v>0</v>
      </c>
      <c r="AF43" s="145">
        <f t="shared" si="15"/>
        <v>0</v>
      </c>
      <c r="AG43" s="145">
        <f t="shared" si="15"/>
        <v>0</v>
      </c>
      <c r="AH43" s="145">
        <f t="shared" si="15"/>
        <v>0</v>
      </c>
      <c r="AI43" s="145">
        <f t="shared" ref="AI43:BN43" si="16">AI35-AI39</f>
        <v>0</v>
      </c>
      <c r="AJ43" s="145">
        <f t="shared" si="16"/>
        <v>0</v>
      </c>
      <c r="AK43" s="145">
        <f t="shared" si="16"/>
        <v>0</v>
      </c>
      <c r="AL43" s="145">
        <f t="shared" si="16"/>
        <v>0</v>
      </c>
      <c r="AM43" s="145">
        <f t="shared" si="16"/>
        <v>0</v>
      </c>
      <c r="AN43" s="145">
        <f t="shared" si="16"/>
        <v>0</v>
      </c>
      <c r="AO43" s="145">
        <f t="shared" si="16"/>
        <v>0</v>
      </c>
      <c r="AP43" s="145">
        <f t="shared" si="16"/>
        <v>0</v>
      </c>
      <c r="AQ43" s="145">
        <f t="shared" si="16"/>
        <v>0</v>
      </c>
      <c r="AR43" s="145">
        <f t="shared" si="16"/>
        <v>0</v>
      </c>
      <c r="AS43" s="145">
        <f t="shared" si="16"/>
        <v>0</v>
      </c>
      <c r="AT43" s="145">
        <f t="shared" si="16"/>
        <v>0</v>
      </c>
      <c r="AU43" s="145">
        <f t="shared" si="16"/>
        <v>0</v>
      </c>
      <c r="AV43" s="145">
        <f t="shared" si="16"/>
        <v>0</v>
      </c>
      <c r="AW43" s="145">
        <f t="shared" si="16"/>
        <v>0</v>
      </c>
      <c r="AX43" s="145">
        <f t="shared" si="16"/>
        <v>0</v>
      </c>
      <c r="AY43" s="145">
        <f t="shared" si="16"/>
        <v>0</v>
      </c>
      <c r="AZ43" s="145">
        <f t="shared" si="16"/>
        <v>0</v>
      </c>
      <c r="BA43" s="145">
        <f t="shared" si="16"/>
        <v>0</v>
      </c>
      <c r="BB43" s="145">
        <f t="shared" si="16"/>
        <v>0</v>
      </c>
      <c r="BC43" s="145">
        <f t="shared" si="16"/>
        <v>0</v>
      </c>
      <c r="BD43" s="145">
        <f t="shared" si="16"/>
        <v>0</v>
      </c>
      <c r="BE43" s="145">
        <f t="shared" si="16"/>
        <v>0</v>
      </c>
      <c r="BF43" s="145">
        <f t="shared" si="16"/>
        <v>0</v>
      </c>
      <c r="BG43" s="145">
        <f t="shared" si="16"/>
        <v>0</v>
      </c>
      <c r="BH43" s="145">
        <f t="shared" si="16"/>
        <v>0</v>
      </c>
      <c r="BI43" s="145">
        <f t="shared" si="16"/>
        <v>0</v>
      </c>
      <c r="BJ43" s="145">
        <f t="shared" si="16"/>
        <v>0</v>
      </c>
      <c r="BK43" s="145">
        <f t="shared" si="16"/>
        <v>0</v>
      </c>
      <c r="BL43" s="145">
        <f t="shared" si="16"/>
        <v>0</v>
      </c>
      <c r="BM43" s="145">
        <f t="shared" si="16"/>
        <v>0</v>
      </c>
      <c r="BN43" s="145">
        <f t="shared" si="16"/>
        <v>0</v>
      </c>
    </row>
    <row r="45" spans="2:66" x14ac:dyDescent="0.15">
      <c r="B45" s="14" t="s">
        <v>342</v>
      </c>
    </row>
    <row r="47" spans="2:66" s="169" customFormat="1" x14ac:dyDescent="0.15">
      <c r="B47" s="314" t="s">
        <v>1054</v>
      </c>
      <c r="C47" s="169">
        <v>0</v>
      </c>
      <c r="D47" s="169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</row>
    <row r="48" spans="2:66" s="109" customFormat="1" x14ac:dyDescent="0.15">
      <c r="B48" s="110" t="s">
        <v>1056</v>
      </c>
      <c r="C48" s="145">
        <f>C31+C43</f>
        <v>0</v>
      </c>
      <c r="D48" s="145">
        <f t="shared" ref="D48:AI48" si="17">C48+D43</f>
        <v>0</v>
      </c>
      <c r="E48" s="145">
        <f t="shared" si="17"/>
        <v>0</v>
      </c>
      <c r="F48" s="145">
        <f t="shared" si="17"/>
        <v>0</v>
      </c>
      <c r="G48" s="145">
        <f t="shared" si="17"/>
        <v>0</v>
      </c>
      <c r="H48" s="145">
        <f t="shared" si="17"/>
        <v>0</v>
      </c>
      <c r="I48" s="145">
        <f t="shared" si="17"/>
        <v>0</v>
      </c>
      <c r="J48" s="145">
        <f t="shared" si="17"/>
        <v>0</v>
      </c>
      <c r="K48" s="145">
        <f t="shared" si="17"/>
        <v>0</v>
      </c>
      <c r="L48" s="145">
        <f t="shared" si="17"/>
        <v>0</v>
      </c>
      <c r="M48" s="145">
        <f t="shared" si="17"/>
        <v>0</v>
      </c>
      <c r="N48" s="145">
        <f t="shared" si="17"/>
        <v>0</v>
      </c>
      <c r="O48" s="145">
        <f t="shared" si="17"/>
        <v>0</v>
      </c>
      <c r="P48" s="145">
        <f t="shared" si="17"/>
        <v>0</v>
      </c>
      <c r="Q48" s="145">
        <f t="shared" si="17"/>
        <v>0</v>
      </c>
      <c r="R48" s="145">
        <f t="shared" si="17"/>
        <v>0</v>
      </c>
      <c r="S48" s="145">
        <f t="shared" si="17"/>
        <v>0</v>
      </c>
      <c r="T48" s="145">
        <f t="shared" si="17"/>
        <v>0</v>
      </c>
      <c r="U48" s="145">
        <f t="shared" si="17"/>
        <v>0</v>
      </c>
      <c r="V48" s="145">
        <f t="shared" si="17"/>
        <v>0</v>
      </c>
      <c r="W48" s="145">
        <f t="shared" si="17"/>
        <v>0</v>
      </c>
      <c r="X48" s="145">
        <f t="shared" si="17"/>
        <v>0</v>
      </c>
      <c r="Y48" s="145">
        <f t="shared" si="17"/>
        <v>0</v>
      </c>
      <c r="Z48" s="145">
        <f t="shared" si="17"/>
        <v>0</v>
      </c>
      <c r="AA48" s="145">
        <f t="shared" si="17"/>
        <v>0</v>
      </c>
      <c r="AB48" s="145">
        <f t="shared" si="17"/>
        <v>0</v>
      </c>
      <c r="AC48" s="145">
        <f t="shared" si="17"/>
        <v>0</v>
      </c>
      <c r="AD48" s="145">
        <f t="shared" si="17"/>
        <v>0</v>
      </c>
      <c r="AE48" s="145">
        <f t="shared" si="17"/>
        <v>0</v>
      </c>
      <c r="AF48" s="145">
        <f t="shared" si="17"/>
        <v>0</v>
      </c>
      <c r="AG48" s="145">
        <f t="shared" si="17"/>
        <v>0</v>
      </c>
      <c r="AH48" s="145">
        <f t="shared" si="17"/>
        <v>0</v>
      </c>
      <c r="AI48" s="145">
        <f t="shared" si="17"/>
        <v>0</v>
      </c>
      <c r="AJ48" s="145">
        <f t="shared" ref="AJ48:BN48" si="18">AI48+AJ43</f>
        <v>0</v>
      </c>
      <c r="AK48" s="145">
        <f t="shared" si="18"/>
        <v>0</v>
      </c>
      <c r="AL48" s="145">
        <f t="shared" si="18"/>
        <v>0</v>
      </c>
      <c r="AM48" s="145">
        <f t="shared" si="18"/>
        <v>0</v>
      </c>
      <c r="AN48" s="145">
        <f t="shared" si="18"/>
        <v>0</v>
      </c>
      <c r="AO48" s="145">
        <f t="shared" si="18"/>
        <v>0</v>
      </c>
      <c r="AP48" s="145">
        <f t="shared" si="18"/>
        <v>0</v>
      </c>
      <c r="AQ48" s="145">
        <f t="shared" si="18"/>
        <v>0</v>
      </c>
      <c r="AR48" s="145">
        <f t="shared" si="18"/>
        <v>0</v>
      </c>
      <c r="AS48" s="145">
        <f t="shared" si="18"/>
        <v>0</v>
      </c>
      <c r="AT48" s="145">
        <f t="shared" si="18"/>
        <v>0</v>
      </c>
      <c r="AU48" s="145">
        <f t="shared" si="18"/>
        <v>0</v>
      </c>
      <c r="AV48" s="145">
        <f t="shared" si="18"/>
        <v>0</v>
      </c>
      <c r="AW48" s="145">
        <f t="shared" si="18"/>
        <v>0</v>
      </c>
      <c r="AX48" s="145">
        <f t="shared" si="18"/>
        <v>0</v>
      </c>
      <c r="AY48" s="145">
        <f t="shared" si="18"/>
        <v>0</v>
      </c>
      <c r="AZ48" s="145">
        <f t="shared" si="18"/>
        <v>0</v>
      </c>
      <c r="BA48" s="145">
        <f t="shared" si="18"/>
        <v>0</v>
      </c>
      <c r="BB48" s="145">
        <f t="shared" si="18"/>
        <v>0</v>
      </c>
      <c r="BC48" s="145">
        <f t="shared" si="18"/>
        <v>0</v>
      </c>
      <c r="BD48" s="145">
        <f t="shared" si="18"/>
        <v>0</v>
      </c>
      <c r="BE48" s="145">
        <f t="shared" si="18"/>
        <v>0</v>
      </c>
      <c r="BF48" s="145">
        <f t="shared" si="18"/>
        <v>0</v>
      </c>
      <c r="BG48" s="145">
        <f t="shared" si="18"/>
        <v>0</v>
      </c>
      <c r="BH48" s="145">
        <f t="shared" si="18"/>
        <v>0</v>
      </c>
      <c r="BI48" s="145">
        <f t="shared" si="18"/>
        <v>0</v>
      </c>
      <c r="BJ48" s="145">
        <f t="shared" si="18"/>
        <v>0</v>
      </c>
      <c r="BK48" s="145">
        <f t="shared" si="18"/>
        <v>0</v>
      </c>
      <c r="BL48" s="145">
        <f t="shared" si="18"/>
        <v>0</v>
      </c>
      <c r="BM48" s="145">
        <f t="shared" si="18"/>
        <v>0</v>
      </c>
      <c r="BN48" s="145">
        <f t="shared" si="18"/>
        <v>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653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364</v>
      </c>
      <c r="C53" s="9">
        <f t="shared" ref="C53:C58" si="19">C65</f>
        <v>0</v>
      </c>
      <c r="D53" s="9">
        <f>C69</f>
        <v>0</v>
      </c>
      <c r="E53" s="9">
        <f>D57</f>
        <v>0</v>
      </c>
      <c r="F53" s="9">
        <f>E57</f>
        <v>0</v>
      </c>
      <c r="G53" s="9">
        <f>F57</f>
        <v>0</v>
      </c>
      <c r="H53" s="9">
        <f>G57</f>
        <v>0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360</v>
      </c>
      <c r="C54" s="9">
        <f t="shared" si="19"/>
        <v>0</v>
      </c>
      <c r="D54" s="66">
        <f>SUM(D66:O66)</f>
        <v>61056500</v>
      </c>
      <c r="E54" s="66">
        <f>SUM(P66:AA66)</f>
        <v>144119370</v>
      </c>
      <c r="F54" s="66">
        <f>SUM(AB66:AM66)</f>
        <v>207742105</v>
      </c>
      <c r="G54" s="66">
        <f>SUM(AN66:AY66)</f>
        <v>8001032</v>
      </c>
      <c r="H54" s="66">
        <f>SUM(AZ66:BK66)</f>
        <v>418866817.05000013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361</v>
      </c>
      <c r="C55" s="9">
        <f t="shared" si="19"/>
        <v>0</v>
      </c>
      <c r="D55" s="9">
        <f>D53+D54</f>
        <v>61056500</v>
      </c>
      <c r="E55" s="9">
        <f>E53+E54</f>
        <v>144119370</v>
      </c>
      <c r="F55" s="9">
        <f>F53+F54</f>
        <v>207742105</v>
      </c>
      <c r="G55" s="9">
        <f>G53+G54</f>
        <v>8001032</v>
      </c>
      <c r="H55" s="9">
        <f>H53+H54</f>
        <v>418866817.05000013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362</v>
      </c>
      <c r="C56" s="9">
        <f t="shared" si="19"/>
        <v>0</v>
      </c>
      <c r="D56" s="66">
        <f>SUM(D68:O68)</f>
        <v>61056500</v>
      </c>
      <c r="E56" s="66">
        <f>SUM(P68:AA68)</f>
        <v>144119370</v>
      </c>
      <c r="F56" s="66">
        <f>SUM(AB68:AM68)</f>
        <v>207742105</v>
      </c>
      <c r="G56" s="66">
        <f>SUM(AN68:AY68)</f>
        <v>8001032</v>
      </c>
      <c r="H56" s="66">
        <f>SUM(AZ68:BK68)</f>
        <v>418866817.05000013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363</v>
      </c>
      <c r="C57" s="9">
        <f t="shared" si="19"/>
        <v>0</v>
      </c>
      <c r="D57" s="9">
        <f>D55-D56</f>
        <v>0</v>
      </c>
      <c r="E57" s="9">
        <f>E55-E56</f>
        <v>0</v>
      </c>
      <c r="F57" s="9">
        <f>F55-F56</f>
        <v>0</v>
      </c>
      <c r="G57" s="9">
        <f>G55-G56</f>
        <v>0</v>
      </c>
      <c r="H57" s="9">
        <f>H55-H56</f>
        <v>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530</v>
      </c>
      <c r="C58" s="9">
        <f t="shared" si="19"/>
        <v>0</v>
      </c>
      <c r="D58" s="9">
        <f>D57-C57</f>
        <v>0</v>
      </c>
      <c r="E58" s="9">
        <f>E57-D57</f>
        <v>0</v>
      </c>
      <c r="F58" s="9">
        <f>F57-E57</f>
        <v>0</v>
      </c>
      <c r="G58" s="9">
        <f>G57-F57</f>
        <v>0</v>
      </c>
      <c r="H58" s="9">
        <f>H57-G57</f>
        <v>0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87" t="s">
        <v>35</v>
      </c>
      <c r="E60" s="38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 t="s">
        <v>36</v>
      </c>
      <c r="Q60" s="387"/>
      <c r="R60" s="387"/>
      <c r="S60" s="387"/>
      <c r="T60" s="387"/>
      <c r="U60" s="387"/>
      <c r="V60" s="387"/>
      <c r="W60" s="387"/>
      <c r="X60" s="387"/>
      <c r="Y60" s="387"/>
      <c r="Z60" s="387"/>
      <c r="AA60" s="387"/>
      <c r="AB60" s="387" t="s">
        <v>37</v>
      </c>
      <c r="AC60" s="387"/>
      <c r="AD60" s="387"/>
      <c r="AE60" s="387"/>
      <c r="AF60" s="387"/>
      <c r="AG60" s="387"/>
      <c r="AH60" s="387"/>
      <c r="AI60" s="387"/>
      <c r="AJ60" s="387"/>
      <c r="AK60" s="387"/>
      <c r="AL60" s="387"/>
      <c r="AM60" s="387"/>
      <c r="AN60" s="387" t="s">
        <v>38</v>
      </c>
      <c r="AO60" s="387"/>
      <c r="AP60" s="387"/>
      <c r="AQ60" s="387"/>
      <c r="AR60" s="387"/>
      <c r="AS60" s="387"/>
      <c r="AT60" s="387"/>
      <c r="AU60" s="387"/>
      <c r="AV60" s="387"/>
      <c r="AW60" s="387"/>
      <c r="AX60" s="387"/>
      <c r="AY60" s="387"/>
      <c r="AZ60" s="387" t="s">
        <v>39</v>
      </c>
      <c r="BA60" s="387"/>
      <c r="BB60" s="387"/>
      <c r="BC60" s="387"/>
      <c r="BD60" s="387"/>
      <c r="BE60" s="387"/>
      <c r="BF60" s="387"/>
      <c r="BG60" s="387"/>
      <c r="BH60" s="387"/>
      <c r="BI60" s="387"/>
      <c r="BJ60" s="387"/>
      <c r="BK60" s="387"/>
      <c r="BM60" s="10" t="s">
        <v>631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836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364</v>
      </c>
      <c r="C65" s="9">
        <v>0</v>
      </c>
      <c r="D65" s="9">
        <f t="shared" ref="D65:AI65" si="20">C69</f>
        <v>0</v>
      </c>
      <c r="E65" s="9">
        <f t="shared" si="20"/>
        <v>0</v>
      </c>
      <c r="F65" s="9">
        <f t="shared" si="20"/>
        <v>0</v>
      </c>
      <c r="G65" s="9">
        <f t="shared" si="20"/>
        <v>0</v>
      </c>
      <c r="H65" s="9">
        <f t="shared" si="20"/>
        <v>0</v>
      </c>
      <c r="I65" s="9">
        <f t="shared" si="20"/>
        <v>0</v>
      </c>
      <c r="J65" s="9">
        <f t="shared" si="20"/>
        <v>0</v>
      </c>
      <c r="K65" s="9">
        <f t="shared" si="20"/>
        <v>0</v>
      </c>
      <c r="L65" s="9">
        <f t="shared" si="20"/>
        <v>0</v>
      </c>
      <c r="M65" s="9">
        <f t="shared" si="20"/>
        <v>0</v>
      </c>
      <c r="N65" s="9">
        <f t="shared" si="20"/>
        <v>0</v>
      </c>
      <c r="O65" s="9">
        <f t="shared" si="20"/>
        <v>0</v>
      </c>
      <c r="P65" s="9">
        <f t="shared" si="20"/>
        <v>0</v>
      </c>
      <c r="Q65" s="9">
        <f t="shared" si="20"/>
        <v>0</v>
      </c>
      <c r="R65" s="9">
        <f t="shared" si="20"/>
        <v>0</v>
      </c>
      <c r="S65" s="9">
        <f t="shared" si="20"/>
        <v>0</v>
      </c>
      <c r="T65" s="9">
        <f t="shared" si="20"/>
        <v>0</v>
      </c>
      <c r="U65" s="9">
        <f t="shared" si="20"/>
        <v>0</v>
      </c>
      <c r="V65" s="9">
        <f t="shared" si="20"/>
        <v>0</v>
      </c>
      <c r="W65" s="9">
        <f t="shared" si="20"/>
        <v>0</v>
      </c>
      <c r="X65" s="9">
        <f t="shared" si="20"/>
        <v>0</v>
      </c>
      <c r="Y65" s="9">
        <f t="shared" si="20"/>
        <v>0</v>
      </c>
      <c r="Z65" s="9">
        <f t="shared" si="20"/>
        <v>0</v>
      </c>
      <c r="AA65" s="9">
        <f t="shared" si="20"/>
        <v>0</v>
      </c>
      <c r="AB65" s="9">
        <f t="shared" si="20"/>
        <v>0</v>
      </c>
      <c r="AC65" s="9">
        <f t="shared" si="20"/>
        <v>0</v>
      </c>
      <c r="AD65" s="9">
        <f t="shared" si="20"/>
        <v>0</v>
      </c>
      <c r="AE65" s="9">
        <f t="shared" si="20"/>
        <v>0</v>
      </c>
      <c r="AF65" s="9">
        <f t="shared" si="20"/>
        <v>0</v>
      </c>
      <c r="AG65" s="9">
        <f t="shared" si="20"/>
        <v>0</v>
      </c>
      <c r="AH65" s="9">
        <f t="shared" si="20"/>
        <v>0</v>
      </c>
      <c r="AI65" s="9">
        <f t="shared" si="20"/>
        <v>0</v>
      </c>
      <c r="AJ65" s="9">
        <f t="shared" ref="AJ65:BN65" si="21">AI69</f>
        <v>0</v>
      </c>
      <c r="AK65" s="9">
        <f t="shared" si="21"/>
        <v>0</v>
      </c>
      <c r="AL65" s="9">
        <f t="shared" si="21"/>
        <v>0</v>
      </c>
      <c r="AM65" s="9">
        <f t="shared" si="21"/>
        <v>0</v>
      </c>
      <c r="AN65" s="9">
        <f t="shared" si="21"/>
        <v>0</v>
      </c>
      <c r="AO65" s="9">
        <f t="shared" si="21"/>
        <v>0</v>
      </c>
      <c r="AP65" s="9">
        <f t="shared" si="21"/>
        <v>0</v>
      </c>
      <c r="AQ65" s="9">
        <f t="shared" si="21"/>
        <v>0</v>
      </c>
      <c r="AR65" s="9">
        <f t="shared" si="21"/>
        <v>0</v>
      </c>
      <c r="AS65" s="9">
        <f t="shared" si="21"/>
        <v>0</v>
      </c>
      <c r="AT65" s="9">
        <f t="shared" si="21"/>
        <v>0</v>
      </c>
      <c r="AU65" s="9">
        <f t="shared" si="21"/>
        <v>0</v>
      </c>
      <c r="AV65" s="9">
        <f t="shared" si="21"/>
        <v>0</v>
      </c>
      <c r="AW65" s="9">
        <f t="shared" si="21"/>
        <v>0</v>
      </c>
      <c r="AX65" s="9">
        <f t="shared" si="21"/>
        <v>0</v>
      </c>
      <c r="AY65" s="9">
        <f t="shared" si="21"/>
        <v>0</v>
      </c>
      <c r="AZ65" s="9">
        <f t="shared" si="21"/>
        <v>0</v>
      </c>
      <c r="BA65" s="9">
        <f t="shared" si="21"/>
        <v>0</v>
      </c>
      <c r="BB65" s="9">
        <f t="shared" si="21"/>
        <v>0</v>
      </c>
      <c r="BC65" s="9">
        <f t="shared" si="21"/>
        <v>0</v>
      </c>
      <c r="BD65" s="9">
        <f t="shared" si="21"/>
        <v>0</v>
      </c>
      <c r="BE65" s="9">
        <f t="shared" si="21"/>
        <v>0</v>
      </c>
      <c r="BF65" s="9">
        <f t="shared" si="21"/>
        <v>0</v>
      </c>
      <c r="BG65" s="9">
        <f t="shared" si="21"/>
        <v>0</v>
      </c>
      <c r="BH65" s="9">
        <f t="shared" si="21"/>
        <v>0</v>
      </c>
      <c r="BI65" s="9">
        <f t="shared" si="21"/>
        <v>0</v>
      </c>
      <c r="BJ65" s="9">
        <f t="shared" si="21"/>
        <v>0</v>
      </c>
      <c r="BK65" s="9">
        <f t="shared" si="21"/>
        <v>0</v>
      </c>
      <c r="BL65" s="9">
        <f t="shared" si="21"/>
        <v>0</v>
      </c>
      <c r="BM65" s="9">
        <f t="shared" si="21"/>
        <v>0</v>
      </c>
      <c r="BN65" s="9">
        <f t="shared" si="21"/>
        <v>0</v>
      </c>
    </row>
    <row r="66" spans="2:66" x14ac:dyDescent="0.15">
      <c r="B66" s="33" t="s">
        <v>360</v>
      </c>
      <c r="C66" s="9">
        <f t="shared" ref="C66:AH66" si="22">C35</f>
        <v>0</v>
      </c>
      <c r="D66" s="9">
        <f t="shared" si="22"/>
        <v>0</v>
      </c>
      <c r="E66" s="9">
        <f t="shared" si="22"/>
        <v>0</v>
      </c>
      <c r="F66" s="9">
        <f t="shared" si="22"/>
        <v>0</v>
      </c>
      <c r="G66" s="9">
        <f t="shared" si="22"/>
        <v>4094500</v>
      </c>
      <c r="H66" s="9">
        <f t="shared" si="22"/>
        <v>7163000</v>
      </c>
      <c r="I66" s="9">
        <f t="shared" si="22"/>
        <v>7163000</v>
      </c>
      <c r="J66" s="9">
        <f t="shared" si="22"/>
        <v>7163000</v>
      </c>
      <c r="K66" s="9">
        <f t="shared" si="22"/>
        <v>7163000</v>
      </c>
      <c r="L66" s="9">
        <f t="shared" si="22"/>
        <v>7163000</v>
      </c>
      <c r="M66" s="9">
        <f t="shared" si="22"/>
        <v>7163000</v>
      </c>
      <c r="N66" s="9">
        <f t="shared" si="22"/>
        <v>7163000</v>
      </c>
      <c r="O66" s="9">
        <f t="shared" si="22"/>
        <v>6821000</v>
      </c>
      <c r="P66" s="9">
        <f t="shared" si="22"/>
        <v>7206985</v>
      </c>
      <c r="Q66" s="9">
        <f t="shared" si="22"/>
        <v>11537275</v>
      </c>
      <c r="R66" s="9">
        <f t="shared" si="22"/>
        <v>12970540</v>
      </c>
      <c r="S66" s="9">
        <f t="shared" si="22"/>
        <v>12970540</v>
      </c>
      <c r="T66" s="9">
        <f t="shared" si="22"/>
        <v>12970540</v>
      </c>
      <c r="U66" s="9">
        <f t="shared" si="22"/>
        <v>12970540</v>
      </c>
      <c r="V66" s="9">
        <f t="shared" si="22"/>
        <v>12970540</v>
      </c>
      <c r="W66" s="9">
        <f t="shared" si="22"/>
        <v>12970540</v>
      </c>
      <c r="X66" s="9">
        <f t="shared" si="22"/>
        <v>12970540</v>
      </c>
      <c r="Y66" s="9">
        <f t="shared" si="22"/>
        <v>12970540</v>
      </c>
      <c r="Z66" s="9">
        <f t="shared" si="22"/>
        <v>12970540</v>
      </c>
      <c r="AA66" s="9">
        <f t="shared" si="22"/>
        <v>8640250</v>
      </c>
      <c r="AB66" s="9">
        <f t="shared" si="22"/>
        <v>10384243</v>
      </c>
      <c r="AC66" s="9">
        <f t="shared" si="22"/>
        <v>16623948</v>
      </c>
      <c r="AD66" s="9">
        <f t="shared" si="22"/>
        <v>18696217</v>
      </c>
      <c r="AE66" s="9">
        <f t="shared" si="22"/>
        <v>18696217</v>
      </c>
      <c r="AF66" s="9">
        <f t="shared" si="22"/>
        <v>18696217</v>
      </c>
      <c r="AG66" s="9">
        <f t="shared" si="22"/>
        <v>18696217</v>
      </c>
      <c r="AH66" s="9">
        <f t="shared" si="22"/>
        <v>18696217</v>
      </c>
      <c r="AI66" s="9">
        <f t="shared" ref="AI66:BN66" si="23">AI35</f>
        <v>18696217</v>
      </c>
      <c r="AJ66" s="9">
        <f t="shared" si="23"/>
        <v>18696217</v>
      </c>
      <c r="AK66" s="9">
        <f t="shared" si="23"/>
        <v>18696217</v>
      </c>
      <c r="AL66" s="9">
        <f t="shared" si="23"/>
        <v>18696217</v>
      </c>
      <c r="AM66" s="9">
        <f t="shared" si="23"/>
        <v>12467961</v>
      </c>
      <c r="AN66" s="9">
        <f t="shared" si="23"/>
        <v>399966</v>
      </c>
      <c r="AO66" s="9">
        <f t="shared" si="23"/>
        <v>640074</v>
      </c>
      <c r="AP66" s="9">
        <f t="shared" si="23"/>
        <v>720110</v>
      </c>
      <c r="AQ66" s="9">
        <f t="shared" si="23"/>
        <v>720110</v>
      </c>
      <c r="AR66" s="9">
        <f t="shared" si="23"/>
        <v>720110</v>
      </c>
      <c r="AS66" s="9">
        <f t="shared" si="23"/>
        <v>720110</v>
      </c>
      <c r="AT66" s="9">
        <f t="shared" si="23"/>
        <v>720110</v>
      </c>
      <c r="AU66" s="9">
        <f t="shared" si="23"/>
        <v>720110</v>
      </c>
      <c r="AV66" s="9">
        <f t="shared" si="23"/>
        <v>720110</v>
      </c>
      <c r="AW66" s="9">
        <f t="shared" si="23"/>
        <v>720110</v>
      </c>
      <c r="AX66" s="9">
        <f t="shared" si="23"/>
        <v>720110</v>
      </c>
      <c r="AY66" s="9">
        <f t="shared" si="23"/>
        <v>480002</v>
      </c>
      <c r="AZ66" s="9">
        <f t="shared" si="23"/>
        <v>20937358.750000004</v>
      </c>
      <c r="BA66" s="9">
        <f t="shared" si="23"/>
        <v>33510650.550000004</v>
      </c>
      <c r="BB66" s="9">
        <f t="shared" si="23"/>
        <v>37698122.300000004</v>
      </c>
      <c r="BC66" s="9">
        <f t="shared" si="23"/>
        <v>37698122.300000004</v>
      </c>
      <c r="BD66" s="9">
        <f t="shared" si="23"/>
        <v>37698122.300000004</v>
      </c>
      <c r="BE66" s="9">
        <f t="shared" si="23"/>
        <v>37698122.300000004</v>
      </c>
      <c r="BF66" s="9">
        <f t="shared" si="23"/>
        <v>37698122.300000004</v>
      </c>
      <c r="BG66" s="9">
        <f t="shared" si="23"/>
        <v>37698122.300000004</v>
      </c>
      <c r="BH66" s="9">
        <f t="shared" si="23"/>
        <v>37698122.300000004</v>
      </c>
      <c r="BI66" s="9">
        <f t="shared" si="23"/>
        <v>37698122.300000004</v>
      </c>
      <c r="BJ66" s="9">
        <f t="shared" si="23"/>
        <v>37698122.300000004</v>
      </c>
      <c r="BK66" s="9">
        <f t="shared" si="23"/>
        <v>25135707.050000001</v>
      </c>
      <c r="BL66" s="9">
        <f t="shared" si="23"/>
        <v>1246985580.95</v>
      </c>
      <c r="BM66" s="9">
        <f t="shared" si="23"/>
        <v>0</v>
      </c>
      <c r="BN66" s="9">
        <f t="shared" si="23"/>
        <v>0</v>
      </c>
    </row>
    <row r="67" spans="2:66" x14ac:dyDescent="0.15">
      <c r="B67" s="33" t="s">
        <v>361</v>
      </c>
      <c r="C67" s="9">
        <f>C66</f>
        <v>0</v>
      </c>
      <c r="D67" s="9">
        <f t="shared" ref="D67:AI67" si="24">D65+D66</f>
        <v>0</v>
      </c>
      <c r="E67" s="9">
        <f t="shared" si="24"/>
        <v>0</v>
      </c>
      <c r="F67" s="9">
        <f t="shared" si="24"/>
        <v>0</v>
      </c>
      <c r="G67" s="9">
        <f t="shared" si="24"/>
        <v>4094500</v>
      </c>
      <c r="H67" s="9">
        <f t="shared" si="24"/>
        <v>7163000</v>
      </c>
      <c r="I67" s="9">
        <f t="shared" si="24"/>
        <v>7163000</v>
      </c>
      <c r="J67" s="9">
        <f t="shared" si="24"/>
        <v>7163000</v>
      </c>
      <c r="K67" s="9">
        <f t="shared" si="24"/>
        <v>7163000</v>
      </c>
      <c r="L67" s="9">
        <f t="shared" si="24"/>
        <v>7163000</v>
      </c>
      <c r="M67" s="9">
        <f t="shared" si="24"/>
        <v>7163000</v>
      </c>
      <c r="N67" s="9">
        <f t="shared" si="24"/>
        <v>7163000</v>
      </c>
      <c r="O67" s="9">
        <f t="shared" si="24"/>
        <v>6821000</v>
      </c>
      <c r="P67" s="9">
        <f t="shared" si="24"/>
        <v>7206985</v>
      </c>
      <c r="Q67" s="9">
        <f t="shared" si="24"/>
        <v>11537275</v>
      </c>
      <c r="R67" s="9">
        <f t="shared" si="24"/>
        <v>12970540</v>
      </c>
      <c r="S67" s="9">
        <f t="shared" si="24"/>
        <v>12970540</v>
      </c>
      <c r="T67" s="9">
        <f t="shared" si="24"/>
        <v>12970540</v>
      </c>
      <c r="U67" s="9">
        <f t="shared" si="24"/>
        <v>12970540</v>
      </c>
      <c r="V67" s="9">
        <f t="shared" si="24"/>
        <v>12970540</v>
      </c>
      <c r="W67" s="9">
        <f t="shared" si="24"/>
        <v>12970540</v>
      </c>
      <c r="X67" s="9">
        <f t="shared" si="24"/>
        <v>12970540</v>
      </c>
      <c r="Y67" s="9">
        <f t="shared" si="24"/>
        <v>12970540</v>
      </c>
      <c r="Z67" s="9">
        <f t="shared" si="24"/>
        <v>12970540</v>
      </c>
      <c r="AA67" s="9">
        <f t="shared" si="24"/>
        <v>8640250</v>
      </c>
      <c r="AB67" s="9">
        <f t="shared" si="24"/>
        <v>10384243</v>
      </c>
      <c r="AC67" s="9">
        <f t="shared" si="24"/>
        <v>16623948</v>
      </c>
      <c r="AD67" s="9">
        <f t="shared" si="24"/>
        <v>18696217</v>
      </c>
      <c r="AE67" s="9">
        <f t="shared" si="24"/>
        <v>18696217</v>
      </c>
      <c r="AF67" s="9">
        <f t="shared" si="24"/>
        <v>18696217</v>
      </c>
      <c r="AG67" s="9">
        <f t="shared" si="24"/>
        <v>18696217</v>
      </c>
      <c r="AH67" s="9">
        <f t="shared" si="24"/>
        <v>18696217</v>
      </c>
      <c r="AI67" s="9">
        <f t="shared" si="24"/>
        <v>18696217</v>
      </c>
      <c r="AJ67" s="9">
        <f t="shared" ref="AJ67:BN67" si="25">AJ65+AJ66</f>
        <v>18696217</v>
      </c>
      <c r="AK67" s="9">
        <f t="shared" si="25"/>
        <v>18696217</v>
      </c>
      <c r="AL67" s="9">
        <f t="shared" si="25"/>
        <v>18696217</v>
      </c>
      <c r="AM67" s="9">
        <f t="shared" si="25"/>
        <v>12467961</v>
      </c>
      <c r="AN67" s="9">
        <f t="shared" si="25"/>
        <v>399966</v>
      </c>
      <c r="AO67" s="9">
        <f t="shared" si="25"/>
        <v>640074</v>
      </c>
      <c r="AP67" s="9">
        <f t="shared" si="25"/>
        <v>720110</v>
      </c>
      <c r="AQ67" s="9">
        <f t="shared" si="25"/>
        <v>720110</v>
      </c>
      <c r="AR67" s="9">
        <f t="shared" si="25"/>
        <v>720110</v>
      </c>
      <c r="AS67" s="9">
        <f t="shared" si="25"/>
        <v>720110</v>
      </c>
      <c r="AT67" s="9">
        <f t="shared" si="25"/>
        <v>720110</v>
      </c>
      <c r="AU67" s="9">
        <f t="shared" si="25"/>
        <v>720110</v>
      </c>
      <c r="AV67" s="9">
        <f t="shared" si="25"/>
        <v>720110</v>
      </c>
      <c r="AW67" s="9">
        <f t="shared" si="25"/>
        <v>720110</v>
      </c>
      <c r="AX67" s="9">
        <f t="shared" si="25"/>
        <v>720110</v>
      </c>
      <c r="AY67" s="9">
        <f t="shared" si="25"/>
        <v>480002</v>
      </c>
      <c r="AZ67" s="9">
        <f t="shared" si="25"/>
        <v>20937358.750000004</v>
      </c>
      <c r="BA67" s="9">
        <f t="shared" si="25"/>
        <v>33510650.550000004</v>
      </c>
      <c r="BB67" s="9">
        <f t="shared" si="25"/>
        <v>37698122.300000004</v>
      </c>
      <c r="BC67" s="9">
        <f t="shared" si="25"/>
        <v>37698122.300000004</v>
      </c>
      <c r="BD67" s="9">
        <f t="shared" si="25"/>
        <v>37698122.300000004</v>
      </c>
      <c r="BE67" s="9">
        <f t="shared" si="25"/>
        <v>37698122.300000004</v>
      </c>
      <c r="BF67" s="9">
        <f t="shared" si="25"/>
        <v>37698122.300000004</v>
      </c>
      <c r="BG67" s="9">
        <f t="shared" si="25"/>
        <v>37698122.300000004</v>
      </c>
      <c r="BH67" s="9">
        <f t="shared" si="25"/>
        <v>37698122.300000004</v>
      </c>
      <c r="BI67" s="9">
        <f t="shared" si="25"/>
        <v>37698122.300000004</v>
      </c>
      <c r="BJ67" s="9">
        <f t="shared" si="25"/>
        <v>37698122.300000004</v>
      </c>
      <c r="BK67" s="9">
        <f t="shared" si="25"/>
        <v>25135707.050000001</v>
      </c>
      <c r="BL67" s="9">
        <f t="shared" si="25"/>
        <v>1246985580.95</v>
      </c>
      <c r="BM67" s="9">
        <f t="shared" si="25"/>
        <v>0</v>
      </c>
      <c r="BN67" s="9">
        <f t="shared" si="25"/>
        <v>0</v>
      </c>
    </row>
    <row r="68" spans="2:66" x14ac:dyDescent="0.15">
      <c r="B68" s="33" t="s">
        <v>362</v>
      </c>
      <c r="C68" s="9">
        <v>0</v>
      </c>
      <c r="D68" s="9">
        <v>0</v>
      </c>
      <c r="E68" s="9">
        <v>0</v>
      </c>
      <c r="F68" s="9">
        <f t="shared" ref="F68" si="26">D66</f>
        <v>0</v>
      </c>
      <c r="G68" s="9">
        <f>G67</f>
        <v>4094500</v>
      </c>
      <c r="H68" s="9">
        <f t="shared" ref="H68:BN68" si="27">H67</f>
        <v>7163000</v>
      </c>
      <c r="I68" s="9">
        <f t="shared" si="27"/>
        <v>7163000</v>
      </c>
      <c r="J68" s="9">
        <f t="shared" si="27"/>
        <v>7163000</v>
      </c>
      <c r="K68" s="9">
        <f t="shared" si="27"/>
        <v>7163000</v>
      </c>
      <c r="L68" s="9">
        <f t="shared" si="27"/>
        <v>7163000</v>
      </c>
      <c r="M68" s="9">
        <f t="shared" si="27"/>
        <v>7163000</v>
      </c>
      <c r="N68" s="9">
        <f t="shared" si="27"/>
        <v>7163000</v>
      </c>
      <c r="O68" s="9">
        <f t="shared" si="27"/>
        <v>6821000</v>
      </c>
      <c r="P68" s="9">
        <f t="shared" si="27"/>
        <v>7206985</v>
      </c>
      <c r="Q68" s="9">
        <f t="shared" si="27"/>
        <v>11537275</v>
      </c>
      <c r="R68" s="9">
        <f t="shared" si="27"/>
        <v>12970540</v>
      </c>
      <c r="S68" s="9">
        <f t="shared" si="27"/>
        <v>12970540</v>
      </c>
      <c r="T68" s="9">
        <f t="shared" si="27"/>
        <v>12970540</v>
      </c>
      <c r="U68" s="9">
        <f t="shared" si="27"/>
        <v>12970540</v>
      </c>
      <c r="V68" s="9">
        <f t="shared" si="27"/>
        <v>12970540</v>
      </c>
      <c r="W68" s="9">
        <f t="shared" si="27"/>
        <v>12970540</v>
      </c>
      <c r="X68" s="9">
        <f t="shared" si="27"/>
        <v>12970540</v>
      </c>
      <c r="Y68" s="9">
        <f t="shared" si="27"/>
        <v>12970540</v>
      </c>
      <c r="Z68" s="9">
        <f t="shared" si="27"/>
        <v>12970540</v>
      </c>
      <c r="AA68" s="9">
        <f t="shared" si="27"/>
        <v>8640250</v>
      </c>
      <c r="AB68" s="9">
        <f t="shared" si="27"/>
        <v>10384243</v>
      </c>
      <c r="AC68" s="9">
        <f t="shared" si="27"/>
        <v>16623948</v>
      </c>
      <c r="AD68" s="9">
        <f t="shared" si="27"/>
        <v>18696217</v>
      </c>
      <c r="AE68" s="9">
        <f t="shared" si="27"/>
        <v>18696217</v>
      </c>
      <c r="AF68" s="9">
        <f t="shared" si="27"/>
        <v>18696217</v>
      </c>
      <c r="AG68" s="9">
        <f t="shared" si="27"/>
        <v>18696217</v>
      </c>
      <c r="AH68" s="9">
        <f t="shared" si="27"/>
        <v>18696217</v>
      </c>
      <c r="AI68" s="9">
        <f t="shared" si="27"/>
        <v>18696217</v>
      </c>
      <c r="AJ68" s="9">
        <f t="shared" si="27"/>
        <v>18696217</v>
      </c>
      <c r="AK68" s="9">
        <f t="shared" si="27"/>
        <v>18696217</v>
      </c>
      <c r="AL68" s="9">
        <f t="shared" si="27"/>
        <v>18696217</v>
      </c>
      <c r="AM68" s="9">
        <f t="shared" si="27"/>
        <v>12467961</v>
      </c>
      <c r="AN68" s="9">
        <f t="shared" si="27"/>
        <v>399966</v>
      </c>
      <c r="AO68" s="9">
        <f t="shared" si="27"/>
        <v>640074</v>
      </c>
      <c r="AP68" s="9">
        <f t="shared" si="27"/>
        <v>720110</v>
      </c>
      <c r="AQ68" s="9">
        <f t="shared" si="27"/>
        <v>720110</v>
      </c>
      <c r="AR68" s="9">
        <f t="shared" si="27"/>
        <v>720110</v>
      </c>
      <c r="AS68" s="9">
        <f t="shared" si="27"/>
        <v>720110</v>
      </c>
      <c r="AT68" s="9">
        <f t="shared" si="27"/>
        <v>720110</v>
      </c>
      <c r="AU68" s="9">
        <f t="shared" si="27"/>
        <v>720110</v>
      </c>
      <c r="AV68" s="9">
        <f t="shared" si="27"/>
        <v>720110</v>
      </c>
      <c r="AW68" s="9">
        <f t="shared" si="27"/>
        <v>720110</v>
      </c>
      <c r="AX68" s="9">
        <f t="shared" si="27"/>
        <v>720110</v>
      </c>
      <c r="AY68" s="9">
        <f t="shared" si="27"/>
        <v>480002</v>
      </c>
      <c r="AZ68" s="9">
        <f t="shared" si="27"/>
        <v>20937358.750000004</v>
      </c>
      <c r="BA68" s="9">
        <f t="shared" si="27"/>
        <v>33510650.550000004</v>
      </c>
      <c r="BB68" s="9">
        <f t="shared" si="27"/>
        <v>37698122.300000004</v>
      </c>
      <c r="BC68" s="9">
        <f t="shared" si="27"/>
        <v>37698122.300000004</v>
      </c>
      <c r="BD68" s="9">
        <f t="shared" si="27"/>
        <v>37698122.300000004</v>
      </c>
      <c r="BE68" s="9">
        <f t="shared" si="27"/>
        <v>37698122.300000004</v>
      </c>
      <c r="BF68" s="9">
        <f t="shared" si="27"/>
        <v>37698122.300000004</v>
      </c>
      <c r="BG68" s="9">
        <f t="shared" si="27"/>
        <v>37698122.300000004</v>
      </c>
      <c r="BH68" s="9">
        <f t="shared" si="27"/>
        <v>37698122.300000004</v>
      </c>
      <c r="BI68" s="9">
        <f t="shared" si="27"/>
        <v>37698122.300000004</v>
      </c>
      <c r="BJ68" s="9">
        <f t="shared" si="27"/>
        <v>37698122.300000004</v>
      </c>
      <c r="BK68" s="9">
        <f t="shared" si="27"/>
        <v>25135707.050000001</v>
      </c>
      <c r="BL68" s="9">
        <f t="shared" si="27"/>
        <v>1246985580.95</v>
      </c>
      <c r="BM68" s="9">
        <f t="shared" si="27"/>
        <v>0</v>
      </c>
      <c r="BN68" s="9">
        <f t="shared" si="27"/>
        <v>0</v>
      </c>
    </row>
    <row r="69" spans="2:66" x14ac:dyDescent="0.15">
      <c r="B69" s="33" t="s">
        <v>363</v>
      </c>
      <c r="C69" s="9">
        <f t="shared" ref="C69:AH69" si="28">C67-C68</f>
        <v>0</v>
      </c>
      <c r="D69" s="9">
        <f t="shared" si="28"/>
        <v>0</v>
      </c>
      <c r="E69" s="9">
        <f t="shared" si="28"/>
        <v>0</v>
      </c>
      <c r="F69" s="9">
        <f t="shared" si="28"/>
        <v>0</v>
      </c>
      <c r="G69" s="9">
        <f t="shared" si="28"/>
        <v>0</v>
      </c>
      <c r="H69" s="9">
        <f t="shared" si="28"/>
        <v>0</v>
      </c>
      <c r="I69" s="9">
        <f t="shared" si="28"/>
        <v>0</v>
      </c>
      <c r="J69" s="9">
        <f t="shared" si="28"/>
        <v>0</v>
      </c>
      <c r="K69" s="9">
        <f t="shared" si="28"/>
        <v>0</v>
      </c>
      <c r="L69" s="9">
        <f t="shared" si="28"/>
        <v>0</v>
      </c>
      <c r="M69" s="9">
        <f t="shared" si="28"/>
        <v>0</v>
      </c>
      <c r="N69" s="9">
        <f t="shared" si="28"/>
        <v>0</v>
      </c>
      <c r="O69" s="9">
        <f t="shared" si="28"/>
        <v>0</v>
      </c>
      <c r="P69" s="9">
        <f t="shared" si="28"/>
        <v>0</v>
      </c>
      <c r="Q69" s="9">
        <f t="shared" si="28"/>
        <v>0</v>
      </c>
      <c r="R69" s="9">
        <f t="shared" si="28"/>
        <v>0</v>
      </c>
      <c r="S69" s="9">
        <f t="shared" si="28"/>
        <v>0</v>
      </c>
      <c r="T69" s="9">
        <f t="shared" si="28"/>
        <v>0</v>
      </c>
      <c r="U69" s="9">
        <f t="shared" si="28"/>
        <v>0</v>
      </c>
      <c r="V69" s="9">
        <f t="shared" si="28"/>
        <v>0</v>
      </c>
      <c r="W69" s="9">
        <f t="shared" si="28"/>
        <v>0</v>
      </c>
      <c r="X69" s="9">
        <f t="shared" si="28"/>
        <v>0</v>
      </c>
      <c r="Y69" s="9">
        <f t="shared" si="28"/>
        <v>0</v>
      </c>
      <c r="Z69" s="9">
        <f t="shared" si="28"/>
        <v>0</v>
      </c>
      <c r="AA69" s="9">
        <f t="shared" si="28"/>
        <v>0</v>
      </c>
      <c r="AB69" s="9">
        <f t="shared" si="28"/>
        <v>0</v>
      </c>
      <c r="AC69" s="9">
        <f t="shared" si="28"/>
        <v>0</v>
      </c>
      <c r="AD69" s="9">
        <f t="shared" si="28"/>
        <v>0</v>
      </c>
      <c r="AE69" s="9">
        <f t="shared" si="28"/>
        <v>0</v>
      </c>
      <c r="AF69" s="9">
        <f t="shared" si="28"/>
        <v>0</v>
      </c>
      <c r="AG69" s="9">
        <f t="shared" si="28"/>
        <v>0</v>
      </c>
      <c r="AH69" s="9">
        <f t="shared" si="28"/>
        <v>0</v>
      </c>
      <c r="AI69" s="9">
        <f t="shared" ref="AI69:BN69" si="29">AI67-AI68</f>
        <v>0</v>
      </c>
      <c r="AJ69" s="9">
        <f t="shared" si="29"/>
        <v>0</v>
      </c>
      <c r="AK69" s="9">
        <f t="shared" si="29"/>
        <v>0</v>
      </c>
      <c r="AL69" s="9">
        <f t="shared" si="29"/>
        <v>0</v>
      </c>
      <c r="AM69" s="9">
        <f t="shared" si="29"/>
        <v>0</v>
      </c>
      <c r="AN69" s="9">
        <f t="shared" si="29"/>
        <v>0</v>
      </c>
      <c r="AO69" s="9">
        <f t="shared" si="29"/>
        <v>0</v>
      </c>
      <c r="AP69" s="9">
        <f t="shared" si="29"/>
        <v>0</v>
      </c>
      <c r="AQ69" s="9">
        <f t="shared" si="29"/>
        <v>0</v>
      </c>
      <c r="AR69" s="9">
        <f t="shared" si="29"/>
        <v>0</v>
      </c>
      <c r="AS69" s="9">
        <f t="shared" si="29"/>
        <v>0</v>
      </c>
      <c r="AT69" s="9">
        <f t="shared" si="29"/>
        <v>0</v>
      </c>
      <c r="AU69" s="9">
        <f t="shared" si="29"/>
        <v>0</v>
      </c>
      <c r="AV69" s="9">
        <f t="shared" si="29"/>
        <v>0</v>
      </c>
      <c r="AW69" s="9">
        <f t="shared" si="29"/>
        <v>0</v>
      </c>
      <c r="AX69" s="9">
        <f t="shared" si="29"/>
        <v>0</v>
      </c>
      <c r="AY69" s="9">
        <f t="shared" si="29"/>
        <v>0</v>
      </c>
      <c r="AZ69" s="9">
        <f t="shared" si="29"/>
        <v>0</v>
      </c>
      <c r="BA69" s="9">
        <f t="shared" si="29"/>
        <v>0</v>
      </c>
      <c r="BB69" s="9">
        <f t="shared" si="29"/>
        <v>0</v>
      </c>
      <c r="BC69" s="9">
        <f t="shared" si="29"/>
        <v>0</v>
      </c>
      <c r="BD69" s="9">
        <f t="shared" si="29"/>
        <v>0</v>
      </c>
      <c r="BE69" s="9">
        <f t="shared" si="29"/>
        <v>0</v>
      </c>
      <c r="BF69" s="9">
        <f t="shared" si="29"/>
        <v>0</v>
      </c>
      <c r="BG69" s="9">
        <f t="shared" si="29"/>
        <v>0</v>
      </c>
      <c r="BH69" s="9">
        <f t="shared" si="29"/>
        <v>0</v>
      </c>
      <c r="BI69" s="9">
        <f t="shared" si="29"/>
        <v>0</v>
      </c>
      <c r="BJ69" s="9">
        <f t="shared" si="29"/>
        <v>0</v>
      </c>
      <c r="BK69" s="9">
        <f t="shared" si="29"/>
        <v>0</v>
      </c>
      <c r="BL69" s="9">
        <f t="shared" si="29"/>
        <v>0</v>
      </c>
      <c r="BM69" s="9">
        <f t="shared" si="29"/>
        <v>0</v>
      </c>
      <c r="BN69" s="9">
        <f t="shared" si="29"/>
        <v>0</v>
      </c>
    </row>
    <row r="70" spans="2:66" x14ac:dyDescent="0.15">
      <c r="B70" s="33" t="s">
        <v>530</v>
      </c>
      <c r="C70" s="9">
        <f>C67</f>
        <v>0</v>
      </c>
      <c r="D70" s="9">
        <f t="shared" ref="D70:AI70" si="30">D69-C69</f>
        <v>0</v>
      </c>
      <c r="E70" s="9">
        <f t="shared" si="30"/>
        <v>0</v>
      </c>
      <c r="F70" s="9">
        <f t="shared" si="30"/>
        <v>0</v>
      </c>
      <c r="G70" s="9">
        <f t="shared" si="30"/>
        <v>0</v>
      </c>
      <c r="H70" s="9">
        <f t="shared" si="30"/>
        <v>0</v>
      </c>
      <c r="I70" s="9">
        <f t="shared" si="30"/>
        <v>0</v>
      </c>
      <c r="J70" s="9">
        <f t="shared" si="30"/>
        <v>0</v>
      </c>
      <c r="K70" s="9">
        <f t="shared" si="30"/>
        <v>0</v>
      </c>
      <c r="L70" s="9">
        <f t="shared" si="30"/>
        <v>0</v>
      </c>
      <c r="M70" s="9">
        <f t="shared" si="30"/>
        <v>0</v>
      </c>
      <c r="N70" s="9">
        <f t="shared" si="30"/>
        <v>0</v>
      </c>
      <c r="O70" s="9">
        <f t="shared" si="30"/>
        <v>0</v>
      </c>
      <c r="P70" s="9">
        <f t="shared" si="30"/>
        <v>0</v>
      </c>
      <c r="Q70" s="9">
        <f t="shared" si="30"/>
        <v>0</v>
      </c>
      <c r="R70" s="9">
        <f t="shared" si="30"/>
        <v>0</v>
      </c>
      <c r="S70" s="9">
        <f t="shared" si="30"/>
        <v>0</v>
      </c>
      <c r="T70" s="9">
        <f t="shared" si="30"/>
        <v>0</v>
      </c>
      <c r="U70" s="9">
        <f t="shared" si="30"/>
        <v>0</v>
      </c>
      <c r="V70" s="9">
        <f t="shared" si="30"/>
        <v>0</v>
      </c>
      <c r="W70" s="9">
        <f t="shared" si="30"/>
        <v>0</v>
      </c>
      <c r="X70" s="9">
        <f t="shared" si="30"/>
        <v>0</v>
      </c>
      <c r="Y70" s="9">
        <f t="shared" si="30"/>
        <v>0</v>
      </c>
      <c r="Z70" s="9">
        <f t="shared" si="30"/>
        <v>0</v>
      </c>
      <c r="AA70" s="9">
        <f t="shared" si="30"/>
        <v>0</v>
      </c>
      <c r="AB70" s="9">
        <f t="shared" si="30"/>
        <v>0</v>
      </c>
      <c r="AC70" s="9">
        <f t="shared" si="30"/>
        <v>0</v>
      </c>
      <c r="AD70" s="9">
        <f t="shared" si="30"/>
        <v>0</v>
      </c>
      <c r="AE70" s="9">
        <f t="shared" si="30"/>
        <v>0</v>
      </c>
      <c r="AF70" s="9">
        <f t="shared" si="30"/>
        <v>0</v>
      </c>
      <c r="AG70" s="9">
        <f t="shared" si="30"/>
        <v>0</v>
      </c>
      <c r="AH70" s="9">
        <f t="shared" si="30"/>
        <v>0</v>
      </c>
      <c r="AI70" s="9">
        <f t="shared" si="30"/>
        <v>0</v>
      </c>
      <c r="AJ70" s="9">
        <f t="shared" ref="AJ70:BN70" si="31">AJ69-AI69</f>
        <v>0</v>
      </c>
      <c r="AK70" s="9">
        <f t="shared" si="31"/>
        <v>0</v>
      </c>
      <c r="AL70" s="9">
        <f t="shared" si="31"/>
        <v>0</v>
      </c>
      <c r="AM70" s="9">
        <f t="shared" si="31"/>
        <v>0</v>
      </c>
      <c r="AN70" s="9">
        <f t="shared" si="31"/>
        <v>0</v>
      </c>
      <c r="AO70" s="9">
        <f t="shared" si="31"/>
        <v>0</v>
      </c>
      <c r="AP70" s="9">
        <f t="shared" si="31"/>
        <v>0</v>
      </c>
      <c r="AQ70" s="9">
        <f t="shared" si="31"/>
        <v>0</v>
      </c>
      <c r="AR70" s="9">
        <f t="shared" si="31"/>
        <v>0</v>
      </c>
      <c r="AS70" s="9">
        <f t="shared" si="31"/>
        <v>0</v>
      </c>
      <c r="AT70" s="9">
        <f t="shared" si="31"/>
        <v>0</v>
      </c>
      <c r="AU70" s="9">
        <f t="shared" si="31"/>
        <v>0</v>
      </c>
      <c r="AV70" s="9">
        <f t="shared" si="31"/>
        <v>0</v>
      </c>
      <c r="AW70" s="9">
        <f t="shared" si="31"/>
        <v>0</v>
      </c>
      <c r="AX70" s="9">
        <f t="shared" si="31"/>
        <v>0</v>
      </c>
      <c r="AY70" s="9">
        <f t="shared" si="31"/>
        <v>0</v>
      </c>
      <c r="AZ70" s="9">
        <f t="shared" si="31"/>
        <v>0</v>
      </c>
      <c r="BA70" s="9">
        <f t="shared" si="31"/>
        <v>0</v>
      </c>
      <c r="BB70" s="9">
        <f t="shared" si="31"/>
        <v>0</v>
      </c>
      <c r="BC70" s="9">
        <f t="shared" si="31"/>
        <v>0</v>
      </c>
      <c r="BD70" s="9">
        <f t="shared" si="31"/>
        <v>0</v>
      </c>
      <c r="BE70" s="9">
        <f t="shared" si="31"/>
        <v>0</v>
      </c>
      <c r="BF70" s="9">
        <f t="shared" si="31"/>
        <v>0</v>
      </c>
      <c r="BG70" s="9">
        <f t="shared" si="31"/>
        <v>0</v>
      </c>
      <c r="BH70" s="9">
        <f t="shared" si="31"/>
        <v>0</v>
      </c>
      <c r="BI70" s="9">
        <f t="shared" si="31"/>
        <v>0</v>
      </c>
      <c r="BJ70" s="9">
        <f t="shared" si="31"/>
        <v>0</v>
      </c>
      <c r="BK70" s="9">
        <f t="shared" si="31"/>
        <v>0</v>
      </c>
      <c r="BL70" s="9">
        <f t="shared" si="31"/>
        <v>0</v>
      </c>
      <c r="BM70" s="9">
        <f t="shared" si="31"/>
        <v>0</v>
      </c>
      <c r="BN70" s="9">
        <f t="shared" si="31"/>
        <v>0</v>
      </c>
    </row>
  </sheetData>
  <mergeCells count="10">
    <mergeCell ref="D21:O21"/>
    <mergeCell ref="P21:AA21"/>
    <mergeCell ref="AB21:AM21"/>
    <mergeCell ref="AN21:AY21"/>
    <mergeCell ref="AZ21:BK21"/>
    <mergeCell ref="D60:O60"/>
    <mergeCell ref="P60:AA60"/>
    <mergeCell ref="AB60:AM60"/>
    <mergeCell ref="AN60:AY60"/>
    <mergeCell ref="AZ60:BK60"/>
  </mergeCells>
  <pageMargins left="0.7" right="0.7" top="0.75" bottom="0.75" header="0.3" footer="0.3"/>
  <ignoredErrors>
    <ignoredError sqref="G34" formula="1"/>
  </ignoredErrors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workbookViewId="0">
      <selection activeCell="A31" sqref="A31"/>
    </sheetView>
    <sheetView workbookViewId="1"/>
    <sheetView workbookViewId="2"/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A1" s="33" t="s">
        <v>1246</v>
      </c>
    </row>
    <row r="2" spans="1:7" x14ac:dyDescent="0.15">
      <c r="B2" s="10" t="s">
        <v>314</v>
      </c>
      <c r="C2" s="10" t="s">
        <v>315</v>
      </c>
      <c r="D2" s="10" t="s">
        <v>623</v>
      </c>
      <c r="E2" s="10" t="s">
        <v>330</v>
      </c>
      <c r="F2" s="10" t="s">
        <v>331</v>
      </c>
      <c r="G2" s="10" t="s">
        <v>318</v>
      </c>
    </row>
    <row r="3" spans="1:7" x14ac:dyDescent="0.15">
      <c r="A3" s="10" t="s">
        <v>35</v>
      </c>
    </row>
    <row r="4" spans="1:7" outlineLevel="1" x14ac:dyDescent="0.15">
      <c r="A4" s="14" t="s">
        <v>1197</v>
      </c>
    </row>
    <row r="5" spans="1:7" outlineLevel="1" x14ac:dyDescent="0.15">
      <c r="A5" s="47" t="s">
        <v>1196</v>
      </c>
      <c r="B5" s="280">
        <v>14000</v>
      </c>
      <c r="C5" s="312">
        <v>0</v>
      </c>
      <c r="D5" s="93">
        <f>B5*(1-C5)</f>
        <v>14000</v>
      </c>
      <c r="E5" s="280">
        <v>9500</v>
      </c>
      <c r="F5" s="93">
        <f>D5-E5</f>
        <v>4500</v>
      </c>
      <c r="G5" s="4">
        <f>F5/D5</f>
        <v>0.32142857142857145</v>
      </c>
    </row>
    <row r="6" spans="1:7" outlineLevel="1" x14ac:dyDescent="0.15">
      <c r="A6" s="47" t="s">
        <v>1271</v>
      </c>
      <c r="B6" s="280" t="s">
        <v>320</v>
      </c>
      <c r="C6" s="93"/>
      <c r="D6" s="93"/>
      <c r="E6" s="280">
        <v>0</v>
      </c>
      <c r="F6" s="93">
        <f>D6-E6</f>
        <v>0</v>
      </c>
      <c r="G6" s="4"/>
    </row>
    <row r="7" spans="1:7" outlineLevel="1" x14ac:dyDescent="0.15">
      <c r="A7" s="17" t="s">
        <v>319</v>
      </c>
      <c r="B7" s="280" t="s">
        <v>320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7" t="s">
        <v>317</v>
      </c>
      <c r="B8" s="280" t="s">
        <v>320</v>
      </c>
      <c r="C8" s="93"/>
      <c r="D8" s="93"/>
      <c r="E8" s="280">
        <v>0</v>
      </c>
      <c r="F8" s="93">
        <f>D8-E8</f>
        <v>0</v>
      </c>
      <c r="G8" s="4"/>
    </row>
    <row r="9" spans="1:7" outlineLevel="1" x14ac:dyDescent="0.15">
      <c r="A9" s="14" t="str">
        <f>"Total " &amp; A4</f>
        <v>Total Producto Diario</v>
      </c>
      <c r="B9" s="92">
        <f>SUM(B5:B8)</f>
        <v>14000</v>
      </c>
      <c r="C9" s="92"/>
      <c r="D9" s="92">
        <f>SUM(D5:D8)</f>
        <v>14000</v>
      </c>
      <c r="E9" s="92">
        <f>SUM(E5:E8)</f>
        <v>9500</v>
      </c>
      <c r="F9" s="93">
        <f>SUM(F5:F8)</f>
        <v>4500</v>
      </c>
      <c r="G9" s="4">
        <f>F9/D9</f>
        <v>0.32142857142857145</v>
      </c>
    </row>
    <row r="10" spans="1:7" outlineLevel="1" x14ac:dyDescent="0.15"/>
    <row r="11" spans="1:7" outlineLevel="1" x14ac:dyDescent="0.15">
      <c r="A11" s="14" t="s">
        <v>1198</v>
      </c>
      <c r="B11" s="91"/>
      <c r="D11" s="91"/>
      <c r="E11" s="91"/>
      <c r="F11" s="3"/>
      <c r="G11" s="94"/>
    </row>
    <row r="12" spans="1:7" outlineLevel="1" x14ac:dyDescent="0.15">
      <c r="A12" s="47" t="s">
        <v>1201</v>
      </c>
      <c r="B12" s="280">
        <v>0</v>
      </c>
      <c r="C12" s="312">
        <v>0</v>
      </c>
      <c r="D12" s="93">
        <f>B12*(1-C12)</f>
        <v>0</v>
      </c>
      <c r="E12" s="280">
        <v>0</v>
      </c>
      <c r="F12" s="93">
        <f>D12-E12</f>
        <v>0</v>
      </c>
      <c r="G12" s="4">
        <f>IFERROR(F12/D12, 0)</f>
        <v>0</v>
      </c>
    </row>
    <row r="13" spans="1:7" outlineLevel="1" x14ac:dyDescent="0.15">
      <c r="A13" s="47" t="s">
        <v>1195</v>
      </c>
      <c r="B13" s="280" t="s">
        <v>320</v>
      </c>
      <c r="C13" s="93"/>
      <c r="D13" s="93"/>
      <c r="E13" s="280">
        <v>500</v>
      </c>
      <c r="F13" s="93">
        <f>D13-E13</f>
        <v>-500</v>
      </c>
      <c r="G13" s="4"/>
    </row>
    <row r="14" spans="1:7" outlineLevel="1" x14ac:dyDescent="0.15">
      <c r="A14" s="47" t="s">
        <v>329</v>
      </c>
      <c r="B14" s="280">
        <v>0</v>
      </c>
      <c r="C14" s="312">
        <v>0</v>
      </c>
      <c r="D14" s="93">
        <f>B14*(1-C14)</f>
        <v>0</v>
      </c>
      <c r="F14" s="93">
        <f>D14-E14</f>
        <v>0</v>
      </c>
      <c r="G14" s="4">
        <f>IFERROR(F14/D14, 0)</f>
        <v>0</v>
      </c>
    </row>
    <row r="15" spans="1:7" outlineLevel="1" x14ac:dyDescent="0.15">
      <c r="A15" s="14" t="str">
        <f>"Total " &amp; A11</f>
        <v>Total Local Services</v>
      </c>
      <c r="B15" s="92">
        <f>SUM(B12:B14)</f>
        <v>0</v>
      </c>
      <c r="C15" s="92"/>
      <c r="D15" s="92">
        <f>SUM(D12:D14)</f>
        <v>0</v>
      </c>
      <c r="E15" s="92">
        <f>SUM(E12:E14)</f>
        <v>500</v>
      </c>
      <c r="F15" s="92">
        <f>SUM(F12:F14)</f>
        <v>-500</v>
      </c>
      <c r="G15" s="4">
        <f>IFERROR(F15/D15, 0)</f>
        <v>0</v>
      </c>
    </row>
    <row r="16" spans="1:7" outlineLevel="1" x14ac:dyDescent="0.15">
      <c r="A16" s="47"/>
      <c r="B16" s="96"/>
      <c r="C16" s="4"/>
      <c r="D16" s="93"/>
      <c r="F16" s="93"/>
      <c r="G16" s="4"/>
    </row>
    <row r="17" spans="1:7" outlineLevel="1" x14ac:dyDescent="0.15">
      <c r="A17" s="14" t="str">
        <f>A4 &amp; " + " &amp; A11</f>
        <v>Producto Diario + Local Services</v>
      </c>
      <c r="B17" s="27">
        <f>B15+B9</f>
        <v>14000</v>
      </c>
      <c r="C17" s="64"/>
      <c r="D17" s="27">
        <f>D15+D9</f>
        <v>14000</v>
      </c>
      <c r="E17" s="27">
        <f>E15+E9</f>
        <v>10000</v>
      </c>
      <c r="F17" s="27">
        <f>F15+F9</f>
        <v>4000</v>
      </c>
      <c r="G17" s="179">
        <f>F17/D17</f>
        <v>0.2857142857142857</v>
      </c>
    </row>
    <row r="18" spans="1:7" outlineLevel="1" x14ac:dyDescent="0.15">
      <c r="A18" s="47"/>
      <c r="B18" s="96"/>
      <c r="C18" s="4"/>
      <c r="D18" s="93"/>
      <c r="F18" s="93"/>
      <c r="G18" s="4"/>
    </row>
    <row r="19" spans="1:7" outlineLevel="1" x14ac:dyDescent="0.15">
      <c r="A19" s="14" t="s">
        <v>1199</v>
      </c>
      <c r="B19" s="91"/>
      <c r="D19" s="91"/>
      <c r="E19" s="91"/>
      <c r="F19" s="3"/>
      <c r="G19" s="94"/>
    </row>
    <row r="20" spans="1:7" outlineLevel="1" x14ac:dyDescent="0.15">
      <c r="A20" s="47" t="s">
        <v>1194</v>
      </c>
      <c r="B20" s="280">
        <v>2500</v>
      </c>
      <c r="C20" s="312">
        <v>0</v>
      </c>
      <c r="D20" s="93">
        <f>B20*(1-C20)</f>
        <v>2500</v>
      </c>
      <c r="E20" s="280">
        <v>0</v>
      </c>
      <c r="F20" s="93">
        <f>D20-E20</f>
        <v>2500</v>
      </c>
      <c r="G20" s="4">
        <f>IFERROR(F20/D20, 0)</f>
        <v>1</v>
      </c>
    </row>
    <row r="21" spans="1:7" outlineLevel="1" x14ac:dyDescent="0.15">
      <c r="A21" s="47" t="s">
        <v>1192</v>
      </c>
      <c r="B21" s="280" t="s">
        <v>320</v>
      </c>
      <c r="C21" s="312"/>
      <c r="D21" s="93"/>
      <c r="E21" s="280">
        <v>1000</v>
      </c>
      <c r="F21" s="93">
        <f>D21-E21</f>
        <v>-1000</v>
      </c>
      <c r="G21" s="4">
        <f>IFERROR(F21/D21, 0)</f>
        <v>0</v>
      </c>
    </row>
    <row r="22" spans="1:7" outlineLevel="1" x14ac:dyDescent="0.15">
      <c r="A22" s="47" t="s">
        <v>1193</v>
      </c>
      <c r="B22" s="280" t="s">
        <v>320</v>
      </c>
      <c r="C22" s="312"/>
      <c r="D22" s="93"/>
      <c r="E22" s="280">
        <v>200</v>
      </c>
      <c r="F22" s="93">
        <f>D22-E22</f>
        <v>-200</v>
      </c>
      <c r="G22" s="4"/>
    </row>
    <row r="23" spans="1:7" outlineLevel="1" x14ac:dyDescent="0.15">
      <c r="A23" s="47" t="s">
        <v>1214</v>
      </c>
      <c r="B23" s="312">
        <v>0.25</v>
      </c>
      <c r="C23" s="4"/>
      <c r="D23" s="93"/>
      <c r="F23" s="93"/>
      <c r="G23" s="4"/>
    </row>
    <row r="24" spans="1:7" outlineLevel="1" x14ac:dyDescent="0.15">
      <c r="A24" s="14" t="str">
        <f>"Total " &amp; A19</f>
        <v>Total Domicilio Services</v>
      </c>
      <c r="B24" s="92">
        <f>SUM(B20:B22)</f>
        <v>2500</v>
      </c>
      <c r="C24" s="92"/>
      <c r="D24" s="92">
        <f>SUM(D20:D22)</f>
        <v>2500</v>
      </c>
      <c r="E24" s="92">
        <f>SUM(E20:E22)</f>
        <v>1200</v>
      </c>
      <c r="F24" s="93">
        <f>SUM(F20:F22)</f>
        <v>1300</v>
      </c>
      <c r="G24" s="4">
        <f>F24/D24</f>
        <v>0.52</v>
      </c>
    </row>
    <row r="25" spans="1:7" outlineLevel="1" x14ac:dyDescent="0.15">
      <c r="A25" s="47"/>
      <c r="B25" s="312"/>
      <c r="C25" s="4"/>
      <c r="D25" s="93"/>
      <c r="F25" s="93"/>
      <c r="G25" s="4"/>
    </row>
    <row r="26" spans="1:7" s="14" customFormat="1" outlineLevel="1" x14ac:dyDescent="0.15">
      <c r="A26" s="14" t="str">
        <f>A4 &amp; " + " &amp; A19</f>
        <v>Producto Diario + Domicilio Services</v>
      </c>
      <c r="B26" s="27">
        <f>B24+B9</f>
        <v>16500</v>
      </c>
      <c r="C26" s="64"/>
      <c r="D26" s="27">
        <f>D24+D9</f>
        <v>16500</v>
      </c>
      <c r="E26" s="27">
        <f>E24+E9</f>
        <v>10700</v>
      </c>
      <c r="F26" s="27">
        <f>F24+F9</f>
        <v>5800</v>
      </c>
      <c r="G26" s="179">
        <f>F26/D26</f>
        <v>0.3515151515151515</v>
      </c>
    </row>
    <row r="27" spans="1:7" s="14" customFormat="1" outlineLevel="1" collapsed="1" x14ac:dyDescent="0.15">
      <c r="B27" s="27"/>
      <c r="C27" s="64"/>
      <c r="D27" s="27"/>
      <c r="E27" s="27"/>
      <c r="F27" s="27"/>
      <c r="G27" s="179"/>
    </row>
    <row r="28" spans="1:7" s="14" customFormat="1" outlineLevel="1" x14ac:dyDescent="0.15">
      <c r="A28" s="14" t="s">
        <v>1202</v>
      </c>
      <c r="B28" s="6"/>
      <c r="C28" s="6"/>
      <c r="D28" s="6"/>
      <c r="E28" s="6"/>
      <c r="F28" s="6"/>
      <c r="G28" s="6"/>
    </row>
    <row r="29" spans="1:7" s="14" customFormat="1" outlineLevel="1" x14ac:dyDescent="0.15">
      <c r="A29" s="47" t="s">
        <v>1196</v>
      </c>
      <c r="B29" s="280">
        <v>22000</v>
      </c>
      <c r="C29" s="312">
        <v>0</v>
      </c>
      <c r="D29" s="93">
        <f>B29*(1-C29)</f>
        <v>22000</v>
      </c>
      <c r="E29" s="280">
        <v>11500</v>
      </c>
      <c r="F29" s="93">
        <f>D29-E29</f>
        <v>10500</v>
      </c>
      <c r="G29" s="4">
        <f>F29/D29</f>
        <v>0.47727272727272729</v>
      </c>
    </row>
    <row r="30" spans="1:7" s="14" customFormat="1" outlineLevel="1" x14ac:dyDescent="0.15">
      <c r="A30" s="47" t="s">
        <v>1195</v>
      </c>
      <c r="B30" s="280" t="s">
        <v>320</v>
      </c>
      <c r="C30" s="93"/>
      <c r="D30" s="93"/>
      <c r="E30" s="280">
        <v>500</v>
      </c>
      <c r="F30" s="93">
        <f>D30-E30</f>
        <v>-500</v>
      </c>
      <c r="G30" s="4"/>
    </row>
    <row r="31" spans="1:7" s="14" customFormat="1" outlineLevel="1" x14ac:dyDescent="0.15">
      <c r="A31" s="17" t="s">
        <v>319</v>
      </c>
      <c r="B31" s="280" t="s">
        <v>320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17" t="s">
        <v>317</v>
      </c>
      <c r="B32" s="280" t="s">
        <v>320</v>
      </c>
      <c r="C32" s="93"/>
      <c r="D32" s="93"/>
      <c r="E32" s="280">
        <v>0</v>
      </c>
      <c r="F32" s="93">
        <f>D32-E32</f>
        <v>0</v>
      </c>
      <c r="G32" s="4"/>
    </row>
    <row r="33" spans="1:7" s="14" customFormat="1" outlineLevel="1" x14ac:dyDescent="0.15">
      <c r="A33" s="47" t="s">
        <v>1213</v>
      </c>
      <c r="B33" s="312">
        <v>0.3</v>
      </c>
      <c r="C33" s="4"/>
      <c r="D33" s="93"/>
      <c r="E33" s="6"/>
      <c r="F33" s="93"/>
      <c r="G33" s="4"/>
    </row>
    <row r="34" spans="1:7" s="14" customFormat="1" outlineLevel="1" x14ac:dyDescent="0.15">
      <c r="A34" s="14" t="str">
        <f>"Total " &amp; A28</f>
        <v>Total Producto Fusión</v>
      </c>
      <c r="B34" s="92">
        <f>SUM(B29:B32)</f>
        <v>22000</v>
      </c>
      <c r="C34" s="92"/>
      <c r="D34" s="92">
        <f>SUM(D29:D32)</f>
        <v>22000</v>
      </c>
      <c r="E34" s="92">
        <f>SUM(E29:E32)</f>
        <v>12000</v>
      </c>
      <c r="F34" s="93">
        <f>SUM(F29:F32)</f>
        <v>10000</v>
      </c>
      <c r="G34" s="4">
        <f>F34/D34</f>
        <v>0.45454545454545453</v>
      </c>
    </row>
    <row r="35" spans="1:7" s="14" customFormat="1" outlineLevel="1" x14ac:dyDescent="0.15">
      <c r="A35"/>
      <c r="B35" s="6"/>
      <c r="C35" s="6"/>
      <c r="D35" s="6"/>
      <c r="E35" s="6"/>
      <c r="F35" s="6"/>
      <c r="G35" s="6"/>
    </row>
    <row r="36" spans="1:7" s="14" customFormat="1" outlineLevel="1" x14ac:dyDescent="0.15">
      <c r="A36" s="14" t="s">
        <v>1198</v>
      </c>
      <c r="B36" s="91"/>
      <c r="C36" s="6"/>
      <c r="D36" s="91"/>
      <c r="E36" s="91"/>
      <c r="F36" s="3"/>
      <c r="G36" s="94"/>
    </row>
    <row r="37" spans="1:7" s="14" customFormat="1" outlineLevel="1" x14ac:dyDescent="0.15">
      <c r="A37" s="47" t="s">
        <v>1201</v>
      </c>
      <c r="B37" s="280">
        <v>0</v>
      </c>
      <c r="C37" s="312">
        <v>0</v>
      </c>
      <c r="D37" s="93">
        <f>B37*(1-C37)</f>
        <v>0</v>
      </c>
      <c r="E37" s="6"/>
      <c r="F37" s="93">
        <f>D37-E37</f>
        <v>0</v>
      </c>
      <c r="G37" s="4">
        <f>IFERROR(F37/D37, 0)</f>
        <v>0</v>
      </c>
    </row>
    <row r="38" spans="1:7" s="14" customFormat="1" outlineLevel="1" x14ac:dyDescent="0.15">
      <c r="A38" s="47" t="s">
        <v>1195</v>
      </c>
      <c r="B38" s="280" t="s">
        <v>320</v>
      </c>
      <c r="C38" s="93"/>
      <c r="D38" s="93"/>
      <c r="E38" s="280">
        <v>0</v>
      </c>
      <c r="F38" s="93">
        <f>D38-E38</f>
        <v>0</v>
      </c>
      <c r="G38" s="4"/>
    </row>
    <row r="39" spans="1:7" s="14" customFormat="1" outlineLevel="1" x14ac:dyDescent="0.15">
      <c r="A39" s="47" t="s">
        <v>329</v>
      </c>
      <c r="B39" s="280">
        <v>0</v>
      </c>
      <c r="C39" s="312">
        <v>0</v>
      </c>
      <c r="D39" s="93">
        <f>B39*(1-C39)</f>
        <v>0</v>
      </c>
      <c r="E39" s="6"/>
      <c r="F39" s="93">
        <f>D39-E39</f>
        <v>0</v>
      </c>
      <c r="G39" s="4">
        <f>IFERROR(F39/D39, 0)</f>
        <v>0</v>
      </c>
    </row>
    <row r="40" spans="1:7" s="14" customFormat="1" outlineLevel="1" x14ac:dyDescent="0.15">
      <c r="A40" s="14" t="str">
        <f>"Total " &amp; A36</f>
        <v>Total Local Services</v>
      </c>
      <c r="B40" s="92">
        <f>SUM(B37:B39)</f>
        <v>0</v>
      </c>
      <c r="C40" s="92"/>
      <c r="D40" s="92">
        <f>SUM(D37:D39)</f>
        <v>0</v>
      </c>
      <c r="E40" s="92">
        <f>SUM(E37:E39)</f>
        <v>0</v>
      </c>
      <c r="F40" s="92">
        <f>SUM(F37:F39)</f>
        <v>0</v>
      </c>
      <c r="G40" s="4">
        <f>IFERROR(F40/D40, 0)</f>
        <v>0</v>
      </c>
    </row>
    <row r="41" spans="1:7" s="14" customFormat="1" outlineLevel="1" x14ac:dyDescent="0.15">
      <c r="A41" s="47"/>
      <c r="B41" s="96"/>
      <c r="C41" s="4"/>
      <c r="D41" s="93"/>
      <c r="E41" s="6"/>
      <c r="F41" s="93"/>
      <c r="G41" s="4"/>
    </row>
    <row r="42" spans="1:7" s="14" customFormat="1" outlineLevel="1" x14ac:dyDescent="0.15">
      <c r="A42" s="14" t="str">
        <f>A28 &amp; " + " &amp; A36</f>
        <v>Producto Fusión + Local Services</v>
      </c>
      <c r="B42" s="27">
        <f>B40+B34</f>
        <v>22000</v>
      </c>
      <c r="C42" s="64"/>
      <c r="D42" s="27">
        <f>D40+D34</f>
        <v>22000</v>
      </c>
      <c r="E42" s="27">
        <f>E40+E34</f>
        <v>12000</v>
      </c>
      <c r="F42" s="27">
        <f>F40+F34</f>
        <v>10000</v>
      </c>
      <c r="G42" s="179">
        <f>F42/D42</f>
        <v>0.45454545454545453</v>
      </c>
    </row>
    <row r="43" spans="1:7" s="14" customFormat="1" outlineLevel="1" x14ac:dyDescent="0.15">
      <c r="A43" s="47"/>
      <c r="B43" s="96"/>
      <c r="C43" s="4"/>
      <c r="D43" s="93"/>
      <c r="E43" s="6"/>
      <c r="F43" s="93"/>
      <c r="G43" s="4"/>
    </row>
    <row r="44" spans="1:7" s="14" customFormat="1" outlineLevel="1" x14ac:dyDescent="0.15">
      <c r="A44" s="14" t="s">
        <v>1199</v>
      </c>
      <c r="B44" s="91"/>
      <c r="C44" s="6"/>
      <c r="D44" s="91"/>
      <c r="E44" s="91"/>
      <c r="F44" s="3"/>
      <c r="G44" s="94"/>
    </row>
    <row r="45" spans="1:7" s="14" customFormat="1" outlineLevel="1" x14ac:dyDescent="0.15">
      <c r="A45" s="47" t="s">
        <v>1194</v>
      </c>
      <c r="B45" s="280">
        <v>2500</v>
      </c>
      <c r="C45" s="312">
        <v>0</v>
      </c>
      <c r="D45" s="93">
        <f>B45*(1-C45)</f>
        <v>2500</v>
      </c>
      <c r="E45" s="280">
        <v>0</v>
      </c>
      <c r="F45" s="93">
        <f>D45-E45</f>
        <v>2500</v>
      </c>
      <c r="G45" s="4">
        <f>IFERROR(F45/D45, 0)</f>
        <v>1</v>
      </c>
    </row>
    <row r="46" spans="1:7" s="14" customFormat="1" outlineLevel="1" x14ac:dyDescent="0.15">
      <c r="A46" s="47" t="s">
        <v>1192</v>
      </c>
      <c r="B46" s="280" t="s">
        <v>320</v>
      </c>
      <c r="C46" s="312"/>
      <c r="D46" s="93"/>
      <c r="E46" s="280">
        <v>1000</v>
      </c>
      <c r="F46" s="93">
        <f>D46-E46</f>
        <v>-1000</v>
      </c>
      <c r="G46" s="4">
        <f>IFERROR(F46/D46, 0)</f>
        <v>0</v>
      </c>
    </row>
    <row r="47" spans="1:7" s="14" customFormat="1" outlineLevel="1" x14ac:dyDescent="0.15">
      <c r="A47" s="47" t="s">
        <v>1193</v>
      </c>
      <c r="B47" s="280" t="s">
        <v>320</v>
      </c>
      <c r="C47" s="312"/>
      <c r="D47" s="93"/>
      <c r="E47" s="280">
        <v>200</v>
      </c>
      <c r="F47" s="93">
        <f>D47-E47</f>
        <v>-200</v>
      </c>
      <c r="G47" s="4"/>
    </row>
    <row r="48" spans="1:7" s="14" customFormat="1" outlineLevel="1" x14ac:dyDescent="0.15">
      <c r="A48" s="47" t="s">
        <v>1214</v>
      </c>
      <c r="B48" s="312">
        <v>0.26</v>
      </c>
      <c r="C48" s="4"/>
      <c r="D48" s="93"/>
      <c r="E48" s="6"/>
      <c r="F48" s="93"/>
      <c r="G48" s="4"/>
    </row>
    <row r="49" spans="1:7" s="14" customFormat="1" outlineLevel="1" x14ac:dyDescent="0.15">
      <c r="A49" s="14" t="str">
        <f>"Total " &amp; A44</f>
        <v>Total Domicilio Services</v>
      </c>
      <c r="B49" s="92">
        <f>SUM(B45:B47)</f>
        <v>2500</v>
      </c>
      <c r="C49" s="92"/>
      <c r="D49" s="92">
        <f>SUM(D45:D47)</f>
        <v>2500</v>
      </c>
      <c r="E49" s="92">
        <f>SUM(E45:E47)</f>
        <v>1200</v>
      </c>
      <c r="F49" s="93">
        <f>SUM(F45:F47)</f>
        <v>1300</v>
      </c>
      <c r="G49" s="4">
        <f>F49/D49</f>
        <v>0.52</v>
      </c>
    </row>
    <row r="50" spans="1:7" s="14" customFormat="1" outlineLevel="1" x14ac:dyDescent="0.15">
      <c r="A50" s="47"/>
      <c r="B50" s="312"/>
      <c r="C50" s="4"/>
      <c r="D50" s="93"/>
      <c r="E50" s="6"/>
      <c r="F50" s="93"/>
      <c r="G50" s="4"/>
    </row>
    <row r="51" spans="1:7" s="14" customFormat="1" outlineLevel="1" x14ac:dyDescent="0.15">
      <c r="A51" s="14" t="str">
        <f>A28 &amp; " + " &amp; A44</f>
        <v>Producto Fusión + Domicilio Services</v>
      </c>
      <c r="B51" s="27">
        <f>B49+B34</f>
        <v>24500</v>
      </c>
      <c r="C51" s="64"/>
      <c r="D51" s="27">
        <f>D49+D34</f>
        <v>24500</v>
      </c>
      <c r="E51" s="27">
        <f>E49+E34</f>
        <v>13200</v>
      </c>
      <c r="F51" s="27">
        <f>F49+F34</f>
        <v>11300</v>
      </c>
      <c r="G51" s="179">
        <f>F51/D51</f>
        <v>0.46122448979591835</v>
      </c>
    </row>
    <row r="52" spans="1:7" s="14" customFormat="1" outlineLevel="1" collapsed="1" x14ac:dyDescent="0.15">
      <c r="B52" s="27"/>
      <c r="C52" s="64"/>
      <c r="D52" s="27"/>
      <c r="E52" s="27"/>
      <c r="F52" s="27"/>
      <c r="G52" s="179"/>
    </row>
    <row r="53" spans="1:7" x14ac:dyDescent="0.15">
      <c r="A53" s="10" t="s">
        <v>36</v>
      </c>
    </row>
    <row r="54" spans="1:7" outlineLevel="1" x14ac:dyDescent="0.15">
      <c r="A54" s="14" t="s">
        <v>1197</v>
      </c>
    </row>
    <row r="55" spans="1:7" outlineLevel="2" x14ac:dyDescent="0.15">
      <c r="A55" s="47" t="s">
        <v>1196</v>
      </c>
      <c r="B55" s="280">
        <f>$B5*(1.07)</f>
        <v>14980</v>
      </c>
      <c r="C55" s="312">
        <v>0</v>
      </c>
      <c r="D55" s="93">
        <f>B55*(1-C55)</f>
        <v>14980</v>
      </c>
      <c r="E55" s="280">
        <f t="shared" ref="E55:E58" si="0">$E5*(1.07)</f>
        <v>10165</v>
      </c>
      <c r="F55" s="93">
        <f>D55-E55</f>
        <v>4815</v>
      </c>
      <c r="G55" s="4">
        <f>F55/D55</f>
        <v>0.32142857142857145</v>
      </c>
    </row>
    <row r="56" spans="1:7" outlineLevel="2" x14ac:dyDescent="0.15">
      <c r="A56" s="47" t="s">
        <v>1195</v>
      </c>
      <c r="B56" s="280" t="s">
        <v>320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outlineLevel="2" x14ac:dyDescent="0.15">
      <c r="A57" s="17" t="s">
        <v>319</v>
      </c>
      <c r="B57" s="280" t="s">
        <v>320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outlineLevel="2" x14ac:dyDescent="0.15">
      <c r="A58" s="17" t="s">
        <v>317</v>
      </c>
      <c r="B58" s="280" t="s">
        <v>320</v>
      </c>
      <c r="C58" s="93"/>
      <c r="D58" s="93"/>
      <c r="E58" s="280">
        <f t="shared" si="0"/>
        <v>0</v>
      </c>
      <c r="F58" s="93">
        <f>D58-E58</f>
        <v>0</v>
      </c>
      <c r="G58" s="4"/>
    </row>
    <row r="59" spans="1:7" outlineLevel="2" x14ac:dyDescent="0.15">
      <c r="A59" s="14" t="str">
        <f>"Total " &amp; A54</f>
        <v>Total Producto Diario</v>
      </c>
      <c r="B59" s="92">
        <f>SUM(B55:B58)</f>
        <v>14980</v>
      </c>
      <c r="C59" s="92"/>
      <c r="D59" s="92">
        <f>SUM(D55:D58)</f>
        <v>14980</v>
      </c>
      <c r="E59" s="92">
        <f>SUM(E55:E58)</f>
        <v>10165</v>
      </c>
      <c r="F59" s="93">
        <f>SUM(F55:F58)</f>
        <v>4815</v>
      </c>
      <c r="G59" s="4">
        <f>F59/D59</f>
        <v>0.32142857142857145</v>
      </c>
    </row>
    <row r="60" spans="1:7" outlineLevel="2" x14ac:dyDescent="0.15"/>
    <row r="61" spans="1:7" outlineLevel="2" x14ac:dyDescent="0.15">
      <c r="A61" s="14" t="s">
        <v>1198</v>
      </c>
      <c r="B61" s="91"/>
      <c r="D61" s="91"/>
      <c r="E61" s="91"/>
      <c r="F61" s="3"/>
      <c r="G61" s="94"/>
    </row>
    <row r="62" spans="1:7" outlineLevel="2" x14ac:dyDescent="0.15">
      <c r="A62" s="47" t="s">
        <v>1201</v>
      </c>
      <c r="B62" s="280">
        <v>0</v>
      </c>
      <c r="C62" s="312">
        <v>0</v>
      </c>
      <c r="D62" s="93">
        <f>B62*(1-C62)</f>
        <v>0</v>
      </c>
      <c r="F62" s="93">
        <f>D62-E62</f>
        <v>0</v>
      </c>
      <c r="G62" s="4">
        <f>IFERROR(F62/D62, 0)</f>
        <v>0</v>
      </c>
    </row>
    <row r="63" spans="1:7" outlineLevel="2" x14ac:dyDescent="0.15">
      <c r="A63" s="47" t="s">
        <v>1195</v>
      </c>
      <c r="B63" s="280" t="s">
        <v>320</v>
      </c>
      <c r="C63" s="93"/>
      <c r="D63" s="93"/>
      <c r="E63" s="280">
        <v>0</v>
      </c>
      <c r="F63" s="93">
        <f>D63-E63</f>
        <v>0</v>
      </c>
      <c r="G63" s="4"/>
    </row>
    <row r="64" spans="1:7" outlineLevel="2" x14ac:dyDescent="0.15">
      <c r="A64" s="47" t="s">
        <v>329</v>
      </c>
      <c r="B64" s="280">
        <v>0</v>
      </c>
      <c r="C64" s="312">
        <v>0</v>
      </c>
      <c r="D64" s="93">
        <f>B64*(1-C64)</f>
        <v>0</v>
      </c>
      <c r="F64" s="93">
        <f>D64-E64</f>
        <v>0</v>
      </c>
      <c r="G64" s="4">
        <f>IFERROR(F64/D64, 0)</f>
        <v>0</v>
      </c>
    </row>
    <row r="65" spans="1:7" s="14" customFormat="1" outlineLevel="2" x14ac:dyDescent="0.15">
      <c r="A65" s="14" t="str">
        <f>"Total " &amp; A61</f>
        <v>Total Local Services</v>
      </c>
      <c r="B65" s="92">
        <f>SUM(B62:B64)</f>
        <v>0</v>
      </c>
      <c r="C65" s="92"/>
      <c r="D65" s="92">
        <f>SUM(D62:D64)</f>
        <v>0</v>
      </c>
      <c r="E65" s="92">
        <f>SUM(E62:E64)</f>
        <v>0</v>
      </c>
      <c r="F65" s="92">
        <f>SUM(F62:F64)</f>
        <v>0</v>
      </c>
      <c r="G65" s="4">
        <f>IFERROR(F65/D65, 0)</f>
        <v>0</v>
      </c>
    </row>
    <row r="66" spans="1:7" outlineLevel="2" x14ac:dyDescent="0.15">
      <c r="A66" s="47"/>
      <c r="B66" s="96"/>
      <c r="C66" s="4"/>
      <c r="D66" s="93"/>
      <c r="F66" s="93"/>
      <c r="G66" s="4"/>
    </row>
    <row r="67" spans="1:7" outlineLevel="2" x14ac:dyDescent="0.15">
      <c r="A67" s="14" t="str">
        <f>A54 &amp; " + " &amp; A61</f>
        <v>Producto Diario + Local Services</v>
      </c>
      <c r="B67" s="27">
        <f>B65+B59</f>
        <v>14980</v>
      </c>
      <c r="C67" s="64"/>
      <c r="D67" s="27">
        <f>D65+D59</f>
        <v>14980</v>
      </c>
      <c r="E67" s="27">
        <f>E65+E59</f>
        <v>10165</v>
      </c>
      <c r="F67" s="27">
        <f>F65+F59</f>
        <v>4815</v>
      </c>
      <c r="G67" s="179">
        <f>F67/D67</f>
        <v>0.32142857142857145</v>
      </c>
    </row>
    <row r="68" spans="1:7" outlineLevel="2" x14ac:dyDescent="0.15">
      <c r="A68" s="47"/>
      <c r="B68" s="96"/>
      <c r="C68" s="4"/>
      <c r="D68" s="93"/>
      <c r="F68" s="93"/>
      <c r="G68" s="4"/>
    </row>
    <row r="69" spans="1:7" outlineLevel="2" x14ac:dyDescent="0.15">
      <c r="A69" s="14" t="s">
        <v>1199</v>
      </c>
      <c r="B69" s="91"/>
      <c r="D69" s="91"/>
      <c r="E69" s="91"/>
      <c r="F69" s="3"/>
      <c r="G69" s="94"/>
    </row>
    <row r="70" spans="1:7" outlineLevel="2" x14ac:dyDescent="0.15">
      <c r="A70" s="47" t="s">
        <v>1194</v>
      </c>
      <c r="B70" s="280">
        <f>$B20*(1.07)</f>
        <v>2675</v>
      </c>
      <c r="C70" s="312">
        <v>0</v>
      </c>
      <c r="D70" s="93">
        <f>B70*(1-C70)</f>
        <v>2675</v>
      </c>
      <c r="E70" s="280">
        <f>$E20*(1.07)</f>
        <v>0</v>
      </c>
      <c r="F70" s="93">
        <f>D70-E70</f>
        <v>2675</v>
      </c>
      <c r="G70" s="4">
        <f>IFERROR(F70/D70, 0)</f>
        <v>1</v>
      </c>
    </row>
    <row r="71" spans="1:7" outlineLevel="2" x14ac:dyDescent="0.15">
      <c r="A71" s="47" t="s">
        <v>1192</v>
      </c>
      <c r="B71" s="280" t="s">
        <v>320</v>
      </c>
      <c r="C71" s="312"/>
      <c r="D71" s="93"/>
      <c r="E71" s="280">
        <f t="shared" ref="E71:E72" si="1">$E21*(1.07)</f>
        <v>1070</v>
      </c>
      <c r="F71" s="93">
        <f>D71-E71</f>
        <v>-1070</v>
      </c>
      <c r="G71" s="4">
        <f>IFERROR(F71/D71, 0)</f>
        <v>0</v>
      </c>
    </row>
    <row r="72" spans="1:7" s="14" customFormat="1" outlineLevel="2" x14ac:dyDescent="0.15">
      <c r="A72" s="47" t="s">
        <v>1193</v>
      </c>
      <c r="B72" s="280" t="s">
        <v>320</v>
      </c>
      <c r="C72" s="312"/>
      <c r="D72" s="93"/>
      <c r="E72" s="280">
        <f t="shared" si="1"/>
        <v>214</v>
      </c>
      <c r="F72" s="93">
        <f>D72-E72</f>
        <v>-214</v>
      </c>
      <c r="G72" s="4"/>
    </row>
    <row r="73" spans="1:7" outlineLevel="2" x14ac:dyDescent="0.15">
      <c r="A73" s="47" t="s">
        <v>1214</v>
      </c>
      <c r="B73" s="312">
        <v>0.27</v>
      </c>
      <c r="C73" s="4"/>
      <c r="D73" s="93"/>
      <c r="F73" s="93"/>
      <c r="G73" s="4"/>
    </row>
    <row r="74" spans="1:7" outlineLevel="2" x14ac:dyDescent="0.15">
      <c r="A74" s="14" t="str">
        <f>"Total " &amp; A69</f>
        <v>Total Domicilio Services</v>
      </c>
      <c r="B74" s="92">
        <f>SUM(B70:B72)</f>
        <v>2675</v>
      </c>
      <c r="C74" s="92"/>
      <c r="D74" s="92">
        <f>SUM(D70:D72)</f>
        <v>2675</v>
      </c>
      <c r="E74" s="92">
        <f>SUM(E70:E72)</f>
        <v>1284</v>
      </c>
      <c r="F74" s="93">
        <f>SUM(F70:F72)</f>
        <v>1391</v>
      </c>
      <c r="G74" s="4">
        <f>F74/D74</f>
        <v>0.52</v>
      </c>
    </row>
    <row r="75" spans="1:7" outlineLevel="2" x14ac:dyDescent="0.15">
      <c r="A75" s="47"/>
      <c r="B75" s="312"/>
      <c r="C75" s="4"/>
      <c r="D75" s="93"/>
      <c r="F75" s="93"/>
      <c r="G75" s="4"/>
    </row>
    <row r="76" spans="1:7" outlineLevel="2" x14ac:dyDescent="0.15">
      <c r="A76" s="14" t="str">
        <f>A54 &amp; " + " &amp; A69</f>
        <v>Producto Diario + Domicilio Services</v>
      </c>
      <c r="B76" s="27">
        <f>B74+B59</f>
        <v>17655</v>
      </c>
      <c r="C76" s="64"/>
      <c r="D76" s="27">
        <f>D74+D59</f>
        <v>17655</v>
      </c>
      <c r="E76" s="27">
        <f>E74+E59</f>
        <v>11449</v>
      </c>
      <c r="F76" s="27">
        <f>F74+F59</f>
        <v>6206</v>
      </c>
      <c r="G76" s="179">
        <f>F76/D76</f>
        <v>0.3515151515151515</v>
      </c>
    </row>
    <row r="77" spans="1:7" outlineLevel="2" x14ac:dyDescent="0.15">
      <c r="A77" s="14"/>
      <c r="B77" s="27"/>
      <c r="C77" s="64"/>
      <c r="D77" s="27"/>
      <c r="E77" s="27"/>
      <c r="F77" s="27"/>
      <c r="G77" s="179"/>
    </row>
    <row r="78" spans="1:7" outlineLevel="1" x14ac:dyDescent="0.15">
      <c r="A78" s="14" t="s">
        <v>1202</v>
      </c>
    </row>
    <row r="79" spans="1:7" outlineLevel="2" x14ac:dyDescent="0.15">
      <c r="A79" s="47" t="s">
        <v>1196</v>
      </c>
      <c r="B79" s="280">
        <f>$B29*(1.07)</f>
        <v>23540</v>
      </c>
      <c r="C79" s="312">
        <v>0</v>
      </c>
      <c r="D79" s="93">
        <f>B79*(1-C79)</f>
        <v>23540</v>
      </c>
      <c r="E79" s="280">
        <f>$E29*(1.07)</f>
        <v>12305</v>
      </c>
      <c r="F79" s="93">
        <f>D79-E79</f>
        <v>11235</v>
      </c>
      <c r="G79" s="4">
        <f>F79/D79</f>
        <v>0.47727272727272729</v>
      </c>
    </row>
    <row r="80" spans="1:7" outlineLevel="2" x14ac:dyDescent="0.15">
      <c r="A80" s="47" t="s">
        <v>1195</v>
      </c>
      <c r="B80" s="280" t="s">
        <v>320</v>
      </c>
      <c r="C80" s="93"/>
      <c r="D80" s="93"/>
      <c r="E80" s="280">
        <f>$E30*(1.07)</f>
        <v>535</v>
      </c>
      <c r="F80" s="93">
        <f>D80-E80</f>
        <v>-535</v>
      </c>
      <c r="G80" s="4"/>
    </row>
    <row r="81" spans="1:7" outlineLevel="2" x14ac:dyDescent="0.15">
      <c r="A81" s="17" t="s">
        <v>319</v>
      </c>
      <c r="B81" s="280" t="s">
        <v>320</v>
      </c>
      <c r="C81" s="93"/>
      <c r="D81" s="93"/>
      <c r="E81" s="280">
        <f t="shared" ref="E81:E82" si="2">$E31*(1.07)</f>
        <v>0</v>
      </c>
      <c r="F81" s="93">
        <f>D81-E81</f>
        <v>0</v>
      </c>
      <c r="G81" s="4"/>
    </row>
    <row r="82" spans="1:7" outlineLevel="2" x14ac:dyDescent="0.15">
      <c r="A82" s="17" t="s">
        <v>317</v>
      </c>
      <c r="B82" s="280" t="s">
        <v>320</v>
      </c>
      <c r="C82" s="93"/>
      <c r="D82" s="93"/>
      <c r="E82" s="280">
        <f t="shared" si="2"/>
        <v>0</v>
      </c>
      <c r="F82" s="93">
        <f>D82-E82</f>
        <v>0</v>
      </c>
      <c r="G82" s="4"/>
    </row>
    <row r="83" spans="1:7" outlineLevel="2" x14ac:dyDescent="0.15">
      <c r="A83" s="47" t="s">
        <v>1213</v>
      </c>
      <c r="B83" s="312">
        <v>0.31</v>
      </c>
      <c r="C83" s="4"/>
      <c r="D83" s="93"/>
      <c r="F83" s="93"/>
      <c r="G83" s="4"/>
    </row>
    <row r="84" spans="1:7" outlineLevel="2" x14ac:dyDescent="0.15">
      <c r="A84" s="14" t="str">
        <f>"Total " &amp; A78</f>
        <v>Total Producto Fusión</v>
      </c>
      <c r="B84" s="92">
        <f>SUM(B79:B82)</f>
        <v>23540</v>
      </c>
      <c r="C84" s="92"/>
      <c r="D84" s="92">
        <f>SUM(D79:D82)</f>
        <v>23540</v>
      </c>
      <c r="E84" s="92">
        <f>SUM(E79:E82)</f>
        <v>12840</v>
      </c>
      <c r="F84" s="93">
        <f>SUM(F79:F82)</f>
        <v>10700</v>
      </c>
      <c r="G84" s="4">
        <f>F84/D84</f>
        <v>0.45454545454545453</v>
      </c>
    </row>
    <row r="85" spans="1:7" outlineLevel="2" x14ac:dyDescent="0.15"/>
    <row r="86" spans="1:7" s="14" customFormat="1" outlineLevel="2" x14ac:dyDescent="0.15">
      <c r="A86" s="14" t="s">
        <v>1198</v>
      </c>
      <c r="B86" s="91"/>
      <c r="C86" s="6"/>
      <c r="D86" s="91"/>
      <c r="E86" s="91"/>
      <c r="F86" s="3"/>
      <c r="G86" s="94"/>
    </row>
    <row r="87" spans="1:7" outlineLevel="2" x14ac:dyDescent="0.15">
      <c r="A87" s="47" t="s">
        <v>1201</v>
      </c>
      <c r="B87" s="280">
        <v>0</v>
      </c>
      <c r="C87" s="312">
        <v>0</v>
      </c>
      <c r="D87" s="93">
        <f>B87*(1-C87)</f>
        <v>0</v>
      </c>
      <c r="F87" s="93">
        <f>D87-E87</f>
        <v>0</v>
      </c>
      <c r="G87" s="4">
        <f>IFERROR(F87/D87, 0)</f>
        <v>0</v>
      </c>
    </row>
    <row r="88" spans="1:7" outlineLevel="2" x14ac:dyDescent="0.15">
      <c r="A88" s="47" t="s">
        <v>1195</v>
      </c>
      <c r="B88" s="280" t="s">
        <v>320</v>
      </c>
      <c r="C88" s="93"/>
      <c r="D88" s="93"/>
      <c r="E88" s="280">
        <v>0</v>
      </c>
      <c r="F88" s="93">
        <f>D88-E88</f>
        <v>0</v>
      </c>
      <c r="G88" s="4"/>
    </row>
    <row r="89" spans="1:7" outlineLevel="2" x14ac:dyDescent="0.15">
      <c r="A89" s="47" t="s">
        <v>329</v>
      </c>
      <c r="B89" s="280">
        <v>0</v>
      </c>
      <c r="C89" s="312">
        <v>0</v>
      </c>
      <c r="D89" s="93">
        <f>B89*(1-C89)</f>
        <v>0</v>
      </c>
      <c r="F89" s="93">
        <f>D89-E89</f>
        <v>0</v>
      </c>
      <c r="G89" s="4">
        <f>IFERROR(F89/D89, 0)</f>
        <v>0</v>
      </c>
    </row>
    <row r="90" spans="1:7" outlineLevel="2" x14ac:dyDescent="0.15">
      <c r="A90" s="14" t="str">
        <f>"Total " &amp; A86</f>
        <v>Total Local Services</v>
      </c>
      <c r="B90" s="92">
        <f>SUM(B87:B89)</f>
        <v>0</v>
      </c>
      <c r="C90" s="92"/>
      <c r="D90" s="92">
        <f>SUM(D87:D89)</f>
        <v>0</v>
      </c>
      <c r="E90" s="92">
        <f>SUM(E87:E89)</f>
        <v>0</v>
      </c>
      <c r="F90" s="92">
        <f>SUM(F87:F89)</f>
        <v>0</v>
      </c>
      <c r="G90" s="4">
        <f>IFERROR(F90/D90, 0)</f>
        <v>0</v>
      </c>
    </row>
    <row r="91" spans="1:7" outlineLevel="2" x14ac:dyDescent="0.15">
      <c r="A91" s="47"/>
      <c r="B91" s="96"/>
      <c r="C91" s="4"/>
      <c r="D91" s="93"/>
      <c r="F91" s="93"/>
      <c r="G91" s="4"/>
    </row>
    <row r="92" spans="1:7" outlineLevel="2" x14ac:dyDescent="0.15">
      <c r="A92" s="14" t="str">
        <f>A78 &amp; " + " &amp; A86</f>
        <v>Producto Fusión + Local Services</v>
      </c>
      <c r="B92" s="27">
        <f>B90+B84</f>
        <v>23540</v>
      </c>
      <c r="C92" s="64"/>
      <c r="D92" s="27">
        <f>D90+D84</f>
        <v>23540</v>
      </c>
      <c r="E92" s="27">
        <f>E90+E84</f>
        <v>12840</v>
      </c>
      <c r="F92" s="27">
        <f>F90+F84</f>
        <v>10700</v>
      </c>
      <c r="G92" s="179">
        <f>F92/D92</f>
        <v>0.45454545454545453</v>
      </c>
    </row>
    <row r="93" spans="1:7" s="14" customFormat="1" outlineLevel="2" x14ac:dyDescent="0.15">
      <c r="A93" s="47"/>
      <c r="B93" s="96"/>
      <c r="C93" s="4"/>
      <c r="D93" s="93"/>
      <c r="E93" s="6"/>
      <c r="F93" s="93"/>
      <c r="G93" s="4"/>
    </row>
    <row r="94" spans="1:7" outlineLevel="2" x14ac:dyDescent="0.15">
      <c r="A94" s="14" t="s">
        <v>1199</v>
      </c>
      <c r="B94" s="91"/>
      <c r="D94" s="91"/>
      <c r="E94" s="91"/>
      <c r="F94" s="3"/>
      <c r="G94" s="94"/>
    </row>
    <row r="95" spans="1:7" outlineLevel="2" x14ac:dyDescent="0.15">
      <c r="A95" s="47" t="s">
        <v>1194</v>
      </c>
      <c r="B95" s="280">
        <f>$B45*(1.07)</f>
        <v>2675</v>
      </c>
      <c r="C95" s="312">
        <v>0</v>
      </c>
      <c r="D95" s="93">
        <f>B95*(1-C95)</f>
        <v>2675</v>
      </c>
      <c r="E95" s="280">
        <f t="shared" ref="E95:E97" si="3">$E45*(1.07)</f>
        <v>0</v>
      </c>
      <c r="F95" s="93">
        <f>D95-E95</f>
        <v>2675</v>
      </c>
      <c r="G95" s="4">
        <f>IFERROR(F95/D95, 0)</f>
        <v>1</v>
      </c>
    </row>
    <row r="96" spans="1:7" outlineLevel="2" x14ac:dyDescent="0.15">
      <c r="A96" s="47" t="s">
        <v>1192</v>
      </c>
      <c r="B96" s="280" t="s">
        <v>320</v>
      </c>
      <c r="C96" s="312"/>
      <c r="D96" s="93"/>
      <c r="E96" s="280">
        <f t="shared" si="3"/>
        <v>1070</v>
      </c>
      <c r="F96" s="93">
        <f>D96-E96</f>
        <v>-1070</v>
      </c>
      <c r="G96" s="4">
        <f>IFERROR(F96/D96, 0)</f>
        <v>0</v>
      </c>
    </row>
    <row r="97" spans="1:7" outlineLevel="2" x14ac:dyDescent="0.15">
      <c r="A97" s="47" t="s">
        <v>1193</v>
      </c>
      <c r="B97" s="280" t="s">
        <v>320</v>
      </c>
      <c r="C97" s="312"/>
      <c r="D97" s="93"/>
      <c r="E97" s="280">
        <f t="shared" si="3"/>
        <v>214</v>
      </c>
      <c r="F97" s="93">
        <f>D97-E97</f>
        <v>-214</v>
      </c>
      <c r="G97" s="4"/>
    </row>
    <row r="98" spans="1:7" outlineLevel="2" x14ac:dyDescent="0.15">
      <c r="A98" s="47" t="s">
        <v>1214</v>
      </c>
      <c r="B98" s="312">
        <v>0.25</v>
      </c>
      <c r="C98" s="4"/>
      <c r="D98" s="93"/>
      <c r="F98" s="93"/>
      <c r="G98" s="4"/>
    </row>
    <row r="99" spans="1:7" outlineLevel="2" x14ac:dyDescent="0.15">
      <c r="A99" s="14" t="str">
        <f>"Total " &amp; A94</f>
        <v>Total Domicilio Services</v>
      </c>
      <c r="B99" s="92">
        <f>SUM(B95:B97)</f>
        <v>2675</v>
      </c>
      <c r="C99" s="92"/>
      <c r="D99" s="92">
        <f>SUM(D95:D97)</f>
        <v>2675</v>
      </c>
      <c r="E99" s="92">
        <f>SUM(E95:E97)</f>
        <v>1284</v>
      </c>
      <c r="F99" s="93">
        <f>SUM(F95:F97)</f>
        <v>1391</v>
      </c>
      <c r="G99" s="4">
        <f>F99/D99</f>
        <v>0.52</v>
      </c>
    </row>
    <row r="100" spans="1:7" outlineLevel="2" x14ac:dyDescent="0.15">
      <c r="A100" s="47"/>
      <c r="B100" s="312"/>
      <c r="C100" s="4"/>
      <c r="D100" s="93"/>
      <c r="F100" s="93"/>
      <c r="G100" s="4"/>
    </row>
    <row r="101" spans="1:7" outlineLevel="2" x14ac:dyDescent="0.15">
      <c r="A101" s="14" t="str">
        <f>A78 &amp; " + " &amp; A94</f>
        <v>Producto Fusión + Domicilio Services</v>
      </c>
      <c r="B101" s="27">
        <f>B99+B84</f>
        <v>26215</v>
      </c>
      <c r="C101" s="64"/>
      <c r="D101" s="27">
        <f>D99+D84</f>
        <v>26215</v>
      </c>
      <c r="E101" s="27">
        <f>E99+E84</f>
        <v>14124</v>
      </c>
      <c r="F101" s="27">
        <f>F99+F84</f>
        <v>12091</v>
      </c>
      <c r="G101" s="179">
        <f>F101/D101</f>
        <v>0.46122448979591835</v>
      </c>
    </row>
    <row r="102" spans="1:7" outlineLevel="1" x14ac:dyDescent="0.15">
      <c r="A102" s="14"/>
      <c r="B102" s="27"/>
      <c r="C102" s="64"/>
      <c r="D102" s="27"/>
      <c r="E102" s="27"/>
      <c r="F102" s="27"/>
      <c r="G102" s="179"/>
    </row>
    <row r="103" spans="1:7" x14ac:dyDescent="0.15">
      <c r="A103" s="10" t="s">
        <v>37</v>
      </c>
    </row>
    <row r="104" spans="1:7" outlineLevel="1" x14ac:dyDescent="0.15">
      <c r="A104" s="14" t="s">
        <v>1197</v>
      </c>
    </row>
    <row r="105" spans="1:7" outlineLevel="2" x14ac:dyDescent="0.15">
      <c r="A105" s="47" t="s">
        <v>1196</v>
      </c>
      <c r="B105" s="280">
        <f>$B55*(1.07)</f>
        <v>16028.6</v>
      </c>
      <c r="C105" s="312">
        <v>0</v>
      </c>
      <c r="D105" s="93">
        <f>B105*(1-C105)</f>
        <v>16028.6</v>
      </c>
      <c r="E105" s="280">
        <f t="shared" ref="E105:E108" si="4">$E55*(1.07)</f>
        <v>10876.550000000001</v>
      </c>
      <c r="F105" s="93">
        <f>D105-E105</f>
        <v>5152.0499999999993</v>
      </c>
      <c r="G105" s="4">
        <f>F105/D105</f>
        <v>0.3214285714285714</v>
      </c>
    </row>
    <row r="106" spans="1:7" outlineLevel="2" x14ac:dyDescent="0.15">
      <c r="A106" s="47" t="s">
        <v>1195</v>
      </c>
      <c r="B106" s="280" t="s">
        <v>320</v>
      </c>
      <c r="C106" s="93"/>
      <c r="D106" s="93"/>
      <c r="E106" s="280">
        <f t="shared" si="4"/>
        <v>0</v>
      </c>
      <c r="F106" s="93">
        <f>D106-E106</f>
        <v>0</v>
      </c>
      <c r="G106" s="4"/>
    </row>
    <row r="107" spans="1:7" outlineLevel="2" x14ac:dyDescent="0.15">
      <c r="A107" s="17" t="s">
        <v>319</v>
      </c>
      <c r="B107" s="280" t="s">
        <v>320</v>
      </c>
      <c r="C107" s="93"/>
      <c r="D107" s="93"/>
      <c r="E107" s="280">
        <f t="shared" si="4"/>
        <v>0</v>
      </c>
      <c r="F107" s="93">
        <f>D107-E107</f>
        <v>0</v>
      </c>
      <c r="G107" s="4"/>
    </row>
    <row r="108" spans="1:7" outlineLevel="2" x14ac:dyDescent="0.15">
      <c r="A108" s="17" t="s">
        <v>317</v>
      </c>
      <c r="B108" s="280" t="s">
        <v>320</v>
      </c>
      <c r="C108" s="93"/>
      <c r="D108" s="93"/>
      <c r="E108" s="280">
        <f t="shared" si="4"/>
        <v>0</v>
      </c>
      <c r="F108" s="93">
        <f>D108-E108</f>
        <v>0</v>
      </c>
      <c r="G108" s="4"/>
    </row>
    <row r="109" spans="1:7" outlineLevel="2" x14ac:dyDescent="0.15">
      <c r="A109" s="14" t="str">
        <f>"Total " &amp; A104</f>
        <v>Total Producto Diario</v>
      </c>
      <c r="B109" s="92">
        <f>SUM(B105:B108)</f>
        <v>16028.6</v>
      </c>
      <c r="C109" s="92"/>
      <c r="D109" s="92">
        <f>SUM(D105:D108)</f>
        <v>16028.6</v>
      </c>
      <c r="E109" s="92">
        <f>SUM(E105:E108)</f>
        <v>10876.550000000001</v>
      </c>
      <c r="F109" s="93">
        <f>SUM(F105:F108)</f>
        <v>5152.0499999999993</v>
      </c>
      <c r="G109" s="4">
        <f>F109/D109</f>
        <v>0.3214285714285714</v>
      </c>
    </row>
    <row r="110" spans="1:7" outlineLevel="2" x14ac:dyDescent="0.15"/>
    <row r="111" spans="1:7" outlineLevel="2" x14ac:dyDescent="0.15">
      <c r="A111" s="14" t="s">
        <v>1198</v>
      </c>
      <c r="B111" s="91"/>
      <c r="D111" s="91"/>
      <c r="E111" s="91"/>
      <c r="F111" s="3"/>
      <c r="G111" s="94"/>
    </row>
    <row r="112" spans="1:7" outlineLevel="2" x14ac:dyDescent="0.15">
      <c r="A112" s="47" t="s">
        <v>1201</v>
      </c>
      <c r="B112" s="280">
        <v>0</v>
      </c>
      <c r="C112" s="312">
        <v>0</v>
      </c>
      <c r="D112" s="93">
        <f>B112*(1-C112)</f>
        <v>0</v>
      </c>
      <c r="F112" s="93">
        <f>D112-E112</f>
        <v>0</v>
      </c>
      <c r="G112" s="4">
        <f>IFERROR(F112/D112, 0)</f>
        <v>0</v>
      </c>
    </row>
    <row r="113" spans="1:7" outlineLevel="2" x14ac:dyDescent="0.15">
      <c r="A113" s="47" t="s">
        <v>1195</v>
      </c>
      <c r="B113" s="280" t="s">
        <v>320</v>
      </c>
      <c r="C113" s="93"/>
      <c r="D113" s="93"/>
      <c r="E113" s="280">
        <v>0</v>
      </c>
      <c r="F113" s="93">
        <f>D113-E113</f>
        <v>0</v>
      </c>
      <c r="G113" s="4"/>
    </row>
    <row r="114" spans="1:7" outlineLevel="2" x14ac:dyDescent="0.15">
      <c r="A114" s="47" t="s">
        <v>329</v>
      </c>
      <c r="B114" s="280">
        <v>0</v>
      </c>
      <c r="C114" s="312">
        <v>0</v>
      </c>
      <c r="D114" s="93">
        <f>B114*(1-C114)</f>
        <v>0</v>
      </c>
      <c r="F114" s="93">
        <f>D114-E114</f>
        <v>0</v>
      </c>
      <c r="G114" s="4">
        <f>IFERROR(F114/D114, 0)</f>
        <v>0</v>
      </c>
    </row>
    <row r="115" spans="1:7" s="14" customFormat="1" outlineLevel="2" x14ac:dyDescent="0.15">
      <c r="A115" s="14" t="str">
        <f>"Total " &amp; A111</f>
        <v>Total Local Services</v>
      </c>
      <c r="B115" s="92">
        <f>SUM(B112:B114)</f>
        <v>0</v>
      </c>
      <c r="C115" s="92"/>
      <c r="D115" s="92">
        <f>SUM(D112:D114)</f>
        <v>0</v>
      </c>
      <c r="E115" s="92">
        <f>SUM(E112:E114)</f>
        <v>0</v>
      </c>
      <c r="F115" s="92">
        <f>SUM(F112:F114)</f>
        <v>0</v>
      </c>
      <c r="G115" s="4">
        <f>IFERROR(F115/D115, 0)</f>
        <v>0</v>
      </c>
    </row>
    <row r="116" spans="1:7" outlineLevel="2" x14ac:dyDescent="0.15">
      <c r="A116" s="47"/>
      <c r="B116" s="96"/>
      <c r="C116" s="4"/>
      <c r="D116" s="93"/>
      <c r="F116" s="93"/>
      <c r="G116" s="4"/>
    </row>
    <row r="117" spans="1:7" outlineLevel="2" x14ac:dyDescent="0.15">
      <c r="A117" s="14" t="str">
        <f>A104 &amp; " + " &amp; A111</f>
        <v>Producto Diario + Local Services</v>
      </c>
      <c r="B117" s="27">
        <f>B115+B109</f>
        <v>16028.6</v>
      </c>
      <c r="C117" s="64"/>
      <c r="D117" s="27">
        <f>D115+D109</f>
        <v>16028.6</v>
      </c>
      <c r="E117" s="27">
        <f>E115+E109</f>
        <v>10876.550000000001</v>
      </c>
      <c r="F117" s="27">
        <f>F115+F109</f>
        <v>5152.0499999999993</v>
      </c>
      <c r="G117" s="179">
        <f>F117/D117</f>
        <v>0.3214285714285714</v>
      </c>
    </row>
    <row r="118" spans="1:7" outlineLevel="2" x14ac:dyDescent="0.15">
      <c r="A118" s="47"/>
      <c r="B118" s="96"/>
      <c r="C118" s="4"/>
      <c r="D118" s="93"/>
      <c r="F118" s="93"/>
      <c r="G118" s="4"/>
    </row>
    <row r="119" spans="1:7" outlineLevel="2" x14ac:dyDescent="0.15">
      <c r="A119" s="14" t="s">
        <v>1199</v>
      </c>
      <c r="B119" s="91"/>
      <c r="D119" s="91"/>
      <c r="E119" s="91"/>
      <c r="F119" s="3"/>
      <c r="G119" s="94"/>
    </row>
    <row r="120" spans="1:7" outlineLevel="2" x14ac:dyDescent="0.15">
      <c r="A120" s="47" t="s">
        <v>1194</v>
      </c>
      <c r="B120" s="280">
        <f>$B70*(1.07)</f>
        <v>2862.25</v>
      </c>
      <c r="C120" s="312">
        <v>0</v>
      </c>
      <c r="D120" s="93">
        <f>B120*(1-C120)</f>
        <v>2862.25</v>
      </c>
      <c r="E120" s="280">
        <f t="shared" ref="E120:E122" si="5">$E70*(1.07)</f>
        <v>0</v>
      </c>
      <c r="F120" s="93">
        <f>D120-E120</f>
        <v>2862.25</v>
      </c>
      <c r="G120" s="4">
        <f>IFERROR(F120/D120, 0)</f>
        <v>1</v>
      </c>
    </row>
    <row r="121" spans="1:7" outlineLevel="2" x14ac:dyDescent="0.15">
      <c r="A121" s="47" t="s">
        <v>1192</v>
      </c>
      <c r="B121" s="280" t="s">
        <v>320</v>
      </c>
      <c r="C121" s="312"/>
      <c r="D121" s="93"/>
      <c r="E121" s="280">
        <f t="shared" si="5"/>
        <v>1144.9000000000001</v>
      </c>
      <c r="F121" s="93">
        <f>D121-E121</f>
        <v>-1144.9000000000001</v>
      </c>
      <c r="G121" s="4">
        <f>IFERROR(F121/D121, 0)</f>
        <v>0</v>
      </c>
    </row>
    <row r="122" spans="1:7" s="14" customFormat="1" outlineLevel="2" x14ac:dyDescent="0.15">
      <c r="A122" s="47" t="s">
        <v>1193</v>
      </c>
      <c r="B122" s="280" t="s">
        <v>320</v>
      </c>
      <c r="C122" s="312"/>
      <c r="D122" s="93"/>
      <c r="E122" s="280">
        <f t="shared" si="5"/>
        <v>228.98000000000002</v>
      </c>
      <c r="F122" s="93">
        <f>D122-E122</f>
        <v>-228.98000000000002</v>
      </c>
      <c r="G122" s="4"/>
    </row>
    <row r="123" spans="1:7" outlineLevel="2" x14ac:dyDescent="0.15">
      <c r="A123" s="47" t="s">
        <v>1214</v>
      </c>
      <c r="B123" s="312">
        <v>0.31</v>
      </c>
      <c r="C123" s="4"/>
      <c r="D123" s="93"/>
      <c r="F123" s="93"/>
      <c r="G123" s="4"/>
    </row>
    <row r="124" spans="1:7" outlineLevel="2" x14ac:dyDescent="0.15">
      <c r="A124" s="14" t="str">
        <f>"Total " &amp; A119</f>
        <v>Total Domicilio Services</v>
      </c>
      <c r="B124" s="92">
        <f>SUM(B120:B122)</f>
        <v>2862.25</v>
      </c>
      <c r="C124" s="92"/>
      <c r="D124" s="92">
        <f>SUM(D120:D122)</f>
        <v>2862.25</v>
      </c>
      <c r="E124" s="92">
        <f>SUM(E120:E122)</f>
        <v>1373.88</v>
      </c>
      <c r="F124" s="93">
        <f>SUM(F120:F122)</f>
        <v>1488.37</v>
      </c>
      <c r="G124" s="4">
        <f>F124/D124</f>
        <v>0.51999999999999991</v>
      </c>
    </row>
    <row r="125" spans="1:7" outlineLevel="2" x14ac:dyDescent="0.15">
      <c r="A125" s="47"/>
      <c r="B125" s="312"/>
      <c r="C125" s="4"/>
      <c r="D125" s="93"/>
      <c r="F125" s="93"/>
      <c r="G125" s="4"/>
    </row>
    <row r="126" spans="1:7" outlineLevel="2" x14ac:dyDescent="0.15">
      <c r="A126" s="14" t="str">
        <f>A104 &amp; " + " &amp; A119</f>
        <v>Producto Diario + Domicilio Services</v>
      </c>
      <c r="B126" s="27">
        <f>B124+B109</f>
        <v>18890.849999999999</v>
      </c>
      <c r="C126" s="64"/>
      <c r="D126" s="27">
        <f>D124+D109</f>
        <v>18890.849999999999</v>
      </c>
      <c r="E126" s="27">
        <f>E124+E109</f>
        <v>12250.43</v>
      </c>
      <c r="F126" s="27">
        <f>F124+F109</f>
        <v>6640.4199999999992</v>
      </c>
      <c r="G126" s="179">
        <f>F126/D126</f>
        <v>0.3515151515151515</v>
      </c>
    </row>
    <row r="127" spans="1:7" outlineLevel="2" collapsed="1" x14ac:dyDescent="0.15">
      <c r="A127" s="14"/>
      <c r="B127" s="27"/>
      <c r="C127" s="64"/>
      <c r="D127" s="27"/>
      <c r="E127" s="27"/>
      <c r="F127" s="27"/>
      <c r="G127" s="179"/>
    </row>
    <row r="128" spans="1:7" outlineLevel="1" x14ac:dyDescent="0.15">
      <c r="A128" s="14" t="s">
        <v>1202</v>
      </c>
    </row>
    <row r="129" spans="1:7" outlineLevel="2" x14ac:dyDescent="0.15">
      <c r="A129" s="47" t="s">
        <v>1196</v>
      </c>
      <c r="B129" s="280">
        <f>$B79*(1.07)</f>
        <v>25187.800000000003</v>
      </c>
      <c r="C129" s="312">
        <v>0</v>
      </c>
      <c r="D129" s="93">
        <f>B129*(1-C129)</f>
        <v>25187.800000000003</v>
      </c>
      <c r="E129" s="280">
        <f>$E79*(1.07)</f>
        <v>13166.35</v>
      </c>
      <c r="F129" s="93">
        <f>D129-E129</f>
        <v>12021.450000000003</v>
      </c>
      <c r="G129" s="4">
        <f>F129/D129</f>
        <v>0.47727272727272729</v>
      </c>
    </row>
    <row r="130" spans="1:7" outlineLevel="2" x14ac:dyDescent="0.15">
      <c r="A130" s="47" t="s">
        <v>1195</v>
      </c>
      <c r="B130" s="280" t="s">
        <v>320</v>
      </c>
      <c r="C130" s="93"/>
      <c r="D130" s="93"/>
      <c r="E130" s="280">
        <f>$E80*(1.07)</f>
        <v>572.45000000000005</v>
      </c>
      <c r="F130" s="93">
        <f>D130-E130</f>
        <v>-572.45000000000005</v>
      </c>
      <c r="G130" s="4"/>
    </row>
    <row r="131" spans="1:7" outlineLevel="2" x14ac:dyDescent="0.15">
      <c r="A131" s="17" t="s">
        <v>319</v>
      </c>
      <c r="B131" s="280" t="s">
        <v>320</v>
      </c>
      <c r="C131" s="93"/>
      <c r="D131" s="93"/>
      <c r="E131" s="280">
        <f t="shared" ref="E131:E132" si="6">$E81*(1.07)</f>
        <v>0</v>
      </c>
      <c r="F131" s="93">
        <f>D131-E131</f>
        <v>0</v>
      </c>
      <c r="G131" s="4"/>
    </row>
    <row r="132" spans="1:7" outlineLevel="2" x14ac:dyDescent="0.15">
      <c r="A132" s="17" t="s">
        <v>317</v>
      </c>
      <c r="B132" s="280" t="s">
        <v>320</v>
      </c>
      <c r="C132" s="93"/>
      <c r="D132" s="93"/>
      <c r="E132" s="280">
        <f t="shared" si="6"/>
        <v>0</v>
      </c>
      <c r="F132" s="93">
        <f>D132-E132</f>
        <v>0</v>
      </c>
      <c r="G132" s="4"/>
    </row>
    <row r="133" spans="1:7" outlineLevel="2" x14ac:dyDescent="0.15">
      <c r="A133" s="47" t="s">
        <v>1213</v>
      </c>
      <c r="B133" s="312">
        <v>0.5</v>
      </c>
      <c r="C133" s="4"/>
      <c r="D133" s="93"/>
      <c r="F133" s="93"/>
      <c r="G133" s="4"/>
    </row>
    <row r="134" spans="1:7" outlineLevel="2" x14ac:dyDescent="0.15">
      <c r="A134" s="14" t="str">
        <f>"Total " &amp; A128</f>
        <v>Total Producto Fusión</v>
      </c>
      <c r="B134" s="92">
        <f>SUM(B129:B132)</f>
        <v>25187.800000000003</v>
      </c>
      <c r="C134" s="92"/>
      <c r="D134" s="92">
        <f>SUM(D129:D132)</f>
        <v>25187.800000000003</v>
      </c>
      <c r="E134" s="92">
        <f>SUM(E129:E132)</f>
        <v>13738.800000000001</v>
      </c>
      <c r="F134" s="93">
        <f>SUM(F129:F132)</f>
        <v>11449.000000000002</v>
      </c>
      <c r="G134" s="4">
        <f>F134/D134</f>
        <v>0.45454545454545459</v>
      </c>
    </row>
    <row r="135" spans="1:7" outlineLevel="2" x14ac:dyDescent="0.15"/>
    <row r="136" spans="1:7" outlineLevel="2" x14ac:dyDescent="0.15">
      <c r="A136" s="14" t="s">
        <v>1198</v>
      </c>
      <c r="B136" s="91"/>
      <c r="D136" s="91"/>
      <c r="E136" s="91"/>
      <c r="F136" s="3"/>
      <c r="G136" s="94"/>
    </row>
    <row r="137" spans="1:7" outlineLevel="2" x14ac:dyDescent="0.15">
      <c r="A137" s="47" t="s">
        <v>1201</v>
      </c>
      <c r="B137" s="280">
        <v>0</v>
      </c>
      <c r="C137" s="312">
        <v>0</v>
      </c>
      <c r="D137" s="93">
        <f>B137*(1-C137)</f>
        <v>0</v>
      </c>
      <c r="F137" s="93">
        <f>D137-E137</f>
        <v>0</v>
      </c>
      <c r="G137" s="4">
        <f>IFERROR(F137/D137, 0)</f>
        <v>0</v>
      </c>
    </row>
    <row r="138" spans="1:7" outlineLevel="2" x14ac:dyDescent="0.15">
      <c r="A138" s="47" t="s">
        <v>1195</v>
      </c>
      <c r="B138" s="280" t="s">
        <v>320</v>
      </c>
      <c r="C138" s="93"/>
      <c r="D138" s="93"/>
      <c r="E138" s="280">
        <v>0</v>
      </c>
      <c r="F138" s="93">
        <f>D138-E138</f>
        <v>0</v>
      </c>
      <c r="G138" s="4"/>
    </row>
    <row r="139" spans="1:7" outlineLevel="2" x14ac:dyDescent="0.15">
      <c r="A139" s="47" t="s">
        <v>329</v>
      </c>
      <c r="B139" s="280">
        <v>0</v>
      </c>
      <c r="C139" s="312">
        <v>0</v>
      </c>
      <c r="D139" s="93">
        <f>B139*(1-C139)</f>
        <v>0</v>
      </c>
      <c r="F139" s="93">
        <f>D139-E139</f>
        <v>0</v>
      </c>
      <c r="G139" s="4">
        <f>IFERROR(F139/D139, 0)</f>
        <v>0</v>
      </c>
    </row>
    <row r="140" spans="1:7" outlineLevel="2" x14ac:dyDescent="0.15">
      <c r="A140" s="14" t="str">
        <f>"Total " &amp; A136</f>
        <v>Total Local Services</v>
      </c>
      <c r="B140" s="92">
        <f>SUM(B137:B139)</f>
        <v>0</v>
      </c>
      <c r="C140" s="92"/>
      <c r="D140" s="92">
        <f>SUM(D137:D139)</f>
        <v>0</v>
      </c>
      <c r="E140" s="92">
        <f>SUM(E137:E139)</f>
        <v>0</v>
      </c>
      <c r="F140" s="92">
        <f>SUM(F137:F139)</f>
        <v>0</v>
      </c>
      <c r="G140" s="4">
        <f>IFERROR(F140/D140, 0)</f>
        <v>0</v>
      </c>
    </row>
    <row r="141" spans="1:7" outlineLevel="2" x14ac:dyDescent="0.15">
      <c r="A141" s="47"/>
      <c r="B141" s="96"/>
      <c r="C141" s="4"/>
      <c r="D141" s="93"/>
      <c r="F141" s="93"/>
      <c r="G141" s="4"/>
    </row>
    <row r="142" spans="1:7" outlineLevel="2" x14ac:dyDescent="0.15">
      <c r="A142" s="14" t="str">
        <f>A128 &amp; " + " &amp; A136</f>
        <v>Producto Fusión + Local Services</v>
      </c>
      <c r="B142" s="27">
        <f>B140+B134</f>
        <v>25187.800000000003</v>
      </c>
      <c r="C142" s="64"/>
      <c r="D142" s="27">
        <f>D140+D134</f>
        <v>25187.800000000003</v>
      </c>
      <c r="E142" s="27">
        <f>E140+E134</f>
        <v>13738.800000000001</v>
      </c>
      <c r="F142" s="27">
        <f>F140+F134</f>
        <v>11449.000000000002</v>
      </c>
      <c r="G142" s="179">
        <f>F142/D142</f>
        <v>0.45454545454545459</v>
      </c>
    </row>
    <row r="143" spans="1:7" outlineLevel="2" x14ac:dyDescent="0.15">
      <c r="A143" s="47"/>
      <c r="B143" s="96"/>
      <c r="C143" s="4"/>
      <c r="D143" s="93"/>
      <c r="F143" s="93"/>
      <c r="G143" s="4"/>
    </row>
    <row r="144" spans="1:7" outlineLevel="2" x14ac:dyDescent="0.15">
      <c r="A144" s="14" t="s">
        <v>1199</v>
      </c>
      <c r="B144" s="91"/>
      <c r="D144" s="91"/>
      <c r="E144" s="91"/>
      <c r="F144" s="3"/>
      <c r="G144" s="94"/>
    </row>
    <row r="145" spans="1:7" outlineLevel="2" x14ac:dyDescent="0.15">
      <c r="A145" s="47" t="s">
        <v>1194</v>
      </c>
      <c r="B145" s="280">
        <f>$B95*(1.07)</f>
        <v>2862.25</v>
      </c>
      <c r="C145" s="312">
        <v>0</v>
      </c>
      <c r="D145" s="93">
        <f>B145*(1-C145)</f>
        <v>2862.25</v>
      </c>
      <c r="E145" s="280">
        <f t="shared" ref="E145:E147" si="7">$E95*(1.07)</f>
        <v>0</v>
      </c>
      <c r="F145" s="93">
        <f>D145-E145</f>
        <v>2862.25</v>
      </c>
      <c r="G145" s="4">
        <f>IFERROR(F145/D145, 0)</f>
        <v>1</v>
      </c>
    </row>
    <row r="146" spans="1:7" outlineLevel="2" x14ac:dyDescent="0.15">
      <c r="A146" s="47" t="s">
        <v>1192</v>
      </c>
      <c r="B146" s="280" t="s">
        <v>320</v>
      </c>
      <c r="C146" s="312"/>
      <c r="D146" s="93"/>
      <c r="E146" s="280">
        <f t="shared" si="7"/>
        <v>1144.9000000000001</v>
      </c>
      <c r="F146" s="93">
        <f>D146-E146</f>
        <v>-1144.9000000000001</v>
      </c>
      <c r="G146" s="4">
        <f>IFERROR(F146/D146, 0)</f>
        <v>0</v>
      </c>
    </row>
    <row r="147" spans="1:7" outlineLevel="2" x14ac:dyDescent="0.15">
      <c r="A147" s="47" t="s">
        <v>1193</v>
      </c>
      <c r="B147" s="280" t="s">
        <v>320</v>
      </c>
      <c r="C147" s="312"/>
      <c r="D147" s="93"/>
      <c r="E147" s="280">
        <f t="shared" si="7"/>
        <v>228.98000000000002</v>
      </c>
      <c r="F147" s="93">
        <f>D147-E147</f>
        <v>-228.98000000000002</v>
      </c>
      <c r="G147" s="4"/>
    </row>
    <row r="148" spans="1:7" outlineLevel="2" x14ac:dyDescent="0.15">
      <c r="A148" s="47" t="s">
        <v>332</v>
      </c>
      <c r="B148" s="312">
        <v>0.3</v>
      </c>
      <c r="C148" s="4"/>
      <c r="D148" s="93"/>
      <c r="F148" s="93"/>
      <c r="G148" s="4"/>
    </row>
    <row r="149" spans="1:7" outlineLevel="2" x14ac:dyDescent="0.15">
      <c r="A149" s="14" t="str">
        <f>"Total " &amp; A144</f>
        <v>Total Domicilio Services</v>
      </c>
      <c r="B149" s="92">
        <f>SUM(B145:B147)</f>
        <v>2862.25</v>
      </c>
      <c r="C149" s="92"/>
      <c r="D149" s="92">
        <f>SUM(D145:D147)</f>
        <v>2862.25</v>
      </c>
      <c r="E149" s="92">
        <f>SUM(E145:E147)</f>
        <v>1373.88</v>
      </c>
      <c r="F149" s="93">
        <f>SUM(F145:F147)</f>
        <v>1488.37</v>
      </c>
      <c r="G149" s="4">
        <f>F149/D149</f>
        <v>0.51999999999999991</v>
      </c>
    </row>
    <row r="150" spans="1:7" outlineLevel="2" x14ac:dyDescent="0.15">
      <c r="A150" s="47"/>
      <c r="B150" s="312"/>
      <c r="C150" s="4"/>
      <c r="D150" s="93"/>
      <c r="F150" s="93"/>
      <c r="G150" s="4"/>
    </row>
    <row r="151" spans="1:7" outlineLevel="2" x14ac:dyDescent="0.15">
      <c r="A151" s="14" t="str">
        <f>A128 &amp; " + " &amp; A144</f>
        <v>Producto Fusión + Domicilio Services</v>
      </c>
      <c r="B151" s="27">
        <f>B149+B134</f>
        <v>28050.050000000003</v>
      </c>
      <c r="C151" s="64"/>
      <c r="D151" s="27">
        <f>D149+D134</f>
        <v>28050.050000000003</v>
      </c>
      <c r="E151" s="27">
        <f>E149+E134</f>
        <v>15112.68</v>
      </c>
      <c r="F151" s="27">
        <f>F149+F134</f>
        <v>12937.370000000003</v>
      </c>
      <c r="G151" s="179">
        <f>F151/D151</f>
        <v>0.4612244897959184</v>
      </c>
    </row>
    <row r="152" spans="1:7" outlineLevel="1" x14ac:dyDescent="0.15"/>
    <row r="153" spans="1:7" x14ac:dyDescent="0.15">
      <c r="A153" s="10" t="s">
        <v>38</v>
      </c>
    </row>
    <row r="154" spans="1:7" outlineLevel="1" x14ac:dyDescent="0.15">
      <c r="A154" s="14" t="s">
        <v>1197</v>
      </c>
    </row>
    <row r="155" spans="1:7" outlineLevel="1" x14ac:dyDescent="0.15">
      <c r="A155" s="47" t="s">
        <v>1196</v>
      </c>
      <c r="B155" s="280">
        <f>$B105*(1.07)</f>
        <v>17150.602000000003</v>
      </c>
      <c r="C155" s="312">
        <v>0</v>
      </c>
      <c r="D155" s="93">
        <f>B155*(1-C155)</f>
        <v>17150.602000000003</v>
      </c>
      <c r="E155" s="280">
        <f t="shared" ref="E155:E158" si="8">$E105*(1.07)</f>
        <v>11637.908500000001</v>
      </c>
      <c r="F155" s="93">
        <f>D155-E155</f>
        <v>5512.6935000000012</v>
      </c>
      <c r="G155" s="4">
        <f>F155/D155</f>
        <v>0.32142857142857145</v>
      </c>
    </row>
    <row r="156" spans="1:7" outlineLevel="1" x14ac:dyDescent="0.15">
      <c r="A156" s="47" t="s">
        <v>1195</v>
      </c>
      <c r="B156" s="280" t="s">
        <v>320</v>
      </c>
      <c r="C156" s="93"/>
      <c r="D156" s="93"/>
      <c r="E156" s="280">
        <f t="shared" si="8"/>
        <v>0</v>
      </c>
      <c r="F156" s="93">
        <f>D156-E156</f>
        <v>0</v>
      </c>
      <c r="G156" s="4"/>
    </row>
    <row r="157" spans="1:7" outlineLevel="1" x14ac:dyDescent="0.15">
      <c r="A157" s="17" t="s">
        <v>319</v>
      </c>
      <c r="B157" s="280" t="s">
        <v>320</v>
      </c>
      <c r="C157" s="93"/>
      <c r="D157" s="93"/>
      <c r="E157" s="280">
        <f t="shared" si="8"/>
        <v>0</v>
      </c>
      <c r="F157" s="93">
        <f>D157-E157</f>
        <v>0</v>
      </c>
      <c r="G157" s="4"/>
    </row>
    <row r="158" spans="1:7" outlineLevel="1" x14ac:dyDescent="0.15">
      <c r="A158" s="17" t="s">
        <v>317</v>
      </c>
      <c r="B158" s="280" t="s">
        <v>320</v>
      </c>
      <c r="C158" s="93"/>
      <c r="D158" s="93"/>
      <c r="E158" s="280">
        <f t="shared" si="8"/>
        <v>0</v>
      </c>
      <c r="F158" s="93">
        <f>D158-E158</f>
        <v>0</v>
      </c>
      <c r="G158" s="4"/>
    </row>
    <row r="159" spans="1:7" outlineLevel="1" x14ac:dyDescent="0.15">
      <c r="A159" s="14" t="str">
        <f>"Total " &amp; A154</f>
        <v>Total Producto Diario</v>
      </c>
      <c r="B159" s="92">
        <f>SUM(B155:B158)</f>
        <v>17150.602000000003</v>
      </c>
      <c r="C159" s="92"/>
      <c r="D159" s="92">
        <f>SUM(D155:D158)</f>
        <v>17150.602000000003</v>
      </c>
      <c r="E159" s="92">
        <f>SUM(E155:E158)</f>
        <v>11637.908500000001</v>
      </c>
      <c r="F159" s="93">
        <f>SUM(F155:F158)</f>
        <v>5512.6935000000012</v>
      </c>
      <c r="G159" s="4">
        <f>F159/D159</f>
        <v>0.32142857142857145</v>
      </c>
    </row>
    <row r="160" spans="1:7" outlineLevel="1" x14ac:dyDescent="0.15"/>
    <row r="161" spans="1:7" outlineLevel="1" x14ac:dyDescent="0.15">
      <c r="A161" s="14" t="s">
        <v>1198</v>
      </c>
      <c r="B161" s="91"/>
      <c r="D161" s="91"/>
      <c r="E161" s="91"/>
      <c r="F161" s="3"/>
      <c r="G161" s="94"/>
    </row>
    <row r="162" spans="1:7" outlineLevel="1" x14ac:dyDescent="0.15">
      <c r="A162" s="47" t="s">
        <v>1201</v>
      </c>
      <c r="B162" s="280">
        <v>0</v>
      </c>
      <c r="C162" s="312">
        <v>0</v>
      </c>
      <c r="D162" s="93">
        <f>B162*(1-C162)</f>
        <v>0</v>
      </c>
      <c r="F162" s="93">
        <f>D162-E162</f>
        <v>0</v>
      </c>
      <c r="G162" s="4">
        <f>IFERROR(F162/D162, 0)</f>
        <v>0</v>
      </c>
    </row>
    <row r="163" spans="1:7" outlineLevel="1" x14ac:dyDescent="0.15">
      <c r="A163" s="47" t="s">
        <v>1195</v>
      </c>
      <c r="B163" s="280" t="s">
        <v>320</v>
      </c>
      <c r="C163" s="93"/>
      <c r="D163" s="93"/>
      <c r="E163" s="280">
        <v>0</v>
      </c>
      <c r="F163" s="93">
        <f>D163-E163</f>
        <v>0</v>
      </c>
      <c r="G163" s="4"/>
    </row>
    <row r="164" spans="1:7" outlineLevel="1" x14ac:dyDescent="0.15">
      <c r="A164" s="47" t="s">
        <v>329</v>
      </c>
      <c r="B164" s="280">
        <v>0</v>
      </c>
      <c r="C164" s="312">
        <v>0</v>
      </c>
      <c r="D164" s="93">
        <f>B164*(1-C164)</f>
        <v>0</v>
      </c>
      <c r="F164" s="93">
        <f>D164-E164</f>
        <v>0</v>
      </c>
      <c r="G164" s="4">
        <f>IFERROR(F164/D164, 0)</f>
        <v>0</v>
      </c>
    </row>
    <row r="165" spans="1:7" outlineLevel="1" x14ac:dyDescent="0.15">
      <c r="A165" s="14" t="str">
        <f>"Total " &amp; A161</f>
        <v>Total Local Services</v>
      </c>
      <c r="B165" s="92">
        <f>SUM(B162:B164)</f>
        <v>0</v>
      </c>
      <c r="C165" s="92"/>
      <c r="D165" s="92">
        <f>SUM(D162:D164)</f>
        <v>0</v>
      </c>
      <c r="E165" s="92">
        <f>SUM(E162:E164)</f>
        <v>0</v>
      </c>
      <c r="F165" s="92">
        <f>SUM(F162:F164)</f>
        <v>0</v>
      </c>
      <c r="G165" s="4">
        <f>IFERROR(F165/D165, 0)</f>
        <v>0</v>
      </c>
    </row>
    <row r="166" spans="1:7" outlineLevel="1" x14ac:dyDescent="0.15">
      <c r="A166" s="47"/>
      <c r="B166" s="96"/>
      <c r="C166" s="4"/>
      <c r="D166" s="93"/>
      <c r="F166" s="93"/>
      <c r="G166" s="4"/>
    </row>
    <row r="167" spans="1:7" outlineLevel="1" x14ac:dyDescent="0.15">
      <c r="A167" s="14" t="str">
        <f>A154 &amp; " + " &amp; A161</f>
        <v>Producto Diario + Local Services</v>
      </c>
      <c r="B167" s="27">
        <f>B165+B159</f>
        <v>17150.602000000003</v>
      </c>
      <c r="C167" s="64"/>
      <c r="D167" s="27">
        <f>D165+D159</f>
        <v>17150.602000000003</v>
      </c>
      <c r="E167" s="27">
        <f>E165+E159</f>
        <v>11637.908500000001</v>
      </c>
      <c r="F167" s="27">
        <f>F165+F159</f>
        <v>5512.6935000000012</v>
      </c>
      <c r="G167" s="179">
        <f>F167/D167</f>
        <v>0.32142857142857145</v>
      </c>
    </row>
    <row r="168" spans="1:7" outlineLevel="1" x14ac:dyDescent="0.15">
      <c r="A168" s="47"/>
      <c r="B168" s="96"/>
      <c r="C168" s="4"/>
      <c r="D168" s="93"/>
      <c r="F168" s="93"/>
      <c r="G168" s="4"/>
    </row>
    <row r="169" spans="1:7" outlineLevel="1" x14ac:dyDescent="0.15">
      <c r="A169" s="14" t="s">
        <v>1199</v>
      </c>
      <c r="B169" s="91"/>
      <c r="D169" s="91"/>
      <c r="E169" s="91"/>
      <c r="F169" s="3"/>
      <c r="G169" s="94"/>
    </row>
    <row r="170" spans="1:7" outlineLevel="1" x14ac:dyDescent="0.15">
      <c r="A170" s="47" t="s">
        <v>1194</v>
      </c>
      <c r="B170" s="280">
        <f>$B120*(1.07)</f>
        <v>3062.6075000000001</v>
      </c>
      <c r="C170" s="312">
        <v>0</v>
      </c>
      <c r="D170" s="93">
        <f>B170*(1-C170)</f>
        <v>3062.6075000000001</v>
      </c>
      <c r="E170" s="280">
        <f t="shared" ref="E170:E172" si="9">$E120*(1.07)</f>
        <v>0</v>
      </c>
      <c r="F170" s="93">
        <f>D170-E170</f>
        <v>3062.6075000000001</v>
      </c>
      <c r="G170" s="4">
        <f>IFERROR(F170/D170, 0)</f>
        <v>1</v>
      </c>
    </row>
    <row r="171" spans="1:7" outlineLevel="1" x14ac:dyDescent="0.15">
      <c r="A171" s="47" t="s">
        <v>1192</v>
      </c>
      <c r="B171" s="280" t="s">
        <v>320</v>
      </c>
      <c r="C171" s="312"/>
      <c r="D171" s="93"/>
      <c r="E171" s="280">
        <f t="shared" si="9"/>
        <v>1225.0430000000001</v>
      </c>
      <c r="F171" s="93">
        <f>D171-E171</f>
        <v>-1225.0430000000001</v>
      </c>
      <c r="G171" s="4">
        <f>IFERROR(F171/D171, 0)</f>
        <v>0</v>
      </c>
    </row>
    <row r="172" spans="1:7" outlineLevel="1" x14ac:dyDescent="0.15">
      <c r="A172" s="47" t="s">
        <v>1193</v>
      </c>
      <c r="B172" s="280" t="s">
        <v>320</v>
      </c>
      <c r="C172" s="312"/>
      <c r="D172" s="93"/>
      <c r="E172" s="280">
        <f t="shared" si="9"/>
        <v>245.00860000000003</v>
      </c>
      <c r="F172" s="93">
        <f>D172-E172</f>
        <v>-245.00860000000003</v>
      </c>
      <c r="G172" s="4"/>
    </row>
    <row r="173" spans="1:7" outlineLevel="1" x14ac:dyDescent="0.15">
      <c r="A173" s="47" t="s">
        <v>332</v>
      </c>
      <c r="B173" s="312">
        <v>0.3</v>
      </c>
      <c r="C173" s="4"/>
      <c r="D173" s="93"/>
      <c r="F173" s="93"/>
      <c r="G173" s="4"/>
    </row>
    <row r="174" spans="1:7" outlineLevel="1" x14ac:dyDescent="0.15">
      <c r="A174" s="14" t="str">
        <f>"Total " &amp; A169</f>
        <v>Total Domicilio Services</v>
      </c>
      <c r="B174" s="92">
        <f>SUM(B170:B172)</f>
        <v>3062.6075000000001</v>
      </c>
      <c r="C174" s="92"/>
      <c r="D174" s="92">
        <f>SUM(D170:D172)</f>
        <v>3062.6075000000001</v>
      </c>
      <c r="E174" s="92">
        <f>SUM(E170:E172)</f>
        <v>1470.0516000000002</v>
      </c>
      <c r="F174" s="93">
        <f>SUM(F170:F172)</f>
        <v>1592.5558999999998</v>
      </c>
      <c r="G174" s="4">
        <f>F174/D174</f>
        <v>0.51999999999999991</v>
      </c>
    </row>
    <row r="175" spans="1:7" outlineLevel="1" x14ac:dyDescent="0.15">
      <c r="A175" s="47"/>
      <c r="B175" s="312"/>
      <c r="C175" s="4"/>
      <c r="D175" s="93"/>
      <c r="F175" s="93"/>
      <c r="G175" s="4"/>
    </row>
    <row r="176" spans="1:7" outlineLevel="1" x14ac:dyDescent="0.15">
      <c r="A176" s="14" t="str">
        <f>A154 &amp; " + " &amp; A169</f>
        <v>Producto Diario + Domicilio Services</v>
      </c>
      <c r="B176" s="27">
        <f>B174+B159</f>
        <v>20213.209500000004</v>
      </c>
      <c r="C176" s="64"/>
      <c r="D176" s="27">
        <f>D174+D159</f>
        <v>20213.209500000004</v>
      </c>
      <c r="E176" s="27">
        <f>E174+E159</f>
        <v>13107.960100000002</v>
      </c>
      <c r="F176" s="27">
        <f>F174+F159</f>
        <v>7105.2494000000006</v>
      </c>
      <c r="G176" s="179">
        <f>F176/D176</f>
        <v>0.35151515151515145</v>
      </c>
    </row>
    <row r="177" spans="1:7" outlineLevel="1" x14ac:dyDescent="0.15">
      <c r="A177" s="14"/>
      <c r="B177" s="27"/>
      <c r="C177" s="64"/>
      <c r="D177" s="27"/>
      <c r="E177" s="27"/>
      <c r="F177" s="27"/>
      <c r="G177" s="179"/>
    </row>
    <row r="178" spans="1:7" outlineLevel="1" x14ac:dyDescent="0.15">
      <c r="A178" s="372" t="s">
        <v>1202</v>
      </c>
    </row>
    <row r="179" spans="1:7" outlineLevel="1" x14ac:dyDescent="0.15">
      <c r="A179" s="47" t="s">
        <v>1196</v>
      </c>
      <c r="B179" s="280">
        <f>$B129*(1.07)</f>
        <v>26950.946000000004</v>
      </c>
      <c r="C179" s="312">
        <v>0</v>
      </c>
      <c r="D179" s="93">
        <f>B179*(1-C179)</f>
        <v>26950.946000000004</v>
      </c>
      <c r="E179" s="280">
        <f>$E129*(1.07)</f>
        <v>14087.994500000001</v>
      </c>
      <c r="F179" s="93">
        <f>D179-E179</f>
        <v>12862.951500000003</v>
      </c>
      <c r="G179" s="4">
        <f>F179/D179</f>
        <v>0.47727272727272729</v>
      </c>
    </row>
    <row r="180" spans="1:7" outlineLevel="1" x14ac:dyDescent="0.15">
      <c r="A180" s="47" t="s">
        <v>1195</v>
      </c>
      <c r="B180" s="280" t="s">
        <v>320</v>
      </c>
      <c r="C180" s="93"/>
      <c r="D180" s="93"/>
      <c r="E180" s="280">
        <f>$E130*(1.07)</f>
        <v>612.52150000000006</v>
      </c>
      <c r="F180" s="93">
        <f>D180-E180</f>
        <v>-612.52150000000006</v>
      </c>
      <c r="G180" s="4"/>
    </row>
    <row r="181" spans="1:7" outlineLevel="1" x14ac:dyDescent="0.15">
      <c r="A181" s="17" t="s">
        <v>319</v>
      </c>
      <c r="B181" s="280" t="s">
        <v>320</v>
      </c>
      <c r="C181" s="93"/>
      <c r="D181" s="93"/>
      <c r="E181" s="280">
        <f t="shared" ref="E181:E182" si="10">$E131*(1.07)</f>
        <v>0</v>
      </c>
      <c r="F181" s="93">
        <f>D181-E181</f>
        <v>0</v>
      </c>
      <c r="G181" s="4"/>
    </row>
    <row r="182" spans="1:7" outlineLevel="1" x14ac:dyDescent="0.15">
      <c r="A182" s="17" t="s">
        <v>317</v>
      </c>
      <c r="B182" s="280" t="s">
        <v>320</v>
      </c>
      <c r="C182" s="93"/>
      <c r="D182" s="93"/>
      <c r="E182" s="280">
        <f t="shared" si="10"/>
        <v>0</v>
      </c>
      <c r="F182" s="93">
        <f>D182-E182</f>
        <v>0</v>
      </c>
      <c r="G182" s="4"/>
    </row>
    <row r="183" spans="1:7" outlineLevel="1" x14ac:dyDescent="0.15">
      <c r="A183" s="47" t="s">
        <v>1213</v>
      </c>
      <c r="B183" s="312">
        <v>0.5</v>
      </c>
      <c r="C183" s="4"/>
      <c r="D183" s="93"/>
      <c r="F183" s="93"/>
      <c r="G183" s="4"/>
    </row>
    <row r="184" spans="1:7" outlineLevel="1" x14ac:dyDescent="0.15">
      <c r="A184" s="14" t="str">
        <f>"Total " &amp; A178</f>
        <v>Total Producto Fusión</v>
      </c>
      <c r="B184" s="92">
        <f>SUM(B179:B182)</f>
        <v>26950.946000000004</v>
      </c>
      <c r="C184" s="92"/>
      <c r="D184" s="92">
        <f>SUM(D179:D182)</f>
        <v>26950.946000000004</v>
      </c>
      <c r="E184" s="92">
        <f>SUM(E179:E182)</f>
        <v>14700.516000000001</v>
      </c>
      <c r="F184" s="93">
        <f>SUM(F179:F182)</f>
        <v>12250.430000000002</v>
      </c>
      <c r="G184" s="4">
        <f>F184/D184</f>
        <v>0.45454545454545459</v>
      </c>
    </row>
    <row r="185" spans="1:7" outlineLevel="1" x14ac:dyDescent="0.15"/>
    <row r="186" spans="1:7" outlineLevel="1" x14ac:dyDescent="0.15">
      <c r="A186" s="14" t="s">
        <v>1198</v>
      </c>
      <c r="B186" s="91"/>
      <c r="D186" s="91"/>
      <c r="E186" s="91"/>
      <c r="F186" s="3"/>
      <c r="G186" s="94"/>
    </row>
    <row r="187" spans="1:7" outlineLevel="1" x14ac:dyDescent="0.15">
      <c r="A187" s="47" t="s">
        <v>1201</v>
      </c>
      <c r="B187" s="280">
        <v>0</v>
      </c>
      <c r="C187" s="312">
        <v>0</v>
      </c>
      <c r="D187" s="93">
        <f>B187*(1-C187)</f>
        <v>0</v>
      </c>
      <c r="F187" s="93">
        <f>D187-E187</f>
        <v>0</v>
      </c>
      <c r="G187" s="4">
        <f>IFERROR(F187/D187, 0)</f>
        <v>0</v>
      </c>
    </row>
    <row r="188" spans="1:7" outlineLevel="1" x14ac:dyDescent="0.15">
      <c r="A188" s="47" t="s">
        <v>1195</v>
      </c>
      <c r="B188" s="280" t="s">
        <v>320</v>
      </c>
      <c r="C188" s="93"/>
      <c r="D188" s="93"/>
      <c r="E188" s="280">
        <v>0</v>
      </c>
      <c r="F188" s="93">
        <f>D188-E188</f>
        <v>0</v>
      </c>
      <c r="G188" s="4"/>
    </row>
    <row r="189" spans="1:7" outlineLevel="1" x14ac:dyDescent="0.15">
      <c r="A189" s="47" t="s">
        <v>329</v>
      </c>
      <c r="B189" s="280">
        <v>0</v>
      </c>
      <c r="C189" s="312">
        <v>0</v>
      </c>
      <c r="D189" s="93">
        <f>B189*(1-C189)</f>
        <v>0</v>
      </c>
      <c r="F189" s="93">
        <f>D189-E189</f>
        <v>0</v>
      </c>
      <c r="G189" s="4">
        <f>IFERROR(F189/D189, 0)</f>
        <v>0</v>
      </c>
    </row>
    <row r="190" spans="1:7" outlineLevel="1" x14ac:dyDescent="0.15">
      <c r="A190" s="14" t="str">
        <f>"Total " &amp; A186</f>
        <v>Total Local Services</v>
      </c>
      <c r="B190" s="92">
        <f>SUM(B187:B189)</f>
        <v>0</v>
      </c>
      <c r="C190" s="92"/>
      <c r="D190" s="92">
        <f>SUM(D187:D189)</f>
        <v>0</v>
      </c>
      <c r="E190" s="92">
        <f>SUM(E187:E189)</f>
        <v>0</v>
      </c>
      <c r="F190" s="92">
        <f>SUM(F187:F189)</f>
        <v>0</v>
      </c>
      <c r="G190" s="4">
        <f>IFERROR(F190/D190, 0)</f>
        <v>0</v>
      </c>
    </row>
    <row r="191" spans="1:7" outlineLevel="1" x14ac:dyDescent="0.15">
      <c r="A191" s="47"/>
      <c r="B191" s="96"/>
      <c r="C191" s="4"/>
      <c r="D191" s="93"/>
      <c r="F191" s="93"/>
      <c r="G191" s="4"/>
    </row>
    <row r="192" spans="1:7" outlineLevel="1" x14ac:dyDescent="0.15">
      <c r="A192" s="14" t="str">
        <f>A178 &amp; " + " &amp; A186</f>
        <v>Producto Fusión + Local Services</v>
      </c>
      <c r="B192" s="27">
        <f>B190+B184</f>
        <v>26950.946000000004</v>
      </c>
      <c r="C192" s="64"/>
      <c r="D192" s="27">
        <f>D190+D184</f>
        <v>26950.946000000004</v>
      </c>
      <c r="E192" s="27">
        <f>E190+E184</f>
        <v>14700.516000000001</v>
      </c>
      <c r="F192" s="27">
        <f>F190+F184</f>
        <v>12250.430000000002</v>
      </c>
      <c r="G192" s="179">
        <f>F192/D192</f>
        <v>0.45454545454545459</v>
      </c>
    </row>
    <row r="193" spans="1:7" outlineLevel="1" x14ac:dyDescent="0.15">
      <c r="A193" s="47"/>
      <c r="B193" s="96"/>
      <c r="C193" s="4"/>
      <c r="D193" s="93"/>
      <c r="F193" s="93"/>
      <c r="G193" s="4"/>
    </row>
    <row r="194" spans="1:7" outlineLevel="1" x14ac:dyDescent="0.15">
      <c r="A194" s="14" t="s">
        <v>1199</v>
      </c>
      <c r="B194" s="91"/>
      <c r="D194" s="91"/>
      <c r="E194" s="91"/>
      <c r="F194" s="3"/>
      <c r="G194" s="94"/>
    </row>
    <row r="195" spans="1:7" outlineLevel="1" x14ac:dyDescent="0.15">
      <c r="A195" s="47" t="s">
        <v>1194</v>
      </c>
      <c r="B195" s="280">
        <f>$B145*(1.07)</f>
        <v>3062.6075000000001</v>
      </c>
      <c r="C195" s="312">
        <v>0</v>
      </c>
      <c r="D195" s="93">
        <f>B195*(1-C195)</f>
        <v>3062.6075000000001</v>
      </c>
      <c r="E195" s="280">
        <f t="shared" ref="E195:E197" si="11">$E145*(1.07)</f>
        <v>0</v>
      </c>
      <c r="F195" s="93">
        <f>D195-E195</f>
        <v>3062.6075000000001</v>
      </c>
      <c r="G195" s="4">
        <f>IFERROR(F195/D195, 0)</f>
        <v>1</v>
      </c>
    </row>
    <row r="196" spans="1:7" outlineLevel="1" x14ac:dyDescent="0.15">
      <c r="A196" s="47" t="s">
        <v>1192</v>
      </c>
      <c r="B196" s="280" t="s">
        <v>320</v>
      </c>
      <c r="C196" s="312"/>
      <c r="D196" s="93"/>
      <c r="E196" s="280">
        <f t="shared" si="11"/>
        <v>1225.0430000000001</v>
      </c>
      <c r="F196" s="93">
        <f>D196-E196</f>
        <v>-1225.0430000000001</v>
      </c>
      <c r="G196" s="4">
        <f>IFERROR(F196/D196, 0)</f>
        <v>0</v>
      </c>
    </row>
    <row r="197" spans="1:7" outlineLevel="1" x14ac:dyDescent="0.15">
      <c r="A197" s="47" t="s">
        <v>1193</v>
      </c>
      <c r="B197" s="280" t="s">
        <v>320</v>
      </c>
      <c r="C197" s="312"/>
      <c r="D197" s="93"/>
      <c r="E197" s="280">
        <f t="shared" si="11"/>
        <v>245.00860000000003</v>
      </c>
      <c r="F197" s="93">
        <f>D197-E197</f>
        <v>-245.00860000000003</v>
      </c>
      <c r="G197" s="4"/>
    </row>
    <row r="198" spans="1:7" outlineLevel="1" x14ac:dyDescent="0.15">
      <c r="A198" s="47" t="s">
        <v>332</v>
      </c>
      <c r="B198" s="312">
        <v>0.3</v>
      </c>
      <c r="C198" s="4"/>
      <c r="D198" s="93"/>
      <c r="F198" s="93"/>
      <c r="G198" s="4"/>
    </row>
    <row r="199" spans="1:7" outlineLevel="1" x14ac:dyDescent="0.15">
      <c r="A199" s="14" t="str">
        <f>"Total " &amp; A194</f>
        <v>Total Domicilio Services</v>
      </c>
      <c r="B199" s="92">
        <f>SUM(B195:B197)</f>
        <v>3062.6075000000001</v>
      </c>
      <c r="C199" s="92"/>
      <c r="D199" s="92">
        <f>SUM(D195:D197)</f>
        <v>3062.6075000000001</v>
      </c>
      <c r="E199" s="92">
        <f>SUM(E195:E197)</f>
        <v>1470.0516000000002</v>
      </c>
      <c r="F199" s="93">
        <f>SUM(F195:F197)</f>
        <v>1592.5558999999998</v>
      </c>
      <c r="G199" s="4">
        <f>F199/D199</f>
        <v>0.51999999999999991</v>
      </c>
    </row>
    <row r="200" spans="1:7" outlineLevel="1" x14ac:dyDescent="0.15">
      <c r="A200" s="47"/>
      <c r="B200" s="312"/>
      <c r="C200" s="4"/>
      <c r="D200" s="93"/>
      <c r="F200" s="93"/>
      <c r="G200" s="4"/>
    </row>
    <row r="201" spans="1:7" outlineLevel="1" x14ac:dyDescent="0.15">
      <c r="A201" s="14" t="str">
        <f>A178 &amp; " + " &amp; A194</f>
        <v>Producto Fusión + Domicilio Services</v>
      </c>
      <c r="B201" s="27">
        <f>B199+B184</f>
        <v>30013.553500000002</v>
      </c>
      <c r="C201" s="64"/>
      <c r="D201" s="27">
        <f>D199+D184</f>
        <v>30013.553500000002</v>
      </c>
      <c r="E201" s="27">
        <f>E199+E184</f>
        <v>16170.567600000002</v>
      </c>
      <c r="F201" s="27">
        <f>F199+F184</f>
        <v>13842.985900000001</v>
      </c>
      <c r="G201" s="179">
        <f>F201/D201</f>
        <v>0.4612244897959184</v>
      </c>
    </row>
    <row r="202" spans="1:7" outlineLevel="1" x14ac:dyDescent="0.15"/>
    <row r="203" spans="1:7" x14ac:dyDescent="0.15">
      <c r="A203" s="10" t="s">
        <v>39</v>
      </c>
    </row>
    <row r="204" spans="1:7" outlineLevel="1" x14ac:dyDescent="0.15">
      <c r="A204" s="14" t="s">
        <v>1197</v>
      </c>
    </row>
    <row r="205" spans="1:7" outlineLevel="1" x14ac:dyDescent="0.15">
      <c r="A205" s="47" t="s">
        <v>1196</v>
      </c>
      <c r="B205" s="280">
        <f>$B155*(1.07)</f>
        <v>18351.144140000004</v>
      </c>
      <c r="C205" s="312">
        <v>0</v>
      </c>
      <c r="D205" s="93">
        <f>B205*(1-C205)</f>
        <v>18351.144140000004</v>
      </c>
      <c r="E205" s="280">
        <f t="shared" ref="E205:E208" si="12">$E155*(1.07)</f>
        <v>12452.562095000003</v>
      </c>
      <c r="F205" s="93">
        <f>D205-E205</f>
        <v>5898.582045000001</v>
      </c>
      <c r="G205" s="4">
        <f>F205/D205</f>
        <v>0.3214285714285714</v>
      </c>
    </row>
    <row r="206" spans="1:7" outlineLevel="1" x14ac:dyDescent="0.15">
      <c r="A206" s="47" t="s">
        <v>1195</v>
      </c>
      <c r="B206" s="280" t="s">
        <v>320</v>
      </c>
      <c r="C206" s="93"/>
      <c r="D206" s="93"/>
      <c r="E206" s="280">
        <f t="shared" si="12"/>
        <v>0</v>
      </c>
      <c r="F206" s="93">
        <f>D206-E206</f>
        <v>0</v>
      </c>
      <c r="G206" s="4"/>
    </row>
    <row r="207" spans="1:7" outlineLevel="1" x14ac:dyDescent="0.15">
      <c r="A207" s="17" t="s">
        <v>319</v>
      </c>
      <c r="B207" s="280" t="s">
        <v>320</v>
      </c>
      <c r="C207" s="93"/>
      <c r="D207" s="93"/>
      <c r="E207" s="280">
        <f t="shared" si="12"/>
        <v>0</v>
      </c>
      <c r="F207" s="93">
        <f>D207-E207</f>
        <v>0</v>
      </c>
      <c r="G207" s="4"/>
    </row>
    <row r="208" spans="1:7" outlineLevel="1" x14ac:dyDescent="0.15">
      <c r="A208" s="17" t="s">
        <v>317</v>
      </c>
      <c r="B208" s="280" t="s">
        <v>320</v>
      </c>
      <c r="C208" s="93"/>
      <c r="D208" s="93"/>
      <c r="E208" s="280">
        <f t="shared" si="12"/>
        <v>0</v>
      </c>
      <c r="F208" s="93">
        <f>D208-E208</f>
        <v>0</v>
      </c>
      <c r="G208" s="4"/>
    </row>
    <row r="209" spans="1:7" outlineLevel="1" x14ac:dyDescent="0.15">
      <c r="A209" s="14" t="str">
        <f>"Total " &amp; A204</f>
        <v>Total Producto Diario</v>
      </c>
      <c r="B209" s="92">
        <f>SUM(B205:B208)</f>
        <v>18351.144140000004</v>
      </c>
      <c r="C209" s="92"/>
      <c r="D209" s="92">
        <f>SUM(D205:D208)</f>
        <v>18351.144140000004</v>
      </c>
      <c r="E209" s="92">
        <f>SUM(E205:E208)</f>
        <v>12452.562095000003</v>
      </c>
      <c r="F209" s="93">
        <f>SUM(F205:F208)</f>
        <v>5898.582045000001</v>
      </c>
      <c r="G209" s="4">
        <f>F209/D209</f>
        <v>0.3214285714285714</v>
      </c>
    </row>
    <row r="210" spans="1:7" outlineLevel="1" x14ac:dyDescent="0.15"/>
    <row r="211" spans="1:7" outlineLevel="1" x14ac:dyDescent="0.15">
      <c r="A211" s="14" t="s">
        <v>1198</v>
      </c>
      <c r="B211" s="91"/>
      <c r="D211" s="91"/>
      <c r="E211" s="91"/>
      <c r="F211" s="3"/>
      <c r="G211" s="94"/>
    </row>
    <row r="212" spans="1:7" outlineLevel="1" x14ac:dyDescent="0.15">
      <c r="A212" s="47" t="s">
        <v>1201</v>
      </c>
      <c r="B212" s="280">
        <v>0</v>
      </c>
      <c r="C212" s="312">
        <v>0</v>
      </c>
      <c r="D212" s="93">
        <f>B212*(1-C212)</f>
        <v>0</v>
      </c>
      <c r="F212" s="93">
        <f>D212-E212</f>
        <v>0</v>
      </c>
      <c r="G212" s="4">
        <f>IFERROR(F212/D212, 0)</f>
        <v>0</v>
      </c>
    </row>
    <row r="213" spans="1:7" outlineLevel="1" x14ac:dyDescent="0.15">
      <c r="A213" s="47" t="s">
        <v>1195</v>
      </c>
      <c r="B213" s="280" t="s">
        <v>320</v>
      </c>
      <c r="C213" s="93"/>
      <c r="D213" s="93"/>
      <c r="E213" s="280">
        <v>0</v>
      </c>
      <c r="F213" s="93">
        <f>D213-E213</f>
        <v>0</v>
      </c>
      <c r="G213" s="4"/>
    </row>
    <row r="214" spans="1:7" outlineLevel="1" x14ac:dyDescent="0.15">
      <c r="A214" s="47" t="s">
        <v>329</v>
      </c>
      <c r="B214" s="280">
        <v>0</v>
      </c>
      <c r="C214" s="312">
        <v>0</v>
      </c>
      <c r="D214" s="93">
        <f>B214*(1-C214)</f>
        <v>0</v>
      </c>
      <c r="F214" s="93">
        <f>D214-E214</f>
        <v>0</v>
      </c>
      <c r="G214" s="4">
        <f>IFERROR(F214/D214, 0)</f>
        <v>0</v>
      </c>
    </row>
    <row r="215" spans="1:7" outlineLevel="1" x14ac:dyDescent="0.15">
      <c r="A215" s="14" t="str">
        <f>"Total " &amp; A211</f>
        <v>Total Local Services</v>
      </c>
      <c r="B215" s="92">
        <f>SUM(B212:B214)</f>
        <v>0</v>
      </c>
      <c r="C215" s="92"/>
      <c r="D215" s="92">
        <f>SUM(D212:D214)</f>
        <v>0</v>
      </c>
      <c r="E215" s="92">
        <f>SUM(E212:E214)</f>
        <v>0</v>
      </c>
      <c r="F215" s="92">
        <f>SUM(F212:F214)</f>
        <v>0</v>
      </c>
      <c r="G215" s="4">
        <f>IFERROR(F215/D215, 0)</f>
        <v>0</v>
      </c>
    </row>
    <row r="216" spans="1:7" outlineLevel="1" x14ac:dyDescent="0.15">
      <c r="A216" s="47"/>
      <c r="B216" s="96"/>
      <c r="C216" s="4"/>
      <c r="D216" s="93"/>
      <c r="F216" s="93"/>
      <c r="G216" s="4"/>
    </row>
    <row r="217" spans="1:7" outlineLevel="1" x14ac:dyDescent="0.15">
      <c r="A217" s="14" t="str">
        <f>A204 &amp; " + " &amp; A211</f>
        <v>Producto Diario + Local Services</v>
      </c>
      <c r="B217" s="27">
        <f>B215+B209</f>
        <v>18351.144140000004</v>
      </c>
      <c r="C217" s="64"/>
      <c r="D217" s="27">
        <f>D215+D209</f>
        <v>18351.144140000004</v>
      </c>
      <c r="E217" s="27">
        <f>E215+E209</f>
        <v>12452.562095000003</v>
      </c>
      <c r="F217" s="27">
        <f>F215+F209</f>
        <v>5898.582045000001</v>
      </c>
      <c r="G217" s="179">
        <f>F217/D217</f>
        <v>0.3214285714285714</v>
      </c>
    </row>
    <row r="218" spans="1:7" outlineLevel="1" x14ac:dyDescent="0.15">
      <c r="A218" s="47"/>
      <c r="B218" s="96"/>
      <c r="C218" s="4"/>
      <c r="D218" s="93"/>
      <c r="F218" s="93"/>
      <c r="G218" s="4"/>
    </row>
    <row r="219" spans="1:7" outlineLevel="1" x14ac:dyDescent="0.15">
      <c r="A219" s="14" t="s">
        <v>1199</v>
      </c>
      <c r="B219" s="91"/>
      <c r="D219" s="91"/>
      <c r="E219" s="91"/>
      <c r="F219" s="3"/>
      <c r="G219" s="94"/>
    </row>
    <row r="220" spans="1:7" outlineLevel="1" x14ac:dyDescent="0.15">
      <c r="A220" s="47" t="s">
        <v>1194</v>
      </c>
      <c r="B220" s="280">
        <f>$B170*(1.07)</f>
        <v>3276.9900250000001</v>
      </c>
      <c r="C220" s="312">
        <v>0</v>
      </c>
      <c r="D220" s="93">
        <f>B220*(1-C220)</f>
        <v>3276.9900250000001</v>
      </c>
      <c r="E220" s="280">
        <f t="shared" ref="E220:E222" si="13">$E170*(1.07)</f>
        <v>0</v>
      </c>
      <c r="F220" s="93">
        <f>D220-E220</f>
        <v>3276.9900250000001</v>
      </c>
      <c r="G220" s="4">
        <f>IFERROR(F220/D220, 0)</f>
        <v>1</v>
      </c>
    </row>
    <row r="221" spans="1:7" outlineLevel="1" x14ac:dyDescent="0.15">
      <c r="A221" s="47" t="s">
        <v>1192</v>
      </c>
      <c r="B221" s="280" t="s">
        <v>320</v>
      </c>
      <c r="C221" s="312"/>
      <c r="D221" s="93"/>
      <c r="E221" s="280">
        <f t="shared" si="13"/>
        <v>1310.7960100000003</v>
      </c>
      <c r="F221" s="93">
        <f>D221-E221</f>
        <v>-1310.7960100000003</v>
      </c>
      <c r="G221" s="4">
        <f>IFERROR(F221/D221, 0)</f>
        <v>0</v>
      </c>
    </row>
    <row r="222" spans="1:7" outlineLevel="1" x14ac:dyDescent="0.15">
      <c r="A222" s="47" t="s">
        <v>1193</v>
      </c>
      <c r="B222" s="280" t="s">
        <v>320</v>
      </c>
      <c r="C222" s="312"/>
      <c r="D222" s="93"/>
      <c r="E222" s="280">
        <f t="shared" si="13"/>
        <v>262.15920200000005</v>
      </c>
      <c r="F222" s="93">
        <f>D222-E222</f>
        <v>-262.15920200000005</v>
      </c>
      <c r="G222" s="4"/>
    </row>
    <row r="223" spans="1:7" outlineLevel="1" x14ac:dyDescent="0.15">
      <c r="A223" s="47" t="s">
        <v>1213</v>
      </c>
      <c r="B223" s="312">
        <v>0.3</v>
      </c>
      <c r="C223" s="4"/>
      <c r="D223" s="93"/>
      <c r="F223" s="93"/>
      <c r="G223" s="4"/>
    </row>
    <row r="224" spans="1:7" outlineLevel="1" x14ac:dyDescent="0.15">
      <c r="A224" s="14" t="str">
        <f>"Total " &amp; A219</f>
        <v>Total Domicilio Services</v>
      </c>
      <c r="B224" s="92">
        <f>SUM(B220:B222)</f>
        <v>3276.9900250000001</v>
      </c>
      <c r="C224" s="92"/>
      <c r="D224" s="92">
        <f>SUM(D220:D222)</f>
        <v>3276.9900250000001</v>
      </c>
      <c r="E224" s="92">
        <f>SUM(E220:E222)</f>
        <v>1572.9552120000003</v>
      </c>
      <c r="F224" s="93">
        <f>SUM(F220:F222)</f>
        <v>1704.0348129999998</v>
      </c>
      <c r="G224" s="4">
        <f>F224/D224</f>
        <v>0.51999999999999991</v>
      </c>
    </row>
    <row r="225" spans="1:7" outlineLevel="1" x14ac:dyDescent="0.15">
      <c r="A225" s="47"/>
      <c r="B225" s="312"/>
      <c r="C225" s="4"/>
      <c r="D225" s="93"/>
      <c r="F225" s="93"/>
      <c r="G225" s="4"/>
    </row>
    <row r="226" spans="1:7" outlineLevel="1" x14ac:dyDescent="0.15">
      <c r="A226" s="14" t="str">
        <f>A204 &amp; " + " &amp; A219</f>
        <v>Producto Diario + Domicilio Services</v>
      </c>
      <c r="B226" s="27">
        <f>B224+B209</f>
        <v>21628.134165000003</v>
      </c>
      <c r="C226" s="64"/>
      <c r="D226" s="27">
        <f>D224+D209</f>
        <v>21628.134165000003</v>
      </c>
      <c r="E226" s="27">
        <f>E224+E209</f>
        <v>14025.517307000004</v>
      </c>
      <c r="F226" s="27">
        <f>F224+F209</f>
        <v>7602.6168580000012</v>
      </c>
      <c r="G226" s="179">
        <f>F226/D226</f>
        <v>0.3515151515151515</v>
      </c>
    </row>
    <row r="227" spans="1:7" outlineLevel="1" x14ac:dyDescent="0.15">
      <c r="A227" s="14"/>
      <c r="B227" s="27"/>
      <c r="C227" s="64"/>
      <c r="D227" s="27"/>
      <c r="E227" s="27"/>
      <c r="F227" s="27"/>
      <c r="G227" s="179"/>
    </row>
    <row r="228" spans="1:7" outlineLevel="1" x14ac:dyDescent="0.15">
      <c r="A228" s="14" t="s">
        <v>1202</v>
      </c>
    </row>
    <row r="229" spans="1:7" outlineLevel="1" x14ac:dyDescent="0.15">
      <c r="A229" s="47" t="s">
        <v>1196</v>
      </c>
      <c r="B229" s="280">
        <f>$B179*(1.07)</f>
        <v>28837.512220000004</v>
      </c>
      <c r="C229" s="312">
        <v>0</v>
      </c>
      <c r="D229" s="93">
        <f>B229*(1-C229)</f>
        <v>28837.512220000004</v>
      </c>
      <c r="E229" s="280">
        <f>$E179*(1.07)</f>
        <v>15074.154115000001</v>
      </c>
      <c r="F229" s="93">
        <f>D229-E229</f>
        <v>13763.358105000003</v>
      </c>
      <c r="G229" s="4">
        <f>F229/D229</f>
        <v>0.47727272727272729</v>
      </c>
    </row>
    <row r="230" spans="1:7" outlineLevel="1" x14ac:dyDescent="0.15">
      <c r="A230" s="47" t="s">
        <v>1195</v>
      </c>
      <c r="B230" s="280" t="s">
        <v>320</v>
      </c>
      <c r="C230" s="93"/>
      <c r="D230" s="93"/>
      <c r="E230" s="280">
        <f>$E180*(1.07)</f>
        <v>655.39800500000013</v>
      </c>
      <c r="F230" s="93">
        <f>D230-E230</f>
        <v>-655.39800500000013</v>
      </c>
      <c r="G230" s="4"/>
    </row>
    <row r="231" spans="1:7" outlineLevel="1" x14ac:dyDescent="0.15">
      <c r="A231" s="17" t="s">
        <v>319</v>
      </c>
      <c r="B231" s="280" t="s">
        <v>320</v>
      </c>
      <c r="C231" s="93"/>
      <c r="D231" s="93"/>
      <c r="E231" s="280">
        <f t="shared" ref="E231:E232" si="14">$E181*(1.07)</f>
        <v>0</v>
      </c>
      <c r="F231" s="93">
        <f>D231-E231</f>
        <v>0</v>
      </c>
      <c r="G231" s="4"/>
    </row>
    <row r="232" spans="1:7" outlineLevel="1" x14ac:dyDescent="0.15">
      <c r="A232" s="17" t="s">
        <v>317</v>
      </c>
      <c r="B232" s="280" t="s">
        <v>320</v>
      </c>
      <c r="C232" s="93"/>
      <c r="D232" s="93"/>
      <c r="E232" s="280">
        <f t="shared" si="14"/>
        <v>0</v>
      </c>
      <c r="F232" s="93">
        <f>D232-E232</f>
        <v>0</v>
      </c>
      <c r="G232" s="4"/>
    </row>
    <row r="233" spans="1:7" outlineLevel="1" x14ac:dyDescent="0.15">
      <c r="A233" s="47" t="s">
        <v>332</v>
      </c>
      <c r="B233" s="312">
        <v>0.5</v>
      </c>
      <c r="C233" s="4"/>
      <c r="D233" s="93"/>
      <c r="F233" s="93"/>
      <c r="G233" s="4"/>
    </row>
    <row r="234" spans="1:7" outlineLevel="1" x14ac:dyDescent="0.15">
      <c r="A234" s="14" t="str">
        <f>"Total " &amp; A228</f>
        <v>Total Producto Fusión</v>
      </c>
      <c r="B234" s="92">
        <f>SUM(B229:B232)</f>
        <v>28837.512220000004</v>
      </c>
      <c r="C234" s="92"/>
      <c r="D234" s="92">
        <f>SUM(D229:D232)</f>
        <v>28837.512220000004</v>
      </c>
      <c r="E234" s="92">
        <f>SUM(E229:E232)</f>
        <v>15729.552120000002</v>
      </c>
      <c r="F234" s="93">
        <f>SUM(F229:F232)</f>
        <v>13107.960100000002</v>
      </c>
      <c r="G234" s="4">
        <f>F234/D234</f>
        <v>0.45454545454545453</v>
      </c>
    </row>
    <row r="235" spans="1:7" outlineLevel="1" x14ac:dyDescent="0.15"/>
    <row r="236" spans="1:7" outlineLevel="1" x14ac:dyDescent="0.15">
      <c r="A236" s="14" t="s">
        <v>1198</v>
      </c>
      <c r="B236" s="91"/>
      <c r="D236" s="91"/>
      <c r="E236" s="91"/>
      <c r="F236" s="3"/>
      <c r="G236" s="94"/>
    </row>
    <row r="237" spans="1:7" outlineLevel="1" x14ac:dyDescent="0.15">
      <c r="A237" s="47" t="s">
        <v>1201</v>
      </c>
      <c r="B237" s="280">
        <v>0</v>
      </c>
      <c r="C237" s="312">
        <v>0</v>
      </c>
      <c r="D237" s="93">
        <f>B237*(1-C237)</f>
        <v>0</v>
      </c>
      <c r="F237" s="93">
        <f>D237-E237</f>
        <v>0</v>
      </c>
      <c r="G237" s="4">
        <f>IFERROR(F237/D237, 0)</f>
        <v>0</v>
      </c>
    </row>
    <row r="238" spans="1:7" outlineLevel="1" x14ac:dyDescent="0.15">
      <c r="A238" s="47" t="s">
        <v>1195</v>
      </c>
      <c r="B238" s="280" t="s">
        <v>320</v>
      </c>
      <c r="C238" s="93"/>
      <c r="D238" s="93"/>
      <c r="E238" s="280">
        <v>0</v>
      </c>
      <c r="F238" s="93">
        <f>D238-E238</f>
        <v>0</v>
      </c>
      <c r="G238" s="4"/>
    </row>
    <row r="239" spans="1:7" outlineLevel="1" x14ac:dyDescent="0.15">
      <c r="A239" s="47" t="s">
        <v>329</v>
      </c>
      <c r="B239" s="280">
        <v>0</v>
      </c>
      <c r="C239" s="312">
        <v>0</v>
      </c>
      <c r="D239" s="93">
        <f>B239*(1-C239)</f>
        <v>0</v>
      </c>
      <c r="F239" s="93">
        <f>D239-E239</f>
        <v>0</v>
      </c>
      <c r="G239" s="4">
        <f>IFERROR(F239/D239, 0)</f>
        <v>0</v>
      </c>
    </row>
    <row r="240" spans="1:7" outlineLevel="1" x14ac:dyDescent="0.15">
      <c r="A240" s="14" t="str">
        <f>"Total " &amp; A236</f>
        <v>Total Local Services</v>
      </c>
      <c r="B240" s="92">
        <f>SUM(B237:B239)</f>
        <v>0</v>
      </c>
      <c r="C240" s="92"/>
      <c r="D240" s="92">
        <f>SUM(D237:D239)</f>
        <v>0</v>
      </c>
      <c r="E240" s="92">
        <f>SUM(E237:E239)</f>
        <v>0</v>
      </c>
      <c r="F240" s="92">
        <f>SUM(F237:F239)</f>
        <v>0</v>
      </c>
      <c r="G240" s="4">
        <f>IFERROR(F240/D240, 0)</f>
        <v>0</v>
      </c>
    </row>
    <row r="241" spans="1:7" outlineLevel="1" x14ac:dyDescent="0.15">
      <c r="A241" s="47"/>
      <c r="B241" s="96"/>
      <c r="C241" s="4"/>
      <c r="D241" s="93"/>
      <c r="F241" s="93"/>
      <c r="G241" s="4"/>
    </row>
    <row r="242" spans="1:7" outlineLevel="1" x14ac:dyDescent="0.15">
      <c r="A242" s="14" t="str">
        <f>A228 &amp; " + " &amp; A236</f>
        <v>Producto Fusión + Local Services</v>
      </c>
      <c r="B242" s="27">
        <f>B240+B234</f>
        <v>28837.512220000004</v>
      </c>
      <c r="C242" s="64"/>
      <c r="D242" s="27">
        <f>D240+D234</f>
        <v>28837.512220000004</v>
      </c>
      <c r="E242" s="27">
        <f>E240+E234</f>
        <v>15729.552120000002</v>
      </c>
      <c r="F242" s="27">
        <f>F240+F234</f>
        <v>13107.960100000002</v>
      </c>
      <c r="G242" s="179">
        <f>F242/D242</f>
        <v>0.45454545454545453</v>
      </c>
    </row>
    <row r="243" spans="1:7" outlineLevel="1" x14ac:dyDescent="0.15">
      <c r="A243" s="47"/>
      <c r="B243" s="96"/>
      <c r="C243" s="4"/>
      <c r="D243" s="93"/>
      <c r="F243" s="93"/>
      <c r="G243" s="4"/>
    </row>
    <row r="244" spans="1:7" outlineLevel="1" x14ac:dyDescent="0.15">
      <c r="A244" s="14" t="s">
        <v>1199</v>
      </c>
      <c r="B244" s="91"/>
      <c r="D244" s="91"/>
      <c r="E244" s="91"/>
      <c r="F244" s="3"/>
      <c r="G244" s="94"/>
    </row>
    <row r="245" spans="1:7" outlineLevel="1" x14ac:dyDescent="0.15">
      <c r="A245" s="47" t="s">
        <v>1194</v>
      </c>
      <c r="B245" s="280">
        <f>$B195*(1.07)</f>
        <v>3276.9900250000001</v>
      </c>
      <c r="C245" s="312">
        <v>0</v>
      </c>
      <c r="D245" s="93">
        <f>B245*(1-C245)</f>
        <v>3276.9900250000001</v>
      </c>
      <c r="E245" s="280">
        <f t="shared" ref="E245:E247" si="15">$E195*(1.07)</f>
        <v>0</v>
      </c>
      <c r="F245" s="93">
        <f>D245-E245</f>
        <v>3276.9900250000001</v>
      </c>
      <c r="G245" s="4">
        <f>IFERROR(F245/D245, 0)</f>
        <v>1</v>
      </c>
    </row>
    <row r="246" spans="1:7" outlineLevel="1" x14ac:dyDescent="0.15">
      <c r="A246" s="47" t="s">
        <v>1192</v>
      </c>
      <c r="B246" s="280" t="s">
        <v>320</v>
      </c>
      <c r="C246" s="312"/>
      <c r="D246" s="93"/>
      <c r="E246" s="280">
        <f t="shared" si="15"/>
        <v>1310.7960100000003</v>
      </c>
      <c r="F246" s="93">
        <f>D246-E246</f>
        <v>-1310.7960100000003</v>
      </c>
      <c r="G246" s="4">
        <f>IFERROR(F246/D246, 0)</f>
        <v>0</v>
      </c>
    </row>
    <row r="247" spans="1:7" outlineLevel="1" x14ac:dyDescent="0.15">
      <c r="A247" s="47" t="s">
        <v>1193</v>
      </c>
      <c r="B247" s="280" t="s">
        <v>320</v>
      </c>
      <c r="C247" s="312"/>
      <c r="D247" s="93"/>
      <c r="E247" s="280">
        <f t="shared" si="15"/>
        <v>262.15920200000005</v>
      </c>
      <c r="F247" s="93">
        <f>D247-E247</f>
        <v>-262.15920200000005</v>
      </c>
      <c r="G247" s="4"/>
    </row>
    <row r="248" spans="1:7" outlineLevel="1" x14ac:dyDescent="0.15">
      <c r="A248" s="47" t="s">
        <v>332</v>
      </c>
      <c r="B248" s="312">
        <v>0.3</v>
      </c>
      <c r="C248" s="4"/>
      <c r="D248" s="93"/>
      <c r="F248" s="93"/>
      <c r="G248" s="4"/>
    </row>
    <row r="249" spans="1:7" outlineLevel="1" x14ac:dyDescent="0.15">
      <c r="A249" s="14" t="str">
        <f>"Total " &amp; A244</f>
        <v>Total Domicilio Services</v>
      </c>
      <c r="B249" s="92">
        <f>SUM(B245:B247)</f>
        <v>3276.9900250000001</v>
      </c>
      <c r="C249" s="92"/>
      <c r="D249" s="92">
        <f>SUM(D245:D247)</f>
        <v>3276.9900250000001</v>
      </c>
      <c r="E249" s="92">
        <f>SUM(E245:E247)</f>
        <v>1572.9552120000003</v>
      </c>
      <c r="F249" s="93">
        <f>SUM(F245:F247)</f>
        <v>1704.0348129999998</v>
      </c>
      <c r="G249" s="4">
        <f>F249/D249</f>
        <v>0.51999999999999991</v>
      </c>
    </row>
    <row r="250" spans="1:7" outlineLevel="1" x14ac:dyDescent="0.15">
      <c r="A250" s="47"/>
      <c r="B250" s="312"/>
      <c r="C250" s="4"/>
      <c r="D250" s="93"/>
      <c r="F250" s="93"/>
      <c r="G250" s="4"/>
    </row>
    <row r="251" spans="1:7" outlineLevel="1" x14ac:dyDescent="0.15">
      <c r="A251" s="14" t="str">
        <f>A228 &amp; " + " &amp; A244</f>
        <v>Producto Fusión + Domicilio Services</v>
      </c>
      <c r="B251" s="27">
        <f>B249+B234</f>
        <v>32114.502245000003</v>
      </c>
      <c r="C251" s="64"/>
      <c r="D251" s="27">
        <f>D249+D234</f>
        <v>32114.502245000003</v>
      </c>
      <c r="E251" s="27">
        <f>E249+E234</f>
        <v>17302.507332000001</v>
      </c>
      <c r="F251" s="27">
        <f>F249+F234</f>
        <v>14811.994913000002</v>
      </c>
      <c r="G251" s="179">
        <f>F251/D251</f>
        <v>0.4612244897959184</v>
      </c>
    </row>
    <row r="252" spans="1:7" outlineLevel="1" x14ac:dyDescent="0.15"/>
  </sheetData>
  <scenarios current="2" show="2">
    <scenario name="Margen24x100" locked="1" count="2" user="Harry Alfredo Wong Molina" comment="Creado por Harry Alfredo Wong Molina el 5/05/2023">
      <inputCells r="E5" val="12000" numFmtId="167"/>
      <inputCells r="E29" val="13000" numFmtId="167"/>
    </scenario>
    <scenario name="Margen30x100" locked="1" count="2" user="Harry Alfredo Wong Molina" comment="Creado por Harry Alfredo Wong Molina el 5/05/2023">
      <inputCells r="E5" val="11000" numFmtId="167"/>
      <inputCells r="E29" val="12000" numFmtId="167"/>
    </scenario>
    <scenario name="Margen38x100" locked="1" count="2" user="Harry Alfredo Wong Molina" comment="Creado por Harry Alfredo Wong Molina el 6/05/2023_x000a_Modificado por Harry Alfredo Wong Molina el 6/05/2023">
      <inputCells r="E5" val="10500" numFmtId="167"/>
      <inputCells r="E29" val="11500" numFmtId="167"/>
    </scenario>
  </scenarios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workbookViewId="0"/>
    <sheetView workbookViewId="1"/>
    <sheetView workbookViewId="2"/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11" width="14.6640625" style="33" bestFit="1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529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1217</v>
      </c>
      <c r="B3" s="75"/>
      <c r="C3" s="63">
        <f>SUM(C12:N12)</f>
        <v>156560000</v>
      </c>
      <c r="D3" s="63"/>
      <c r="E3" s="63">
        <f>SUM(O12:Z12)</f>
        <v>376977585</v>
      </c>
      <c r="F3" s="63"/>
      <c r="G3" s="63">
        <f>SUM(AA12:AL12)</f>
        <v>779862946.25</v>
      </c>
      <c r="H3" s="63"/>
      <c r="I3" s="63">
        <f>SUM(AM12:AX12)</f>
        <v>858867846.95599985</v>
      </c>
      <c r="J3" s="63"/>
      <c r="K3" s="63">
        <f>SUM(AY12:BJ12)</f>
        <v>946529075.81102502</v>
      </c>
      <c r="M3" s="322">
        <f>SUM(C3:K3)</f>
        <v>3118797454.017025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1215</v>
      </c>
      <c r="B4" s="75"/>
      <c r="C4" s="63">
        <f>SUM(C13:N13)</f>
        <v>62371500</v>
      </c>
      <c r="D4" s="63"/>
      <c r="E4" s="63">
        <f>SUM(O13:Z13)</f>
        <v>150991445</v>
      </c>
      <c r="F4" s="63"/>
      <c r="G4" s="63">
        <f>SUM(AA13:AL13)</f>
        <v>334395362.24999994</v>
      </c>
      <c r="H4" s="63"/>
      <c r="I4" s="63">
        <f>SUM(AM13:AX13)</f>
        <v>366478963.708</v>
      </c>
      <c r="J4" s="63"/>
      <c r="K4" s="63">
        <f>SUM(AY13:BJ13)</f>
        <v>403863460.05905515</v>
      </c>
      <c r="M4" s="322">
        <f>SUM(C4:K4)</f>
        <v>1318100731.017055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1216</v>
      </c>
      <c r="B5" s="75"/>
      <c r="C5" s="96">
        <f>C4/C3</f>
        <v>0.3983871997956055</v>
      </c>
      <c r="D5" s="96"/>
      <c r="E5" s="96">
        <f>E4/E3</f>
        <v>0.40053162577292228</v>
      </c>
      <c r="F5" s="96"/>
      <c r="G5" s="96">
        <f>G4/G3</f>
        <v>0.42878734508153321</v>
      </c>
      <c r="H5" s="96"/>
      <c r="I5" s="96">
        <f>I4/I3</f>
        <v>0.42670006218869999</v>
      </c>
      <c r="J5" s="96"/>
      <c r="K5" s="96">
        <f>K4/K3</f>
        <v>0.42667834552573924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641</v>
      </c>
      <c r="B6" s="75"/>
      <c r="C6" s="63">
        <f>SUM(C15:N15)</f>
        <v>32949000</v>
      </c>
      <c r="D6" s="96">
        <f>C6/TotalIngresosAñ1</f>
        <v>0.21045605518650998</v>
      </c>
      <c r="E6" s="63">
        <f>SUM(O15:Z15)</f>
        <v>78579195</v>
      </c>
      <c r="F6" s="96">
        <f>E6/E3</f>
        <v>0.20844527135479421</v>
      </c>
      <c r="G6" s="63">
        <f>SUM(AA15:AL15)</f>
        <v>109609863.75000001</v>
      </c>
      <c r="H6" s="96">
        <f>G6/G3</f>
        <v>0.14055016240618062</v>
      </c>
      <c r="I6" s="63">
        <f>SUM(AM15:AX15)</f>
        <v>120208569.41800001</v>
      </c>
      <c r="J6" s="96">
        <f>I6/I3</f>
        <v>0.13996165981069536</v>
      </c>
      <c r="K6" s="63">
        <f>SUM(AY15:BJ15)</f>
        <v>132505747.05888003</v>
      </c>
      <c r="L6" s="96">
        <f>K6/K3</f>
        <v>0.13999120623457198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642</v>
      </c>
      <c r="B7" s="75"/>
      <c r="C7" s="63">
        <f>SUM(C16:N16)</f>
        <v>29422500</v>
      </c>
      <c r="D7" s="96">
        <f>C7/TotalIngresosAñ1</f>
        <v>0.18793114460909555</v>
      </c>
      <c r="E7" s="63">
        <f>SUM(O16:Z16)</f>
        <v>72412250</v>
      </c>
      <c r="F7" s="96">
        <f>E7/E3</f>
        <v>0.19208635441812807</v>
      </c>
      <c r="G7" s="63">
        <f>SUM(AA16:AL16)</f>
        <v>224785498.50000003</v>
      </c>
      <c r="H7" s="96">
        <f>G7/G3</f>
        <v>0.2882371826753527</v>
      </c>
      <c r="I7" s="63">
        <f>SUM(AM16:AX16)</f>
        <v>246270394.29000014</v>
      </c>
      <c r="J7" s="96">
        <f>I7/I3</f>
        <v>0.2867384023780048</v>
      </c>
      <c r="K7" s="63">
        <f>SUM(AY16:BJ16)</f>
        <v>271357713.000175</v>
      </c>
      <c r="L7" s="96">
        <f>K7/K3</f>
        <v>0.28668713929116713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92" t="s">
        <v>35</v>
      </c>
      <c r="D9" s="392"/>
      <c r="E9" s="392"/>
      <c r="F9" s="392"/>
      <c r="G9" s="392"/>
      <c r="H9" s="392"/>
      <c r="I9" s="392"/>
      <c r="J9" s="392"/>
      <c r="K9" s="392"/>
      <c r="L9" s="392"/>
      <c r="M9" s="392"/>
      <c r="N9" s="392"/>
      <c r="O9" s="392" t="s">
        <v>36</v>
      </c>
      <c r="P9" s="392"/>
      <c r="Q9" s="392"/>
      <c r="R9" s="392"/>
      <c r="S9" s="392"/>
      <c r="T9" s="392"/>
      <c r="U9" s="392"/>
      <c r="V9" s="392"/>
      <c r="W9" s="392"/>
      <c r="X9" s="392"/>
      <c r="Y9" s="392"/>
      <c r="Z9" s="392"/>
      <c r="AA9" s="392" t="s">
        <v>37</v>
      </c>
      <c r="AB9" s="392"/>
      <c r="AC9" s="392"/>
      <c r="AD9" s="392"/>
      <c r="AE9" s="392"/>
      <c r="AF9" s="392"/>
      <c r="AG9" s="392"/>
      <c r="AH9" s="392"/>
      <c r="AI9" s="392"/>
      <c r="AJ9" s="392"/>
      <c r="AK9" s="392"/>
      <c r="AL9" s="392"/>
      <c r="AM9" s="392" t="s">
        <v>38</v>
      </c>
      <c r="AN9" s="392"/>
      <c r="AO9" s="392"/>
      <c r="AP9" s="392"/>
      <c r="AQ9" s="392"/>
      <c r="AR9" s="392"/>
      <c r="AS9" s="392"/>
      <c r="AT9" s="392"/>
      <c r="AU9" s="392"/>
      <c r="AV9" s="392"/>
      <c r="AW9" s="392"/>
      <c r="AX9" s="392"/>
      <c r="AY9" s="392" t="s">
        <v>39</v>
      </c>
      <c r="AZ9" s="392"/>
      <c r="BA9" s="392"/>
      <c r="BB9" s="392"/>
      <c r="BC9" s="392"/>
      <c r="BD9" s="392"/>
      <c r="BE9" s="392"/>
      <c r="BF9" s="392"/>
      <c r="BG9" s="392"/>
      <c r="BH9" s="392"/>
      <c r="BI9" s="392"/>
      <c r="BJ9" s="392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1217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10496500</v>
      </c>
      <c r="G12" s="63">
        <f t="shared" si="0"/>
        <v>18369000</v>
      </c>
      <c r="H12" s="63">
        <f t="shared" si="0"/>
        <v>18369000</v>
      </c>
      <c r="I12" s="63">
        <f t="shared" si="0"/>
        <v>18369000</v>
      </c>
      <c r="J12" s="63">
        <f t="shared" si="0"/>
        <v>18369000</v>
      </c>
      <c r="K12" s="63">
        <f t="shared" si="0"/>
        <v>18369000</v>
      </c>
      <c r="L12" s="63">
        <f t="shared" si="0"/>
        <v>18369000</v>
      </c>
      <c r="M12" s="63">
        <f t="shared" ref="M12:AH12" si="1">M132</f>
        <v>18369000</v>
      </c>
      <c r="N12" s="63">
        <f t="shared" si="1"/>
        <v>17480500</v>
      </c>
      <c r="O12" s="63">
        <f t="shared" si="1"/>
        <v>18774755</v>
      </c>
      <c r="P12" s="63">
        <f t="shared" si="1"/>
        <v>30171325</v>
      </c>
      <c r="Q12" s="63">
        <f t="shared" si="1"/>
        <v>33934515</v>
      </c>
      <c r="R12" s="63">
        <f t="shared" si="1"/>
        <v>33934515</v>
      </c>
      <c r="S12" s="63">
        <f t="shared" si="1"/>
        <v>33934515</v>
      </c>
      <c r="T12" s="63">
        <f t="shared" si="1"/>
        <v>33934515</v>
      </c>
      <c r="U12" s="63">
        <f t="shared" si="1"/>
        <v>33934515</v>
      </c>
      <c r="V12" s="63">
        <f t="shared" si="1"/>
        <v>33934515</v>
      </c>
      <c r="W12" s="63">
        <f t="shared" si="1"/>
        <v>33934515</v>
      </c>
      <c r="X12" s="63">
        <f t="shared" si="1"/>
        <v>33934515</v>
      </c>
      <c r="Y12" s="63">
        <f t="shared" si="1"/>
        <v>33934515</v>
      </c>
      <c r="Z12" s="63">
        <f t="shared" si="1"/>
        <v>22620870</v>
      </c>
      <c r="AA12" s="63">
        <f t="shared" si="1"/>
        <v>38997011.350000001</v>
      </c>
      <c r="AB12" s="63">
        <f t="shared" si="1"/>
        <v>62385028.549999997</v>
      </c>
      <c r="AC12" s="63">
        <f t="shared" si="1"/>
        <v>70188094.5</v>
      </c>
      <c r="AD12" s="63">
        <f t="shared" si="1"/>
        <v>70188094.5</v>
      </c>
      <c r="AE12" s="63">
        <f t="shared" si="1"/>
        <v>70188094.5</v>
      </c>
      <c r="AF12" s="63">
        <f t="shared" si="1"/>
        <v>70188094.5</v>
      </c>
      <c r="AG12" s="63">
        <f t="shared" si="1"/>
        <v>70188094.5</v>
      </c>
      <c r="AH12" s="63">
        <f t="shared" si="1"/>
        <v>70188094.5</v>
      </c>
      <c r="AI12" s="63">
        <f t="shared" ref="AI12:BJ12" si="2">AI132</f>
        <v>70188094.5</v>
      </c>
      <c r="AJ12" s="63">
        <f t="shared" si="2"/>
        <v>70188094.5</v>
      </c>
      <c r="AK12" s="63">
        <f t="shared" si="2"/>
        <v>70188094.5</v>
      </c>
      <c r="AL12" s="63">
        <f t="shared" si="2"/>
        <v>46788055.850000009</v>
      </c>
      <c r="AM12" s="63">
        <f t="shared" si="2"/>
        <v>42938982.193000011</v>
      </c>
      <c r="AN12" s="63">
        <f t="shared" si="2"/>
        <v>68708986.741000012</v>
      </c>
      <c r="AO12" s="63">
        <f t="shared" si="2"/>
        <v>77298988.256999999</v>
      </c>
      <c r="AP12" s="63">
        <f t="shared" si="2"/>
        <v>77298988.256999999</v>
      </c>
      <c r="AQ12" s="63">
        <f t="shared" si="2"/>
        <v>77298988.256999999</v>
      </c>
      <c r="AR12" s="63">
        <f t="shared" si="2"/>
        <v>77298988.256999999</v>
      </c>
      <c r="AS12" s="63">
        <f t="shared" si="2"/>
        <v>77298988.256999999</v>
      </c>
      <c r="AT12" s="63">
        <f t="shared" si="2"/>
        <v>77298988.256999999</v>
      </c>
      <c r="AU12" s="63">
        <f t="shared" si="2"/>
        <v>77298988.256999999</v>
      </c>
      <c r="AV12" s="63">
        <f t="shared" si="2"/>
        <v>77298988.256999999</v>
      </c>
      <c r="AW12" s="63">
        <f t="shared" si="2"/>
        <v>77298988.256999999</v>
      </c>
      <c r="AX12" s="63">
        <f t="shared" si="2"/>
        <v>51528983.709000006</v>
      </c>
      <c r="AY12" s="63">
        <f t="shared" si="2"/>
        <v>47318425.16499</v>
      </c>
      <c r="AZ12" s="63">
        <f t="shared" si="2"/>
        <v>75730584.07974501</v>
      </c>
      <c r="BA12" s="63">
        <f t="shared" si="2"/>
        <v>85186011.097880006</v>
      </c>
      <c r="BB12" s="63">
        <f t="shared" si="2"/>
        <v>85186011.097880006</v>
      </c>
      <c r="BC12" s="63">
        <f t="shared" si="2"/>
        <v>85186011.097880006</v>
      </c>
      <c r="BD12" s="63">
        <f t="shared" si="2"/>
        <v>85186011.097880006</v>
      </c>
      <c r="BE12" s="63">
        <f t="shared" si="2"/>
        <v>85186011.097880006</v>
      </c>
      <c r="BF12" s="63">
        <f t="shared" si="2"/>
        <v>85186011.097880006</v>
      </c>
      <c r="BG12" s="63">
        <f t="shared" si="2"/>
        <v>85186011.097880006</v>
      </c>
      <c r="BH12" s="63">
        <f t="shared" si="2"/>
        <v>85186011.097880006</v>
      </c>
      <c r="BI12" s="63">
        <f t="shared" si="2"/>
        <v>85186011.097880006</v>
      </c>
      <c r="BJ12" s="63">
        <f t="shared" si="2"/>
        <v>56805966.685370006</v>
      </c>
    </row>
    <row r="13" spans="1:62" x14ac:dyDescent="0.15">
      <c r="A13" s="33" t="s">
        <v>1215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4182000</v>
      </c>
      <c r="G13" s="63">
        <f t="shared" si="3"/>
        <v>7318000</v>
      </c>
      <c r="H13" s="63">
        <f t="shared" si="3"/>
        <v>7318000</v>
      </c>
      <c r="I13" s="63">
        <f t="shared" si="3"/>
        <v>7318000</v>
      </c>
      <c r="J13" s="63">
        <f t="shared" si="3"/>
        <v>7318000</v>
      </c>
      <c r="K13" s="63">
        <f t="shared" si="3"/>
        <v>7318000</v>
      </c>
      <c r="L13" s="63">
        <f t="shared" si="3"/>
        <v>7318000</v>
      </c>
      <c r="M13" s="63">
        <f t="shared" ref="M13:AH13" si="4">M133</f>
        <v>7318000</v>
      </c>
      <c r="N13" s="63">
        <f t="shared" si="4"/>
        <v>6963500</v>
      </c>
      <c r="O13" s="63">
        <f t="shared" si="4"/>
        <v>7498560</v>
      </c>
      <c r="P13" s="63">
        <f t="shared" si="4"/>
        <v>12085650</v>
      </c>
      <c r="Q13" s="63">
        <f t="shared" si="4"/>
        <v>13593815</v>
      </c>
      <c r="R13" s="63">
        <f t="shared" si="4"/>
        <v>13593815</v>
      </c>
      <c r="S13" s="63">
        <f t="shared" si="4"/>
        <v>13593815</v>
      </c>
      <c r="T13" s="63">
        <f t="shared" si="4"/>
        <v>13593815</v>
      </c>
      <c r="U13" s="63">
        <f t="shared" si="4"/>
        <v>13593815</v>
      </c>
      <c r="V13" s="63">
        <f t="shared" si="4"/>
        <v>13593815</v>
      </c>
      <c r="W13" s="63">
        <f t="shared" si="4"/>
        <v>13593815</v>
      </c>
      <c r="X13" s="63">
        <f t="shared" si="4"/>
        <v>13593815</v>
      </c>
      <c r="Y13" s="63">
        <f t="shared" si="4"/>
        <v>13593815</v>
      </c>
      <c r="Z13" s="63">
        <f t="shared" si="4"/>
        <v>9062900</v>
      </c>
      <c r="AA13" s="63">
        <f t="shared" si="4"/>
        <v>16722934.700000001</v>
      </c>
      <c r="AB13" s="63">
        <f t="shared" si="4"/>
        <v>26748737.75</v>
      </c>
      <c r="AC13" s="63">
        <f t="shared" si="4"/>
        <v>30095872.449999999</v>
      </c>
      <c r="AD13" s="63">
        <f t="shared" si="4"/>
        <v>30095872.449999999</v>
      </c>
      <c r="AE13" s="63">
        <f t="shared" si="4"/>
        <v>30095872.449999999</v>
      </c>
      <c r="AF13" s="63">
        <f t="shared" si="4"/>
        <v>30095872.449999999</v>
      </c>
      <c r="AG13" s="63">
        <f t="shared" si="4"/>
        <v>30095872.449999999</v>
      </c>
      <c r="AH13" s="63">
        <f t="shared" si="4"/>
        <v>30095872.449999999</v>
      </c>
      <c r="AI13" s="63">
        <f t="shared" ref="AI13:BJ13" si="5">AI133</f>
        <v>30095872.449999999</v>
      </c>
      <c r="AJ13" s="63">
        <f t="shared" si="5"/>
        <v>30095872.449999999</v>
      </c>
      <c r="AK13" s="63">
        <f t="shared" si="5"/>
        <v>30095872.449999999</v>
      </c>
      <c r="AL13" s="63">
        <f t="shared" si="5"/>
        <v>20060837.750000004</v>
      </c>
      <c r="AM13" s="63">
        <f t="shared" si="5"/>
        <v>18324193.194000002</v>
      </c>
      <c r="AN13" s="63">
        <f t="shared" si="5"/>
        <v>29318341.597500004</v>
      </c>
      <c r="AO13" s="63">
        <f t="shared" si="5"/>
        <v>32983057.732000008</v>
      </c>
      <c r="AP13" s="63">
        <f t="shared" si="5"/>
        <v>32983057.732000008</v>
      </c>
      <c r="AQ13" s="63">
        <f t="shared" si="5"/>
        <v>32983057.732000008</v>
      </c>
      <c r="AR13" s="63">
        <f t="shared" si="5"/>
        <v>32983057.732000008</v>
      </c>
      <c r="AS13" s="63">
        <f t="shared" si="5"/>
        <v>32983057.732000008</v>
      </c>
      <c r="AT13" s="63">
        <f t="shared" si="5"/>
        <v>32983057.732000008</v>
      </c>
      <c r="AU13" s="63">
        <f t="shared" si="5"/>
        <v>32983057.732000008</v>
      </c>
      <c r="AV13" s="63">
        <f t="shared" si="5"/>
        <v>32983057.732000008</v>
      </c>
      <c r="AW13" s="63">
        <f t="shared" si="5"/>
        <v>32983057.732000008</v>
      </c>
      <c r="AX13" s="63">
        <f t="shared" si="5"/>
        <v>21988909.328500006</v>
      </c>
      <c r="AY13" s="63">
        <f t="shared" si="5"/>
        <v>20191501.73804</v>
      </c>
      <c r="AZ13" s="63">
        <f t="shared" si="5"/>
        <v>32314398.636525009</v>
      </c>
      <c r="BA13" s="63">
        <f t="shared" si="5"/>
        <v>36346407.16328501</v>
      </c>
      <c r="BB13" s="63">
        <f t="shared" si="5"/>
        <v>36346407.16328501</v>
      </c>
      <c r="BC13" s="63">
        <f t="shared" si="5"/>
        <v>36346407.16328501</v>
      </c>
      <c r="BD13" s="63">
        <f t="shared" si="5"/>
        <v>36346407.16328501</v>
      </c>
      <c r="BE13" s="63">
        <f t="shared" si="5"/>
        <v>36346407.16328501</v>
      </c>
      <c r="BF13" s="63">
        <f t="shared" si="5"/>
        <v>36346407.16328501</v>
      </c>
      <c r="BG13" s="63">
        <f t="shared" si="5"/>
        <v>36346407.16328501</v>
      </c>
      <c r="BH13" s="63">
        <f t="shared" si="5"/>
        <v>36346407.16328501</v>
      </c>
      <c r="BI13" s="63">
        <f t="shared" si="5"/>
        <v>36346407.16328501</v>
      </c>
      <c r="BJ13" s="63">
        <f t="shared" si="5"/>
        <v>24239895.214925002</v>
      </c>
    </row>
    <row r="14" spans="1:62" x14ac:dyDescent="0.15">
      <c r="A14" s="33" t="s">
        <v>1218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0.39841852045920068</v>
      </c>
      <c r="G14" s="96">
        <f>IF(G12&gt;0,G13/G12,0)</f>
        <v>0.398388589471392</v>
      </c>
      <c r="H14" s="96">
        <f t="shared" ref="H14:BJ14" si="6">IF(H12&gt;0,H13/H12,0)</f>
        <v>0.398388589471392</v>
      </c>
      <c r="I14" s="96">
        <f t="shared" si="6"/>
        <v>0.398388589471392</v>
      </c>
      <c r="J14" s="96">
        <f t="shared" si="6"/>
        <v>0.398388589471392</v>
      </c>
      <c r="K14" s="96">
        <f t="shared" si="6"/>
        <v>0.398388589471392</v>
      </c>
      <c r="L14" s="96">
        <f t="shared" si="6"/>
        <v>0.398388589471392</v>
      </c>
      <c r="M14" s="96">
        <f t="shared" si="6"/>
        <v>0.398388589471392</v>
      </c>
      <c r="N14" s="96">
        <f t="shared" si="6"/>
        <v>0.39835817053287947</v>
      </c>
      <c r="O14" s="96">
        <f t="shared" si="6"/>
        <v>0.39939589091841676</v>
      </c>
      <c r="P14" s="96">
        <f t="shared" si="6"/>
        <v>0.40056742619026509</v>
      </c>
      <c r="Q14" s="96">
        <f t="shared" si="6"/>
        <v>0.40058963565561495</v>
      </c>
      <c r="R14" s="96">
        <f t="shared" si="6"/>
        <v>0.40058963565561495</v>
      </c>
      <c r="S14" s="96">
        <f t="shared" si="6"/>
        <v>0.40058963565561495</v>
      </c>
      <c r="T14" s="96">
        <f t="shared" si="6"/>
        <v>0.40058963565561495</v>
      </c>
      <c r="U14" s="96">
        <f t="shared" si="6"/>
        <v>0.40058963565561495</v>
      </c>
      <c r="V14" s="96">
        <f t="shared" si="6"/>
        <v>0.40058963565561495</v>
      </c>
      <c r="W14" s="96">
        <f t="shared" si="6"/>
        <v>0.40058963565561495</v>
      </c>
      <c r="X14" s="96">
        <f t="shared" si="6"/>
        <v>0.40058963565561495</v>
      </c>
      <c r="Y14" s="96">
        <f t="shared" si="6"/>
        <v>0.40058963565561495</v>
      </c>
      <c r="Z14" s="96">
        <f t="shared" si="6"/>
        <v>0.4006432997493023</v>
      </c>
      <c r="AA14" s="96">
        <f t="shared" si="6"/>
        <v>0.42882605925646144</v>
      </c>
      <c r="AB14" s="96">
        <f t="shared" si="6"/>
        <v>0.42876854225628147</v>
      </c>
      <c r="AC14" s="96">
        <f t="shared" si="6"/>
        <v>0.42878885179024201</v>
      </c>
      <c r="AD14" s="96">
        <f t="shared" si="6"/>
        <v>0.42878885179024201</v>
      </c>
      <c r="AE14" s="96">
        <f t="shared" si="6"/>
        <v>0.42878885179024201</v>
      </c>
      <c r="AF14" s="96">
        <f t="shared" si="6"/>
        <v>0.42878885179024201</v>
      </c>
      <c r="AG14" s="96">
        <f t="shared" si="6"/>
        <v>0.42878885179024201</v>
      </c>
      <c r="AH14" s="96">
        <f t="shared" si="6"/>
        <v>0.42878885179024201</v>
      </c>
      <c r="AI14" s="96">
        <f t="shared" si="6"/>
        <v>0.42878885179024201</v>
      </c>
      <c r="AJ14" s="96">
        <f t="shared" si="6"/>
        <v>0.42878885179024201</v>
      </c>
      <c r="AK14" s="96">
        <f t="shared" si="6"/>
        <v>0.42878885179024201</v>
      </c>
      <c r="AL14" s="96">
        <f t="shared" si="6"/>
        <v>0.42875980601361108</v>
      </c>
      <c r="AM14" s="96">
        <f t="shared" si="6"/>
        <v>0.42674959344954488</v>
      </c>
      <c r="AN14" s="96">
        <f t="shared" si="6"/>
        <v>0.42670315759445149</v>
      </c>
      <c r="AO14" s="96">
        <f t="shared" si="6"/>
        <v>0.42669455934325434</v>
      </c>
      <c r="AP14" s="96">
        <f t="shared" si="6"/>
        <v>0.42669455934325434</v>
      </c>
      <c r="AQ14" s="96">
        <f t="shared" si="6"/>
        <v>0.42669455934325434</v>
      </c>
      <c r="AR14" s="96">
        <f t="shared" si="6"/>
        <v>0.42669455934325434</v>
      </c>
      <c r="AS14" s="96">
        <f t="shared" si="6"/>
        <v>0.42669455934325434</v>
      </c>
      <c r="AT14" s="96">
        <f t="shared" si="6"/>
        <v>0.42669455934325434</v>
      </c>
      <c r="AU14" s="96">
        <f t="shared" si="6"/>
        <v>0.42669455934325434</v>
      </c>
      <c r="AV14" s="96">
        <f t="shared" si="6"/>
        <v>0.42669455934325434</v>
      </c>
      <c r="AW14" s="96">
        <f t="shared" si="6"/>
        <v>0.42669455934325434</v>
      </c>
      <c r="AX14" s="96">
        <f t="shared" si="6"/>
        <v>0.42672895418776602</v>
      </c>
      <c r="AY14" s="96">
        <f t="shared" si="6"/>
        <v>0.42671542147981939</v>
      </c>
      <c r="AZ14" s="96">
        <f t="shared" si="6"/>
        <v>0.42670209175328222</v>
      </c>
      <c r="BA14" s="96">
        <f t="shared" si="6"/>
        <v>0.42667107773742852</v>
      </c>
      <c r="BB14" s="96">
        <f t="shared" si="6"/>
        <v>0.42667107773742852</v>
      </c>
      <c r="BC14" s="96">
        <f t="shared" si="6"/>
        <v>0.42667107773742852</v>
      </c>
      <c r="BD14" s="96">
        <f t="shared" si="6"/>
        <v>0.42667107773742852</v>
      </c>
      <c r="BE14" s="96">
        <f t="shared" si="6"/>
        <v>0.42667107773742852</v>
      </c>
      <c r="BF14" s="96">
        <f t="shared" si="6"/>
        <v>0.42667107773742852</v>
      </c>
      <c r="BG14" s="96">
        <f t="shared" si="6"/>
        <v>0.42667107773742852</v>
      </c>
      <c r="BH14" s="96">
        <f t="shared" si="6"/>
        <v>0.42667107773742852</v>
      </c>
      <c r="BI14" s="96">
        <f t="shared" si="6"/>
        <v>0.42667107773742852</v>
      </c>
      <c r="BJ14" s="96">
        <f t="shared" si="6"/>
        <v>0.42671389343978589</v>
      </c>
    </row>
    <row r="15" spans="1:62" x14ac:dyDescent="0.15">
      <c r="A15" s="33" t="s">
        <v>641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2209500</v>
      </c>
      <c r="G15" s="63">
        <f t="shared" si="7"/>
        <v>3865500</v>
      </c>
      <c r="H15" s="63">
        <f t="shared" si="7"/>
        <v>3865500</v>
      </c>
      <c r="I15" s="63">
        <f t="shared" si="7"/>
        <v>3865500</v>
      </c>
      <c r="J15" s="63">
        <f t="shared" si="7"/>
        <v>3865500</v>
      </c>
      <c r="K15" s="63">
        <f t="shared" si="7"/>
        <v>3865500</v>
      </c>
      <c r="L15" s="63">
        <f t="shared" si="7"/>
        <v>3865500</v>
      </c>
      <c r="M15" s="63">
        <f t="shared" si="7"/>
        <v>3865500</v>
      </c>
      <c r="N15" s="63">
        <f t="shared" si="7"/>
        <v>3681000</v>
      </c>
      <c r="O15" s="63">
        <f t="shared" si="7"/>
        <v>3983610</v>
      </c>
      <c r="P15" s="63">
        <f t="shared" si="7"/>
        <v>6286250</v>
      </c>
      <c r="Q15" s="63">
        <f t="shared" si="7"/>
        <v>7066815</v>
      </c>
      <c r="R15" s="63">
        <f t="shared" si="7"/>
        <v>7066815</v>
      </c>
      <c r="S15" s="63">
        <f t="shared" si="7"/>
        <v>7066815</v>
      </c>
      <c r="T15" s="63">
        <f t="shared" si="7"/>
        <v>7066815</v>
      </c>
      <c r="U15" s="63">
        <f t="shared" si="7"/>
        <v>7066815</v>
      </c>
      <c r="V15" s="63">
        <f t="shared" si="7"/>
        <v>7066815</v>
      </c>
      <c r="W15" s="63">
        <f t="shared" si="7"/>
        <v>7066815</v>
      </c>
      <c r="X15" s="63">
        <f t="shared" si="7"/>
        <v>7066815</v>
      </c>
      <c r="Y15" s="63">
        <f t="shared" si="7"/>
        <v>7066815</v>
      </c>
      <c r="Z15" s="63">
        <f t="shared" si="7"/>
        <v>4708000</v>
      </c>
      <c r="AA15" s="63">
        <f t="shared" si="7"/>
        <v>5480063.8499999996</v>
      </c>
      <c r="AB15" s="63">
        <f t="shared" si="7"/>
        <v>8771651.3499999978</v>
      </c>
      <c r="AC15" s="63">
        <f t="shared" si="7"/>
        <v>9864458.3999999985</v>
      </c>
      <c r="AD15" s="63">
        <f t="shared" si="7"/>
        <v>9864458.3999999985</v>
      </c>
      <c r="AE15" s="63">
        <f t="shared" si="7"/>
        <v>9864458.3999999985</v>
      </c>
      <c r="AF15" s="63">
        <f t="shared" si="7"/>
        <v>9864458.3999999985</v>
      </c>
      <c r="AG15" s="63">
        <f t="shared" si="7"/>
        <v>9864458.3999999985</v>
      </c>
      <c r="AH15" s="63">
        <f t="shared" si="7"/>
        <v>9864458.3999999985</v>
      </c>
      <c r="AI15" s="63">
        <f t="shared" ref="AI15:BJ15" si="8">AI23</f>
        <v>9864458.3999999985</v>
      </c>
      <c r="AJ15" s="63">
        <f t="shared" si="8"/>
        <v>9864458.3999999985</v>
      </c>
      <c r="AK15" s="63">
        <f t="shared" si="8"/>
        <v>9864458.3999999985</v>
      </c>
      <c r="AL15" s="63">
        <f t="shared" si="8"/>
        <v>6578022.9500000011</v>
      </c>
      <c r="AM15" s="63">
        <f t="shared" si="8"/>
        <v>6009448.4365000017</v>
      </c>
      <c r="AN15" s="63">
        <f t="shared" si="8"/>
        <v>9616587.5499999989</v>
      </c>
      <c r="AO15" s="63">
        <f t="shared" si="8"/>
        <v>10818967.2545</v>
      </c>
      <c r="AP15" s="63">
        <f t="shared" si="8"/>
        <v>10818967.2545</v>
      </c>
      <c r="AQ15" s="63">
        <f t="shared" si="8"/>
        <v>10818967.2545</v>
      </c>
      <c r="AR15" s="63">
        <f t="shared" si="8"/>
        <v>10818967.2545</v>
      </c>
      <c r="AS15" s="63">
        <f t="shared" si="8"/>
        <v>10818967.2545</v>
      </c>
      <c r="AT15" s="63">
        <f t="shared" si="8"/>
        <v>10818967.2545</v>
      </c>
      <c r="AU15" s="63">
        <f t="shared" si="8"/>
        <v>10818967.2545</v>
      </c>
      <c r="AV15" s="63">
        <f t="shared" si="8"/>
        <v>10818967.2545</v>
      </c>
      <c r="AW15" s="63">
        <f t="shared" si="8"/>
        <v>10818967.2545</v>
      </c>
      <c r="AX15" s="63">
        <f t="shared" si="8"/>
        <v>7211828.1410000017</v>
      </c>
      <c r="AY15" s="63">
        <f t="shared" si="8"/>
        <v>6621486.0445149997</v>
      </c>
      <c r="AZ15" s="63">
        <f t="shared" si="8"/>
        <v>10597785.740850005</v>
      </c>
      <c r="BA15" s="63">
        <f t="shared" si="8"/>
        <v>11926277.496985003</v>
      </c>
      <c r="BB15" s="63">
        <f t="shared" si="8"/>
        <v>11926277.496985003</v>
      </c>
      <c r="BC15" s="63">
        <f t="shared" si="8"/>
        <v>11926277.496985003</v>
      </c>
      <c r="BD15" s="63">
        <f t="shared" si="8"/>
        <v>11926277.496985003</v>
      </c>
      <c r="BE15" s="63">
        <f t="shared" si="8"/>
        <v>11926277.496985003</v>
      </c>
      <c r="BF15" s="63">
        <f t="shared" si="8"/>
        <v>11926277.496985003</v>
      </c>
      <c r="BG15" s="63">
        <f t="shared" si="8"/>
        <v>11926277.496985003</v>
      </c>
      <c r="BH15" s="63">
        <f t="shared" si="8"/>
        <v>11926277.496985003</v>
      </c>
      <c r="BI15" s="63">
        <f t="shared" si="8"/>
        <v>11926277.496985003</v>
      </c>
      <c r="BJ15" s="63">
        <f t="shared" si="8"/>
        <v>7949977.8006499996</v>
      </c>
    </row>
    <row r="16" spans="1:62" x14ac:dyDescent="0.15">
      <c r="A16" s="33" t="s">
        <v>642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1972500</v>
      </c>
      <c r="G16" s="63">
        <f t="shared" si="9"/>
        <v>3452500</v>
      </c>
      <c r="H16" s="63">
        <f t="shared" si="9"/>
        <v>3452500</v>
      </c>
      <c r="I16" s="63">
        <f t="shared" si="9"/>
        <v>3452500</v>
      </c>
      <c r="J16" s="63">
        <f t="shared" si="9"/>
        <v>3452500</v>
      </c>
      <c r="K16" s="63">
        <f t="shared" si="9"/>
        <v>3452500</v>
      </c>
      <c r="L16" s="63">
        <f t="shared" si="9"/>
        <v>3452500</v>
      </c>
      <c r="M16" s="63">
        <f t="shared" si="9"/>
        <v>3452500</v>
      </c>
      <c r="N16" s="63">
        <f t="shared" si="9"/>
        <v>3282500</v>
      </c>
      <c r="O16" s="63">
        <f t="shared" si="9"/>
        <v>3514950</v>
      </c>
      <c r="P16" s="63">
        <f t="shared" si="9"/>
        <v>5799400</v>
      </c>
      <c r="Q16" s="63">
        <f t="shared" si="9"/>
        <v>6527000</v>
      </c>
      <c r="R16" s="63">
        <f t="shared" si="9"/>
        <v>6527000</v>
      </c>
      <c r="S16" s="63">
        <f t="shared" si="9"/>
        <v>6527000</v>
      </c>
      <c r="T16" s="63">
        <f t="shared" si="9"/>
        <v>6527000</v>
      </c>
      <c r="U16" s="63">
        <f t="shared" si="9"/>
        <v>6527000</v>
      </c>
      <c r="V16" s="63">
        <f t="shared" si="9"/>
        <v>6527000</v>
      </c>
      <c r="W16" s="63">
        <f t="shared" si="9"/>
        <v>6527000</v>
      </c>
      <c r="X16" s="63">
        <f t="shared" si="9"/>
        <v>6527000</v>
      </c>
      <c r="Y16" s="63">
        <f t="shared" si="9"/>
        <v>6527000</v>
      </c>
      <c r="Z16" s="63">
        <f t="shared" si="9"/>
        <v>4354900</v>
      </c>
      <c r="AA16" s="63">
        <f t="shared" si="9"/>
        <v>11242870.850000001</v>
      </c>
      <c r="AB16" s="63">
        <f t="shared" si="9"/>
        <v>17977086.399999999</v>
      </c>
      <c r="AC16" s="63">
        <f t="shared" si="9"/>
        <v>20231414.050000001</v>
      </c>
      <c r="AD16" s="63">
        <f t="shared" si="9"/>
        <v>20231414.050000001</v>
      </c>
      <c r="AE16" s="63">
        <f t="shared" si="9"/>
        <v>20231414.050000001</v>
      </c>
      <c r="AF16" s="63">
        <f t="shared" si="9"/>
        <v>20231414.050000001</v>
      </c>
      <c r="AG16" s="63">
        <f t="shared" si="9"/>
        <v>20231414.050000001</v>
      </c>
      <c r="AH16" s="63">
        <f t="shared" si="9"/>
        <v>20231414.050000001</v>
      </c>
      <c r="AI16" s="63">
        <f t="shared" ref="AI16:BJ16" si="10">AI31</f>
        <v>20231414.050000001</v>
      </c>
      <c r="AJ16" s="63">
        <f t="shared" si="10"/>
        <v>20231414.050000001</v>
      </c>
      <c r="AK16" s="63">
        <f t="shared" si="10"/>
        <v>20231414.050000001</v>
      </c>
      <c r="AL16" s="63">
        <f t="shared" si="10"/>
        <v>13482814.800000003</v>
      </c>
      <c r="AM16" s="63">
        <f t="shared" si="10"/>
        <v>12314744.7575</v>
      </c>
      <c r="AN16" s="63">
        <f t="shared" si="10"/>
        <v>19701754.047500007</v>
      </c>
      <c r="AO16" s="63">
        <f t="shared" si="10"/>
        <v>22164090.477500007</v>
      </c>
      <c r="AP16" s="63">
        <f t="shared" si="10"/>
        <v>22164090.477500007</v>
      </c>
      <c r="AQ16" s="63">
        <f t="shared" si="10"/>
        <v>22164090.477500007</v>
      </c>
      <c r="AR16" s="63">
        <f t="shared" si="10"/>
        <v>22164090.477500007</v>
      </c>
      <c r="AS16" s="63">
        <f t="shared" si="10"/>
        <v>22164090.477500007</v>
      </c>
      <c r="AT16" s="63">
        <f t="shared" si="10"/>
        <v>22164090.477500007</v>
      </c>
      <c r="AU16" s="63">
        <f t="shared" si="10"/>
        <v>22164090.477500007</v>
      </c>
      <c r="AV16" s="63">
        <f t="shared" si="10"/>
        <v>22164090.477500007</v>
      </c>
      <c r="AW16" s="63">
        <f t="shared" si="10"/>
        <v>22164090.477500007</v>
      </c>
      <c r="AX16" s="63">
        <f t="shared" si="10"/>
        <v>14777081.187500004</v>
      </c>
      <c r="AY16" s="63">
        <f t="shared" si="10"/>
        <v>13570015.693525003</v>
      </c>
      <c r="AZ16" s="63">
        <f t="shared" si="10"/>
        <v>21716612.895675004</v>
      </c>
      <c r="BA16" s="63">
        <f t="shared" si="10"/>
        <v>24420129.666300002</v>
      </c>
      <c r="BB16" s="63">
        <f t="shared" si="10"/>
        <v>24420129.666300002</v>
      </c>
      <c r="BC16" s="63">
        <f t="shared" si="10"/>
        <v>24420129.666300002</v>
      </c>
      <c r="BD16" s="63">
        <f t="shared" si="10"/>
        <v>24420129.666300002</v>
      </c>
      <c r="BE16" s="63">
        <f t="shared" si="10"/>
        <v>24420129.666300002</v>
      </c>
      <c r="BF16" s="63">
        <f t="shared" si="10"/>
        <v>24420129.666300002</v>
      </c>
      <c r="BG16" s="63">
        <f t="shared" si="10"/>
        <v>24420129.666300002</v>
      </c>
      <c r="BH16" s="63">
        <f t="shared" si="10"/>
        <v>24420129.666300002</v>
      </c>
      <c r="BI16" s="63">
        <f t="shared" si="10"/>
        <v>24420129.666300002</v>
      </c>
      <c r="BJ16" s="63">
        <f t="shared" si="10"/>
        <v>16289917.414275002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'COGS-PRICE-MARGIN_CWS'!$A$4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633</v>
      </c>
      <c r="B19" s="75"/>
      <c r="C19" s="368">
        <f>C46</f>
        <v>0</v>
      </c>
      <c r="D19" s="368">
        <f t="shared" ref="D19:BJ19" si="11">D46</f>
        <v>0</v>
      </c>
      <c r="E19" s="368">
        <f t="shared" si="11"/>
        <v>0</v>
      </c>
      <c r="F19" s="368">
        <f t="shared" si="11"/>
        <v>431</v>
      </c>
      <c r="G19" s="368">
        <f t="shared" si="11"/>
        <v>754</v>
      </c>
      <c r="H19" s="368">
        <f t="shared" si="11"/>
        <v>754</v>
      </c>
      <c r="I19" s="368">
        <f t="shared" si="11"/>
        <v>754</v>
      </c>
      <c r="J19" s="368">
        <f t="shared" si="11"/>
        <v>754</v>
      </c>
      <c r="K19" s="368">
        <f t="shared" si="11"/>
        <v>754</v>
      </c>
      <c r="L19" s="368">
        <f t="shared" si="11"/>
        <v>754</v>
      </c>
      <c r="M19" s="368">
        <f t="shared" si="11"/>
        <v>754</v>
      </c>
      <c r="N19" s="368">
        <f t="shared" si="11"/>
        <v>718</v>
      </c>
      <c r="O19" s="368">
        <f t="shared" si="11"/>
        <v>719</v>
      </c>
      <c r="P19" s="368">
        <f t="shared" si="11"/>
        <v>1135</v>
      </c>
      <c r="Q19" s="368">
        <f t="shared" si="11"/>
        <v>1276</v>
      </c>
      <c r="R19" s="368">
        <f t="shared" si="11"/>
        <v>1276</v>
      </c>
      <c r="S19" s="368">
        <f t="shared" si="11"/>
        <v>1276</v>
      </c>
      <c r="T19" s="368">
        <f t="shared" si="11"/>
        <v>1276</v>
      </c>
      <c r="U19" s="368">
        <f t="shared" si="11"/>
        <v>1276</v>
      </c>
      <c r="V19" s="368">
        <f t="shared" si="11"/>
        <v>1276</v>
      </c>
      <c r="W19" s="368">
        <f t="shared" si="11"/>
        <v>1276</v>
      </c>
      <c r="X19" s="368">
        <f t="shared" si="11"/>
        <v>1276</v>
      </c>
      <c r="Y19" s="368">
        <f t="shared" si="11"/>
        <v>1276</v>
      </c>
      <c r="Z19" s="368">
        <f t="shared" si="11"/>
        <v>850</v>
      </c>
      <c r="AA19" s="368">
        <f t="shared" si="11"/>
        <v>907</v>
      </c>
      <c r="AB19" s="368">
        <f t="shared" si="11"/>
        <v>1452</v>
      </c>
      <c r="AC19" s="368">
        <f t="shared" si="11"/>
        <v>1633</v>
      </c>
      <c r="AD19" s="368">
        <f t="shared" si="11"/>
        <v>1633</v>
      </c>
      <c r="AE19" s="368">
        <f t="shared" si="11"/>
        <v>1633</v>
      </c>
      <c r="AF19" s="368">
        <f t="shared" si="11"/>
        <v>1633</v>
      </c>
      <c r="AG19" s="368">
        <f t="shared" si="11"/>
        <v>1633</v>
      </c>
      <c r="AH19" s="368">
        <f t="shared" si="11"/>
        <v>1633</v>
      </c>
      <c r="AI19" s="368">
        <f t="shared" si="11"/>
        <v>1633</v>
      </c>
      <c r="AJ19" s="368">
        <f t="shared" si="11"/>
        <v>1633</v>
      </c>
      <c r="AK19" s="368">
        <f t="shared" si="11"/>
        <v>1633</v>
      </c>
      <c r="AL19" s="368">
        <f t="shared" si="11"/>
        <v>1089</v>
      </c>
      <c r="AM19" s="368">
        <f t="shared" si="11"/>
        <v>934</v>
      </c>
      <c r="AN19" s="368">
        <f t="shared" si="11"/>
        <v>1495</v>
      </c>
      <c r="AO19" s="368">
        <f t="shared" si="11"/>
        <v>1682</v>
      </c>
      <c r="AP19" s="368">
        <f t="shared" si="11"/>
        <v>1682</v>
      </c>
      <c r="AQ19" s="368">
        <f t="shared" si="11"/>
        <v>1682</v>
      </c>
      <c r="AR19" s="368">
        <f t="shared" si="11"/>
        <v>1682</v>
      </c>
      <c r="AS19" s="368">
        <f t="shared" si="11"/>
        <v>1682</v>
      </c>
      <c r="AT19" s="368">
        <f t="shared" si="11"/>
        <v>1682</v>
      </c>
      <c r="AU19" s="368">
        <f t="shared" si="11"/>
        <v>1682</v>
      </c>
      <c r="AV19" s="368">
        <f t="shared" si="11"/>
        <v>1682</v>
      </c>
      <c r="AW19" s="368">
        <f t="shared" si="11"/>
        <v>1682</v>
      </c>
      <c r="AX19" s="368">
        <f t="shared" si="11"/>
        <v>1121</v>
      </c>
      <c r="AY19" s="368">
        <f t="shared" si="11"/>
        <v>962</v>
      </c>
      <c r="AZ19" s="368">
        <f t="shared" si="11"/>
        <v>1540</v>
      </c>
      <c r="BA19" s="368">
        <f t="shared" si="11"/>
        <v>1733</v>
      </c>
      <c r="BB19" s="368">
        <f t="shared" si="11"/>
        <v>1733</v>
      </c>
      <c r="BC19" s="368">
        <f t="shared" si="11"/>
        <v>1733</v>
      </c>
      <c r="BD19" s="368">
        <f t="shared" si="11"/>
        <v>1733</v>
      </c>
      <c r="BE19" s="368">
        <f t="shared" si="11"/>
        <v>1733</v>
      </c>
      <c r="BF19" s="368">
        <f t="shared" si="11"/>
        <v>1733</v>
      </c>
      <c r="BG19" s="368">
        <f t="shared" si="11"/>
        <v>1733</v>
      </c>
      <c r="BH19" s="368">
        <f t="shared" si="11"/>
        <v>1733</v>
      </c>
      <c r="BI19" s="368">
        <f t="shared" si="11"/>
        <v>1733</v>
      </c>
      <c r="BJ19" s="368">
        <f t="shared" si="11"/>
        <v>1155</v>
      </c>
    </row>
    <row r="20" spans="1:64" x14ac:dyDescent="0.15">
      <c r="A20" s="47" t="s">
        <v>644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6034000</v>
      </c>
      <c r="G20" s="180">
        <f t="shared" si="12"/>
        <v>10556000</v>
      </c>
      <c r="H20" s="180">
        <f t="shared" si="12"/>
        <v>10556000</v>
      </c>
      <c r="I20" s="180">
        <f t="shared" si="12"/>
        <v>10556000</v>
      </c>
      <c r="J20" s="180">
        <f t="shared" si="12"/>
        <v>10556000</v>
      </c>
      <c r="K20" s="180">
        <f t="shared" si="12"/>
        <v>10556000</v>
      </c>
      <c r="L20" s="180">
        <f t="shared" si="12"/>
        <v>10556000</v>
      </c>
      <c r="M20" s="180">
        <f t="shared" si="12"/>
        <v>10556000</v>
      </c>
      <c r="N20" s="180">
        <f t="shared" si="12"/>
        <v>10052000</v>
      </c>
      <c r="O20" s="180">
        <f t="shared" si="12"/>
        <v>10770620</v>
      </c>
      <c r="P20" s="180">
        <f t="shared" si="12"/>
        <v>17002300</v>
      </c>
      <c r="Q20" s="180">
        <f t="shared" si="12"/>
        <v>19114480</v>
      </c>
      <c r="R20" s="180">
        <f t="shared" si="12"/>
        <v>19114480</v>
      </c>
      <c r="S20" s="180">
        <f t="shared" si="12"/>
        <v>19114480</v>
      </c>
      <c r="T20" s="180">
        <f t="shared" si="12"/>
        <v>19114480</v>
      </c>
      <c r="U20" s="180">
        <f t="shared" si="12"/>
        <v>19114480</v>
      </c>
      <c r="V20" s="180">
        <f t="shared" si="12"/>
        <v>19114480</v>
      </c>
      <c r="W20" s="180">
        <f t="shared" si="12"/>
        <v>19114480</v>
      </c>
      <c r="X20" s="180">
        <f t="shared" si="12"/>
        <v>19114480</v>
      </c>
      <c r="Y20" s="180">
        <f t="shared" si="12"/>
        <v>19114480</v>
      </c>
      <c r="Z20" s="180">
        <f t="shared" si="12"/>
        <v>12733000</v>
      </c>
      <c r="AA20" s="180">
        <f t="shared" si="12"/>
        <v>14537940.200000001</v>
      </c>
      <c r="AB20" s="180">
        <f t="shared" si="12"/>
        <v>23273527.199999999</v>
      </c>
      <c r="AC20" s="180">
        <f t="shared" si="12"/>
        <v>26174703.800000001</v>
      </c>
      <c r="AD20" s="180">
        <f t="shared" si="12"/>
        <v>26174703.800000001</v>
      </c>
      <c r="AE20" s="180">
        <f t="shared" si="12"/>
        <v>26174703.800000001</v>
      </c>
      <c r="AF20" s="180">
        <f t="shared" si="12"/>
        <v>26174703.800000001</v>
      </c>
      <c r="AG20" s="180">
        <f t="shared" si="12"/>
        <v>26174703.800000001</v>
      </c>
      <c r="AH20" s="180">
        <f t="shared" si="12"/>
        <v>26174703.800000001</v>
      </c>
      <c r="AI20" s="180">
        <f t="shared" si="12"/>
        <v>26174703.800000001</v>
      </c>
      <c r="AJ20" s="180">
        <f t="shared" ref="AJ20:BJ20" si="13">AJ19*AJ55</f>
        <v>26174703.800000001</v>
      </c>
      <c r="AK20" s="180">
        <f t="shared" si="13"/>
        <v>26174703.800000001</v>
      </c>
      <c r="AL20" s="180">
        <f t="shared" si="13"/>
        <v>17455145.400000002</v>
      </c>
      <c r="AM20" s="180">
        <f t="shared" si="13"/>
        <v>16018662.268000003</v>
      </c>
      <c r="AN20" s="180">
        <f t="shared" si="13"/>
        <v>25640149.990000002</v>
      </c>
      <c r="AO20" s="180">
        <f t="shared" si="13"/>
        <v>28847312.564000003</v>
      </c>
      <c r="AP20" s="180">
        <f t="shared" si="13"/>
        <v>28847312.564000003</v>
      </c>
      <c r="AQ20" s="180">
        <f t="shared" si="13"/>
        <v>28847312.564000003</v>
      </c>
      <c r="AR20" s="180">
        <f t="shared" si="13"/>
        <v>28847312.564000003</v>
      </c>
      <c r="AS20" s="180">
        <f t="shared" si="13"/>
        <v>28847312.564000003</v>
      </c>
      <c r="AT20" s="180">
        <f t="shared" si="13"/>
        <v>28847312.564000003</v>
      </c>
      <c r="AU20" s="180">
        <f t="shared" si="13"/>
        <v>28847312.564000003</v>
      </c>
      <c r="AV20" s="180">
        <f t="shared" si="13"/>
        <v>28847312.564000003</v>
      </c>
      <c r="AW20" s="180">
        <f t="shared" si="13"/>
        <v>28847312.564000003</v>
      </c>
      <c r="AX20" s="180">
        <f t="shared" si="13"/>
        <v>19225824.842000004</v>
      </c>
      <c r="AY20" s="180">
        <f t="shared" si="13"/>
        <v>17653800.662680004</v>
      </c>
      <c r="AZ20" s="180">
        <f t="shared" si="13"/>
        <v>28260761.975600008</v>
      </c>
      <c r="BA20" s="180">
        <f t="shared" si="13"/>
        <v>31802532.794620007</v>
      </c>
      <c r="BB20" s="180">
        <f t="shared" si="13"/>
        <v>31802532.794620007</v>
      </c>
      <c r="BC20" s="180">
        <f t="shared" si="13"/>
        <v>31802532.794620007</v>
      </c>
      <c r="BD20" s="180">
        <f t="shared" si="13"/>
        <v>31802532.794620007</v>
      </c>
      <c r="BE20" s="180">
        <f t="shared" si="13"/>
        <v>31802532.794620007</v>
      </c>
      <c r="BF20" s="180">
        <f t="shared" si="13"/>
        <v>31802532.794620007</v>
      </c>
      <c r="BG20" s="180">
        <f t="shared" si="13"/>
        <v>31802532.794620007</v>
      </c>
      <c r="BH20" s="180">
        <f t="shared" si="13"/>
        <v>31802532.794620007</v>
      </c>
      <c r="BI20" s="180">
        <f t="shared" si="13"/>
        <v>31802532.794620007</v>
      </c>
      <c r="BJ20" s="180">
        <f t="shared" si="13"/>
        <v>21195571.481700003</v>
      </c>
    </row>
    <row r="21" spans="1:64" x14ac:dyDescent="0.15">
      <c r="A21" s="47" t="s">
        <v>632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1939500</v>
      </c>
      <c r="G21" s="104">
        <f t="shared" si="14"/>
        <v>3393000</v>
      </c>
      <c r="H21" s="104">
        <f t="shared" si="14"/>
        <v>3393000</v>
      </c>
      <c r="I21" s="104">
        <f t="shared" si="14"/>
        <v>3393000</v>
      </c>
      <c r="J21" s="104">
        <f t="shared" si="14"/>
        <v>3393000</v>
      </c>
      <c r="K21" s="104">
        <f t="shared" si="14"/>
        <v>3393000</v>
      </c>
      <c r="L21" s="104">
        <f t="shared" si="14"/>
        <v>3393000</v>
      </c>
      <c r="M21" s="104">
        <f t="shared" si="14"/>
        <v>3393000</v>
      </c>
      <c r="N21" s="104">
        <f t="shared" si="14"/>
        <v>3231000</v>
      </c>
      <c r="O21" s="104">
        <f t="shared" si="14"/>
        <v>3461985</v>
      </c>
      <c r="P21" s="104">
        <f t="shared" si="14"/>
        <v>5465025</v>
      </c>
      <c r="Q21" s="104">
        <f t="shared" si="14"/>
        <v>6143940</v>
      </c>
      <c r="R21" s="104">
        <f t="shared" si="14"/>
        <v>6143940</v>
      </c>
      <c r="S21" s="104">
        <f t="shared" si="14"/>
        <v>6143940</v>
      </c>
      <c r="T21" s="104">
        <f t="shared" si="14"/>
        <v>6143940</v>
      </c>
      <c r="U21" s="104">
        <f t="shared" si="14"/>
        <v>6143940</v>
      </c>
      <c r="V21" s="104">
        <f t="shared" si="14"/>
        <v>6143940</v>
      </c>
      <c r="W21" s="104">
        <f t="shared" si="14"/>
        <v>6143940</v>
      </c>
      <c r="X21" s="104">
        <f t="shared" si="14"/>
        <v>6143940</v>
      </c>
      <c r="Y21" s="104">
        <f t="shared" si="14"/>
        <v>6143940</v>
      </c>
      <c r="Z21" s="104">
        <f t="shared" si="14"/>
        <v>4092750</v>
      </c>
      <c r="AA21" s="104">
        <f t="shared" si="14"/>
        <v>4672909.3499999996</v>
      </c>
      <c r="AB21" s="104">
        <f t="shared" si="14"/>
        <v>7480776.5999999978</v>
      </c>
      <c r="AC21" s="104">
        <f t="shared" si="14"/>
        <v>8413297.6499999985</v>
      </c>
      <c r="AD21" s="104">
        <f t="shared" si="14"/>
        <v>8413297.6499999985</v>
      </c>
      <c r="AE21" s="104">
        <f t="shared" si="14"/>
        <v>8413297.6499999985</v>
      </c>
      <c r="AF21" s="104">
        <f t="shared" si="14"/>
        <v>8413297.6499999985</v>
      </c>
      <c r="AG21" s="104">
        <f t="shared" si="14"/>
        <v>8413297.6499999985</v>
      </c>
      <c r="AH21" s="104">
        <f t="shared" si="14"/>
        <v>8413297.6499999985</v>
      </c>
      <c r="AI21" s="104">
        <f t="shared" ref="AI21:BJ21" si="15">AI19*AI67</f>
        <v>8413297.6499999985</v>
      </c>
      <c r="AJ21" s="104">
        <f t="shared" si="15"/>
        <v>8413297.6499999985</v>
      </c>
      <c r="AK21" s="104">
        <f t="shared" si="15"/>
        <v>8413297.6499999985</v>
      </c>
      <c r="AL21" s="104">
        <f t="shared" si="15"/>
        <v>5610582.4500000011</v>
      </c>
      <c r="AM21" s="104">
        <f t="shared" si="15"/>
        <v>5148855.7290000021</v>
      </c>
      <c r="AN21" s="104">
        <f t="shared" si="15"/>
        <v>8241476.7824999988</v>
      </c>
      <c r="AO21" s="104">
        <f t="shared" si="15"/>
        <v>9272350.4670000002</v>
      </c>
      <c r="AP21" s="104">
        <f t="shared" si="15"/>
        <v>9272350.4670000002</v>
      </c>
      <c r="AQ21" s="104">
        <f t="shared" si="15"/>
        <v>9272350.4670000002</v>
      </c>
      <c r="AR21" s="104">
        <f t="shared" si="15"/>
        <v>9272350.4670000002</v>
      </c>
      <c r="AS21" s="104">
        <f t="shared" si="15"/>
        <v>9272350.4670000002</v>
      </c>
      <c r="AT21" s="104">
        <f t="shared" si="15"/>
        <v>9272350.4670000002</v>
      </c>
      <c r="AU21" s="104">
        <f t="shared" si="15"/>
        <v>9272350.4670000002</v>
      </c>
      <c r="AV21" s="104">
        <f t="shared" si="15"/>
        <v>9272350.4670000002</v>
      </c>
      <c r="AW21" s="104">
        <f t="shared" si="15"/>
        <v>9272350.4670000002</v>
      </c>
      <c r="AX21" s="104">
        <f t="shared" si="15"/>
        <v>6179729.4135000017</v>
      </c>
      <c r="AY21" s="104">
        <f t="shared" si="15"/>
        <v>5674435.92729</v>
      </c>
      <c r="AZ21" s="104">
        <f t="shared" si="15"/>
        <v>9083816.3493000045</v>
      </c>
      <c r="BA21" s="104">
        <f t="shared" si="15"/>
        <v>10222242.683985002</v>
      </c>
      <c r="BB21" s="104">
        <f t="shared" si="15"/>
        <v>10222242.683985002</v>
      </c>
      <c r="BC21" s="104">
        <f t="shared" si="15"/>
        <v>10222242.683985002</v>
      </c>
      <c r="BD21" s="104">
        <f t="shared" si="15"/>
        <v>10222242.683985002</v>
      </c>
      <c r="BE21" s="104">
        <f t="shared" si="15"/>
        <v>10222242.683985002</v>
      </c>
      <c r="BF21" s="104">
        <f t="shared" si="15"/>
        <v>10222242.683985002</v>
      </c>
      <c r="BG21" s="104">
        <f t="shared" si="15"/>
        <v>10222242.683985002</v>
      </c>
      <c r="BH21" s="104">
        <f t="shared" si="15"/>
        <v>10222242.683985002</v>
      </c>
      <c r="BI21" s="104">
        <f t="shared" si="15"/>
        <v>10222242.683985002</v>
      </c>
      <c r="BJ21" s="104">
        <f t="shared" si="15"/>
        <v>6812862.2619749997</v>
      </c>
    </row>
    <row r="22" spans="1:64" x14ac:dyDescent="0.15">
      <c r="A22" s="47" t="s">
        <v>634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270000</v>
      </c>
      <c r="G22" s="63">
        <f t="shared" si="16"/>
        <v>472500</v>
      </c>
      <c r="H22" s="63">
        <f t="shared" si="16"/>
        <v>472500</v>
      </c>
      <c r="I22" s="63">
        <f t="shared" si="16"/>
        <v>472500</v>
      </c>
      <c r="J22" s="63">
        <f t="shared" si="16"/>
        <v>472500</v>
      </c>
      <c r="K22" s="63">
        <f t="shared" si="16"/>
        <v>472500</v>
      </c>
      <c r="L22" s="63">
        <f t="shared" si="16"/>
        <v>472500</v>
      </c>
      <c r="M22" s="63">
        <f t="shared" si="16"/>
        <v>472500</v>
      </c>
      <c r="N22" s="63">
        <f t="shared" si="16"/>
        <v>450000</v>
      </c>
      <c r="O22" s="63">
        <f t="shared" si="16"/>
        <v>521625</v>
      </c>
      <c r="P22" s="63">
        <f t="shared" si="16"/>
        <v>821225</v>
      </c>
      <c r="Q22" s="63">
        <f t="shared" si="16"/>
        <v>922875</v>
      </c>
      <c r="R22" s="63">
        <f t="shared" si="16"/>
        <v>922875</v>
      </c>
      <c r="S22" s="63">
        <f t="shared" si="16"/>
        <v>922875</v>
      </c>
      <c r="T22" s="63">
        <f t="shared" si="16"/>
        <v>922875</v>
      </c>
      <c r="U22" s="63">
        <f t="shared" si="16"/>
        <v>922875</v>
      </c>
      <c r="V22" s="63">
        <f t="shared" si="16"/>
        <v>922875</v>
      </c>
      <c r="W22" s="63">
        <f t="shared" si="16"/>
        <v>922875</v>
      </c>
      <c r="X22" s="63">
        <f t="shared" si="16"/>
        <v>922875</v>
      </c>
      <c r="Y22" s="63">
        <f t="shared" si="16"/>
        <v>922875</v>
      </c>
      <c r="Z22" s="63">
        <f t="shared" si="16"/>
        <v>615250</v>
      </c>
      <c r="AA22" s="63">
        <f t="shared" si="16"/>
        <v>807154.5</v>
      </c>
      <c r="AB22" s="63">
        <f t="shared" si="16"/>
        <v>1290874.75</v>
      </c>
      <c r="AC22" s="63">
        <f t="shared" si="16"/>
        <v>1451160.75</v>
      </c>
      <c r="AD22" s="63">
        <f t="shared" si="16"/>
        <v>1451160.75</v>
      </c>
      <c r="AE22" s="63">
        <f t="shared" si="16"/>
        <v>1451160.75</v>
      </c>
      <c r="AF22" s="63">
        <f t="shared" si="16"/>
        <v>1451160.75</v>
      </c>
      <c r="AG22" s="63">
        <f t="shared" si="16"/>
        <v>1451160.75</v>
      </c>
      <c r="AH22" s="63">
        <f t="shared" si="16"/>
        <v>1451160.75</v>
      </c>
      <c r="AI22" s="63">
        <f t="shared" si="16"/>
        <v>1451160.75</v>
      </c>
      <c r="AJ22" s="63">
        <f t="shared" si="16"/>
        <v>1451160.75</v>
      </c>
      <c r="AK22" s="63">
        <f t="shared" si="16"/>
        <v>1451160.75</v>
      </c>
      <c r="AL22" s="63">
        <f t="shared" si="16"/>
        <v>967440.5</v>
      </c>
      <c r="AM22" s="63">
        <f t="shared" si="16"/>
        <v>860592.70750000002</v>
      </c>
      <c r="AN22" s="63">
        <f t="shared" si="16"/>
        <v>1375110.7675000001</v>
      </c>
      <c r="AO22" s="63">
        <f t="shared" si="16"/>
        <v>1546616.7875000001</v>
      </c>
      <c r="AP22" s="63">
        <f t="shared" si="16"/>
        <v>1546616.7875000001</v>
      </c>
      <c r="AQ22" s="63">
        <f t="shared" si="16"/>
        <v>1546616.7875000001</v>
      </c>
      <c r="AR22" s="63">
        <f t="shared" si="16"/>
        <v>1546616.7875000001</v>
      </c>
      <c r="AS22" s="63">
        <f t="shared" si="16"/>
        <v>1546616.7875000001</v>
      </c>
      <c r="AT22" s="63">
        <f t="shared" si="16"/>
        <v>1546616.7875000001</v>
      </c>
      <c r="AU22" s="63">
        <f t="shared" si="16"/>
        <v>1546616.7875000001</v>
      </c>
      <c r="AV22" s="63">
        <f t="shared" si="16"/>
        <v>1546616.7875000001</v>
      </c>
      <c r="AW22" s="63">
        <f t="shared" si="16"/>
        <v>1546616.7875000001</v>
      </c>
      <c r="AX22" s="63">
        <f t="shared" si="16"/>
        <v>1032098.7275</v>
      </c>
      <c r="AY22" s="63">
        <f t="shared" si="16"/>
        <v>947050.11722500005</v>
      </c>
      <c r="AZ22" s="63">
        <f t="shared" si="16"/>
        <v>1513969.3915500001</v>
      </c>
      <c r="BA22" s="63">
        <f t="shared" si="16"/>
        <v>1704034.8130000001</v>
      </c>
      <c r="BB22" s="63">
        <f t="shared" si="16"/>
        <v>1704034.8130000001</v>
      </c>
      <c r="BC22" s="63">
        <f t="shared" si="16"/>
        <v>1704034.8130000001</v>
      </c>
      <c r="BD22" s="63">
        <f t="shared" si="16"/>
        <v>1704034.8130000001</v>
      </c>
      <c r="BE22" s="63">
        <f t="shared" si="16"/>
        <v>1704034.8130000001</v>
      </c>
      <c r="BF22" s="63">
        <f t="shared" si="16"/>
        <v>1704034.8130000001</v>
      </c>
      <c r="BG22" s="63">
        <f t="shared" si="16"/>
        <v>1704034.8130000001</v>
      </c>
      <c r="BH22" s="63">
        <f t="shared" si="16"/>
        <v>1704034.8130000001</v>
      </c>
      <c r="BI22" s="63">
        <f t="shared" si="16"/>
        <v>1704034.8130000001</v>
      </c>
      <c r="BJ22" s="63">
        <f t="shared" si="16"/>
        <v>1137115.538675</v>
      </c>
      <c r="BL22" s="104">
        <f>BJ20+BJ22</f>
        <v>22332687.020375002</v>
      </c>
    </row>
    <row r="23" spans="1:64" x14ac:dyDescent="0.15">
      <c r="A23" s="47" t="s">
        <v>1221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2209500</v>
      </c>
      <c r="G23" s="63">
        <f t="shared" si="17"/>
        <v>3865500</v>
      </c>
      <c r="H23" s="63">
        <f t="shared" si="17"/>
        <v>3865500</v>
      </c>
      <c r="I23" s="63">
        <f t="shared" si="17"/>
        <v>3865500</v>
      </c>
      <c r="J23" s="63">
        <f t="shared" si="17"/>
        <v>3865500</v>
      </c>
      <c r="K23" s="63">
        <f t="shared" si="17"/>
        <v>3865500</v>
      </c>
      <c r="L23" s="63">
        <f t="shared" si="17"/>
        <v>3865500</v>
      </c>
      <c r="M23" s="63">
        <f t="shared" si="17"/>
        <v>3865500</v>
      </c>
      <c r="N23" s="63">
        <f t="shared" si="17"/>
        <v>3681000</v>
      </c>
      <c r="O23" s="63">
        <f t="shared" si="17"/>
        <v>3983610</v>
      </c>
      <c r="P23" s="63">
        <f t="shared" si="17"/>
        <v>6286250</v>
      </c>
      <c r="Q23" s="63">
        <f t="shared" si="17"/>
        <v>7066815</v>
      </c>
      <c r="R23" s="63">
        <f t="shared" si="17"/>
        <v>7066815</v>
      </c>
      <c r="S23" s="63">
        <f t="shared" si="17"/>
        <v>7066815</v>
      </c>
      <c r="T23" s="63">
        <f t="shared" si="17"/>
        <v>7066815</v>
      </c>
      <c r="U23" s="63">
        <f t="shared" si="17"/>
        <v>7066815</v>
      </c>
      <c r="V23" s="63">
        <f t="shared" si="17"/>
        <v>7066815</v>
      </c>
      <c r="W23" s="63">
        <f t="shared" si="17"/>
        <v>7066815</v>
      </c>
      <c r="X23" s="63">
        <f t="shared" si="17"/>
        <v>7066815</v>
      </c>
      <c r="Y23" s="63">
        <f t="shared" si="17"/>
        <v>7066815</v>
      </c>
      <c r="Z23" s="63">
        <f t="shared" si="17"/>
        <v>4708000</v>
      </c>
      <c r="AA23" s="63">
        <f t="shared" si="17"/>
        <v>5480063.8499999996</v>
      </c>
      <c r="AB23" s="63">
        <f t="shared" si="17"/>
        <v>8771651.3499999978</v>
      </c>
      <c r="AC23" s="63">
        <f t="shared" si="17"/>
        <v>9864458.3999999985</v>
      </c>
      <c r="AD23" s="63">
        <f t="shared" si="17"/>
        <v>9864458.3999999985</v>
      </c>
      <c r="AE23" s="63">
        <f t="shared" si="17"/>
        <v>9864458.3999999985</v>
      </c>
      <c r="AF23" s="63">
        <f t="shared" si="17"/>
        <v>9864458.3999999985</v>
      </c>
      <c r="AG23" s="63">
        <f t="shared" si="17"/>
        <v>9864458.3999999985</v>
      </c>
      <c r="AH23" s="63">
        <f t="shared" si="17"/>
        <v>9864458.3999999985</v>
      </c>
      <c r="AI23" s="63">
        <f t="shared" si="17"/>
        <v>9864458.3999999985</v>
      </c>
      <c r="AJ23" s="63">
        <f t="shared" si="17"/>
        <v>9864458.3999999985</v>
      </c>
      <c r="AK23" s="63">
        <f t="shared" si="17"/>
        <v>9864458.3999999985</v>
      </c>
      <c r="AL23" s="63">
        <f t="shared" si="17"/>
        <v>6578022.9500000011</v>
      </c>
      <c r="AM23" s="63">
        <f t="shared" si="17"/>
        <v>6009448.4365000017</v>
      </c>
      <c r="AN23" s="63">
        <f t="shared" si="17"/>
        <v>9616587.5499999989</v>
      </c>
      <c r="AO23" s="63">
        <f t="shared" si="17"/>
        <v>10818967.2545</v>
      </c>
      <c r="AP23" s="63">
        <f t="shared" si="17"/>
        <v>10818967.2545</v>
      </c>
      <c r="AQ23" s="63">
        <f t="shared" si="17"/>
        <v>10818967.2545</v>
      </c>
      <c r="AR23" s="63">
        <f t="shared" si="17"/>
        <v>10818967.2545</v>
      </c>
      <c r="AS23" s="63">
        <f t="shared" si="17"/>
        <v>10818967.2545</v>
      </c>
      <c r="AT23" s="63">
        <f t="shared" si="17"/>
        <v>10818967.2545</v>
      </c>
      <c r="AU23" s="63">
        <f t="shared" si="17"/>
        <v>10818967.2545</v>
      </c>
      <c r="AV23" s="63">
        <f t="shared" si="17"/>
        <v>10818967.2545</v>
      </c>
      <c r="AW23" s="63">
        <f t="shared" si="17"/>
        <v>10818967.2545</v>
      </c>
      <c r="AX23" s="63">
        <f t="shared" si="17"/>
        <v>7211828.1410000017</v>
      </c>
      <c r="AY23" s="63">
        <f t="shared" si="17"/>
        <v>6621486.0445149997</v>
      </c>
      <c r="AZ23" s="63">
        <f t="shared" si="17"/>
        <v>10597785.740850005</v>
      </c>
      <c r="BA23" s="63">
        <f t="shared" si="17"/>
        <v>11926277.496985003</v>
      </c>
      <c r="BB23" s="63">
        <f t="shared" si="17"/>
        <v>11926277.496985003</v>
      </c>
      <c r="BC23" s="63">
        <f t="shared" si="17"/>
        <v>11926277.496985003</v>
      </c>
      <c r="BD23" s="63">
        <f t="shared" si="17"/>
        <v>11926277.496985003</v>
      </c>
      <c r="BE23" s="63">
        <f t="shared" si="17"/>
        <v>11926277.496985003</v>
      </c>
      <c r="BF23" s="63">
        <f t="shared" si="17"/>
        <v>11926277.496985003</v>
      </c>
      <c r="BG23" s="63">
        <f t="shared" si="17"/>
        <v>11926277.496985003</v>
      </c>
      <c r="BH23" s="63">
        <f t="shared" si="17"/>
        <v>11926277.496985003</v>
      </c>
      <c r="BI23" s="63">
        <f t="shared" si="17"/>
        <v>11926277.496985003</v>
      </c>
      <c r="BJ23" s="63">
        <f t="shared" si="17"/>
        <v>7949977.8006499996</v>
      </c>
      <c r="BL23" s="104">
        <f>BJ21+BJ22</f>
        <v>7949977.8006499996</v>
      </c>
    </row>
    <row r="24" spans="1:64" x14ac:dyDescent="0.15">
      <c r="A24" s="47" t="s">
        <v>318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0.35049175126903553</v>
      </c>
      <c r="G24" s="96">
        <f t="shared" si="18"/>
        <v>0.35050097474724579</v>
      </c>
      <c r="H24" s="96">
        <f t="shared" si="18"/>
        <v>0.35050097474724579</v>
      </c>
      <c r="I24" s="96">
        <f t="shared" si="18"/>
        <v>0.35050097474724579</v>
      </c>
      <c r="J24" s="96">
        <f t="shared" si="18"/>
        <v>0.35050097474724579</v>
      </c>
      <c r="K24" s="96">
        <f t="shared" si="18"/>
        <v>0.35050097474724579</v>
      </c>
      <c r="L24" s="96">
        <f t="shared" si="18"/>
        <v>0.35050097474724579</v>
      </c>
      <c r="M24" s="96">
        <f t="shared" si="18"/>
        <v>0.35050097474724579</v>
      </c>
      <c r="N24" s="96">
        <f t="shared" si="18"/>
        <v>0.35050466577794703</v>
      </c>
      <c r="O24" s="96">
        <f t="shared" si="18"/>
        <v>0.35277396124508459</v>
      </c>
      <c r="P24" s="96">
        <f t="shared" si="18"/>
        <v>0.35269398168992944</v>
      </c>
      <c r="Q24" s="96">
        <f t="shared" si="18"/>
        <v>0.35268202814193789</v>
      </c>
      <c r="R24" s="96">
        <f t="shared" si="18"/>
        <v>0.35268202814193789</v>
      </c>
      <c r="S24" s="96">
        <f t="shared" si="18"/>
        <v>0.35268202814193789</v>
      </c>
      <c r="T24" s="96">
        <f t="shared" si="18"/>
        <v>0.35268202814193789</v>
      </c>
      <c r="U24" s="96">
        <f t="shared" si="18"/>
        <v>0.35268202814193789</v>
      </c>
      <c r="V24" s="96">
        <f t="shared" si="18"/>
        <v>0.35268202814193789</v>
      </c>
      <c r="W24" s="96">
        <f t="shared" si="18"/>
        <v>0.35268202814193789</v>
      </c>
      <c r="X24" s="96">
        <f t="shared" si="18"/>
        <v>0.35268202814193789</v>
      </c>
      <c r="Y24" s="96">
        <f t="shared" si="18"/>
        <v>0.35268202814193789</v>
      </c>
      <c r="Z24" s="96">
        <f t="shared" si="18"/>
        <v>0.35270541082164331</v>
      </c>
      <c r="AA24" s="96">
        <f t="shared" si="18"/>
        <v>0.35712153995374163</v>
      </c>
      <c r="AB24" s="96">
        <f t="shared" si="18"/>
        <v>0.35708792617277613</v>
      </c>
      <c r="AC24" s="96">
        <f t="shared" si="18"/>
        <v>0.35707329202842986</v>
      </c>
      <c r="AD24" s="96">
        <f t="shared" si="18"/>
        <v>0.35707329202842986</v>
      </c>
      <c r="AE24" s="96">
        <f t="shared" si="18"/>
        <v>0.35707329202842986</v>
      </c>
      <c r="AF24" s="96">
        <f t="shared" si="18"/>
        <v>0.35707329202842986</v>
      </c>
      <c r="AG24" s="96">
        <f t="shared" si="18"/>
        <v>0.35707329202842986</v>
      </c>
      <c r="AH24" s="96">
        <f t="shared" si="18"/>
        <v>0.35707329202842986</v>
      </c>
      <c r="AI24" s="96">
        <f t="shared" si="18"/>
        <v>0.35707329202842986</v>
      </c>
      <c r="AJ24" s="96">
        <f t="shared" si="18"/>
        <v>0.35707329202842986</v>
      </c>
      <c r="AK24" s="96">
        <f t="shared" si="18"/>
        <v>0.35707329202842986</v>
      </c>
      <c r="AL24" s="96">
        <f t="shared" si="18"/>
        <v>0.35706295444658509</v>
      </c>
      <c r="AM24" s="96">
        <f t="shared" si="18"/>
        <v>0.3560256922016185</v>
      </c>
      <c r="AN24" s="96">
        <f t="shared" si="18"/>
        <v>0.35596871103049538</v>
      </c>
      <c r="AO24" s="96">
        <f t="shared" si="18"/>
        <v>0.35595816287458931</v>
      </c>
      <c r="AP24" s="96">
        <f t="shared" si="18"/>
        <v>0.35595816287458931</v>
      </c>
      <c r="AQ24" s="96">
        <f t="shared" si="18"/>
        <v>0.35595816287458931</v>
      </c>
      <c r="AR24" s="96">
        <f t="shared" si="18"/>
        <v>0.35595816287458931</v>
      </c>
      <c r="AS24" s="96">
        <f t="shared" si="18"/>
        <v>0.35595816287458931</v>
      </c>
      <c r="AT24" s="96">
        <f t="shared" si="18"/>
        <v>0.35595816287458931</v>
      </c>
      <c r="AU24" s="96">
        <f t="shared" si="18"/>
        <v>0.35595816287458931</v>
      </c>
      <c r="AV24" s="96">
        <f t="shared" si="18"/>
        <v>0.35595816287458931</v>
      </c>
      <c r="AW24" s="96">
        <f t="shared" si="18"/>
        <v>0.35595816287458931</v>
      </c>
      <c r="AX24" s="96">
        <f t="shared" si="18"/>
        <v>0.35600036283373149</v>
      </c>
      <c r="AY24" s="96">
        <f t="shared" si="18"/>
        <v>0.35597759064162637</v>
      </c>
      <c r="AZ24" s="96">
        <f t="shared" si="18"/>
        <v>0.35593220338983056</v>
      </c>
      <c r="BA24" s="96">
        <f t="shared" si="18"/>
        <v>0.35593850246459591</v>
      </c>
      <c r="BB24" s="96">
        <f t="shared" si="18"/>
        <v>0.35593850246459591</v>
      </c>
      <c r="BC24" s="96">
        <f t="shared" si="18"/>
        <v>0.35593850246459591</v>
      </c>
      <c r="BD24" s="96">
        <f t="shared" si="18"/>
        <v>0.35593850246459591</v>
      </c>
      <c r="BE24" s="96">
        <f t="shared" si="18"/>
        <v>0.35593850246459591</v>
      </c>
      <c r="BF24" s="96">
        <f t="shared" si="18"/>
        <v>0.35593850246459591</v>
      </c>
      <c r="BG24" s="96">
        <f t="shared" si="18"/>
        <v>0.35593850246459591</v>
      </c>
      <c r="BH24" s="96">
        <f t="shared" si="18"/>
        <v>0.35593850246459591</v>
      </c>
      <c r="BI24" s="96">
        <f t="shared" si="18"/>
        <v>0.35593850246459591</v>
      </c>
      <c r="BJ24" s="96">
        <f t="shared" si="18"/>
        <v>0.35597945707997058</v>
      </c>
      <c r="BL24" s="178">
        <f>BL23/BL22</f>
        <v>0.35597945707997058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'COGS-PRICE-MARGIN_CWS'!$A$28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633</v>
      </c>
      <c r="B27" s="75"/>
      <c r="C27" s="368">
        <f>C47</f>
        <v>0</v>
      </c>
      <c r="D27" s="368">
        <f t="shared" ref="D27:BJ27" si="19">D47</f>
        <v>0</v>
      </c>
      <c r="E27" s="368">
        <f t="shared" si="19"/>
        <v>0</v>
      </c>
      <c r="F27" s="368">
        <f t="shared" si="19"/>
        <v>185</v>
      </c>
      <c r="G27" s="368">
        <f t="shared" si="19"/>
        <v>324</v>
      </c>
      <c r="H27" s="368">
        <f t="shared" si="19"/>
        <v>324</v>
      </c>
      <c r="I27" s="368">
        <f t="shared" si="19"/>
        <v>324</v>
      </c>
      <c r="J27" s="368">
        <f t="shared" si="19"/>
        <v>324</v>
      </c>
      <c r="K27" s="368">
        <f t="shared" si="19"/>
        <v>324</v>
      </c>
      <c r="L27" s="368">
        <f t="shared" si="19"/>
        <v>324</v>
      </c>
      <c r="M27" s="368">
        <f t="shared" si="19"/>
        <v>324</v>
      </c>
      <c r="N27" s="368">
        <f t="shared" si="19"/>
        <v>308</v>
      </c>
      <c r="O27" s="368">
        <f t="shared" si="19"/>
        <v>309</v>
      </c>
      <c r="P27" s="368">
        <f t="shared" si="19"/>
        <v>510</v>
      </c>
      <c r="Q27" s="368">
        <f t="shared" si="19"/>
        <v>574</v>
      </c>
      <c r="R27" s="368">
        <f t="shared" si="19"/>
        <v>574</v>
      </c>
      <c r="S27" s="368">
        <f t="shared" si="19"/>
        <v>574</v>
      </c>
      <c r="T27" s="368">
        <f t="shared" si="19"/>
        <v>574</v>
      </c>
      <c r="U27" s="368">
        <f t="shared" si="19"/>
        <v>574</v>
      </c>
      <c r="V27" s="368">
        <f t="shared" si="19"/>
        <v>574</v>
      </c>
      <c r="W27" s="368">
        <f t="shared" si="19"/>
        <v>574</v>
      </c>
      <c r="X27" s="368">
        <f t="shared" si="19"/>
        <v>574</v>
      </c>
      <c r="Y27" s="368">
        <f t="shared" si="19"/>
        <v>574</v>
      </c>
      <c r="Z27" s="368">
        <f t="shared" si="19"/>
        <v>383</v>
      </c>
      <c r="AA27" s="368">
        <f t="shared" si="19"/>
        <v>908</v>
      </c>
      <c r="AB27" s="368">
        <f t="shared" si="19"/>
        <v>1452</v>
      </c>
      <c r="AC27" s="368">
        <f t="shared" si="19"/>
        <v>1634</v>
      </c>
      <c r="AD27" s="368">
        <f t="shared" si="19"/>
        <v>1634</v>
      </c>
      <c r="AE27" s="368">
        <f t="shared" si="19"/>
        <v>1634</v>
      </c>
      <c r="AF27" s="368">
        <f t="shared" si="19"/>
        <v>1634</v>
      </c>
      <c r="AG27" s="101">
        <f t="shared" si="19"/>
        <v>1634</v>
      </c>
      <c r="AH27" s="101">
        <f t="shared" si="19"/>
        <v>1634</v>
      </c>
      <c r="AI27" s="101">
        <f t="shared" si="19"/>
        <v>1634</v>
      </c>
      <c r="AJ27" s="101">
        <f t="shared" si="19"/>
        <v>1634</v>
      </c>
      <c r="AK27" s="101">
        <f t="shared" si="19"/>
        <v>1634</v>
      </c>
      <c r="AL27" s="101">
        <f t="shared" si="19"/>
        <v>1089</v>
      </c>
      <c r="AM27" s="101">
        <f t="shared" si="19"/>
        <v>935</v>
      </c>
      <c r="AN27" s="101">
        <f t="shared" si="19"/>
        <v>1496</v>
      </c>
      <c r="AO27" s="101">
        <f t="shared" si="19"/>
        <v>1683</v>
      </c>
      <c r="AP27" s="101">
        <f t="shared" si="19"/>
        <v>1683</v>
      </c>
      <c r="AQ27" s="101">
        <f t="shared" si="19"/>
        <v>1683</v>
      </c>
      <c r="AR27" s="101">
        <f t="shared" si="19"/>
        <v>1683</v>
      </c>
      <c r="AS27" s="101">
        <f t="shared" si="19"/>
        <v>1683</v>
      </c>
      <c r="AT27" s="101">
        <f t="shared" si="19"/>
        <v>1683</v>
      </c>
      <c r="AU27" s="101">
        <f t="shared" si="19"/>
        <v>1683</v>
      </c>
      <c r="AV27" s="101">
        <f t="shared" si="19"/>
        <v>1683</v>
      </c>
      <c r="AW27" s="101">
        <f t="shared" si="19"/>
        <v>1683</v>
      </c>
      <c r="AX27" s="101">
        <f t="shared" si="19"/>
        <v>1122</v>
      </c>
      <c r="AY27" s="101">
        <f t="shared" si="19"/>
        <v>963</v>
      </c>
      <c r="AZ27" s="101">
        <f t="shared" si="19"/>
        <v>1541</v>
      </c>
      <c r="BA27" s="101">
        <f t="shared" si="19"/>
        <v>1733</v>
      </c>
      <c r="BB27" s="101">
        <f t="shared" si="19"/>
        <v>1733</v>
      </c>
      <c r="BC27" s="101">
        <f t="shared" si="19"/>
        <v>1733</v>
      </c>
      <c r="BD27" s="101">
        <f t="shared" si="19"/>
        <v>1733</v>
      </c>
      <c r="BE27" s="101">
        <f t="shared" si="19"/>
        <v>1733</v>
      </c>
      <c r="BF27" s="101">
        <f t="shared" si="19"/>
        <v>1733</v>
      </c>
      <c r="BG27" s="101">
        <f t="shared" si="19"/>
        <v>1733</v>
      </c>
      <c r="BH27" s="101">
        <f t="shared" si="19"/>
        <v>1733</v>
      </c>
      <c r="BI27" s="101">
        <f t="shared" si="19"/>
        <v>1733</v>
      </c>
      <c r="BJ27" s="101">
        <f t="shared" si="19"/>
        <v>1156</v>
      </c>
    </row>
    <row r="28" spans="1:64" x14ac:dyDescent="0.15">
      <c r="A28" s="47" t="s">
        <v>644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4070000</v>
      </c>
      <c r="G28" s="180">
        <f t="shared" si="20"/>
        <v>7128000</v>
      </c>
      <c r="H28" s="180">
        <f t="shared" si="20"/>
        <v>7128000</v>
      </c>
      <c r="I28" s="180">
        <f t="shared" si="20"/>
        <v>7128000</v>
      </c>
      <c r="J28" s="180">
        <f t="shared" si="20"/>
        <v>7128000</v>
      </c>
      <c r="K28" s="180">
        <f t="shared" si="20"/>
        <v>7128000</v>
      </c>
      <c r="L28" s="180">
        <f t="shared" si="20"/>
        <v>7128000</v>
      </c>
      <c r="M28" s="180">
        <f t="shared" si="20"/>
        <v>7128000</v>
      </c>
      <c r="N28" s="180">
        <f t="shared" si="20"/>
        <v>6776000</v>
      </c>
      <c r="O28" s="180">
        <f t="shared" si="20"/>
        <v>7273860</v>
      </c>
      <c r="P28" s="180">
        <f t="shared" si="20"/>
        <v>12005400</v>
      </c>
      <c r="Q28" s="180">
        <f t="shared" si="20"/>
        <v>13511960</v>
      </c>
      <c r="R28" s="180">
        <f t="shared" si="20"/>
        <v>13511960</v>
      </c>
      <c r="S28" s="180">
        <f t="shared" si="20"/>
        <v>13511960</v>
      </c>
      <c r="T28" s="180">
        <f t="shared" si="20"/>
        <v>13511960</v>
      </c>
      <c r="U28" s="180">
        <f t="shared" si="20"/>
        <v>13511960</v>
      </c>
      <c r="V28" s="180">
        <f t="shared" si="20"/>
        <v>13511960</v>
      </c>
      <c r="W28" s="180">
        <f t="shared" si="20"/>
        <v>13511960</v>
      </c>
      <c r="X28" s="180">
        <f t="shared" si="20"/>
        <v>13511960</v>
      </c>
      <c r="Y28" s="180">
        <f t="shared" si="20"/>
        <v>13511960</v>
      </c>
      <c r="Z28" s="180">
        <f t="shared" si="20"/>
        <v>9015820</v>
      </c>
      <c r="AA28" s="180">
        <f t="shared" si="20"/>
        <v>22870522.400000002</v>
      </c>
      <c r="AB28" s="180">
        <f t="shared" si="20"/>
        <v>36572685.600000001</v>
      </c>
      <c r="AC28" s="180">
        <f t="shared" si="20"/>
        <v>41156865.200000003</v>
      </c>
      <c r="AD28" s="180">
        <f t="shared" si="20"/>
        <v>41156865.200000003</v>
      </c>
      <c r="AE28" s="180">
        <f t="shared" si="20"/>
        <v>41156865.200000003</v>
      </c>
      <c r="AF28" s="180">
        <f t="shared" si="20"/>
        <v>41156865.200000003</v>
      </c>
      <c r="AG28" s="180">
        <f t="shared" si="20"/>
        <v>41156865.200000003</v>
      </c>
      <c r="AH28" s="180">
        <f t="shared" si="20"/>
        <v>41156865.200000003</v>
      </c>
      <c r="AI28" s="180">
        <f t="shared" si="20"/>
        <v>41156865.200000003</v>
      </c>
      <c r="AJ28" s="180">
        <f t="shared" si="20"/>
        <v>41156865.200000003</v>
      </c>
      <c r="AK28" s="180">
        <f t="shared" si="20"/>
        <v>41156865.200000003</v>
      </c>
      <c r="AL28" s="180">
        <f t="shared" si="20"/>
        <v>27429514.200000003</v>
      </c>
      <c r="AM28" s="180">
        <f t="shared" si="20"/>
        <v>25199134.510000002</v>
      </c>
      <c r="AN28" s="180">
        <f t="shared" si="20"/>
        <v>40318615.216000006</v>
      </c>
      <c r="AO28" s="180">
        <f t="shared" si="20"/>
        <v>45358442.118000008</v>
      </c>
      <c r="AP28" s="180">
        <f t="shared" si="20"/>
        <v>45358442.118000008</v>
      </c>
      <c r="AQ28" s="180">
        <f t="shared" si="20"/>
        <v>45358442.118000008</v>
      </c>
      <c r="AR28" s="180">
        <f t="shared" si="20"/>
        <v>45358442.118000008</v>
      </c>
      <c r="AS28" s="180">
        <f t="shared" si="20"/>
        <v>45358442.118000008</v>
      </c>
      <c r="AT28" s="180">
        <f t="shared" si="20"/>
        <v>45358442.118000008</v>
      </c>
      <c r="AU28" s="180">
        <f t="shared" si="20"/>
        <v>45358442.118000008</v>
      </c>
      <c r="AV28" s="180">
        <f t="shared" si="20"/>
        <v>45358442.118000008</v>
      </c>
      <c r="AW28" s="180">
        <f t="shared" si="20"/>
        <v>45358442.118000008</v>
      </c>
      <c r="AX28" s="180">
        <f t="shared" si="20"/>
        <v>30238961.412000004</v>
      </c>
      <c r="AY28" s="180">
        <f t="shared" si="20"/>
        <v>27770524.267860003</v>
      </c>
      <c r="AZ28" s="180">
        <f t="shared" si="20"/>
        <v>44438606.331020005</v>
      </c>
      <c r="BA28" s="180">
        <f t="shared" si="20"/>
        <v>49975408.677260004</v>
      </c>
      <c r="BB28" s="180">
        <f t="shared" si="20"/>
        <v>49975408.677260004</v>
      </c>
      <c r="BC28" s="180">
        <f t="shared" si="20"/>
        <v>49975408.677260004</v>
      </c>
      <c r="BD28" s="180">
        <f t="shared" si="20"/>
        <v>49975408.677260004</v>
      </c>
      <c r="BE28" s="180">
        <f t="shared" si="20"/>
        <v>49975408.677260004</v>
      </c>
      <c r="BF28" s="180">
        <f t="shared" si="20"/>
        <v>49975408.677260004</v>
      </c>
      <c r="BG28" s="180">
        <f t="shared" si="20"/>
        <v>49975408.677260004</v>
      </c>
      <c r="BH28" s="180">
        <f t="shared" si="20"/>
        <v>49975408.677260004</v>
      </c>
      <c r="BI28" s="180">
        <f t="shared" si="20"/>
        <v>49975408.677260004</v>
      </c>
      <c r="BJ28" s="180">
        <f t="shared" si="20"/>
        <v>33336164.126320004</v>
      </c>
    </row>
    <row r="29" spans="1:64" x14ac:dyDescent="0.15">
      <c r="A29" s="47" t="s">
        <v>632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1850000</v>
      </c>
      <c r="G29" s="63">
        <f t="shared" si="21"/>
        <v>3240000</v>
      </c>
      <c r="H29" s="63">
        <f t="shared" si="21"/>
        <v>3240000</v>
      </c>
      <c r="I29" s="63">
        <f t="shared" si="21"/>
        <v>3240000</v>
      </c>
      <c r="J29" s="63">
        <f t="shared" si="21"/>
        <v>3240000</v>
      </c>
      <c r="K29" s="63">
        <f t="shared" si="21"/>
        <v>3240000</v>
      </c>
      <c r="L29" s="63">
        <f t="shared" si="21"/>
        <v>3240000</v>
      </c>
      <c r="M29" s="63">
        <f t="shared" si="21"/>
        <v>3240000</v>
      </c>
      <c r="N29" s="63">
        <f t="shared" si="21"/>
        <v>3080000</v>
      </c>
      <c r="O29" s="63">
        <f t="shared" si="21"/>
        <v>3306300</v>
      </c>
      <c r="P29" s="63">
        <f t="shared" si="21"/>
        <v>5457000</v>
      </c>
      <c r="Q29" s="63">
        <f t="shared" si="21"/>
        <v>6141800</v>
      </c>
      <c r="R29" s="63">
        <f t="shared" si="21"/>
        <v>6141800</v>
      </c>
      <c r="S29" s="63">
        <f t="shared" si="21"/>
        <v>6141800</v>
      </c>
      <c r="T29" s="63">
        <f t="shared" si="21"/>
        <v>6141800</v>
      </c>
      <c r="U29" s="63">
        <f t="shared" si="21"/>
        <v>6141800</v>
      </c>
      <c r="V29" s="63">
        <f t="shared" si="21"/>
        <v>6141800</v>
      </c>
      <c r="W29" s="63">
        <f t="shared" si="21"/>
        <v>6141800</v>
      </c>
      <c r="X29" s="63">
        <f t="shared" si="21"/>
        <v>6141800</v>
      </c>
      <c r="Y29" s="63">
        <f t="shared" si="21"/>
        <v>6141800</v>
      </c>
      <c r="Z29" s="63">
        <f t="shared" si="21"/>
        <v>4098100</v>
      </c>
      <c r="AA29" s="63">
        <f t="shared" si="21"/>
        <v>10461476.600000001</v>
      </c>
      <c r="AB29" s="63">
        <f t="shared" si="21"/>
        <v>16729145.4</v>
      </c>
      <c r="AC29" s="63">
        <f t="shared" si="21"/>
        <v>18826049.300000001</v>
      </c>
      <c r="AD29" s="63">
        <f t="shared" si="21"/>
        <v>18826049.300000001</v>
      </c>
      <c r="AE29" s="63">
        <f t="shared" si="21"/>
        <v>18826049.300000001</v>
      </c>
      <c r="AF29" s="63">
        <f t="shared" si="21"/>
        <v>18826049.300000001</v>
      </c>
      <c r="AG29" s="63">
        <f t="shared" si="21"/>
        <v>18826049.300000001</v>
      </c>
      <c r="AH29" s="63">
        <f t="shared" si="21"/>
        <v>18826049.300000001</v>
      </c>
      <c r="AI29" s="63">
        <f t="shared" si="21"/>
        <v>18826049.300000001</v>
      </c>
      <c r="AJ29" s="63">
        <f t="shared" si="21"/>
        <v>18826049.300000001</v>
      </c>
      <c r="AK29" s="63">
        <f t="shared" si="21"/>
        <v>18826049.300000001</v>
      </c>
      <c r="AL29" s="63">
        <f t="shared" si="21"/>
        <v>12546859.050000003</v>
      </c>
      <c r="AM29" s="63">
        <f t="shared" si="21"/>
        <v>11454152.050000001</v>
      </c>
      <c r="AN29" s="63">
        <f t="shared" si="21"/>
        <v>18326643.280000005</v>
      </c>
      <c r="AO29" s="63">
        <f t="shared" si="21"/>
        <v>20617473.690000005</v>
      </c>
      <c r="AP29" s="63">
        <f t="shared" si="21"/>
        <v>20617473.690000005</v>
      </c>
      <c r="AQ29" s="63">
        <f t="shared" si="21"/>
        <v>20617473.690000005</v>
      </c>
      <c r="AR29" s="63">
        <f t="shared" si="21"/>
        <v>20617473.690000005</v>
      </c>
      <c r="AS29" s="63">
        <f t="shared" si="21"/>
        <v>20617473.690000005</v>
      </c>
      <c r="AT29" s="63">
        <f t="shared" si="21"/>
        <v>20617473.690000005</v>
      </c>
      <c r="AU29" s="63">
        <f t="shared" si="21"/>
        <v>20617473.690000005</v>
      </c>
      <c r="AV29" s="63">
        <f t="shared" si="21"/>
        <v>20617473.690000005</v>
      </c>
      <c r="AW29" s="63">
        <f t="shared" si="21"/>
        <v>20617473.690000005</v>
      </c>
      <c r="AX29" s="63">
        <f t="shared" si="21"/>
        <v>13744982.460000005</v>
      </c>
      <c r="AY29" s="63">
        <f t="shared" si="21"/>
        <v>12622965.576300003</v>
      </c>
      <c r="AZ29" s="63">
        <f t="shared" si="21"/>
        <v>20199366.514100004</v>
      </c>
      <c r="BA29" s="63">
        <f t="shared" si="21"/>
        <v>22716094.853300001</v>
      </c>
      <c r="BB29" s="63">
        <f t="shared" si="21"/>
        <v>22716094.853300001</v>
      </c>
      <c r="BC29" s="63">
        <f t="shared" si="21"/>
        <v>22716094.853300001</v>
      </c>
      <c r="BD29" s="63">
        <f t="shared" si="21"/>
        <v>22716094.853300001</v>
      </c>
      <c r="BE29" s="63">
        <f t="shared" si="21"/>
        <v>22716094.853300001</v>
      </c>
      <c r="BF29" s="63">
        <f t="shared" si="21"/>
        <v>22716094.853300001</v>
      </c>
      <c r="BG29" s="63">
        <f t="shared" si="21"/>
        <v>22716094.853300001</v>
      </c>
      <c r="BH29" s="63">
        <f t="shared" si="21"/>
        <v>22716094.853300001</v>
      </c>
      <c r="BI29" s="63">
        <f t="shared" si="21"/>
        <v>22716094.853300001</v>
      </c>
      <c r="BJ29" s="63">
        <f t="shared" si="21"/>
        <v>15152801.875600003</v>
      </c>
      <c r="BL29" s="104">
        <f>BJ28+BJ30</f>
        <v>34473279.664995007</v>
      </c>
    </row>
    <row r="30" spans="1:64" x14ac:dyDescent="0.15">
      <c r="A30" s="47" t="s">
        <v>638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122500</v>
      </c>
      <c r="G30" s="63">
        <f t="shared" si="22"/>
        <v>212500</v>
      </c>
      <c r="H30" s="63">
        <f t="shared" si="22"/>
        <v>212500</v>
      </c>
      <c r="I30" s="63">
        <f t="shared" si="22"/>
        <v>212500</v>
      </c>
      <c r="J30" s="63">
        <f t="shared" si="22"/>
        <v>212500</v>
      </c>
      <c r="K30" s="63">
        <f t="shared" si="22"/>
        <v>212500</v>
      </c>
      <c r="L30" s="63">
        <f t="shared" si="22"/>
        <v>212500</v>
      </c>
      <c r="M30" s="63">
        <f t="shared" si="22"/>
        <v>212500</v>
      </c>
      <c r="N30" s="63">
        <f t="shared" si="22"/>
        <v>202500</v>
      </c>
      <c r="O30" s="63">
        <f t="shared" si="22"/>
        <v>208650</v>
      </c>
      <c r="P30" s="63">
        <f t="shared" si="22"/>
        <v>342400</v>
      </c>
      <c r="Q30" s="63">
        <f t="shared" si="22"/>
        <v>385200</v>
      </c>
      <c r="R30" s="63">
        <f t="shared" si="22"/>
        <v>385200</v>
      </c>
      <c r="S30" s="63">
        <f t="shared" si="22"/>
        <v>385200</v>
      </c>
      <c r="T30" s="63">
        <f t="shared" si="22"/>
        <v>385200</v>
      </c>
      <c r="U30" s="63">
        <f t="shared" si="22"/>
        <v>385200</v>
      </c>
      <c r="V30" s="63">
        <f t="shared" si="22"/>
        <v>385200</v>
      </c>
      <c r="W30" s="63">
        <f t="shared" si="22"/>
        <v>385200</v>
      </c>
      <c r="X30" s="63">
        <f t="shared" si="22"/>
        <v>385200</v>
      </c>
      <c r="Y30" s="63">
        <f t="shared" si="22"/>
        <v>385200</v>
      </c>
      <c r="Z30" s="63">
        <f t="shared" si="22"/>
        <v>256800</v>
      </c>
      <c r="AA30" s="63">
        <f t="shared" si="22"/>
        <v>781394.25</v>
      </c>
      <c r="AB30" s="63">
        <f t="shared" si="22"/>
        <v>1247941</v>
      </c>
      <c r="AC30" s="63">
        <f t="shared" si="22"/>
        <v>1405364.75</v>
      </c>
      <c r="AD30" s="63">
        <f t="shared" si="22"/>
        <v>1405364.75</v>
      </c>
      <c r="AE30" s="63">
        <f t="shared" si="22"/>
        <v>1405364.75</v>
      </c>
      <c r="AF30" s="63">
        <f t="shared" si="22"/>
        <v>1405364.75</v>
      </c>
      <c r="AG30" s="63">
        <f t="shared" si="22"/>
        <v>1405364.75</v>
      </c>
      <c r="AH30" s="63">
        <f t="shared" si="22"/>
        <v>1405364.75</v>
      </c>
      <c r="AI30" s="63">
        <f t="shared" si="22"/>
        <v>1405364.75</v>
      </c>
      <c r="AJ30" s="63">
        <f t="shared" si="22"/>
        <v>1405364.75</v>
      </c>
      <c r="AK30" s="63">
        <f t="shared" si="22"/>
        <v>1405364.75</v>
      </c>
      <c r="AL30" s="63">
        <f t="shared" si="22"/>
        <v>935955.75</v>
      </c>
      <c r="AM30" s="63">
        <f t="shared" si="22"/>
        <v>860592.70750000002</v>
      </c>
      <c r="AN30" s="63">
        <f t="shared" si="22"/>
        <v>1375110.7675000001</v>
      </c>
      <c r="AO30" s="63">
        <f t="shared" si="22"/>
        <v>1546616.7875000001</v>
      </c>
      <c r="AP30" s="63">
        <f t="shared" si="22"/>
        <v>1546616.7875000001</v>
      </c>
      <c r="AQ30" s="63">
        <f t="shared" si="22"/>
        <v>1546616.7875000001</v>
      </c>
      <c r="AR30" s="63">
        <f t="shared" si="22"/>
        <v>1546616.7875000001</v>
      </c>
      <c r="AS30" s="63">
        <f t="shared" si="22"/>
        <v>1546616.7875000001</v>
      </c>
      <c r="AT30" s="63">
        <f t="shared" si="22"/>
        <v>1546616.7875000001</v>
      </c>
      <c r="AU30" s="63">
        <f t="shared" si="22"/>
        <v>1546616.7875000001</v>
      </c>
      <c r="AV30" s="63">
        <f t="shared" si="22"/>
        <v>1546616.7875000001</v>
      </c>
      <c r="AW30" s="63">
        <f t="shared" si="22"/>
        <v>1546616.7875000001</v>
      </c>
      <c r="AX30" s="63">
        <f t="shared" si="22"/>
        <v>1032098.7275</v>
      </c>
      <c r="AY30" s="63">
        <f t="shared" si="22"/>
        <v>947050.11722500005</v>
      </c>
      <c r="AZ30" s="63">
        <f t="shared" si="22"/>
        <v>1517246.381575</v>
      </c>
      <c r="BA30" s="63">
        <f t="shared" si="22"/>
        <v>1704034.8130000001</v>
      </c>
      <c r="BB30" s="63">
        <f t="shared" si="22"/>
        <v>1704034.8130000001</v>
      </c>
      <c r="BC30" s="63">
        <f t="shared" si="22"/>
        <v>1704034.8130000001</v>
      </c>
      <c r="BD30" s="63">
        <f t="shared" si="22"/>
        <v>1704034.8130000001</v>
      </c>
      <c r="BE30" s="63">
        <f t="shared" si="22"/>
        <v>1704034.8130000001</v>
      </c>
      <c r="BF30" s="63">
        <f t="shared" si="22"/>
        <v>1704034.8130000001</v>
      </c>
      <c r="BG30" s="63">
        <f t="shared" si="22"/>
        <v>1704034.8130000001</v>
      </c>
      <c r="BH30" s="63">
        <f t="shared" si="22"/>
        <v>1704034.8130000001</v>
      </c>
      <c r="BI30" s="63">
        <f t="shared" si="22"/>
        <v>1704034.8130000001</v>
      </c>
      <c r="BJ30" s="63">
        <f t="shared" si="22"/>
        <v>1137115.538675</v>
      </c>
      <c r="BL30" s="104">
        <f>BJ29+BJ30</f>
        <v>16289917.414275002</v>
      </c>
    </row>
    <row r="31" spans="1:64" x14ac:dyDescent="0.15">
      <c r="A31" s="47" t="s">
        <v>1221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1972500</v>
      </c>
      <c r="G31" s="63">
        <f t="shared" si="23"/>
        <v>3452500</v>
      </c>
      <c r="H31" s="63">
        <f t="shared" si="23"/>
        <v>3452500</v>
      </c>
      <c r="I31" s="63">
        <f t="shared" si="23"/>
        <v>3452500</v>
      </c>
      <c r="J31" s="63">
        <f t="shared" si="23"/>
        <v>3452500</v>
      </c>
      <c r="K31" s="63">
        <f t="shared" si="23"/>
        <v>3452500</v>
      </c>
      <c r="L31" s="63">
        <f t="shared" si="23"/>
        <v>3452500</v>
      </c>
      <c r="M31" s="63">
        <f t="shared" si="23"/>
        <v>3452500</v>
      </c>
      <c r="N31" s="63">
        <f t="shared" si="23"/>
        <v>3282500</v>
      </c>
      <c r="O31" s="63">
        <f t="shared" si="23"/>
        <v>3514950</v>
      </c>
      <c r="P31" s="63">
        <f t="shared" si="23"/>
        <v>5799400</v>
      </c>
      <c r="Q31" s="63">
        <f t="shared" si="23"/>
        <v>6527000</v>
      </c>
      <c r="R31" s="63">
        <f t="shared" si="23"/>
        <v>6527000</v>
      </c>
      <c r="S31" s="63">
        <f t="shared" si="23"/>
        <v>6527000</v>
      </c>
      <c r="T31" s="63">
        <f t="shared" si="23"/>
        <v>6527000</v>
      </c>
      <c r="U31" s="63">
        <f t="shared" si="23"/>
        <v>6527000</v>
      </c>
      <c r="V31" s="63">
        <f t="shared" si="23"/>
        <v>6527000</v>
      </c>
      <c r="W31" s="63">
        <f t="shared" si="23"/>
        <v>6527000</v>
      </c>
      <c r="X31" s="63">
        <f t="shared" si="23"/>
        <v>6527000</v>
      </c>
      <c r="Y31" s="63">
        <f t="shared" si="23"/>
        <v>6527000</v>
      </c>
      <c r="Z31" s="63">
        <f t="shared" si="23"/>
        <v>4354900</v>
      </c>
      <c r="AA31" s="63">
        <f t="shared" si="23"/>
        <v>11242870.850000001</v>
      </c>
      <c r="AB31" s="63">
        <f t="shared" si="23"/>
        <v>17977086.399999999</v>
      </c>
      <c r="AC31" s="63">
        <f t="shared" si="23"/>
        <v>20231414.050000001</v>
      </c>
      <c r="AD31" s="63">
        <f t="shared" si="23"/>
        <v>20231414.050000001</v>
      </c>
      <c r="AE31" s="63">
        <f t="shared" si="23"/>
        <v>20231414.050000001</v>
      </c>
      <c r="AF31" s="63">
        <f t="shared" si="23"/>
        <v>20231414.050000001</v>
      </c>
      <c r="AG31" s="63">
        <f t="shared" si="23"/>
        <v>20231414.050000001</v>
      </c>
      <c r="AH31" s="63">
        <f t="shared" si="23"/>
        <v>20231414.050000001</v>
      </c>
      <c r="AI31" s="63">
        <f t="shared" si="23"/>
        <v>20231414.050000001</v>
      </c>
      <c r="AJ31" s="63">
        <f t="shared" si="23"/>
        <v>20231414.050000001</v>
      </c>
      <c r="AK31" s="63">
        <f t="shared" si="23"/>
        <v>20231414.050000001</v>
      </c>
      <c r="AL31" s="63">
        <f t="shared" si="23"/>
        <v>13482814.800000003</v>
      </c>
      <c r="AM31" s="63">
        <f t="shared" si="23"/>
        <v>12314744.7575</v>
      </c>
      <c r="AN31" s="63">
        <f t="shared" si="23"/>
        <v>19701754.047500007</v>
      </c>
      <c r="AO31" s="63">
        <f t="shared" si="23"/>
        <v>22164090.477500007</v>
      </c>
      <c r="AP31" s="63">
        <f t="shared" si="23"/>
        <v>22164090.477500007</v>
      </c>
      <c r="AQ31" s="63">
        <f t="shared" si="23"/>
        <v>22164090.477500007</v>
      </c>
      <c r="AR31" s="63">
        <f t="shared" si="23"/>
        <v>22164090.477500007</v>
      </c>
      <c r="AS31" s="63">
        <f t="shared" si="23"/>
        <v>22164090.477500007</v>
      </c>
      <c r="AT31" s="63">
        <f t="shared" si="23"/>
        <v>22164090.477500007</v>
      </c>
      <c r="AU31" s="63">
        <f t="shared" si="23"/>
        <v>22164090.477500007</v>
      </c>
      <c r="AV31" s="63">
        <f t="shared" si="23"/>
        <v>22164090.477500007</v>
      </c>
      <c r="AW31" s="63">
        <f t="shared" si="23"/>
        <v>22164090.477500007</v>
      </c>
      <c r="AX31" s="63">
        <f t="shared" si="23"/>
        <v>14777081.187500004</v>
      </c>
      <c r="AY31" s="63">
        <f t="shared" si="23"/>
        <v>13570015.693525003</v>
      </c>
      <c r="AZ31" s="63">
        <f t="shared" si="23"/>
        <v>21716612.895675004</v>
      </c>
      <c r="BA31" s="63">
        <f t="shared" si="23"/>
        <v>24420129.666300002</v>
      </c>
      <c r="BB31" s="63">
        <f t="shared" si="23"/>
        <v>24420129.666300002</v>
      </c>
      <c r="BC31" s="63">
        <f t="shared" si="23"/>
        <v>24420129.666300002</v>
      </c>
      <c r="BD31" s="63">
        <f t="shared" si="23"/>
        <v>24420129.666300002</v>
      </c>
      <c r="BE31" s="63">
        <f t="shared" si="23"/>
        <v>24420129.666300002</v>
      </c>
      <c r="BF31" s="63">
        <f t="shared" si="23"/>
        <v>24420129.666300002</v>
      </c>
      <c r="BG31" s="63">
        <f t="shared" si="23"/>
        <v>24420129.666300002</v>
      </c>
      <c r="BH31" s="63">
        <f t="shared" si="23"/>
        <v>24420129.666300002</v>
      </c>
      <c r="BI31" s="63">
        <f t="shared" si="23"/>
        <v>24420129.666300002</v>
      </c>
      <c r="BJ31" s="63">
        <f t="shared" si="23"/>
        <v>16289917.414275002</v>
      </c>
      <c r="BL31" s="178">
        <f>BL30/BL29</f>
        <v>0.47253750071294126</v>
      </c>
    </row>
    <row r="32" spans="1:64" x14ac:dyDescent="0.15">
      <c r="A32" s="47" t="s">
        <v>318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0.47048300536672627</v>
      </c>
      <c r="G32" s="96">
        <f t="shared" si="24"/>
        <v>0.47033580818745319</v>
      </c>
      <c r="H32" s="96">
        <f t="shared" si="24"/>
        <v>0.47033580818745319</v>
      </c>
      <c r="I32" s="96">
        <f t="shared" si="24"/>
        <v>0.47033580818745319</v>
      </c>
      <c r="J32" s="96">
        <f t="shared" si="24"/>
        <v>0.47033580818745319</v>
      </c>
      <c r="K32" s="96">
        <f t="shared" si="24"/>
        <v>0.47033580818745319</v>
      </c>
      <c r="L32" s="96">
        <f t="shared" si="24"/>
        <v>0.47033580818745319</v>
      </c>
      <c r="M32" s="96">
        <f t="shared" si="24"/>
        <v>0.47033580818745319</v>
      </c>
      <c r="N32" s="96">
        <f t="shared" si="24"/>
        <v>0.47037328938883716</v>
      </c>
      <c r="O32" s="96">
        <f t="shared" si="24"/>
        <v>0.46975546975546978</v>
      </c>
      <c r="P32" s="96">
        <f t="shared" si="24"/>
        <v>0.46967071057192372</v>
      </c>
      <c r="Q32" s="96">
        <f t="shared" si="24"/>
        <v>0.46966430551278104</v>
      </c>
      <c r="R32" s="96">
        <f t="shared" si="24"/>
        <v>0.46966430551278104</v>
      </c>
      <c r="S32" s="96">
        <f t="shared" si="24"/>
        <v>0.46966430551278104</v>
      </c>
      <c r="T32" s="96">
        <f t="shared" si="24"/>
        <v>0.46966430551278104</v>
      </c>
      <c r="U32" s="96">
        <f t="shared" si="24"/>
        <v>0.46966430551278104</v>
      </c>
      <c r="V32" s="96">
        <f t="shared" si="24"/>
        <v>0.46966430551278104</v>
      </c>
      <c r="W32" s="96">
        <f t="shared" si="24"/>
        <v>0.46966430551278104</v>
      </c>
      <c r="X32" s="96">
        <f t="shared" si="24"/>
        <v>0.46966430551278104</v>
      </c>
      <c r="Y32" s="96">
        <f t="shared" si="24"/>
        <v>0.46966430551278104</v>
      </c>
      <c r="Z32" s="96">
        <f t="shared" si="24"/>
        <v>0.46965151165474267</v>
      </c>
      <c r="AA32" s="96">
        <f t="shared" si="24"/>
        <v>0.47534713640215709</v>
      </c>
      <c r="AB32" s="96">
        <f t="shared" si="24"/>
        <v>0.47532492230046758</v>
      </c>
      <c r="AC32" s="96">
        <f t="shared" si="24"/>
        <v>0.47533726672138332</v>
      </c>
      <c r="AD32" s="96">
        <f t="shared" si="24"/>
        <v>0.47533726672138332</v>
      </c>
      <c r="AE32" s="96">
        <f t="shared" si="24"/>
        <v>0.47533726672138332</v>
      </c>
      <c r="AF32" s="96">
        <f t="shared" si="24"/>
        <v>0.47533726672138332</v>
      </c>
      <c r="AG32" s="96">
        <f t="shared" si="24"/>
        <v>0.47533726672138332</v>
      </c>
      <c r="AH32" s="96">
        <f t="shared" si="24"/>
        <v>0.47533726672138332</v>
      </c>
      <c r="AI32" s="96">
        <f t="shared" ref="AI32:BJ32" si="25">IF(AI30+AI28&gt;0,(+AI31/(AI30+AI28)),0)</f>
        <v>0.47533726672138332</v>
      </c>
      <c r="AJ32" s="96">
        <f t="shared" si="25"/>
        <v>0.47533726672138332</v>
      </c>
      <c r="AK32" s="96">
        <f t="shared" si="25"/>
        <v>0.47533726672138332</v>
      </c>
      <c r="AL32" s="96">
        <f t="shared" si="25"/>
        <v>0.47532492230046769</v>
      </c>
      <c r="AM32" s="96">
        <f t="shared" si="25"/>
        <v>0.47255846750499469</v>
      </c>
      <c r="AN32" s="96">
        <f t="shared" si="25"/>
        <v>0.47253522161336303</v>
      </c>
      <c r="AO32" s="96">
        <f t="shared" si="25"/>
        <v>0.47253091659375535</v>
      </c>
      <c r="AP32" s="96">
        <f t="shared" si="25"/>
        <v>0.47253091659375535</v>
      </c>
      <c r="AQ32" s="96">
        <f t="shared" si="25"/>
        <v>0.47253091659375535</v>
      </c>
      <c r="AR32" s="96">
        <f t="shared" si="25"/>
        <v>0.47253091659375535</v>
      </c>
      <c r="AS32" s="96">
        <f t="shared" si="25"/>
        <v>0.47253091659375535</v>
      </c>
      <c r="AT32" s="96">
        <f t="shared" si="25"/>
        <v>0.47253091659375535</v>
      </c>
      <c r="AU32" s="96">
        <f t="shared" si="25"/>
        <v>0.47253091659375535</v>
      </c>
      <c r="AV32" s="96">
        <f t="shared" si="25"/>
        <v>0.47253091659375535</v>
      </c>
      <c r="AW32" s="96">
        <f t="shared" si="25"/>
        <v>0.47253091659375535</v>
      </c>
      <c r="AX32" s="96">
        <f t="shared" si="25"/>
        <v>0.47254813625056319</v>
      </c>
      <c r="AY32" s="96">
        <f t="shared" si="25"/>
        <v>0.47253349156720004</v>
      </c>
      <c r="AZ32" s="96">
        <f t="shared" si="25"/>
        <v>0.47255380139477171</v>
      </c>
      <c r="BA32" s="96">
        <f t="shared" si="25"/>
        <v>0.47253081722721046</v>
      </c>
      <c r="BB32" s="96">
        <f t="shared" si="25"/>
        <v>0.47253081722721046</v>
      </c>
      <c r="BC32" s="96">
        <f t="shared" si="25"/>
        <v>0.47253081722721046</v>
      </c>
      <c r="BD32" s="96">
        <f t="shared" si="25"/>
        <v>0.47253081722721046</v>
      </c>
      <c r="BE32" s="96">
        <f t="shared" si="25"/>
        <v>0.47253081722721046</v>
      </c>
      <c r="BF32" s="96">
        <f t="shared" si="25"/>
        <v>0.47253081722721046</v>
      </c>
      <c r="BG32" s="96">
        <f t="shared" si="25"/>
        <v>0.47253081722721046</v>
      </c>
      <c r="BH32" s="96">
        <f t="shared" si="25"/>
        <v>0.47253081722721046</v>
      </c>
      <c r="BI32" s="96">
        <f t="shared" si="25"/>
        <v>0.47253081722721046</v>
      </c>
      <c r="BJ32" s="96">
        <f t="shared" si="25"/>
        <v>0.47253750071294126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210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633</v>
      </c>
      <c r="B35" s="75"/>
      <c r="C35" s="368">
        <f t="shared" ref="C35:AH35" si="26">C19+C27</f>
        <v>0</v>
      </c>
      <c r="D35" s="368">
        <f t="shared" si="26"/>
        <v>0</v>
      </c>
      <c r="E35" s="368">
        <f t="shared" si="26"/>
        <v>0</v>
      </c>
      <c r="F35" s="368">
        <f t="shared" si="26"/>
        <v>616</v>
      </c>
      <c r="G35" s="368">
        <f t="shared" si="26"/>
        <v>1078</v>
      </c>
      <c r="H35" s="368">
        <f t="shared" si="26"/>
        <v>1078</v>
      </c>
      <c r="I35" s="368">
        <f t="shared" si="26"/>
        <v>1078</v>
      </c>
      <c r="J35" s="368">
        <f t="shared" si="26"/>
        <v>1078</v>
      </c>
      <c r="K35" s="368">
        <f t="shared" si="26"/>
        <v>1078</v>
      </c>
      <c r="L35" s="368">
        <f t="shared" si="26"/>
        <v>1078</v>
      </c>
      <c r="M35" s="368">
        <f t="shared" si="26"/>
        <v>1078</v>
      </c>
      <c r="N35" s="368">
        <f t="shared" si="26"/>
        <v>1026</v>
      </c>
      <c r="O35" s="368">
        <f t="shared" si="26"/>
        <v>1028</v>
      </c>
      <c r="P35" s="368">
        <f t="shared" si="26"/>
        <v>1645</v>
      </c>
      <c r="Q35" s="368">
        <f t="shared" si="26"/>
        <v>1850</v>
      </c>
      <c r="R35" s="368">
        <f t="shared" si="26"/>
        <v>1850</v>
      </c>
      <c r="S35" s="368">
        <f t="shared" si="26"/>
        <v>1850</v>
      </c>
      <c r="T35" s="368">
        <f t="shared" si="26"/>
        <v>1850</v>
      </c>
      <c r="U35" s="368">
        <f t="shared" si="26"/>
        <v>1850</v>
      </c>
      <c r="V35" s="368">
        <f t="shared" si="26"/>
        <v>1850</v>
      </c>
      <c r="W35" s="368">
        <f t="shared" si="26"/>
        <v>1850</v>
      </c>
      <c r="X35" s="368">
        <f t="shared" si="26"/>
        <v>1850</v>
      </c>
      <c r="Y35" s="368">
        <f t="shared" si="26"/>
        <v>1850</v>
      </c>
      <c r="Z35" s="368">
        <f t="shared" si="26"/>
        <v>1233</v>
      </c>
      <c r="AA35" s="368">
        <f t="shared" si="26"/>
        <v>1815</v>
      </c>
      <c r="AB35" s="368">
        <f t="shared" si="26"/>
        <v>2904</v>
      </c>
      <c r="AC35" s="368">
        <f t="shared" si="26"/>
        <v>3267</v>
      </c>
      <c r="AD35" s="368">
        <f t="shared" si="26"/>
        <v>3267</v>
      </c>
      <c r="AE35" s="368">
        <f t="shared" si="26"/>
        <v>3267</v>
      </c>
      <c r="AF35" s="368">
        <f t="shared" si="26"/>
        <v>3267</v>
      </c>
      <c r="AG35" s="368">
        <f t="shared" si="26"/>
        <v>3267</v>
      </c>
      <c r="AH35" s="368">
        <f t="shared" si="26"/>
        <v>3267</v>
      </c>
      <c r="AI35" s="368">
        <f t="shared" ref="AI35:BJ35" si="27">AI19+AI27</f>
        <v>3267</v>
      </c>
      <c r="AJ35" s="368">
        <f t="shared" si="27"/>
        <v>3267</v>
      </c>
      <c r="AK35" s="368">
        <f t="shared" si="27"/>
        <v>3267</v>
      </c>
      <c r="AL35" s="368">
        <f t="shared" si="27"/>
        <v>2178</v>
      </c>
      <c r="AM35" s="368">
        <f t="shared" si="27"/>
        <v>1869</v>
      </c>
      <c r="AN35" s="368">
        <f t="shared" si="27"/>
        <v>2991</v>
      </c>
      <c r="AO35" s="368">
        <f t="shared" si="27"/>
        <v>3365</v>
      </c>
      <c r="AP35" s="368">
        <f t="shared" si="27"/>
        <v>3365</v>
      </c>
      <c r="AQ35" s="368">
        <f t="shared" si="27"/>
        <v>3365</v>
      </c>
      <c r="AR35" s="368">
        <f t="shared" si="27"/>
        <v>3365</v>
      </c>
      <c r="AS35" s="368">
        <f t="shared" si="27"/>
        <v>3365</v>
      </c>
      <c r="AT35" s="368">
        <f t="shared" si="27"/>
        <v>3365</v>
      </c>
      <c r="AU35" s="368">
        <f t="shared" si="27"/>
        <v>3365</v>
      </c>
      <c r="AV35" s="368">
        <f t="shared" si="27"/>
        <v>3365</v>
      </c>
      <c r="AW35" s="368">
        <f t="shared" si="27"/>
        <v>3365</v>
      </c>
      <c r="AX35" s="368">
        <f t="shared" si="27"/>
        <v>2243</v>
      </c>
      <c r="AY35" s="368">
        <f t="shared" si="27"/>
        <v>1925</v>
      </c>
      <c r="AZ35" s="368">
        <f t="shared" si="27"/>
        <v>3081</v>
      </c>
      <c r="BA35" s="368">
        <f t="shared" si="27"/>
        <v>3466</v>
      </c>
      <c r="BB35" s="368">
        <f t="shared" si="27"/>
        <v>3466</v>
      </c>
      <c r="BC35" s="368">
        <f t="shared" si="27"/>
        <v>3466</v>
      </c>
      <c r="BD35" s="368">
        <f t="shared" si="27"/>
        <v>3466</v>
      </c>
      <c r="BE35" s="368">
        <f t="shared" si="27"/>
        <v>3466</v>
      </c>
      <c r="BF35" s="368">
        <f t="shared" si="27"/>
        <v>3466</v>
      </c>
      <c r="BG35" s="368">
        <f t="shared" si="27"/>
        <v>3466</v>
      </c>
      <c r="BH35" s="368">
        <f t="shared" si="27"/>
        <v>3466</v>
      </c>
      <c r="BI35" s="368">
        <f t="shared" si="27"/>
        <v>3466</v>
      </c>
      <c r="BJ35" s="368">
        <f t="shared" si="27"/>
        <v>2311</v>
      </c>
    </row>
    <row r="36" spans="1:62" x14ac:dyDescent="0.15">
      <c r="A36" s="47" t="s">
        <v>1219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10104000</v>
      </c>
      <c r="G36" s="63">
        <f t="shared" si="28"/>
        <v>17684000</v>
      </c>
      <c r="H36" s="63">
        <f t="shared" si="28"/>
        <v>17684000</v>
      </c>
      <c r="I36" s="63">
        <f t="shared" si="28"/>
        <v>17684000</v>
      </c>
      <c r="J36" s="63">
        <f t="shared" si="28"/>
        <v>17684000</v>
      </c>
      <c r="K36" s="63">
        <f t="shared" si="28"/>
        <v>17684000</v>
      </c>
      <c r="L36" s="63">
        <f>L28+L20</f>
        <v>17684000</v>
      </c>
      <c r="M36" s="63">
        <f t="shared" si="28"/>
        <v>17684000</v>
      </c>
      <c r="N36" s="63">
        <f t="shared" si="28"/>
        <v>16828000</v>
      </c>
      <c r="O36" s="63">
        <f t="shared" si="28"/>
        <v>18044480</v>
      </c>
      <c r="P36" s="63">
        <f t="shared" si="28"/>
        <v>29007700</v>
      </c>
      <c r="Q36" s="63">
        <f t="shared" si="28"/>
        <v>32626440</v>
      </c>
      <c r="R36" s="63">
        <f t="shared" si="28"/>
        <v>32626440</v>
      </c>
      <c r="S36" s="63">
        <f t="shared" si="28"/>
        <v>32626440</v>
      </c>
      <c r="T36" s="63">
        <f t="shared" si="28"/>
        <v>32626440</v>
      </c>
      <c r="U36" s="63">
        <f t="shared" si="28"/>
        <v>32626440</v>
      </c>
      <c r="V36" s="63">
        <f t="shared" si="28"/>
        <v>32626440</v>
      </c>
      <c r="W36" s="63">
        <f t="shared" si="28"/>
        <v>32626440</v>
      </c>
      <c r="X36" s="63">
        <f t="shared" si="28"/>
        <v>32626440</v>
      </c>
      <c r="Y36" s="63">
        <f t="shared" si="28"/>
        <v>32626440</v>
      </c>
      <c r="Z36" s="63">
        <f t="shared" si="28"/>
        <v>21748820</v>
      </c>
      <c r="AA36" s="63">
        <f t="shared" si="28"/>
        <v>37408462.600000001</v>
      </c>
      <c r="AB36" s="63">
        <f t="shared" si="28"/>
        <v>59846212.799999997</v>
      </c>
      <c r="AC36" s="63">
        <f t="shared" si="28"/>
        <v>67331569</v>
      </c>
      <c r="AD36" s="63">
        <f t="shared" si="28"/>
        <v>67331569</v>
      </c>
      <c r="AE36" s="63">
        <f t="shared" si="28"/>
        <v>67331569</v>
      </c>
      <c r="AF36" s="63">
        <f t="shared" si="28"/>
        <v>67331569</v>
      </c>
      <c r="AG36" s="63">
        <f t="shared" si="28"/>
        <v>67331569</v>
      </c>
      <c r="AH36" s="63">
        <f t="shared" si="28"/>
        <v>67331569</v>
      </c>
      <c r="AI36" s="63">
        <f t="shared" ref="AI36:BJ36" si="29">AI28+AI20</f>
        <v>67331569</v>
      </c>
      <c r="AJ36" s="63">
        <f t="shared" si="29"/>
        <v>67331569</v>
      </c>
      <c r="AK36" s="63">
        <f t="shared" si="29"/>
        <v>67331569</v>
      </c>
      <c r="AL36" s="63">
        <f t="shared" si="29"/>
        <v>44884659.600000009</v>
      </c>
      <c r="AM36" s="63">
        <f t="shared" si="29"/>
        <v>41217796.778000005</v>
      </c>
      <c r="AN36" s="63">
        <f t="shared" si="29"/>
        <v>65958765.206000008</v>
      </c>
      <c r="AO36" s="63">
        <f t="shared" si="29"/>
        <v>74205754.682000011</v>
      </c>
      <c r="AP36" s="63">
        <f t="shared" si="29"/>
        <v>74205754.682000011</v>
      </c>
      <c r="AQ36" s="63">
        <f t="shared" si="29"/>
        <v>74205754.682000011</v>
      </c>
      <c r="AR36" s="63">
        <f t="shared" si="29"/>
        <v>74205754.682000011</v>
      </c>
      <c r="AS36" s="63">
        <f t="shared" si="29"/>
        <v>74205754.682000011</v>
      </c>
      <c r="AT36" s="63">
        <f t="shared" si="29"/>
        <v>74205754.682000011</v>
      </c>
      <c r="AU36" s="63">
        <f t="shared" si="29"/>
        <v>74205754.682000011</v>
      </c>
      <c r="AV36" s="63">
        <f t="shared" si="29"/>
        <v>74205754.682000011</v>
      </c>
      <c r="AW36" s="63">
        <f t="shared" si="29"/>
        <v>74205754.682000011</v>
      </c>
      <c r="AX36" s="63">
        <f t="shared" si="29"/>
        <v>49464786.254000008</v>
      </c>
      <c r="AY36" s="63">
        <f t="shared" si="29"/>
        <v>45424324.93054001</v>
      </c>
      <c r="AZ36" s="63">
        <f t="shared" si="29"/>
        <v>72699368.306620017</v>
      </c>
      <c r="BA36" s="63">
        <f t="shared" si="29"/>
        <v>81777941.471880019</v>
      </c>
      <c r="BB36" s="63">
        <f t="shared" si="29"/>
        <v>81777941.471880019</v>
      </c>
      <c r="BC36" s="63">
        <f t="shared" si="29"/>
        <v>81777941.471880019</v>
      </c>
      <c r="BD36" s="63">
        <f t="shared" si="29"/>
        <v>81777941.471880019</v>
      </c>
      <c r="BE36" s="63">
        <f t="shared" si="29"/>
        <v>81777941.471880019</v>
      </c>
      <c r="BF36" s="63">
        <f t="shared" si="29"/>
        <v>81777941.471880019</v>
      </c>
      <c r="BG36" s="63">
        <f t="shared" si="29"/>
        <v>81777941.471880019</v>
      </c>
      <c r="BH36" s="63">
        <f t="shared" si="29"/>
        <v>81777941.471880019</v>
      </c>
      <c r="BI36" s="63">
        <f t="shared" si="29"/>
        <v>81777941.471880019</v>
      </c>
      <c r="BJ36" s="63">
        <f t="shared" si="29"/>
        <v>54531735.608020008</v>
      </c>
    </row>
    <row r="37" spans="1:62" x14ac:dyDescent="0.15">
      <c r="A37" s="47" t="s">
        <v>1220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3789500</v>
      </c>
      <c r="G37" s="63">
        <f t="shared" si="30"/>
        <v>6633000</v>
      </c>
      <c r="H37" s="63">
        <f t="shared" si="30"/>
        <v>6633000</v>
      </c>
      <c r="I37" s="63">
        <f t="shared" si="30"/>
        <v>6633000</v>
      </c>
      <c r="J37" s="63">
        <f t="shared" si="30"/>
        <v>6633000</v>
      </c>
      <c r="K37" s="63">
        <f t="shared" si="30"/>
        <v>6633000</v>
      </c>
      <c r="L37" s="63">
        <f t="shared" si="30"/>
        <v>6633000</v>
      </c>
      <c r="M37" s="63">
        <f t="shared" si="30"/>
        <v>6633000</v>
      </c>
      <c r="N37" s="63">
        <f t="shared" si="30"/>
        <v>6311000</v>
      </c>
      <c r="O37" s="63">
        <f t="shared" si="30"/>
        <v>6768285</v>
      </c>
      <c r="P37" s="63">
        <f t="shared" si="30"/>
        <v>10922025</v>
      </c>
      <c r="Q37" s="63">
        <f t="shared" si="30"/>
        <v>12285740</v>
      </c>
      <c r="R37" s="63">
        <f t="shared" si="30"/>
        <v>12285740</v>
      </c>
      <c r="S37" s="63">
        <f t="shared" si="30"/>
        <v>12285740</v>
      </c>
      <c r="T37" s="63">
        <f t="shared" si="30"/>
        <v>12285740</v>
      </c>
      <c r="U37" s="63">
        <f t="shared" si="30"/>
        <v>12285740</v>
      </c>
      <c r="V37" s="63">
        <f t="shared" si="30"/>
        <v>12285740</v>
      </c>
      <c r="W37" s="63">
        <f t="shared" si="30"/>
        <v>12285740</v>
      </c>
      <c r="X37" s="63">
        <f t="shared" si="30"/>
        <v>12285740</v>
      </c>
      <c r="Y37" s="63">
        <f t="shared" si="30"/>
        <v>12285740</v>
      </c>
      <c r="Z37" s="63">
        <f t="shared" si="30"/>
        <v>8190850</v>
      </c>
      <c r="AA37" s="63">
        <f t="shared" si="30"/>
        <v>15134385.950000001</v>
      </c>
      <c r="AB37" s="63">
        <f t="shared" si="30"/>
        <v>24209922</v>
      </c>
      <c r="AC37" s="63">
        <f t="shared" si="30"/>
        <v>27239346.949999999</v>
      </c>
      <c r="AD37" s="63">
        <f t="shared" si="30"/>
        <v>27239346.949999999</v>
      </c>
      <c r="AE37" s="63">
        <f t="shared" si="30"/>
        <v>27239346.949999999</v>
      </c>
      <c r="AF37" s="63">
        <f t="shared" si="30"/>
        <v>27239346.949999999</v>
      </c>
      <c r="AG37" s="63">
        <f t="shared" si="30"/>
        <v>27239346.949999999</v>
      </c>
      <c r="AH37" s="63">
        <f t="shared" si="30"/>
        <v>27239346.949999999</v>
      </c>
      <c r="AI37" s="63">
        <f t="shared" ref="AI37:BJ37" si="31">AI21+AI29</f>
        <v>27239346.949999999</v>
      </c>
      <c r="AJ37" s="63">
        <f t="shared" si="31"/>
        <v>27239346.949999999</v>
      </c>
      <c r="AK37" s="63">
        <f t="shared" si="31"/>
        <v>27239346.949999999</v>
      </c>
      <c r="AL37" s="63">
        <f t="shared" si="31"/>
        <v>18157441.500000004</v>
      </c>
      <c r="AM37" s="63">
        <f t="shared" si="31"/>
        <v>16603007.779000003</v>
      </c>
      <c r="AN37" s="63">
        <f t="shared" si="31"/>
        <v>26568120.062500004</v>
      </c>
      <c r="AO37" s="63">
        <f t="shared" si="31"/>
        <v>29889824.157000005</v>
      </c>
      <c r="AP37" s="63">
        <f t="shared" si="31"/>
        <v>29889824.157000005</v>
      </c>
      <c r="AQ37" s="63">
        <f t="shared" si="31"/>
        <v>29889824.157000005</v>
      </c>
      <c r="AR37" s="63">
        <f t="shared" si="31"/>
        <v>29889824.157000005</v>
      </c>
      <c r="AS37" s="63">
        <f t="shared" si="31"/>
        <v>29889824.157000005</v>
      </c>
      <c r="AT37" s="63">
        <f t="shared" si="31"/>
        <v>29889824.157000005</v>
      </c>
      <c r="AU37" s="63">
        <f t="shared" si="31"/>
        <v>29889824.157000005</v>
      </c>
      <c r="AV37" s="63">
        <f t="shared" si="31"/>
        <v>29889824.157000005</v>
      </c>
      <c r="AW37" s="63">
        <f t="shared" si="31"/>
        <v>29889824.157000005</v>
      </c>
      <c r="AX37" s="63">
        <f t="shared" si="31"/>
        <v>19924711.873500004</v>
      </c>
      <c r="AY37" s="63">
        <f t="shared" si="31"/>
        <v>18297401.503590003</v>
      </c>
      <c r="AZ37" s="63">
        <f t="shared" si="31"/>
        <v>29283182.863400009</v>
      </c>
      <c r="BA37" s="63">
        <f t="shared" si="31"/>
        <v>32938337.537285004</v>
      </c>
      <c r="BB37" s="63">
        <f t="shared" si="31"/>
        <v>32938337.537285004</v>
      </c>
      <c r="BC37" s="63">
        <f t="shared" si="31"/>
        <v>32938337.537285004</v>
      </c>
      <c r="BD37" s="63">
        <f t="shared" si="31"/>
        <v>32938337.537285004</v>
      </c>
      <c r="BE37" s="63">
        <f t="shared" si="31"/>
        <v>32938337.537285004</v>
      </c>
      <c r="BF37" s="63">
        <f t="shared" si="31"/>
        <v>32938337.537285004</v>
      </c>
      <c r="BG37" s="63">
        <f t="shared" si="31"/>
        <v>32938337.537285004</v>
      </c>
      <c r="BH37" s="63">
        <f t="shared" si="31"/>
        <v>32938337.537285004</v>
      </c>
      <c r="BI37" s="63">
        <f t="shared" si="31"/>
        <v>32938337.537285004</v>
      </c>
      <c r="BJ37" s="63">
        <f t="shared" si="31"/>
        <v>21965664.137575001</v>
      </c>
    </row>
    <row r="38" spans="1:62" x14ac:dyDescent="0.15">
      <c r="A38" s="47" t="s">
        <v>639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392500</v>
      </c>
      <c r="G38" s="63">
        <f t="shared" si="32"/>
        <v>685000</v>
      </c>
      <c r="H38" s="63">
        <f t="shared" si="32"/>
        <v>685000</v>
      </c>
      <c r="I38" s="63">
        <f t="shared" si="32"/>
        <v>685000</v>
      </c>
      <c r="J38" s="63">
        <f t="shared" si="32"/>
        <v>685000</v>
      </c>
      <c r="K38" s="63">
        <f t="shared" si="32"/>
        <v>685000</v>
      </c>
      <c r="L38" s="63">
        <f t="shared" si="32"/>
        <v>685000</v>
      </c>
      <c r="M38" s="63">
        <f t="shared" si="32"/>
        <v>685000</v>
      </c>
      <c r="N38" s="63">
        <f t="shared" si="32"/>
        <v>652500</v>
      </c>
      <c r="O38" s="63">
        <f t="shared" si="32"/>
        <v>730275</v>
      </c>
      <c r="P38" s="63">
        <f t="shared" si="32"/>
        <v>1163625</v>
      </c>
      <c r="Q38" s="63">
        <f t="shared" si="32"/>
        <v>1308075</v>
      </c>
      <c r="R38" s="63">
        <f t="shared" si="32"/>
        <v>1308075</v>
      </c>
      <c r="S38" s="63">
        <f t="shared" si="32"/>
        <v>1308075</v>
      </c>
      <c r="T38" s="63">
        <f t="shared" si="32"/>
        <v>1308075</v>
      </c>
      <c r="U38" s="63">
        <f t="shared" si="32"/>
        <v>1308075</v>
      </c>
      <c r="V38" s="63">
        <f t="shared" si="32"/>
        <v>1308075</v>
      </c>
      <c r="W38" s="63">
        <f t="shared" si="32"/>
        <v>1308075</v>
      </c>
      <c r="X38" s="63">
        <f t="shared" si="32"/>
        <v>1308075</v>
      </c>
      <c r="Y38" s="63">
        <f t="shared" si="32"/>
        <v>1308075</v>
      </c>
      <c r="Z38" s="63">
        <f t="shared" si="32"/>
        <v>872050</v>
      </c>
      <c r="AA38" s="63">
        <f t="shared" si="32"/>
        <v>1588548.75</v>
      </c>
      <c r="AB38" s="63">
        <f t="shared" si="32"/>
        <v>2538815.75</v>
      </c>
      <c r="AC38" s="63">
        <f t="shared" si="32"/>
        <v>2856525.5</v>
      </c>
      <c r="AD38" s="63">
        <f t="shared" si="32"/>
        <v>2856525.5</v>
      </c>
      <c r="AE38" s="63">
        <f t="shared" si="32"/>
        <v>2856525.5</v>
      </c>
      <c r="AF38" s="63">
        <f t="shared" si="32"/>
        <v>2856525.5</v>
      </c>
      <c r="AG38" s="63">
        <f t="shared" si="32"/>
        <v>2856525.5</v>
      </c>
      <c r="AH38" s="63">
        <f t="shared" si="32"/>
        <v>2856525.5</v>
      </c>
      <c r="AI38" s="63">
        <f t="shared" ref="AI38:BJ38" si="33">AI22+AI30</f>
        <v>2856525.5</v>
      </c>
      <c r="AJ38" s="63">
        <f t="shared" si="33"/>
        <v>2856525.5</v>
      </c>
      <c r="AK38" s="63">
        <f t="shared" si="33"/>
        <v>2856525.5</v>
      </c>
      <c r="AL38" s="63">
        <f t="shared" si="33"/>
        <v>1903396.25</v>
      </c>
      <c r="AM38" s="63">
        <f t="shared" si="33"/>
        <v>1721185.415</v>
      </c>
      <c r="AN38" s="63">
        <f t="shared" si="33"/>
        <v>2750221.5350000001</v>
      </c>
      <c r="AO38" s="63">
        <f t="shared" si="33"/>
        <v>3093233.5750000002</v>
      </c>
      <c r="AP38" s="63">
        <f t="shared" si="33"/>
        <v>3093233.5750000002</v>
      </c>
      <c r="AQ38" s="63">
        <f t="shared" si="33"/>
        <v>3093233.5750000002</v>
      </c>
      <c r="AR38" s="63">
        <f t="shared" si="33"/>
        <v>3093233.5750000002</v>
      </c>
      <c r="AS38" s="63">
        <f t="shared" si="33"/>
        <v>3093233.5750000002</v>
      </c>
      <c r="AT38" s="63">
        <f t="shared" si="33"/>
        <v>3093233.5750000002</v>
      </c>
      <c r="AU38" s="63">
        <f t="shared" si="33"/>
        <v>3093233.5750000002</v>
      </c>
      <c r="AV38" s="63">
        <f t="shared" si="33"/>
        <v>3093233.5750000002</v>
      </c>
      <c r="AW38" s="63">
        <f t="shared" si="33"/>
        <v>3093233.5750000002</v>
      </c>
      <c r="AX38" s="63">
        <f t="shared" si="33"/>
        <v>2064197.4550000001</v>
      </c>
      <c r="AY38" s="63">
        <f t="shared" si="33"/>
        <v>1894100.2344500001</v>
      </c>
      <c r="AZ38" s="63">
        <f t="shared" si="33"/>
        <v>3031215.7731250003</v>
      </c>
      <c r="BA38" s="63">
        <f t="shared" si="33"/>
        <v>3408069.6260000002</v>
      </c>
      <c r="BB38" s="63">
        <f t="shared" si="33"/>
        <v>3408069.6260000002</v>
      </c>
      <c r="BC38" s="63">
        <f t="shared" si="33"/>
        <v>3408069.6260000002</v>
      </c>
      <c r="BD38" s="63">
        <f t="shared" si="33"/>
        <v>3408069.6260000002</v>
      </c>
      <c r="BE38" s="63">
        <f t="shared" si="33"/>
        <v>3408069.6260000002</v>
      </c>
      <c r="BF38" s="63">
        <f t="shared" si="33"/>
        <v>3408069.6260000002</v>
      </c>
      <c r="BG38" s="63">
        <f t="shared" si="33"/>
        <v>3408069.6260000002</v>
      </c>
      <c r="BH38" s="63">
        <f t="shared" si="33"/>
        <v>3408069.6260000002</v>
      </c>
      <c r="BI38" s="63">
        <f t="shared" si="33"/>
        <v>3408069.6260000002</v>
      </c>
      <c r="BJ38" s="63">
        <f t="shared" si="33"/>
        <v>2274231.0773499999</v>
      </c>
    </row>
    <row r="39" spans="1:62" x14ac:dyDescent="0.15">
      <c r="A39" s="47" t="s">
        <v>1221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4182000</v>
      </c>
      <c r="G39" s="63">
        <f t="shared" si="34"/>
        <v>7318000</v>
      </c>
      <c r="H39" s="63">
        <f t="shared" si="34"/>
        <v>7318000</v>
      </c>
      <c r="I39" s="63">
        <f t="shared" si="34"/>
        <v>7318000</v>
      </c>
      <c r="J39" s="63">
        <f t="shared" si="34"/>
        <v>7318000</v>
      </c>
      <c r="K39" s="63">
        <f t="shared" si="34"/>
        <v>7318000</v>
      </c>
      <c r="L39" s="63">
        <f t="shared" si="34"/>
        <v>7318000</v>
      </c>
      <c r="M39" s="63">
        <f t="shared" si="34"/>
        <v>7318000</v>
      </c>
      <c r="N39" s="63">
        <f t="shared" si="34"/>
        <v>6963500</v>
      </c>
      <c r="O39" s="63">
        <f t="shared" si="34"/>
        <v>7498560</v>
      </c>
      <c r="P39" s="63">
        <f t="shared" si="34"/>
        <v>12085650</v>
      </c>
      <c r="Q39" s="63">
        <f t="shared" si="34"/>
        <v>13593815</v>
      </c>
      <c r="R39" s="63">
        <f t="shared" si="34"/>
        <v>13593815</v>
      </c>
      <c r="S39" s="63">
        <f t="shared" si="34"/>
        <v>13593815</v>
      </c>
      <c r="T39" s="63">
        <f t="shared" si="34"/>
        <v>13593815</v>
      </c>
      <c r="U39" s="63">
        <f t="shared" si="34"/>
        <v>13593815</v>
      </c>
      <c r="V39" s="63">
        <f t="shared" si="34"/>
        <v>13593815</v>
      </c>
      <c r="W39" s="63">
        <f t="shared" si="34"/>
        <v>13593815</v>
      </c>
      <c r="X39" s="63">
        <f t="shared" si="34"/>
        <v>13593815</v>
      </c>
      <c r="Y39" s="63">
        <f t="shared" si="34"/>
        <v>13593815</v>
      </c>
      <c r="Z39" s="63">
        <f t="shared" si="34"/>
        <v>9062900</v>
      </c>
      <c r="AA39" s="63">
        <f t="shared" si="34"/>
        <v>16722934.700000001</v>
      </c>
      <c r="AB39" s="63">
        <f t="shared" si="34"/>
        <v>26748737.749999996</v>
      </c>
      <c r="AC39" s="63">
        <f t="shared" si="34"/>
        <v>30095872.449999999</v>
      </c>
      <c r="AD39" s="63">
        <f t="shared" si="34"/>
        <v>30095872.449999999</v>
      </c>
      <c r="AE39" s="63">
        <f t="shared" si="34"/>
        <v>30095872.449999999</v>
      </c>
      <c r="AF39" s="63">
        <f t="shared" si="34"/>
        <v>30095872.449999999</v>
      </c>
      <c r="AG39" s="63">
        <f t="shared" si="34"/>
        <v>30095872.449999999</v>
      </c>
      <c r="AH39" s="63">
        <f t="shared" si="34"/>
        <v>30095872.449999999</v>
      </c>
      <c r="AI39" s="63">
        <f t="shared" ref="AI39:BJ39" si="35">AI23+AI31</f>
        <v>30095872.449999999</v>
      </c>
      <c r="AJ39" s="63">
        <f t="shared" si="35"/>
        <v>30095872.449999999</v>
      </c>
      <c r="AK39" s="63">
        <f t="shared" si="35"/>
        <v>30095872.449999999</v>
      </c>
      <c r="AL39" s="63">
        <f t="shared" si="35"/>
        <v>20060837.750000004</v>
      </c>
      <c r="AM39" s="63">
        <f t="shared" si="35"/>
        <v>18324193.194000002</v>
      </c>
      <c r="AN39" s="63">
        <f t="shared" si="35"/>
        <v>29318341.597500004</v>
      </c>
      <c r="AO39" s="63">
        <f t="shared" si="35"/>
        <v>32983057.732000008</v>
      </c>
      <c r="AP39" s="63">
        <f t="shared" si="35"/>
        <v>32983057.732000008</v>
      </c>
      <c r="AQ39" s="63">
        <f t="shared" si="35"/>
        <v>32983057.732000008</v>
      </c>
      <c r="AR39" s="63">
        <f t="shared" si="35"/>
        <v>32983057.732000008</v>
      </c>
      <c r="AS39" s="63">
        <f t="shared" si="35"/>
        <v>32983057.732000008</v>
      </c>
      <c r="AT39" s="63">
        <f t="shared" si="35"/>
        <v>32983057.732000008</v>
      </c>
      <c r="AU39" s="63">
        <f t="shared" si="35"/>
        <v>32983057.732000008</v>
      </c>
      <c r="AV39" s="63">
        <f t="shared" si="35"/>
        <v>32983057.732000008</v>
      </c>
      <c r="AW39" s="63">
        <f t="shared" si="35"/>
        <v>32983057.732000008</v>
      </c>
      <c r="AX39" s="63">
        <f t="shared" si="35"/>
        <v>21988909.328500006</v>
      </c>
      <c r="AY39" s="63">
        <f t="shared" si="35"/>
        <v>20191501.738040004</v>
      </c>
      <c r="AZ39" s="63">
        <f t="shared" si="35"/>
        <v>32314398.636525009</v>
      </c>
      <c r="BA39" s="63">
        <f t="shared" si="35"/>
        <v>36346407.163285002</v>
      </c>
      <c r="BB39" s="63">
        <f t="shared" si="35"/>
        <v>36346407.163285002</v>
      </c>
      <c r="BC39" s="63">
        <f t="shared" si="35"/>
        <v>36346407.163285002</v>
      </c>
      <c r="BD39" s="63">
        <f t="shared" si="35"/>
        <v>36346407.163285002</v>
      </c>
      <c r="BE39" s="63">
        <f t="shared" si="35"/>
        <v>36346407.163285002</v>
      </c>
      <c r="BF39" s="63">
        <f t="shared" si="35"/>
        <v>36346407.163285002</v>
      </c>
      <c r="BG39" s="63">
        <f t="shared" si="35"/>
        <v>36346407.163285002</v>
      </c>
      <c r="BH39" s="63">
        <f t="shared" si="35"/>
        <v>36346407.163285002</v>
      </c>
      <c r="BI39" s="63">
        <f t="shared" si="35"/>
        <v>36346407.163285002</v>
      </c>
      <c r="BJ39" s="63">
        <f t="shared" si="35"/>
        <v>24239895.214925002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1204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1203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616</v>
      </c>
      <c r="G44" s="169">
        <v>1078</v>
      </c>
      <c r="H44" s="169">
        <v>1078</v>
      </c>
      <c r="I44" s="169">
        <v>1078</v>
      </c>
      <c r="J44" s="169">
        <v>1078</v>
      </c>
      <c r="K44" s="169">
        <v>1078</v>
      </c>
      <c r="L44" s="169">
        <v>1078</v>
      </c>
      <c r="M44" s="169">
        <v>1078</v>
      </c>
      <c r="N44" s="169">
        <v>1026</v>
      </c>
      <c r="O44" s="169" cm="1">
        <f t="array" ref="O44:Z44">PronosticoVentaAñ2</f>
        <v>1028</v>
      </c>
      <c r="P44" s="169">
        <v>1645</v>
      </c>
      <c r="Q44" s="169">
        <v>1850</v>
      </c>
      <c r="R44" s="169">
        <v>1850</v>
      </c>
      <c r="S44" s="169">
        <v>1850</v>
      </c>
      <c r="T44" s="169">
        <v>1850</v>
      </c>
      <c r="U44" s="169">
        <v>1850</v>
      </c>
      <c r="V44" s="169">
        <v>1850</v>
      </c>
      <c r="W44" s="169">
        <v>1850</v>
      </c>
      <c r="X44" s="169">
        <v>1850</v>
      </c>
      <c r="Y44" s="169">
        <v>1850</v>
      </c>
      <c r="Z44" s="169">
        <v>1233</v>
      </c>
      <c r="AA44" s="169" cm="1">
        <f t="array" ref="AA44:AL44">PronosticoVentaAñ3</f>
        <v>1815</v>
      </c>
      <c r="AB44" s="169">
        <v>2904</v>
      </c>
      <c r="AC44" s="169">
        <v>3267</v>
      </c>
      <c r="AD44" s="169">
        <v>3267</v>
      </c>
      <c r="AE44" s="169">
        <v>3267</v>
      </c>
      <c r="AF44" s="169">
        <v>3267</v>
      </c>
      <c r="AG44" s="169">
        <v>3267</v>
      </c>
      <c r="AH44" s="169">
        <v>3267</v>
      </c>
      <c r="AI44" s="169">
        <v>3267</v>
      </c>
      <c r="AJ44" s="169">
        <v>3267</v>
      </c>
      <c r="AK44" s="169">
        <v>3267</v>
      </c>
      <c r="AL44" s="368">
        <v>2178</v>
      </c>
      <c r="AM44" s="368" cm="1">
        <f t="array" ref="AM44:AX44">PronosticoVentaAñ4</f>
        <v>1869</v>
      </c>
      <c r="AN44" s="368">
        <v>2991</v>
      </c>
      <c r="AO44" s="368">
        <v>3365</v>
      </c>
      <c r="AP44" s="368">
        <v>3365</v>
      </c>
      <c r="AQ44" s="368">
        <v>3365</v>
      </c>
      <c r="AR44" s="368">
        <v>3365</v>
      </c>
      <c r="AS44" s="368">
        <v>3365</v>
      </c>
      <c r="AT44" s="368">
        <v>3365</v>
      </c>
      <c r="AU44" s="368">
        <v>3365</v>
      </c>
      <c r="AV44" s="368">
        <v>3365</v>
      </c>
      <c r="AW44" s="368">
        <v>3365</v>
      </c>
      <c r="AX44" s="368">
        <v>2243</v>
      </c>
      <c r="AY44" s="368" cm="1">
        <f t="array" ref="AY44:BJ44">PronosticoVentaAñ5</f>
        <v>1925</v>
      </c>
      <c r="AZ44" s="368">
        <v>3081</v>
      </c>
      <c r="BA44" s="368">
        <v>3466</v>
      </c>
      <c r="BB44" s="368">
        <v>3466</v>
      </c>
      <c r="BC44" s="368">
        <v>3466</v>
      </c>
      <c r="BD44" s="368">
        <v>3466</v>
      </c>
      <c r="BE44" s="368">
        <v>3466</v>
      </c>
      <c r="BF44" s="368">
        <v>3466</v>
      </c>
      <c r="BG44" s="368">
        <v>3466</v>
      </c>
      <c r="BH44" s="368">
        <v>3466</v>
      </c>
      <c r="BI44" s="368">
        <v>3466</v>
      </c>
      <c r="BJ44" s="368">
        <v>2311</v>
      </c>
    </row>
    <row r="45" spans="1:62" x14ac:dyDescent="0.15">
      <c r="A45" s="33" t="str">
        <f>'COGS-PRICE-MARGIN_CWS'!A33</f>
        <v>% Aceptación SS Fusión</v>
      </c>
      <c r="B45" s="75"/>
      <c r="C45" s="365">
        <f t="shared" ref="C45:O45" si="36">PorcAceptacionFusionAñ1</f>
        <v>0.3</v>
      </c>
      <c r="D45" s="365">
        <f t="shared" si="36"/>
        <v>0.3</v>
      </c>
      <c r="E45" s="365">
        <f t="shared" si="36"/>
        <v>0.3</v>
      </c>
      <c r="F45" s="365">
        <f t="shared" si="36"/>
        <v>0.3</v>
      </c>
      <c r="G45" s="365">
        <f t="shared" si="36"/>
        <v>0.3</v>
      </c>
      <c r="H45" s="365">
        <f t="shared" si="36"/>
        <v>0.3</v>
      </c>
      <c r="I45" s="365">
        <f t="shared" si="36"/>
        <v>0.3</v>
      </c>
      <c r="J45" s="365">
        <f t="shared" si="36"/>
        <v>0.3</v>
      </c>
      <c r="K45" s="365">
        <f t="shared" si="36"/>
        <v>0.3</v>
      </c>
      <c r="L45" s="365">
        <f t="shared" si="36"/>
        <v>0.3</v>
      </c>
      <c r="M45" s="365">
        <f t="shared" si="36"/>
        <v>0.3</v>
      </c>
      <c r="N45" s="365">
        <f t="shared" si="36"/>
        <v>0.3</v>
      </c>
      <c r="O45" s="365">
        <f t="shared" si="36"/>
        <v>0.3</v>
      </c>
      <c r="P45" s="365">
        <f t="shared" ref="P45:Z45" si="37">PorcAceptacionFusionAñ2</f>
        <v>0.31</v>
      </c>
      <c r="Q45" s="365">
        <f t="shared" si="37"/>
        <v>0.31</v>
      </c>
      <c r="R45" s="365">
        <f t="shared" si="37"/>
        <v>0.31</v>
      </c>
      <c r="S45" s="365">
        <f t="shared" si="37"/>
        <v>0.31</v>
      </c>
      <c r="T45" s="365">
        <f t="shared" si="37"/>
        <v>0.31</v>
      </c>
      <c r="U45" s="365">
        <f t="shared" si="37"/>
        <v>0.31</v>
      </c>
      <c r="V45" s="365">
        <f t="shared" si="37"/>
        <v>0.31</v>
      </c>
      <c r="W45" s="365">
        <f t="shared" si="37"/>
        <v>0.31</v>
      </c>
      <c r="X45" s="365">
        <f t="shared" si="37"/>
        <v>0.31</v>
      </c>
      <c r="Y45" s="365">
        <f t="shared" si="37"/>
        <v>0.31</v>
      </c>
      <c r="Z45" s="365">
        <f t="shared" si="37"/>
        <v>0.31</v>
      </c>
      <c r="AA45" s="365">
        <f t="shared" ref="AA45:AK45" si="38">PorcAceptacionFusionAñ3</f>
        <v>0.5</v>
      </c>
      <c r="AB45" s="365">
        <f t="shared" si="38"/>
        <v>0.5</v>
      </c>
      <c r="AC45" s="365">
        <f t="shared" si="38"/>
        <v>0.5</v>
      </c>
      <c r="AD45" s="365">
        <f t="shared" si="38"/>
        <v>0.5</v>
      </c>
      <c r="AE45" s="365">
        <f t="shared" si="38"/>
        <v>0.5</v>
      </c>
      <c r="AF45" s="365">
        <f t="shared" si="38"/>
        <v>0.5</v>
      </c>
      <c r="AG45" s="365">
        <f t="shared" si="38"/>
        <v>0.5</v>
      </c>
      <c r="AH45" s="365">
        <f t="shared" si="38"/>
        <v>0.5</v>
      </c>
      <c r="AI45" s="365">
        <f t="shared" si="38"/>
        <v>0.5</v>
      </c>
      <c r="AJ45" s="365">
        <f t="shared" si="38"/>
        <v>0.5</v>
      </c>
      <c r="AK45" s="365">
        <f t="shared" si="38"/>
        <v>0.5</v>
      </c>
      <c r="AL45" s="365">
        <f>PorcAceptacionFusionAñ3</f>
        <v>0.5</v>
      </c>
      <c r="AM45" s="365">
        <f t="shared" ref="AM45:AX45" si="39">PorcAceptacionFusionAñ4</f>
        <v>0.5</v>
      </c>
      <c r="AN45" s="365">
        <f t="shared" si="39"/>
        <v>0.5</v>
      </c>
      <c r="AO45" s="365">
        <f t="shared" si="39"/>
        <v>0.5</v>
      </c>
      <c r="AP45" s="365">
        <f t="shared" si="39"/>
        <v>0.5</v>
      </c>
      <c r="AQ45" s="365">
        <f t="shared" si="39"/>
        <v>0.5</v>
      </c>
      <c r="AR45" s="365">
        <f t="shared" si="39"/>
        <v>0.5</v>
      </c>
      <c r="AS45" s="365">
        <f t="shared" si="39"/>
        <v>0.5</v>
      </c>
      <c r="AT45" s="365">
        <f t="shared" si="39"/>
        <v>0.5</v>
      </c>
      <c r="AU45" s="365">
        <f t="shared" si="39"/>
        <v>0.5</v>
      </c>
      <c r="AV45" s="365">
        <f t="shared" si="39"/>
        <v>0.5</v>
      </c>
      <c r="AW45" s="365">
        <f t="shared" si="39"/>
        <v>0.5</v>
      </c>
      <c r="AX45" s="365">
        <f t="shared" si="39"/>
        <v>0.5</v>
      </c>
      <c r="AY45" s="365">
        <f t="shared" ref="AY45:BJ45" si="40">PorcAceptacionFusionAñ5</f>
        <v>0.5</v>
      </c>
      <c r="AZ45" s="365">
        <f t="shared" si="40"/>
        <v>0.5</v>
      </c>
      <c r="BA45" s="365">
        <f t="shared" si="40"/>
        <v>0.5</v>
      </c>
      <c r="BB45" s="365">
        <f t="shared" si="40"/>
        <v>0.5</v>
      </c>
      <c r="BC45" s="365">
        <f t="shared" si="40"/>
        <v>0.5</v>
      </c>
      <c r="BD45" s="365">
        <f t="shared" si="40"/>
        <v>0.5</v>
      </c>
      <c r="BE45" s="365">
        <f t="shared" si="40"/>
        <v>0.5</v>
      </c>
      <c r="BF45" s="365">
        <f t="shared" si="40"/>
        <v>0.5</v>
      </c>
      <c r="BG45" s="365">
        <f t="shared" si="40"/>
        <v>0.5</v>
      </c>
      <c r="BH45" s="365">
        <f t="shared" si="40"/>
        <v>0.5</v>
      </c>
      <c r="BI45" s="365">
        <f t="shared" si="40"/>
        <v>0.5</v>
      </c>
      <c r="BJ45" s="365">
        <f t="shared" si="40"/>
        <v>0.5</v>
      </c>
    </row>
    <row r="46" spans="1:62" x14ac:dyDescent="0.15">
      <c r="A46" s="33" t="str">
        <f>'COGS-PRICE-MARGIN_CWS'!$A4 &amp; " Units"</f>
        <v>Producto Diario Units</v>
      </c>
      <c r="B46" s="75"/>
      <c r="C46" s="169">
        <f>C$44-C$47</f>
        <v>0</v>
      </c>
      <c r="D46" s="169">
        <f t="shared" ref="D46:BJ46" si="41">D$44-D$47</f>
        <v>0</v>
      </c>
      <c r="E46" s="169">
        <f t="shared" si="41"/>
        <v>0</v>
      </c>
      <c r="F46" s="169">
        <f t="shared" si="41"/>
        <v>431</v>
      </c>
      <c r="G46" s="169">
        <f t="shared" si="41"/>
        <v>754</v>
      </c>
      <c r="H46" s="169">
        <f t="shared" si="41"/>
        <v>754</v>
      </c>
      <c r="I46" s="169">
        <f t="shared" si="41"/>
        <v>754</v>
      </c>
      <c r="J46" s="169">
        <f t="shared" si="41"/>
        <v>754</v>
      </c>
      <c r="K46" s="169">
        <f t="shared" si="41"/>
        <v>754</v>
      </c>
      <c r="L46" s="169">
        <f t="shared" si="41"/>
        <v>754</v>
      </c>
      <c r="M46" s="169">
        <f t="shared" si="41"/>
        <v>754</v>
      </c>
      <c r="N46" s="169">
        <f t="shared" si="41"/>
        <v>718</v>
      </c>
      <c r="O46" s="169">
        <f t="shared" si="41"/>
        <v>719</v>
      </c>
      <c r="P46" s="169">
        <f t="shared" si="41"/>
        <v>1135</v>
      </c>
      <c r="Q46" s="169">
        <f t="shared" si="41"/>
        <v>1276</v>
      </c>
      <c r="R46" s="169">
        <f t="shared" si="41"/>
        <v>1276</v>
      </c>
      <c r="S46" s="169">
        <f t="shared" si="41"/>
        <v>1276</v>
      </c>
      <c r="T46" s="169">
        <f t="shared" si="41"/>
        <v>1276</v>
      </c>
      <c r="U46" s="169">
        <f t="shared" si="41"/>
        <v>1276</v>
      </c>
      <c r="V46" s="169">
        <f t="shared" si="41"/>
        <v>1276</v>
      </c>
      <c r="W46" s="169">
        <f t="shared" si="41"/>
        <v>1276</v>
      </c>
      <c r="X46" s="169">
        <f t="shared" si="41"/>
        <v>1276</v>
      </c>
      <c r="Y46" s="169">
        <f t="shared" si="41"/>
        <v>1276</v>
      </c>
      <c r="Z46" s="169">
        <f t="shared" si="41"/>
        <v>850</v>
      </c>
      <c r="AA46" s="169">
        <f t="shared" si="41"/>
        <v>907</v>
      </c>
      <c r="AB46" s="169">
        <f t="shared" si="41"/>
        <v>1452</v>
      </c>
      <c r="AC46" s="169">
        <f t="shared" si="41"/>
        <v>1633</v>
      </c>
      <c r="AD46" s="169">
        <f t="shared" si="41"/>
        <v>1633</v>
      </c>
      <c r="AE46" s="169">
        <f t="shared" si="41"/>
        <v>1633</v>
      </c>
      <c r="AF46" s="169">
        <f t="shared" si="41"/>
        <v>1633</v>
      </c>
      <c r="AG46" s="169">
        <f t="shared" si="41"/>
        <v>1633</v>
      </c>
      <c r="AH46" s="169">
        <f t="shared" si="41"/>
        <v>1633</v>
      </c>
      <c r="AI46" s="169">
        <f t="shared" si="41"/>
        <v>1633</v>
      </c>
      <c r="AJ46" s="169">
        <f t="shared" si="41"/>
        <v>1633</v>
      </c>
      <c r="AK46" s="169">
        <f t="shared" si="41"/>
        <v>1633</v>
      </c>
      <c r="AL46" s="169">
        <f t="shared" si="41"/>
        <v>1089</v>
      </c>
      <c r="AM46" s="169">
        <f t="shared" si="41"/>
        <v>934</v>
      </c>
      <c r="AN46" s="169">
        <f t="shared" si="41"/>
        <v>1495</v>
      </c>
      <c r="AO46" s="169">
        <f t="shared" si="41"/>
        <v>1682</v>
      </c>
      <c r="AP46" s="169">
        <f t="shared" si="41"/>
        <v>1682</v>
      </c>
      <c r="AQ46" s="169">
        <f t="shared" si="41"/>
        <v>1682</v>
      </c>
      <c r="AR46" s="169">
        <f t="shared" si="41"/>
        <v>1682</v>
      </c>
      <c r="AS46" s="169">
        <f t="shared" si="41"/>
        <v>1682</v>
      </c>
      <c r="AT46" s="169">
        <f t="shared" si="41"/>
        <v>1682</v>
      </c>
      <c r="AU46" s="169">
        <f t="shared" si="41"/>
        <v>1682</v>
      </c>
      <c r="AV46" s="169">
        <f t="shared" si="41"/>
        <v>1682</v>
      </c>
      <c r="AW46" s="169">
        <f t="shared" si="41"/>
        <v>1682</v>
      </c>
      <c r="AX46" s="169">
        <f t="shared" si="41"/>
        <v>1121</v>
      </c>
      <c r="AY46" s="169">
        <f t="shared" si="41"/>
        <v>962</v>
      </c>
      <c r="AZ46" s="169">
        <f t="shared" si="41"/>
        <v>1540</v>
      </c>
      <c r="BA46" s="169">
        <f t="shared" si="41"/>
        <v>1733</v>
      </c>
      <c r="BB46" s="169">
        <f t="shared" si="41"/>
        <v>1733</v>
      </c>
      <c r="BC46" s="169">
        <f t="shared" si="41"/>
        <v>1733</v>
      </c>
      <c r="BD46" s="169">
        <f t="shared" si="41"/>
        <v>1733</v>
      </c>
      <c r="BE46" s="169">
        <f t="shared" si="41"/>
        <v>1733</v>
      </c>
      <c r="BF46" s="169">
        <f t="shared" si="41"/>
        <v>1733</v>
      </c>
      <c r="BG46" s="169">
        <f t="shared" si="41"/>
        <v>1733</v>
      </c>
      <c r="BH46" s="169">
        <f t="shared" si="41"/>
        <v>1733</v>
      </c>
      <c r="BI46" s="169">
        <f t="shared" si="41"/>
        <v>1733</v>
      </c>
      <c r="BJ46" s="169">
        <f t="shared" si="41"/>
        <v>1155</v>
      </c>
    </row>
    <row r="47" spans="1:62" x14ac:dyDescent="0.15">
      <c r="A47" s="33" t="str">
        <f>'COGS-PRICE-MARGIN_CWS'!$A28 &amp; " Units"</f>
        <v>Producto Fusión Units</v>
      </c>
      <c r="B47" s="75"/>
      <c r="C47" s="169">
        <f>ROUNDUP(C45*C$44,0)</f>
        <v>0</v>
      </c>
      <c r="D47" s="169">
        <f t="shared" ref="D47:Z47" si="42">ROUNDUP(D45*D$44,0)</f>
        <v>0</v>
      </c>
      <c r="E47" s="169">
        <f t="shared" si="42"/>
        <v>0</v>
      </c>
      <c r="F47" s="169">
        <f t="shared" si="42"/>
        <v>185</v>
      </c>
      <c r="G47" s="169">
        <f t="shared" si="42"/>
        <v>324</v>
      </c>
      <c r="H47" s="169">
        <f t="shared" si="42"/>
        <v>324</v>
      </c>
      <c r="I47" s="169">
        <f t="shared" si="42"/>
        <v>324</v>
      </c>
      <c r="J47" s="169">
        <f t="shared" si="42"/>
        <v>324</v>
      </c>
      <c r="K47" s="169">
        <f t="shared" si="42"/>
        <v>324</v>
      </c>
      <c r="L47" s="169">
        <f t="shared" si="42"/>
        <v>324</v>
      </c>
      <c r="M47" s="169">
        <f t="shared" si="42"/>
        <v>324</v>
      </c>
      <c r="N47" s="169">
        <f t="shared" si="42"/>
        <v>308</v>
      </c>
      <c r="O47" s="169">
        <f t="shared" si="42"/>
        <v>309</v>
      </c>
      <c r="P47" s="169">
        <f t="shared" si="42"/>
        <v>510</v>
      </c>
      <c r="Q47" s="169">
        <f t="shared" si="42"/>
        <v>574</v>
      </c>
      <c r="R47" s="169">
        <f t="shared" si="42"/>
        <v>574</v>
      </c>
      <c r="S47" s="169">
        <f t="shared" si="42"/>
        <v>574</v>
      </c>
      <c r="T47" s="169">
        <f t="shared" si="42"/>
        <v>574</v>
      </c>
      <c r="U47" s="169">
        <f t="shared" si="42"/>
        <v>574</v>
      </c>
      <c r="V47" s="169">
        <f t="shared" si="42"/>
        <v>574</v>
      </c>
      <c r="W47" s="169">
        <f t="shared" si="42"/>
        <v>574</v>
      </c>
      <c r="X47" s="169">
        <f t="shared" si="42"/>
        <v>574</v>
      </c>
      <c r="Y47" s="169">
        <f t="shared" si="42"/>
        <v>574</v>
      </c>
      <c r="Z47" s="169">
        <f t="shared" si="42"/>
        <v>383</v>
      </c>
      <c r="AA47" s="169">
        <f t="shared" ref="AA47:AL47" si="43">ROUNDUP(AA45*AA$44,0)</f>
        <v>908</v>
      </c>
      <c r="AB47" s="169">
        <f t="shared" si="43"/>
        <v>1452</v>
      </c>
      <c r="AC47" s="169">
        <f t="shared" si="43"/>
        <v>1634</v>
      </c>
      <c r="AD47" s="169">
        <f t="shared" si="43"/>
        <v>1634</v>
      </c>
      <c r="AE47" s="169">
        <f t="shared" si="43"/>
        <v>1634</v>
      </c>
      <c r="AF47" s="169">
        <f t="shared" si="43"/>
        <v>1634</v>
      </c>
      <c r="AG47" s="169">
        <f t="shared" si="43"/>
        <v>1634</v>
      </c>
      <c r="AH47" s="169">
        <f t="shared" si="43"/>
        <v>1634</v>
      </c>
      <c r="AI47" s="169">
        <f t="shared" si="43"/>
        <v>1634</v>
      </c>
      <c r="AJ47" s="169">
        <f t="shared" si="43"/>
        <v>1634</v>
      </c>
      <c r="AK47" s="169">
        <f t="shared" si="43"/>
        <v>1634</v>
      </c>
      <c r="AL47" s="169">
        <f t="shared" si="43"/>
        <v>1089</v>
      </c>
      <c r="AM47" s="169">
        <f t="shared" ref="AM47:AX47" si="44">ROUNDUP(AM45*AM$44,0)</f>
        <v>935</v>
      </c>
      <c r="AN47" s="169">
        <f t="shared" si="44"/>
        <v>1496</v>
      </c>
      <c r="AO47" s="169">
        <f t="shared" si="44"/>
        <v>1683</v>
      </c>
      <c r="AP47" s="169">
        <f t="shared" si="44"/>
        <v>1683</v>
      </c>
      <c r="AQ47" s="169">
        <f t="shared" si="44"/>
        <v>1683</v>
      </c>
      <c r="AR47" s="169">
        <f t="shared" si="44"/>
        <v>1683</v>
      </c>
      <c r="AS47" s="169">
        <f t="shared" si="44"/>
        <v>1683</v>
      </c>
      <c r="AT47" s="169">
        <f t="shared" si="44"/>
        <v>1683</v>
      </c>
      <c r="AU47" s="169">
        <f t="shared" si="44"/>
        <v>1683</v>
      </c>
      <c r="AV47" s="169">
        <f t="shared" si="44"/>
        <v>1683</v>
      </c>
      <c r="AW47" s="169">
        <f t="shared" si="44"/>
        <v>1683</v>
      </c>
      <c r="AX47" s="169">
        <f t="shared" si="44"/>
        <v>1122</v>
      </c>
      <c r="AY47" s="169">
        <f t="shared" ref="AY47:BJ47" si="45">ROUNDUP(AY45*AY$44,0)</f>
        <v>963</v>
      </c>
      <c r="AZ47" s="169">
        <f t="shared" si="45"/>
        <v>1541</v>
      </c>
      <c r="BA47" s="169">
        <f t="shared" si="45"/>
        <v>1733</v>
      </c>
      <c r="BB47" s="169">
        <f t="shared" si="45"/>
        <v>1733</v>
      </c>
      <c r="BC47" s="169">
        <f t="shared" si="45"/>
        <v>1733</v>
      </c>
      <c r="BD47" s="169">
        <f t="shared" si="45"/>
        <v>1733</v>
      </c>
      <c r="BE47" s="169">
        <f t="shared" si="45"/>
        <v>1733</v>
      </c>
      <c r="BF47" s="169">
        <f t="shared" si="45"/>
        <v>1733</v>
      </c>
      <c r="BG47" s="169">
        <f t="shared" si="45"/>
        <v>1733</v>
      </c>
      <c r="BH47" s="169">
        <f t="shared" si="45"/>
        <v>1733</v>
      </c>
      <c r="BI47" s="169">
        <f t="shared" si="45"/>
        <v>1733</v>
      </c>
      <c r="BJ47" s="169">
        <f t="shared" si="45"/>
        <v>1156</v>
      </c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207</v>
      </c>
      <c r="C51" s="169">
        <f>C$46</f>
        <v>0</v>
      </c>
      <c r="D51" s="169">
        <f t="shared" ref="D51:BJ51" si="46">D$46</f>
        <v>0</v>
      </c>
      <c r="E51" s="169">
        <f t="shared" si="46"/>
        <v>0</v>
      </c>
      <c r="F51" s="169">
        <f t="shared" si="46"/>
        <v>431</v>
      </c>
      <c r="G51" s="169">
        <f t="shared" si="46"/>
        <v>754</v>
      </c>
      <c r="H51" s="169">
        <f t="shared" si="46"/>
        <v>754</v>
      </c>
      <c r="I51" s="169">
        <f t="shared" si="46"/>
        <v>754</v>
      </c>
      <c r="J51" s="169">
        <f t="shared" si="46"/>
        <v>754</v>
      </c>
      <c r="K51" s="169">
        <f t="shared" si="46"/>
        <v>754</v>
      </c>
      <c r="L51" s="169">
        <f t="shared" si="46"/>
        <v>754</v>
      </c>
      <c r="M51" s="169">
        <f t="shared" si="46"/>
        <v>754</v>
      </c>
      <c r="N51" s="169">
        <f t="shared" si="46"/>
        <v>718</v>
      </c>
      <c r="O51" s="169">
        <f t="shared" si="46"/>
        <v>719</v>
      </c>
      <c r="P51" s="169">
        <f t="shared" si="46"/>
        <v>1135</v>
      </c>
      <c r="Q51" s="169">
        <f t="shared" si="46"/>
        <v>1276</v>
      </c>
      <c r="R51" s="169">
        <f t="shared" si="46"/>
        <v>1276</v>
      </c>
      <c r="S51" s="169">
        <f t="shared" si="46"/>
        <v>1276</v>
      </c>
      <c r="T51" s="169">
        <f t="shared" si="46"/>
        <v>1276</v>
      </c>
      <c r="U51" s="169">
        <f t="shared" si="46"/>
        <v>1276</v>
      </c>
      <c r="V51" s="169">
        <f t="shared" si="46"/>
        <v>1276</v>
      </c>
      <c r="W51" s="169">
        <f t="shared" si="46"/>
        <v>1276</v>
      </c>
      <c r="X51" s="169">
        <f t="shared" si="46"/>
        <v>1276</v>
      </c>
      <c r="Y51" s="169">
        <f t="shared" si="46"/>
        <v>1276</v>
      </c>
      <c r="Z51" s="169">
        <f t="shared" si="46"/>
        <v>850</v>
      </c>
      <c r="AA51" s="169">
        <f t="shared" si="46"/>
        <v>907</v>
      </c>
      <c r="AB51" s="169">
        <f t="shared" si="46"/>
        <v>1452</v>
      </c>
      <c r="AC51" s="169">
        <f t="shared" si="46"/>
        <v>1633</v>
      </c>
      <c r="AD51" s="169">
        <f t="shared" si="46"/>
        <v>1633</v>
      </c>
      <c r="AE51" s="169">
        <f t="shared" si="46"/>
        <v>1633</v>
      </c>
      <c r="AF51" s="169">
        <f t="shared" si="46"/>
        <v>1633</v>
      </c>
      <c r="AG51" s="169">
        <f t="shared" si="46"/>
        <v>1633</v>
      </c>
      <c r="AH51" s="169">
        <f t="shared" si="46"/>
        <v>1633</v>
      </c>
      <c r="AI51" s="169">
        <f t="shared" si="46"/>
        <v>1633</v>
      </c>
      <c r="AJ51" s="169">
        <f t="shared" si="46"/>
        <v>1633</v>
      </c>
      <c r="AK51" s="169">
        <f t="shared" si="46"/>
        <v>1633</v>
      </c>
      <c r="AL51" s="169">
        <f t="shared" si="46"/>
        <v>1089</v>
      </c>
      <c r="AM51" s="169">
        <f t="shared" si="46"/>
        <v>934</v>
      </c>
      <c r="AN51" s="169">
        <f t="shared" si="46"/>
        <v>1495</v>
      </c>
      <c r="AO51" s="169">
        <f t="shared" si="46"/>
        <v>1682</v>
      </c>
      <c r="AP51" s="169">
        <f t="shared" si="46"/>
        <v>1682</v>
      </c>
      <c r="AQ51" s="169">
        <f t="shared" si="46"/>
        <v>1682</v>
      </c>
      <c r="AR51" s="169">
        <f t="shared" si="46"/>
        <v>1682</v>
      </c>
      <c r="AS51" s="169">
        <f t="shared" si="46"/>
        <v>1682</v>
      </c>
      <c r="AT51" s="169">
        <f t="shared" si="46"/>
        <v>1682</v>
      </c>
      <c r="AU51" s="169">
        <f t="shared" si="46"/>
        <v>1682</v>
      </c>
      <c r="AV51" s="169">
        <f t="shared" si="46"/>
        <v>1682</v>
      </c>
      <c r="AW51" s="169">
        <f t="shared" si="46"/>
        <v>1682</v>
      </c>
      <c r="AX51" s="169">
        <f t="shared" si="46"/>
        <v>1121</v>
      </c>
      <c r="AY51" s="169">
        <f t="shared" si="46"/>
        <v>962</v>
      </c>
      <c r="AZ51" s="169">
        <f t="shared" si="46"/>
        <v>1540</v>
      </c>
      <c r="BA51" s="169">
        <f t="shared" si="46"/>
        <v>1733</v>
      </c>
      <c r="BB51" s="169">
        <f t="shared" si="46"/>
        <v>1733</v>
      </c>
      <c r="BC51" s="169">
        <f t="shared" si="46"/>
        <v>1733</v>
      </c>
      <c r="BD51" s="169">
        <f t="shared" si="46"/>
        <v>1733</v>
      </c>
      <c r="BE51" s="169">
        <f t="shared" si="46"/>
        <v>1733</v>
      </c>
      <c r="BF51" s="169">
        <f t="shared" si="46"/>
        <v>1733</v>
      </c>
      <c r="BG51" s="169">
        <f t="shared" si="46"/>
        <v>1733</v>
      </c>
      <c r="BH51" s="169">
        <f t="shared" si="46"/>
        <v>1733</v>
      </c>
      <c r="BI51" s="169">
        <f t="shared" si="46"/>
        <v>1733</v>
      </c>
      <c r="BJ51" s="169">
        <f t="shared" si="46"/>
        <v>1155</v>
      </c>
      <c r="BK51" s="118">
        <f>SUM(C51:BJ51)</f>
        <v>76702</v>
      </c>
    </row>
    <row r="52" spans="1:63" outlineLevel="1" x14ac:dyDescent="0.15">
      <c r="A52" s="47" t="str">
        <f>'COGS-PRICE-MARGIN_CWS'!A105</f>
        <v>Plato servicio</v>
      </c>
      <c r="C52" s="63">
        <f>'COGS-PRICE-MARGIN_CWS'!$B5*C51</f>
        <v>0</v>
      </c>
      <c r="D52" s="63">
        <f>'COGS-PRICE-MARGIN_CWS'!$B5*D51</f>
        <v>0</v>
      </c>
      <c r="E52" s="63">
        <f>'COGS-PRICE-MARGIN_CWS'!$B5*E51</f>
        <v>0</v>
      </c>
      <c r="F52" s="63">
        <f>'COGS-PRICE-MARGIN_CWS'!$B5*F51</f>
        <v>6034000</v>
      </c>
      <c r="G52" s="63">
        <f>'COGS-PRICE-MARGIN_CWS'!$B5*G51</f>
        <v>10556000</v>
      </c>
      <c r="H52" s="63">
        <f>'COGS-PRICE-MARGIN_CWS'!$B5*H51</f>
        <v>10556000</v>
      </c>
      <c r="I52" s="63">
        <f>'COGS-PRICE-MARGIN_CWS'!$B5*I51</f>
        <v>10556000</v>
      </c>
      <c r="J52" s="63">
        <f>'COGS-PRICE-MARGIN_CWS'!$B5*J51</f>
        <v>10556000</v>
      </c>
      <c r="K52" s="63">
        <f>'COGS-PRICE-MARGIN_CWS'!$B5*K51</f>
        <v>10556000</v>
      </c>
      <c r="L52" s="63">
        <f>'COGS-PRICE-MARGIN_CWS'!$B5*L51</f>
        <v>10556000</v>
      </c>
      <c r="M52" s="63">
        <f>'COGS-PRICE-MARGIN_CWS'!$B5*M51</f>
        <v>10556000</v>
      </c>
      <c r="N52" s="63">
        <f>'COGS-PRICE-MARGIN_CWS'!$B5*N51</f>
        <v>10052000</v>
      </c>
      <c r="O52" s="63">
        <f>'COGS-PRICE-MARGIN_CWS'!$B55*O51</f>
        <v>10770620</v>
      </c>
      <c r="P52" s="63">
        <f>'COGS-PRICE-MARGIN_CWS'!$B55*P51</f>
        <v>17002300</v>
      </c>
      <c r="Q52" s="63">
        <f>'COGS-PRICE-MARGIN_CWS'!$B55*Q51</f>
        <v>19114480</v>
      </c>
      <c r="R52" s="63">
        <f>'COGS-PRICE-MARGIN_CWS'!$B55*R51</f>
        <v>19114480</v>
      </c>
      <c r="S52" s="63">
        <f>'COGS-PRICE-MARGIN_CWS'!$B55*S51</f>
        <v>19114480</v>
      </c>
      <c r="T52" s="63">
        <f>'COGS-PRICE-MARGIN_CWS'!$B55*T51</f>
        <v>19114480</v>
      </c>
      <c r="U52" s="63">
        <f>'COGS-PRICE-MARGIN_CWS'!$B55*U51</f>
        <v>19114480</v>
      </c>
      <c r="V52" s="63">
        <f>'COGS-PRICE-MARGIN_CWS'!$B55*V51</f>
        <v>19114480</v>
      </c>
      <c r="W52" s="63">
        <f>'COGS-PRICE-MARGIN_CWS'!$B55*W51</f>
        <v>19114480</v>
      </c>
      <c r="X52" s="63">
        <f>'COGS-PRICE-MARGIN_CWS'!$B55*X51</f>
        <v>19114480</v>
      </c>
      <c r="Y52" s="63">
        <f>'COGS-PRICE-MARGIN_CWS'!$B55*Y51</f>
        <v>19114480</v>
      </c>
      <c r="Z52" s="63">
        <f>'COGS-PRICE-MARGIN_CWS'!$B55*Z51</f>
        <v>12733000</v>
      </c>
      <c r="AA52" s="63">
        <f>'COGS-PRICE-MARGIN_CWS'!$B105*AA51</f>
        <v>14537940.200000001</v>
      </c>
      <c r="AB52" s="63">
        <f>'COGS-PRICE-MARGIN_CWS'!$B105*AB51</f>
        <v>23273527.199999999</v>
      </c>
      <c r="AC52" s="63">
        <f>'COGS-PRICE-MARGIN_CWS'!$B105*AC51</f>
        <v>26174703.800000001</v>
      </c>
      <c r="AD52" s="63">
        <f>'COGS-PRICE-MARGIN_CWS'!$B105*AD51</f>
        <v>26174703.800000001</v>
      </c>
      <c r="AE52" s="63">
        <f>'COGS-PRICE-MARGIN_CWS'!$B105*AE51</f>
        <v>26174703.800000001</v>
      </c>
      <c r="AF52" s="63">
        <f>'COGS-PRICE-MARGIN_CWS'!$B105*AF51</f>
        <v>26174703.800000001</v>
      </c>
      <c r="AG52" s="63">
        <f>'COGS-PRICE-MARGIN_CWS'!$B105*AG51</f>
        <v>26174703.800000001</v>
      </c>
      <c r="AH52" s="63">
        <f>'COGS-PRICE-MARGIN_CWS'!$B105*AH51</f>
        <v>26174703.800000001</v>
      </c>
      <c r="AI52" s="63">
        <f>'COGS-PRICE-MARGIN_CWS'!$B105*AI51</f>
        <v>26174703.800000001</v>
      </c>
      <c r="AJ52" s="63">
        <f>'COGS-PRICE-MARGIN_CWS'!$B105*AJ51</f>
        <v>26174703.800000001</v>
      </c>
      <c r="AK52" s="63">
        <f>'COGS-PRICE-MARGIN_CWS'!$B105*AK51</f>
        <v>26174703.800000001</v>
      </c>
      <c r="AL52" s="63">
        <f>'COGS-PRICE-MARGIN_CWS'!$B105*AL51</f>
        <v>17455145.400000002</v>
      </c>
      <c r="AM52" s="63">
        <f>'COGS-PRICE-MARGIN_CWS'!$B155*AM51</f>
        <v>16018662.268000003</v>
      </c>
      <c r="AN52" s="63">
        <f>'COGS-PRICE-MARGIN_CWS'!$B155*AN51</f>
        <v>25640149.990000002</v>
      </c>
      <c r="AO52" s="63">
        <f>'COGS-PRICE-MARGIN_CWS'!$B155*AO51</f>
        <v>28847312.564000003</v>
      </c>
      <c r="AP52" s="63">
        <f>'COGS-PRICE-MARGIN_CWS'!$B155*AP51</f>
        <v>28847312.564000003</v>
      </c>
      <c r="AQ52" s="63">
        <f>'COGS-PRICE-MARGIN_CWS'!$B155*AQ51</f>
        <v>28847312.564000003</v>
      </c>
      <c r="AR52" s="63">
        <f>'COGS-PRICE-MARGIN_CWS'!$B155*AR51</f>
        <v>28847312.564000003</v>
      </c>
      <c r="AS52" s="63">
        <f>'COGS-PRICE-MARGIN_CWS'!$B155*AS51</f>
        <v>28847312.564000003</v>
      </c>
      <c r="AT52" s="63">
        <f>'COGS-PRICE-MARGIN_CWS'!$B155*AT51</f>
        <v>28847312.564000003</v>
      </c>
      <c r="AU52" s="63">
        <f>'COGS-PRICE-MARGIN_CWS'!$B155*AU51</f>
        <v>28847312.564000003</v>
      </c>
      <c r="AV52" s="63">
        <f>'COGS-PRICE-MARGIN_CWS'!$B155*AV51</f>
        <v>28847312.564000003</v>
      </c>
      <c r="AW52" s="63">
        <f>'COGS-PRICE-MARGIN_CWS'!$B155*AW51</f>
        <v>28847312.564000003</v>
      </c>
      <c r="AX52" s="63">
        <f>'COGS-PRICE-MARGIN_CWS'!$B155*AX51</f>
        <v>19225824.842000004</v>
      </c>
      <c r="AY52" s="63">
        <f>'COGS-PRICE-MARGIN_CWS'!$B205*AY51</f>
        <v>17653800.662680004</v>
      </c>
      <c r="AZ52" s="63">
        <f>'COGS-PRICE-MARGIN_CWS'!$B205*AZ51</f>
        <v>28260761.975600008</v>
      </c>
      <c r="BA52" s="63">
        <f>'COGS-PRICE-MARGIN_CWS'!$B205*BA51</f>
        <v>31802532.794620007</v>
      </c>
      <c r="BB52" s="63">
        <f>'COGS-PRICE-MARGIN_CWS'!$B205*BB51</f>
        <v>31802532.794620007</v>
      </c>
      <c r="BC52" s="63">
        <f>'COGS-PRICE-MARGIN_CWS'!$B205*BC51</f>
        <v>31802532.794620007</v>
      </c>
      <c r="BD52" s="63">
        <f>'COGS-PRICE-MARGIN_CWS'!$B205*BD51</f>
        <v>31802532.794620007</v>
      </c>
      <c r="BE52" s="63">
        <f>'COGS-PRICE-MARGIN_CWS'!$B205*BE51</f>
        <v>31802532.794620007</v>
      </c>
      <c r="BF52" s="63">
        <f>'COGS-PRICE-MARGIN_CWS'!$B205*BF51</f>
        <v>31802532.794620007</v>
      </c>
      <c r="BG52" s="63">
        <f>'COGS-PRICE-MARGIN_CWS'!$B205*BG51</f>
        <v>31802532.794620007</v>
      </c>
      <c r="BH52" s="63">
        <f>'COGS-PRICE-MARGIN_CWS'!$B205*BH51</f>
        <v>31802532.794620007</v>
      </c>
      <c r="BI52" s="63">
        <f>'COGS-PRICE-MARGIN_CWS'!$B205*BI51</f>
        <v>31802532.794620007</v>
      </c>
      <c r="BJ52" s="63">
        <f>'COGS-PRICE-MARGIN_CWS'!$B205*BJ51</f>
        <v>21195571.481700003</v>
      </c>
      <c r="BK52" s="118">
        <f>SUM(C52:BJ52)</f>
        <v>1267196566.4475603</v>
      </c>
    </row>
    <row r="53" spans="1:63" outlineLevel="1" x14ac:dyDescent="0.15">
      <c r="A53" s="47" t="s">
        <v>335</v>
      </c>
      <c r="C53" s="172">
        <f>'COGS-PRICE-MARGIN_CWS'!$C5</f>
        <v>0</v>
      </c>
      <c r="D53" s="172">
        <f>'COGS-PRICE-MARGIN_CWS'!$C5</f>
        <v>0</v>
      </c>
      <c r="E53" s="172">
        <f>'COGS-PRICE-MARGIN_CWS'!$C5</f>
        <v>0</v>
      </c>
      <c r="F53" s="172">
        <f>'COGS-PRICE-MARGIN_CWS'!$C5</f>
        <v>0</v>
      </c>
      <c r="G53" s="172">
        <f>'COGS-PRICE-MARGIN_CWS'!$C5</f>
        <v>0</v>
      </c>
      <c r="H53" s="172">
        <f>'COGS-PRICE-MARGIN_CWS'!$C5</f>
        <v>0</v>
      </c>
      <c r="I53" s="172">
        <f>'COGS-PRICE-MARGIN_CWS'!$C5</f>
        <v>0</v>
      </c>
      <c r="J53" s="172">
        <f>'COGS-PRICE-MARGIN_CWS'!$C5</f>
        <v>0</v>
      </c>
      <c r="K53" s="172">
        <f>'COGS-PRICE-MARGIN_CWS'!$C5</f>
        <v>0</v>
      </c>
      <c r="L53" s="172">
        <f>'COGS-PRICE-MARGIN_CWS'!$C5</f>
        <v>0</v>
      </c>
      <c r="M53" s="172">
        <f>'COGS-PRICE-MARGIN_CWS'!$C5</f>
        <v>0</v>
      </c>
      <c r="N53" s="172">
        <f>'COGS-PRICE-MARGIN_CWS'!$C5</f>
        <v>0</v>
      </c>
      <c r="O53" s="172">
        <f>'COGS-PRICE-MARGIN_CWS'!$C55</f>
        <v>0</v>
      </c>
      <c r="P53" s="172">
        <f>'COGS-PRICE-MARGIN_CWS'!$C55</f>
        <v>0</v>
      </c>
      <c r="Q53" s="172">
        <f>'COGS-PRICE-MARGIN_CWS'!$C55</f>
        <v>0</v>
      </c>
      <c r="R53" s="172">
        <f>'COGS-PRICE-MARGIN_CWS'!$C55</f>
        <v>0</v>
      </c>
      <c r="S53" s="172">
        <f>'COGS-PRICE-MARGIN_CWS'!$C55</f>
        <v>0</v>
      </c>
      <c r="T53" s="172">
        <f>'COGS-PRICE-MARGIN_CWS'!$C55</f>
        <v>0</v>
      </c>
      <c r="U53" s="172">
        <f>'COGS-PRICE-MARGIN_CWS'!$C55</f>
        <v>0</v>
      </c>
      <c r="V53" s="172">
        <f>'COGS-PRICE-MARGIN_CWS'!$C55</f>
        <v>0</v>
      </c>
      <c r="W53" s="172">
        <f>'COGS-PRICE-MARGIN_CWS'!$C55</f>
        <v>0</v>
      </c>
      <c r="X53" s="172">
        <f>'COGS-PRICE-MARGIN_CWS'!$C55</f>
        <v>0</v>
      </c>
      <c r="Y53" s="172">
        <f>'COGS-PRICE-MARGIN_CWS'!$C55</f>
        <v>0</v>
      </c>
      <c r="Z53" s="172">
        <f>'COGS-PRICE-MARGIN_CWS'!$C55</f>
        <v>0</v>
      </c>
      <c r="AA53" s="172">
        <f>'COGS-PRICE-MARGIN_CWS'!$C105</f>
        <v>0</v>
      </c>
      <c r="AB53" s="172">
        <f>'COGS-PRICE-MARGIN_CWS'!$C105</f>
        <v>0</v>
      </c>
      <c r="AC53" s="172">
        <f>'COGS-PRICE-MARGIN_CWS'!$C105</f>
        <v>0</v>
      </c>
      <c r="AD53" s="172">
        <f>'COGS-PRICE-MARGIN_CWS'!$C105</f>
        <v>0</v>
      </c>
      <c r="AE53" s="172">
        <f>'COGS-PRICE-MARGIN_CWS'!$C105</f>
        <v>0</v>
      </c>
      <c r="AF53" s="172">
        <f>'COGS-PRICE-MARGIN_CWS'!$C105</f>
        <v>0</v>
      </c>
      <c r="AG53" s="172">
        <f>'COGS-PRICE-MARGIN_CWS'!$C105</f>
        <v>0</v>
      </c>
      <c r="AH53" s="172">
        <f>'COGS-PRICE-MARGIN_CWS'!$C105</f>
        <v>0</v>
      </c>
      <c r="AI53" s="172">
        <f>'COGS-PRICE-MARGIN_CWS'!$C105</f>
        <v>0</v>
      </c>
      <c r="AJ53" s="172">
        <f>'COGS-PRICE-MARGIN_CWS'!$C105</f>
        <v>0</v>
      </c>
      <c r="AK53" s="172">
        <f>'COGS-PRICE-MARGIN_CWS'!$C105</f>
        <v>0</v>
      </c>
      <c r="AL53" s="172">
        <f>'COGS-PRICE-MARGIN_CWS'!$C105</f>
        <v>0</v>
      </c>
      <c r="AM53" s="172">
        <f>'COGS-PRICE-MARGIN_CWS'!$C155</f>
        <v>0</v>
      </c>
      <c r="AN53" s="172">
        <f>'COGS-PRICE-MARGIN_CWS'!$C155</f>
        <v>0</v>
      </c>
      <c r="AO53" s="172">
        <f>'COGS-PRICE-MARGIN_CWS'!$C155</f>
        <v>0</v>
      </c>
      <c r="AP53" s="172">
        <f>'COGS-PRICE-MARGIN_CWS'!$C155</f>
        <v>0</v>
      </c>
      <c r="AQ53" s="172">
        <f>'COGS-PRICE-MARGIN_CWS'!$C155</f>
        <v>0</v>
      </c>
      <c r="AR53" s="172">
        <f>'COGS-PRICE-MARGIN_CWS'!$C155</f>
        <v>0</v>
      </c>
      <c r="AS53" s="172">
        <f>'COGS-PRICE-MARGIN_CWS'!$C155</f>
        <v>0</v>
      </c>
      <c r="AT53" s="172">
        <f>'COGS-PRICE-MARGIN_CWS'!$C155</f>
        <v>0</v>
      </c>
      <c r="AU53" s="172">
        <f>'COGS-PRICE-MARGIN_CWS'!$C155</f>
        <v>0</v>
      </c>
      <c r="AV53" s="172">
        <f>'COGS-PRICE-MARGIN_CWS'!$C155</f>
        <v>0</v>
      </c>
      <c r="AW53" s="172">
        <f>'COGS-PRICE-MARGIN_CWS'!$C155</f>
        <v>0</v>
      </c>
      <c r="AX53" s="172">
        <f>'COGS-PRICE-MARGIN_CWS'!$C155</f>
        <v>0</v>
      </c>
      <c r="AY53" s="172">
        <f>'COGS-PRICE-MARGIN_CWS'!$C205</f>
        <v>0</v>
      </c>
      <c r="AZ53" s="172">
        <f>'COGS-PRICE-MARGIN_CWS'!$C205</f>
        <v>0</v>
      </c>
      <c r="BA53" s="172">
        <f>'COGS-PRICE-MARGIN_CWS'!$C205</f>
        <v>0</v>
      </c>
      <c r="BB53" s="172">
        <f>'COGS-PRICE-MARGIN_CWS'!$C205</f>
        <v>0</v>
      </c>
      <c r="BC53" s="172">
        <f>'COGS-PRICE-MARGIN_CWS'!$C205</f>
        <v>0</v>
      </c>
      <c r="BD53" s="172">
        <f>'COGS-PRICE-MARGIN_CWS'!$C205</f>
        <v>0</v>
      </c>
      <c r="BE53" s="172">
        <f>'COGS-PRICE-MARGIN_CWS'!$C205</f>
        <v>0</v>
      </c>
      <c r="BF53" s="172">
        <f>'COGS-PRICE-MARGIN_CWS'!$C205</f>
        <v>0</v>
      </c>
      <c r="BG53" s="172">
        <f>'COGS-PRICE-MARGIN_CWS'!$C205</f>
        <v>0</v>
      </c>
      <c r="BH53" s="172">
        <f>'COGS-PRICE-MARGIN_CWS'!$C205</f>
        <v>0</v>
      </c>
      <c r="BI53" s="172">
        <f>'COGS-PRICE-MARGIN_CWS'!$C205</f>
        <v>0</v>
      </c>
      <c r="BJ53" s="172">
        <f>'COGS-PRICE-MARGIN_CWS'!$C205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643</v>
      </c>
      <c r="C55" s="70">
        <f>IF(C51&gt;0,C56/C51,0)</f>
        <v>0</v>
      </c>
      <c r="D55" s="70">
        <f t="shared" ref="D55:BJ55" si="47">IF(D51&gt;0,D56/D51,0)</f>
        <v>0</v>
      </c>
      <c r="E55" s="70">
        <f t="shared" si="47"/>
        <v>0</v>
      </c>
      <c r="F55" s="70">
        <f t="shared" si="47"/>
        <v>14000</v>
      </c>
      <c r="G55" s="70">
        <f t="shared" si="47"/>
        <v>14000</v>
      </c>
      <c r="H55" s="70">
        <f t="shared" si="47"/>
        <v>14000</v>
      </c>
      <c r="I55" s="70">
        <f t="shared" si="47"/>
        <v>14000</v>
      </c>
      <c r="J55" s="70">
        <f t="shared" si="47"/>
        <v>14000</v>
      </c>
      <c r="K55" s="70">
        <f t="shared" si="47"/>
        <v>14000</v>
      </c>
      <c r="L55" s="70">
        <f t="shared" si="47"/>
        <v>14000</v>
      </c>
      <c r="M55" s="70">
        <f t="shared" si="47"/>
        <v>14000</v>
      </c>
      <c r="N55" s="70">
        <f t="shared" si="47"/>
        <v>14000</v>
      </c>
      <c r="O55" s="70">
        <f t="shared" si="47"/>
        <v>14980</v>
      </c>
      <c r="P55" s="70">
        <f t="shared" si="47"/>
        <v>14980</v>
      </c>
      <c r="Q55" s="70">
        <f t="shared" si="47"/>
        <v>14980</v>
      </c>
      <c r="R55" s="70">
        <f t="shared" si="47"/>
        <v>14980</v>
      </c>
      <c r="S55" s="70">
        <f t="shared" si="47"/>
        <v>14980</v>
      </c>
      <c r="T55" s="70">
        <f t="shared" si="47"/>
        <v>14980</v>
      </c>
      <c r="U55" s="70">
        <f t="shared" si="47"/>
        <v>14980</v>
      </c>
      <c r="V55" s="70">
        <f t="shared" si="47"/>
        <v>14980</v>
      </c>
      <c r="W55" s="70">
        <f t="shared" si="47"/>
        <v>14980</v>
      </c>
      <c r="X55" s="70">
        <f t="shared" si="47"/>
        <v>14980</v>
      </c>
      <c r="Y55" s="70">
        <f t="shared" si="47"/>
        <v>14980</v>
      </c>
      <c r="Z55" s="70">
        <f t="shared" si="47"/>
        <v>14980</v>
      </c>
      <c r="AA55" s="70">
        <f t="shared" si="47"/>
        <v>16028.6</v>
      </c>
      <c r="AB55" s="70">
        <f t="shared" si="47"/>
        <v>16028.6</v>
      </c>
      <c r="AC55" s="70">
        <f t="shared" si="47"/>
        <v>16028.6</v>
      </c>
      <c r="AD55" s="70">
        <f t="shared" si="47"/>
        <v>16028.6</v>
      </c>
      <c r="AE55" s="70">
        <f t="shared" si="47"/>
        <v>16028.6</v>
      </c>
      <c r="AF55" s="70">
        <f t="shared" si="47"/>
        <v>16028.6</v>
      </c>
      <c r="AG55" s="70">
        <f t="shared" si="47"/>
        <v>16028.6</v>
      </c>
      <c r="AH55" s="70">
        <f t="shared" si="47"/>
        <v>16028.6</v>
      </c>
      <c r="AI55" s="70">
        <f t="shared" si="47"/>
        <v>16028.6</v>
      </c>
      <c r="AJ55" s="70">
        <f t="shared" si="47"/>
        <v>16028.6</v>
      </c>
      <c r="AK55" s="70">
        <f t="shared" si="47"/>
        <v>16028.6</v>
      </c>
      <c r="AL55" s="70">
        <f t="shared" si="47"/>
        <v>16028.600000000002</v>
      </c>
      <c r="AM55" s="70">
        <f t="shared" si="47"/>
        <v>17150.602000000003</v>
      </c>
      <c r="AN55" s="70">
        <f t="shared" si="47"/>
        <v>17150.602000000003</v>
      </c>
      <c r="AO55" s="70">
        <f t="shared" si="47"/>
        <v>17150.602000000003</v>
      </c>
      <c r="AP55" s="70">
        <f t="shared" si="47"/>
        <v>17150.602000000003</v>
      </c>
      <c r="AQ55" s="70">
        <f t="shared" si="47"/>
        <v>17150.602000000003</v>
      </c>
      <c r="AR55" s="70">
        <f t="shared" si="47"/>
        <v>17150.602000000003</v>
      </c>
      <c r="AS55" s="70">
        <f t="shared" si="47"/>
        <v>17150.602000000003</v>
      </c>
      <c r="AT55" s="70">
        <f t="shared" si="47"/>
        <v>17150.602000000003</v>
      </c>
      <c r="AU55" s="70">
        <f t="shared" si="47"/>
        <v>17150.602000000003</v>
      </c>
      <c r="AV55" s="70">
        <f t="shared" si="47"/>
        <v>17150.602000000003</v>
      </c>
      <c r="AW55" s="70">
        <f t="shared" si="47"/>
        <v>17150.602000000003</v>
      </c>
      <c r="AX55" s="70">
        <f t="shared" si="47"/>
        <v>17150.602000000003</v>
      </c>
      <c r="AY55" s="70">
        <f t="shared" si="47"/>
        <v>18351.144140000004</v>
      </c>
      <c r="AZ55" s="70">
        <f t="shared" si="47"/>
        <v>18351.144140000004</v>
      </c>
      <c r="BA55" s="70">
        <f t="shared" si="47"/>
        <v>18351.144140000004</v>
      </c>
      <c r="BB55" s="70">
        <f t="shared" si="47"/>
        <v>18351.144140000004</v>
      </c>
      <c r="BC55" s="70">
        <f t="shared" si="47"/>
        <v>18351.144140000004</v>
      </c>
      <c r="BD55" s="70">
        <f t="shared" si="47"/>
        <v>18351.144140000004</v>
      </c>
      <c r="BE55" s="70">
        <f t="shared" si="47"/>
        <v>18351.144140000004</v>
      </c>
      <c r="BF55" s="70">
        <f t="shared" si="47"/>
        <v>18351.144140000004</v>
      </c>
      <c r="BG55" s="70">
        <f t="shared" si="47"/>
        <v>18351.144140000004</v>
      </c>
      <c r="BH55" s="70">
        <f t="shared" si="47"/>
        <v>18351.144140000004</v>
      </c>
      <c r="BI55" s="70">
        <f t="shared" si="47"/>
        <v>18351.144140000004</v>
      </c>
      <c r="BJ55" s="70">
        <f t="shared" si="47"/>
        <v>18351.144140000004</v>
      </c>
    </row>
    <row r="56" spans="1:63" outlineLevel="1" x14ac:dyDescent="0.15">
      <c r="A56" s="44" t="s">
        <v>336</v>
      </c>
      <c r="C56" s="178">
        <f t="shared" ref="C56:AH56" si="48">C52*(1-C53)</f>
        <v>0</v>
      </c>
      <c r="D56" s="178">
        <f t="shared" si="48"/>
        <v>0</v>
      </c>
      <c r="E56" s="178">
        <f t="shared" si="48"/>
        <v>0</v>
      </c>
      <c r="F56" s="178">
        <f t="shared" si="48"/>
        <v>6034000</v>
      </c>
      <c r="G56" s="178">
        <f t="shared" si="48"/>
        <v>10556000</v>
      </c>
      <c r="H56" s="178">
        <f t="shared" si="48"/>
        <v>10556000</v>
      </c>
      <c r="I56" s="178">
        <f t="shared" si="48"/>
        <v>10556000</v>
      </c>
      <c r="J56" s="178">
        <f t="shared" si="48"/>
        <v>10556000</v>
      </c>
      <c r="K56" s="178">
        <f t="shared" si="48"/>
        <v>10556000</v>
      </c>
      <c r="L56" s="178">
        <f t="shared" si="48"/>
        <v>10556000</v>
      </c>
      <c r="M56" s="178">
        <f t="shared" si="48"/>
        <v>10556000</v>
      </c>
      <c r="N56" s="178">
        <f t="shared" si="48"/>
        <v>10052000</v>
      </c>
      <c r="O56" s="178">
        <f t="shared" si="48"/>
        <v>10770620</v>
      </c>
      <c r="P56" s="178">
        <f t="shared" si="48"/>
        <v>17002300</v>
      </c>
      <c r="Q56" s="178">
        <f t="shared" si="48"/>
        <v>19114480</v>
      </c>
      <c r="R56" s="178">
        <f t="shared" si="48"/>
        <v>19114480</v>
      </c>
      <c r="S56" s="178">
        <f t="shared" si="48"/>
        <v>19114480</v>
      </c>
      <c r="T56" s="178">
        <f t="shared" si="48"/>
        <v>19114480</v>
      </c>
      <c r="U56" s="178">
        <f t="shared" si="48"/>
        <v>19114480</v>
      </c>
      <c r="V56" s="178">
        <f t="shared" si="48"/>
        <v>19114480</v>
      </c>
      <c r="W56" s="178">
        <f t="shared" si="48"/>
        <v>19114480</v>
      </c>
      <c r="X56" s="178">
        <f t="shared" si="48"/>
        <v>19114480</v>
      </c>
      <c r="Y56" s="178">
        <f t="shared" si="48"/>
        <v>19114480</v>
      </c>
      <c r="Z56" s="178">
        <f t="shared" si="48"/>
        <v>12733000</v>
      </c>
      <c r="AA56" s="178">
        <f t="shared" si="48"/>
        <v>14537940.200000001</v>
      </c>
      <c r="AB56" s="178">
        <f t="shared" si="48"/>
        <v>23273527.199999999</v>
      </c>
      <c r="AC56" s="178">
        <f t="shared" si="48"/>
        <v>26174703.800000001</v>
      </c>
      <c r="AD56" s="178">
        <f t="shared" si="48"/>
        <v>26174703.800000001</v>
      </c>
      <c r="AE56" s="178">
        <f t="shared" si="48"/>
        <v>26174703.800000001</v>
      </c>
      <c r="AF56" s="178">
        <f t="shared" si="48"/>
        <v>26174703.800000001</v>
      </c>
      <c r="AG56" s="178">
        <f t="shared" si="48"/>
        <v>26174703.800000001</v>
      </c>
      <c r="AH56" s="178">
        <f t="shared" si="48"/>
        <v>26174703.800000001</v>
      </c>
      <c r="AI56" s="178">
        <f t="shared" ref="AI56:BJ56" si="49">AI52*(1-AI53)</f>
        <v>26174703.800000001</v>
      </c>
      <c r="AJ56" s="178">
        <f t="shared" si="49"/>
        <v>26174703.800000001</v>
      </c>
      <c r="AK56" s="178">
        <f t="shared" si="49"/>
        <v>26174703.800000001</v>
      </c>
      <c r="AL56" s="178">
        <f t="shared" si="49"/>
        <v>17455145.400000002</v>
      </c>
      <c r="AM56" s="178">
        <f t="shared" si="49"/>
        <v>16018662.268000003</v>
      </c>
      <c r="AN56" s="178">
        <f t="shared" si="49"/>
        <v>25640149.990000002</v>
      </c>
      <c r="AO56" s="178">
        <f t="shared" si="49"/>
        <v>28847312.564000003</v>
      </c>
      <c r="AP56" s="178">
        <f t="shared" si="49"/>
        <v>28847312.564000003</v>
      </c>
      <c r="AQ56" s="178">
        <f t="shared" si="49"/>
        <v>28847312.564000003</v>
      </c>
      <c r="AR56" s="178">
        <f t="shared" si="49"/>
        <v>28847312.564000003</v>
      </c>
      <c r="AS56" s="178">
        <f t="shared" si="49"/>
        <v>28847312.564000003</v>
      </c>
      <c r="AT56" s="178">
        <f t="shared" si="49"/>
        <v>28847312.564000003</v>
      </c>
      <c r="AU56" s="178">
        <f t="shared" si="49"/>
        <v>28847312.564000003</v>
      </c>
      <c r="AV56" s="178">
        <f t="shared" si="49"/>
        <v>28847312.564000003</v>
      </c>
      <c r="AW56" s="178">
        <f t="shared" si="49"/>
        <v>28847312.564000003</v>
      </c>
      <c r="AX56" s="178">
        <f t="shared" si="49"/>
        <v>19225824.842000004</v>
      </c>
      <c r="AY56" s="178">
        <f t="shared" si="49"/>
        <v>17653800.662680004</v>
      </c>
      <c r="AZ56" s="178">
        <f t="shared" si="49"/>
        <v>28260761.975600008</v>
      </c>
      <c r="BA56" s="178">
        <f t="shared" si="49"/>
        <v>31802532.794620007</v>
      </c>
      <c r="BB56" s="178">
        <f t="shared" si="49"/>
        <v>31802532.794620007</v>
      </c>
      <c r="BC56" s="178">
        <f t="shared" si="49"/>
        <v>31802532.794620007</v>
      </c>
      <c r="BD56" s="178">
        <f t="shared" si="49"/>
        <v>31802532.794620007</v>
      </c>
      <c r="BE56" s="178">
        <f t="shared" si="49"/>
        <v>31802532.794620007</v>
      </c>
      <c r="BF56" s="178">
        <f t="shared" si="49"/>
        <v>31802532.794620007</v>
      </c>
      <c r="BG56" s="178">
        <f t="shared" si="49"/>
        <v>31802532.794620007</v>
      </c>
      <c r="BH56" s="178">
        <f t="shared" si="49"/>
        <v>31802532.794620007</v>
      </c>
      <c r="BI56" s="178">
        <f t="shared" si="49"/>
        <v>31802532.794620007</v>
      </c>
      <c r="BJ56" s="178">
        <f t="shared" si="49"/>
        <v>21195571.481700003</v>
      </c>
      <c r="BK56" s="118">
        <f>SUM(C56:BJ56)</f>
        <v>1267196566.4475603</v>
      </c>
    </row>
    <row r="57" spans="1:63" outlineLevel="1" x14ac:dyDescent="0.15"/>
    <row r="58" spans="1:63" outlineLevel="1" x14ac:dyDescent="0.15">
      <c r="A58" s="44" t="s">
        <v>304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'COGS-PRICE-MARGIN_CWS'!$E5*C51</f>
        <v>0</v>
      </c>
      <c r="D60" s="63">
        <f>'COGS-PRICE-MARGIN_CWS'!$E5*D51</f>
        <v>0</v>
      </c>
      <c r="E60" s="63">
        <f>'COGS-PRICE-MARGIN_CWS'!$E5*E51</f>
        <v>0</v>
      </c>
      <c r="F60" s="63">
        <f>'COGS-PRICE-MARGIN_CWS'!$E5*F51</f>
        <v>4094500</v>
      </c>
      <c r="G60" s="63">
        <f>'COGS-PRICE-MARGIN_CWS'!$E5*G51</f>
        <v>7163000</v>
      </c>
      <c r="H60" s="63">
        <f>'COGS-PRICE-MARGIN_CWS'!$E5*H51</f>
        <v>7163000</v>
      </c>
      <c r="I60" s="63">
        <f>'COGS-PRICE-MARGIN_CWS'!$E5*I51</f>
        <v>7163000</v>
      </c>
      <c r="J60" s="63">
        <f>'COGS-PRICE-MARGIN_CWS'!$E5*J51</f>
        <v>7163000</v>
      </c>
      <c r="K60" s="63">
        <f>'COGS-PRICE-MARGIN_CWS'!$E5*K51</f>
        <v>7163000</v>
      </c>
      <c r="L60" s="63">
        <f>'COGS-PRICE-MARGIN_CWS'!$E5*L51</f>
        <v>7163000</v>
      </c>
      <c r="M60" s="63">
        <f>'COGS-PRICE-MARGIN_CWS'!$E5*M51</f>
        <v>7163000</v>
      </c>
      <c r="N60" s="63">
        <f>'COGS-PRICE-MARGIN_CWS'!$E5*N51</f>
        <v>6821000</v>
      </c>
      <c r="O60" s="63">
        <f>'COGS-PRICE-MARGIN_CWS'!$E55*O51</f>
        <v>7308635</v>
      </c>
      <c r="P60" s="63">
        <f>'COGS-PRICE-MARGIN_CWS'!$E55*P51</f>
        <v>11537275</v>
      </c>
      <c r="Q60" s="63">
        <f>'COGS-PRICE-MARGIN_CWS'!$E55*Q51</f>
        <v>12970540</v>
      </c>
      <c r="R60" s="63">
        <f>'COGS-PRICE-MARGIN_CWS'!$E55*R51</f>
        <v>12970540</v>
      </c>
      <c r="S60" s="63">
        <f>'COGS-PRICE-MARGIN_CWS'!$E55*S51</f>
        <v>12970540</v>
      </c>
      <c r="T60" s="63">
        <f>'COGS-PRICE-MARGIN_CWS'!$E55*T51</f>
        <v>12970540</v>
      </c>
      <c r="U60" s="63">
        <f>'COGS-PRICE-MARGIN_CWS'!$E55*U51</f>
        <v>12970540</v>
      </c>
      <c r="V60" s="63">
        <f>'COGS-PRICE-MARGIN_CWS'!$E55*V51</f>
        <v>12970540</v>
      </c>
      <c r="W60" s="63">
        <f>'COGS-PRICE-MARGIN_CWS'!$E55*W51</f>
        <v>12970540</v>
      </c>
      <c r="X60" s="63">
        <f>'COGS-PRICE-MARGIN_CWS'!$E55*X51</f>
        <v>12970540</v>
      </c>
      <c r="Y60" s="63">
        <f>'COGS-PRICE-MARGIN_CWS'!$E55*Y51</f>
        <v>12970540</v>
      </c>
      <c r="Z60" s="63">
        <f>'COGS-PRICE-MARGIN_CWS'!$E55*Z51</f>
        <v>8640250</v>
      </c>
      <c r="AA60" s="63">
        <f>'COGS-PRICE-MARGIN_CWS'!$E105*AA$51</f>
        <v>9865030.8500000015</v>
      </c>
      <c r="AB60" s="63">
        <f>'COGS-PRICE-MARGIN_CWS'!$E105*AB$51</f>
        <v>15792750.600000001</v>
      </c>
      <c r="AC60" s="63">
        <f>'COGS-PRICE-MARGIN_CWS'!$E105*AC$51</f>
        <v>17761406.150000002</v>
      </c>
      <c r="AD60" s="63">
        <f>'COGS-PRICE-MARGIN_CWS'!$E105*AD$51</f>
        <v>17761406.150000002</v>
      </c>
      <c r="AE60" s="63">
        <f>'COGS-PRICE-MARGIN_CWS'!$E105*AE$51</f>
        <v>17761406.150000002</v>
      </c>
      <c r="AF60" s="63">
        <f>'COGS-PRICE-MARGIN_CWS'!$E105*AF$51</f>
        <v>17761406.150000002</v>
      </c>
      <c r="AG60" s="63">
        <f>'COGS-PRICE-MARGIN_CWS'!$E105*AG$51</f>
        <v>17761406.150000002</v>
      </c>
      <c r="AH60" s="63">
        <f>'COGS-PRICE-MARGIN_CWS'!$E105*AH$51</f>
        <v>17761406.150000002</v>
      </c>
      <c r="AI60" s="63">
        <f>'COGS-PRICE-MARGIN_CWS'!$E105*AI$51</f>
        <v>17761406.150000002</v>
      </c>
      <c r="AJ60" s="63">
        <f>'COGS-PRICE-MARGIN_CWS'!$E105*AJ$51</f>
        <v>17761406.150000002</v>
      </c>
      <c r="AK60" s="63">
        <f>'COGS-PRICE-MARGIN_CWS'!$E105*AK$51</f>
        <v>17761406.150000002</v>
      </c>
      <c r="AL60" s="63">
        <f>'COGS-PRICE-MARGIN_CWS'!$E105*AL$51</f>
        <v>11844562.950000001</v>
      </c>
      <c r="AM60" s="63">
        <f>'COGS-PRICE-MARGIN_CWS'!$E155*AM$51</f>
        <v>10869806.539000001</v>
      </c>
      <c r="AN60" s="63">
        <f>'COGS-PRICE-MARGIN_CWS'!$E155*AN$51</f>
        <v>17398673.207500003</v>
      </c>
      <c r="AO60" s="63">
        <f>'COGS-PRICE-MARGIN_CWS'!$E155*AO$51</f>
        <v>19574962.097000003</v>
      </c>
      <c r="AP60" s="63">
        <f>'COGS-PRICE-MARGIN_CWS'!$E155*AP$51</f>
        <v>19574962.097000003</v>
      </c>
      <c r="AQ60" s="63">
        <f>'COGS-PRICE-MARGIN_CWS'!$E155*AQ$51</f>
        <v>19574962.097000003</v>
      </c>
      <c r="AR60" s="63">
        <f>'COGS-PRICE-MARGIN_CWS'!$E155*AR$51</f>
        <v>19574962.097000003</v>
      </c>
      <c r="AS60" s="63">
        <f>'COGS-PRICE-MARGIN_CWS'!$E155*AS$51</f>
        <v>19574962.097000003</v>
      </c>
      <c r="AT60" s="63">
        <f>'COGS-PRICE-MARGIN_CWS'!$E155*AT$51</f>
        <v>19574962.097000003</v>
      </c>
      <c r="AU60" s="63">
        <f>'COGS-PRICE-MARGIN_CWS'!$E155*AU$51</f>
        <v>19574962.097000003</v>
      </c>
      <c r="AV60" s="63">
        <f>'COGS-PRICE-MARGIN_CWS'!$E155*AV$51</f>
        <v>19574962.097000003</v>
      </c>
      <c r="AW60" s="63">
        <f>'COGS-PRICE-MARGIN_CWS'!$E155*AW$51</f>
        <v>19574962.097000003</v>
      </c>
      <c r="AX60" s="63">
        <f>'COGS-PRICE-MARGIN_CWS'!$E155*AX$51</f>
        <v>13046095.428500002</v>
      </c>
      <c r="AY60" s="63">
        <f>'COGS-PRICE-MARGIN_CWS'!$E205*AY$51</f>
        <v>11979364.735390004</v>
      </c>
      <c r="AZ60" s="63">
        <f>'COGS-PRICE-MARGIN_CWS'!$E205*AZ$51</f>
        <v>19176945.626300003</v>
      </c>
      <c r="BA60" s="63">
        <f>'COGS-PRICE-MARGIN_CWS'!$E205*BA$51</f>
        <v>21580290.110635005</v>
      </c>
      <c r="BB60" s="63">
        <f>'COGS-PRICE-MARGIN_CWS'!$E205*BB$51</f>
        <v>21580290.110635005</v>
      </c>
      <c r="BC60" s="63">
        <f>'COGS-PRICE-MARGIN_CWS'!$E205*BC$51</f>
        <v>21580290.110635005</v>
      </c>
      <c r="BD60" s="63">
        <f>'COGS-PRICE-MARGIN_CWS'!$E205*BD$51</f>
        <v>21580290.110635005</v>
      </c>
      <c r="BE60" s="63">
        <f>'COGS-PRICE-MARGIN_CWS'!$E205*BE$51</f>
        <v>21580290.110635005</v>
      </c>
      <c r="BF60" s="63">
        <f>'COGS-PRICE-MARGIN_CWS'!$E205*BF$51</f>
        <v>21580290.110635005</v>
      </c>
      <c r="BG60" s="63">
        <f>'COGS-PRICE-MARGIN_CWS'!$E205*BG$51</f>
        <v>21580290.110635005</v>
      </c>
      <c r="BH60" s="63">
        <f>'COGS-PRICE-MARGIN_CWS'!$E205*BH$51</f>
        <v>21580290.110635005</v>
      </c>
      <c r="BI60" s="63">
        <f>'COGS-PRICE-MARGIN_CWS'!$E205*BI$51</f>
        <v>21580290.110635005</v>
      </c>
      <c r="BJ60" s="63">
        <f>'COGS-PRICE-MARGIN_CWS'!$E205*BJ$51</f>
        <v>14382709.219725003</v>
      </c>
      <c r="BK60" s="118">
        <f>SUM(C60:BJ60)</f>
        <v>859883384.37513018</v>
      </c>
    </row>
    <row r="61" spans="1:63" outlineLevel="1" x14ac:dyDescent="0.15">
      <c r="A61" s="47" t="str">
        <f>'REV-REVCALC_CWS'!A22</f>
        <v>Aderezos</v>
      </c>
      <c r="C61" s="63">
        <f>'COGS-PRICE-MARGIN_CWS'!$E6*C51</f>
        <v>0</v>
      </c>
      <c r="D61" s="63">
        <f>'COGS-PRICE-MARGIN_CWS'!$E6*D51</f>
        <v>0</v>
      </c>
      <c r="E61" s="63">
        <f>'COGS-PRICE-MARGIN_CWS'!$E6*E51</f>
        <v>0</v>
      </c>
      <c r="F61" s="63">
        <f>'COGS-PRICE-MARGIN_CWS'!$E6*F51</f>
        <v>0</v>
      </c>
      <c r="G61" s="63">
        <f>'COGS-PRICE-MARGIN_CWS'!$E6*G51</f>
        <v>0</v>
      </c>
      <c r="H61" s="63">
        <f>'COGS-PRICE-MARGIN_CWS'!$E6*H51</f>
        <v>0</v>
      </c>
      <c r="I61" s="63">
        <f>'COGS-PRICE-MARGIN_CWS'!$E6*I51</f>
        <v>0</v>
      </c>
      <c r="J61" s="63">
        <f>'COGS-PRICE-MARGIN_CWS'!$E6*J51</f>
        <v>0</v>
      </c>
      <c r="K61" s="63">
        <f>'COGS-PRICE-MARGIN_CWS'!$E6*K51</f>
        <v>0</v>
      </c>
      <c r="L61" s="63">
        <f>'COGS-PRICE-MARGIN_CWS'!$E6*L51</f>
        <v>0</v>
      </c>
      <c r="M61" s="63">
        <f>'COGS-PRICE-MARGIN_CWS'!$E6*M51</f>
        <v>0</v>
      </c>
      <c r="N61" s="63">
        <f>'COGS-PRICE-MARGIN_CWS'!$E6*N51</f>
        <v>0</v>
      </c>
      <c r="O61" s="63">
        <f>'COGS-PRICE-MARGIN_CWS'!$E56*O51</f>
        <v>0</v>
      </c>
      <c r="P61" s="63">
        <f>'COGS-PRICE-MARGIN_CWS'!$E56*P51</f>
        <v>0</v>
      </c>
      <c r="Q61" s="63">
        <f>'COGS-PRICE-MARGIN_CWS'!$E56*Q51</f>
        <v>0</v>
      </c>
      <c r="R61" s="63">
        <f>'COGS-PRICE-MARGIN_CWS'!$E56*R51</f>
        <v>0</v>
      </c>
      <c r="S61" s="63">
        <f>'COGS-PRICE-MARGIN_CWS'!$E56*S51</f>
        <v>0</v>
      </c>
      <c r="T61" s="63">
        <f>'COGS-PRICE-MARGIN_CWS'!$E56*T51</f>
        <v>0</v>
      </c>
      <c r="U61" s="63">
        <f>'COGS-PRICE-MARGIN_CWS'!$E56*U51</f>
        <v>0</v>
      </c>
      <c r="V61" s="63">
        <f>'COGS-PRICE-MARGIN_CWS'!$E56*V51</f>
        <v>0</v>
      </c>
      <c r="W61" s="63">
        <f>'COGS-PRICE-MARGIN_CWS'!$E56*W51</f>
        <v>0</v>
      </c>
      <c r="X61" s="63">
        <f>'COGS-PRICE-MARGIN_CWS'!$E56*X51</f>
        <v>0</v>
      </c>
      <c r="Y61" s="63">
        <f>'COGS-PRICE-MARGIN_CWS'!$E56*Y51</f>
        <v>0</v>
      </c>
      <c r="Z61" s="63">
        <f>'COGS-PRICE-MARGIN_CWS'!$E56*Z51</f>
        <v>0</v>
      </c>
      <c r="AA61" s="63">
        <f>'COGS-PRICE-MARGIN_CWS'!$E106*AA$51</f>
        <v>0</v>
      </c>
      <c r="AB61" s="63">
        <f>'COGS-PRICE-MARGIN_CWS'!$E106*AB$51</f>
        <v>0</v>
      </c>
      <c r="AC61" s="63">
        <f>'COGS-PRICE-MARGIN_CWS'!$E106*AC$51</f>
        <v>0</v>
      </c>
      <c r="AD61" s="63">
        <f>'COGS-PRICE-MARGIN_CWS'!$E106*AD$51</f>
        <v>0</v>
      </c>
      <c r="AE61" s="63">
        <f>'COGS-PRICE-MARGIN_CWS'!$E106*AE$51</f>
        <v>0</v>
      </c>
      <c r="AF61" s="63">
        <f>'COGS-PRICE-MARGIN_CWS'!$E106*AF$51</f>
        <v>0</v>
      </c>
      <c r="AG61" s="63">
        <f>'COGS-PRICE-MARGIN_CWS'!$E106*AG$51</f>
        <v>0</v>
      </c>
      <c r="AH61" s="63">
        <f>'COGS-PRICE-MARGIN_CWS'!$E106*AH$51</f>
        <v>0</v>
      </c>
      <c r="AI61" s="63">
        <f>'COGS-PRICE-MARGIN_CWS'!$E106*AI$51</f>
        <v>0</v>
      </c>
      <c r="AJ61" s="63">
        <f>'COGS-PRICE-MARGIN_CWS'!$E106*AJ$51</f>
        <v>0</v>
      </c>
      <c r="AK61" s="63">
        <f>'COGS-PRICE-MARGIN_CWS'!$E106*AK$51</f>
        <v>0</v>
      </c>
      <c r="AL61" s="63">
        <f>'COGS-PRICE-MARGIN_CWS'!$E106*AL$51</f>
        <v>0</v>
      </c>
      <c r="AM61" s="63">
        <f>'COGS-PRICE-MARGIN_CWS'!$E156*AM$51</f>
        <v>0</v>
      </c>
      <c r="AN61" s="63">
        <f>'COGS-PRICE-MARGIN_CWS'!$E156*AN$51</f>
        <v>0</v>
      </c>
      <c r="AO61" s="63">
        <f>'COGS-PRICE-MARGIN_CWS'!$E156*AO$51</f>
        <v>0</v>
      </c>
      <c r="AP61" s="63">
        <f>'COGS-PRICE-MARGIN_CWS'!$E156*AP$51</f>
        <v>0</v>
      </c>
      <c r="AQ61" s="63">
        <f>'COGS-PRICE-MARGIN_CWS'!$E156*AQ$51</f>
        <v>0</v>
      </c>
      <c r="AR61" s="63">
        <f>'COGS-PRICE-MARGIN_CWS'!$E156*AR$51</f>
        <v>0</v>
      </c>
      <c r="AS61" s="63">
        <f>'COGS-PRICE-MARGIN_CWS'!$E156*AS$51</f>
        <v>0</v>
      </c>
      <c r="AT61" s="63">
        <f>'COGS-PRICE-MARGIN_CWS'!$E156*AT$51</f>
        <v>0</v>
      </c>
      <c r="AU61" s="63">
        <f>'COGS-PRICE-MARGIN_CWS'!$E156*AU$51</f>
        <v>0</v>
      </c>
      <c r="AV61" s="63">
        <f>'COGS-PRICE-MARGIN_CWS'!$E156*AV$51</f>
        <v>0</v>
      </c>
      <c r="AW61" s="63">
        <f>'COGS-PRICE-MARGIN_CWS'!$E156*AW$51</f>
        <v>0</v>
      </c>
      <c r="AX61" s="63">
        <f>'COGS-PRICE-MARGIN_CWS'!$E156*AX$51</f>
        <v>0</v>
      </c>
      <c r="AY61" s="63">
        <f>'COGS-PRICE-MARGIN_CWS'!$E206*AY$51</f>
        <v>0</v>
      </c>
      <c r="AZ61" s="63">
        <f>'COGS-PRICE-MARGIN_CWS'!$E206*AZ$51</f>
        <v>0</v>
      </c>
      <c r="BA61" s="63">
        <f>'COGS-PRICE-MARGIN_CWS'!$E206*BA$51</f>
        <v>0</v>
      </c>
      <c r="BB61" s="63">
        <f>'COGS-PRICE-MARGIN_CWS'!$E206*BB$51</f>
        <v>0</v>
      </c>
      <c r="BC61" s="63">
        <f>'COGS-PRICE-MARGIN_CWS'!$E206*BC$51</f>
        <v>0</v>
      </c>
      <c r="BD61" s="63">
        <f>'COGS-PRICE-MARGIN_CWS'!$E206*BD$51</f>
        <v>0</v>
      </c>
      <c r="BE61" s="63">
        <f>'COGS-PRICE-MARGIN_CWS'!$E206*BE$51</f>
        <v>0</v>
      </c>
      <c r="BF61" s="63">
        <f>'COGS-PRICE-MARGIN_CWS'!$E206*BF$51</f>
        <v>0</v>
      </c>
      <c r="BG61" s="63">
        <f>'COGS-PRICE-MARGIN_CWS'!$E206*BG$51</f>
        <v>0</v>
      </c>
      <c r="BH61" s="63">
        <f>'COGS-PRICE-MARGIN_CWS'!$E206*BH$51</f>
        <v>0</v>
      </c>
      <c r="BI61" s="63">
        <f>'COGS-PRICE-MARGIN_CWS'!$E206*BI$51</f>
        <v>0</v>
      </c>
      <c r="BJ61" s="63">
        <f>'COGS-PRICE-MARGIN_CWS'!$E206*BJ$51</f>
        <v>0</v>
      </c>
      <c r="BK61" s="118">
        <f>SUM(C61:BJ61)</f>
        <v>0</v>
      </c>
    </row>
    <row r="62" spans="1:63" outlineLevel="1" x14ac:dyDescent="0.15">
      <c r="A62" s="47" t="str">
        <f>'REV-REVCALC_CWS'!A23</f>
        <v>Documentation</v>
      </c>
      <c r="C62" s="63">
        <f>'COGS-PRICE-MARGIN_CWS'!$E7*C51</f>
        <v>0</v>
      </c>
      <c r="D62" s="63">
        <f>'COGS-PRICE-MARGIN_CWS'!$E7*D51</f>
        <v>0</v>
      </c>
      <c r="E62" s="63">
        <f>'COGS-PRICE-MARGIN_CWS'!$E7*E51</f>
        <v>0</v>
      </c>
      <c r="F62" s="63">
        <f>'COGS-PRICE-MARGIN_CWS'!$E7*F51</f>
        <v>0</v>
      </c>
      <c r="G62" s="63">
        <f>'COGS-PRICE-MARGIN_CWS'!$E7*G51</f>
        <v>0</v>
      </c>
      <c r="H62" s="63">
        <f>'COGS-PRICE-MARGIN_CWS'!$E7*H51</f>
        <v>0</v>
      </c>
      <c r="I62" s="63">
        <f>'COGS-PRICE-MARGIN_CWS'!$E7*I51</f>
        <v>0</v>
      </c>
      <c r="J62" s="63">
        <f>'COGS-PRICE-MARGIN_CWS'!$E7*J51</f>
        <v>0</v>
      </c>
      <c r="K62" s="63">
        <f>'COGS-PRICE-MARGIN_CWS'!$E7*K51</f>
        <v>0</v>
      </c>
      <c r="L62" s="63">
        <f>'COGS-PRICE-MARGIN_CWS'!$E7*L51</f>
        <v>0</v>
      </c>
      <c r="M62" s="63">
        <f>'COGS-PRICE-MARGIN_CWS'!$E7*M51</f>
        <v>0</v>
      </c>
      <c r="N62" s="63">
        <f>'COGS-PRICE-MARGIN_CWS'!$E7*N51</f>
        <v>0</v>
      </c>
      <c r="O62" s="63">
        <f>'COGS-PRICE-MARGIN_CWS'!$E57*O51</f>
        <v>0</v>
      </c>
      <c r="P62" s="63">
        <f>'COGS-PRICE-MARGIN_CWS'!$E57*P51</f>
        <v>0</v>
      </c>
      <c r="Q62" s="63">
        <f>'COGS-PRICE-MARGIN_CWS'!$E57*Q51</f>
        <v>0</v>
      </c>
      <c r="R62" s="63">
        <f>'COGS-PRICE-MARGIN_CWS'!$E57*R51</f>
        <v>0</v>
      </c>
      <c r="S62" s="63">
        <f>'COGS-PRICE-MARGIN_CWS'!$E57*S51</f>
        <v>0</v>
      </c>
      <c r="T62" s="63">
        <f>'COGS-PRICE-MARGIN_CWS'!$E57*T51</f>
        <v>0</v>
      </c>
      <c r="U62" s="63">
        <f>'COGS-PRICE-MARGIN_CWS'!$E57*U51</f>
        <v>0</v>
      </c>
      <c r="V62" s="63">
        <f>'COGS-PRICE-MARGIN_CWS'!$E57*V51</f>
        <v>0</v>
      </c>
      <c r="W62" s="63">
        <f>'COGS-PRICE-MARGIN_CWS'!$E57*W51</f>
        <v>0</v>
      </c>
      <c r="X62" s="63">
        <f>'COGS-PRICE-MARGIN_CWS'!$E57*X51</f>
        <v>0</v>
      </c>
      <c r="Y62" s="63">
        <f>'COGS-PRICE-MARGIN_CWS'!$E57*Y51</f>
        <v>0</v>
      </c>
      <c r="Z62" s="63">
        <f>'COGS-PRICE-MARGIN_CWS'!$E57*Z51</f>
        <v>0</v>
      </c>
      <c r="AA62" s="63">
        <f>'COGS-PRICE-MARGIN_CWS'!$E107*AA$51</f>
        <v>0</v>
      </c>
      <c r="AB62" s="63">
        <f>'COGS-PRICE-MARGIN_CWS'!$E107*AB$51</f>
        <v>0</v>
      </c>
      <c r="AC62" s="63">
        <f>'COGS-PRICE-MARGIN_CWS'!$E107*AC$51</f>
        <v>0</v>
      </c>
      <c r="AD62" s="63">
        <f>'COGS-PRICE-MARGIN_CWS'!$E107*AD$51</f>
        <v>0</v>
      </c>
      <c r="AE62" s="63">
        <f>'COGS-PRICE-MARGIN_CWS'!$E107*AE$51</f>
        <v>0</v>
      </c>
      <c r="AF62" s="63">
        <f>'COGS-PRICE-MARGIN_CWS'!$E107*AF$51</f>
        <v>0</v>
      </c>
      <c r="AG62" s="63">
        <f>'COGS-PRICE-MARGIN_CWS'!$E107*AG$51</f>
        <v>0</v>
      </c>
      <c r="AH62" s="63">
        <f>'COGS-PRICE-MARGIN_CWS'!$E107*AH$51</f>
        <v>0</v>
      </c>
      <c r="AI62" s="63">
        <f>'COGS-PRICE-MARGIN_CWS'!$E107*AI$51</f>
        <v>0</v>
      </c>
      <c r="AJ62" s="63">
        <f>'COGS-PRICE-MARGIN_CWS'!$E107*AJ$51</f>
        <v>0</v>
      </c>
      <c r="AK62" s="63">
        <f>'COGS-PRICE-MARGIN_CWS'!$E107*AK$51</f>
        <v>0</v>
      </c>
      <c r="AL62" s="63">
        <f>'COGS-PRICE-MARGIN_CWS'!$E107*AL$51</f>
        <v>0</v>
      </c>
      <c r="AM62" s="63">
        <f>'COGS-PRICE-MARGIN_CWS'!$E157*AM$51</f>
        <v>0</v>
      </c>
      <c r="AN62" s="63">
        <f>'COGS-PRICE-MARGIN_CWS'!$E157*AN$51</f>
        <v>0</v>
      </c>
      <c r="AO62" s="63">
        <f>'COGS-PRICE-MARGIN_CWS'!$E157*AO$51</f>
        <v>0</v>
      </c>
      <c r="AP62" s="63">
        <f>'COGS-PRICE-MARGIN_CWS'!$E157*AP$51</f>
        <v>0</v>
      </c>
      <c r="AQ62" s="63">
        <f>'COGS-PRICE-MARGIN_CWS'!$E157*AQ$51</f>
        <v>0</v>
      </c>
      <c r="AR62" s="63">
        <f>'COGS-PRICE-MARGIN_CWS'!$E157*AR$51</f>
        <v>0</v>
      </c>
      <c r="AS62" s="63">
        <f>'COGS-PRICE-MARGIN_CWS'!$E157*AS$51</f>
        <v>0</v>
      </c>
      <c r="AT62" s="63">
        <f>'COGS-PRICE-MARGIN_CWS'!$E157*AT$51</f>
        <v>0</v>
      </c>
      <c r="AU62" s="63">
        <f>'COGS-PRICE-MARGIN_CWS'!$E157*AU$51</f>
        <v>0</v>
      </c>
      <c r="AV62" s="63">
        <f>'COGS-PRICE-MARGIN_CWS'!$E157*AV$51</f>
        <v>0</v>
      </c>
      <c r="AW62" s="63">
        <f>'COGS-PRICE-MARGIN_CWS'!$E157*AW$51</f>
        <v>0</v>
      </c>
      <c r="AX62" s="63">
        <f>'COGS-PRICE-MARGIN_CWS'!$E157*AX$51</f>
        <v>0</v>
      </c>
      <c r="AY62" s="63">
        <f>'COGS-PRICE-MARGIN_CWS'!$E207*AY$51</f>
        <v>0</v>
      </c>
      <c r="AZ62" s="63">
        <f>'COGS-PRICE-MARGIN_CWS'!$E207*AZ$51</f>
        <v>0</v>
      </c>
      <c r="BA62" s="63">
        <f>'COGS-PRICE-MARGIN_CWS'!$E207*BA$51</f>
        <v>0</v>
      </c>
      <c r="BB62" s="63">
        <f>'COGS-PRICE-MARGIN_CWS'!$E207*BB$51</f>
        <v>0</v>
      </c>
      <c r="BC62" s="63">
        <f>'COGS-PRICE-MARGIN_CWS'!$E207*BC$51</f>
        <v>0</v>
      </c>
      <c r="BD62" s="63">
        <f>'COGS-PRICE-MARGIN_CWS'!$E207*BD$51</f>
        <v>0</v>
      </c>
      <c r="BE62" s="63">
        <f>'COGS-PRICE-MARGIN_CWS'!$E207*BE$51</f>
        <v>0</v>
      </c>
      <c r="BF62" s="63">
        <f>'COGS-PRICE-MARGIN_CWS'!$E207*BF$51</f>
        <v>0</v>
      </c>
      <c r="BG62" s="63">
        <f>'COGS-PRICE-MARGIN_CWS'!$E207*BG$51</f>
        <v>0</v>
      </c>
      <c r="BH62" s="63">
        <f>'COGS-PRICE-MARGIN_CWS'!$E207*BH$51</f>
        <v>0</v>
      </c>
      <c r="BI62" s="63">
        <f>'COGS-PRICE-MARGIN_CWS'!$E207*BI$51</f>
        <v>0</v>
      </c>
      <c r="BJ62" s="63">
        <f>'COGS-PRICE-MARGIN_CWS'!$E207*BJ$51</f>
        <v>0</v>
      </c>
      <c r="BK62" s="118">
        <f>SUM(C62:BJ62)</f>
        <v>0</v>
      </c>
    </row>
    <row r="63" spans="1:63" outlineLevel="1" x14ac:dyDescent="0.15">
      <c r="A63" s="47" t="str">
        <f>'REV-REVCALC_CWS'!A24</f>
        <v>Software/Media</v>
      </c>
      <c r="C63" s="63">
        <f>'COGS-PRICE-MARGIN_CWS'!$E8*C51</f>
        <v>0</v>
      </c>
      <c r="D63" s="63">
        <f>'COGS-PRICE-MARGIN_CWS'!$E8*D51</f>
        <v>0</v>
      </c>
      <c r="E63" s="63">
        <f>'COGS-PRICE-MARGIN_CWS'!$E8*E51</f>
        <v>0</v>
      </c>
      <c r="F63" s="63">
        <f>'COGS-PRICE-MARGIN_CWS'!$E8*F51</f>
        <v>0</v>
      </c>
      <c r="G63" s="63">
        <f>'COGS-PRICE-MARGIN_CWS'!$E8*G51</f>
        <v>0</v>
      </c>
      <c r="H63" s="63">
        <f>'COGS-PRICE-MARGIN_CWS'!$E8*H51</f>
        <v>0</v>
      </c>
      <c r="I63" s="63">
        <f>'COGS-PRICE-MARGIN_CWS'!$E8*I51</f>
        <v>0</v>
      </c>
      <c r="J63" s="63">
        <f>'COGS-PRICE-MARGIN_CWS'!$E8*J51</f>
        <v>0</v>
      </c>
      <c r="K63" s="63">
        <f>'COGS-PRICE-MARGIN_CWS'!$E8*K51</f>
        <v>0</v>
      </c>
      <c r="L63" s="63">
        <f>'COGS-PRICE-MARGIN_CWS'!$E8*L51</f>
        <v>0</v>
      </c>
      <c r="M63" s="63">
        <f>'COGS-PRICE-MARGIN_CWS'!$E8*M51</f>
        <v>0</v>
      </c>
      <c r="N63" s="63">
        <f>'COGS-PRICE-MARGIN_CWS'!$E8*N51</f>
        <v>0</v>
      </c>
      <c r="O63" s="63">
        <f>'COGS-PRICE-MARGIN_CWS'!$E58*O51</f>
        <v>0</v>
      </c>
      <c r="P63" s="63">
        <f>'COGS-PRICE-MARGIN_CWS'!$E58*P51</f>
        <v>0</v>
      </c>
      <c r="Q63" s="63">
        <f>'COGS-PRICE-MARGIN_CWS'!$E58*Q51</f>
        <v>0</v>
      </c>
      <c r="R63" s="63">
        <f>'COGS-PRICE-MARGIN_CWS'!$E58*R51</f>
        <v>0</v>
      </c>
      <c r="S63" s="63">
        <f>'COGS-PRICE-MARGIN_CWS'!$E58*S51</f>
        <v>0</v>
      </c>
      <c r="T63" s="63">
        <f>'COGS-PRICE-MARGIN_CWS'!$E58*T51</f>
        <v>0</v>
      </c>
      <c r="U63" s="63">
        <f>'COGS-PRICE-MARGIN_CWS'!$E58*U51</f>
        <v>0</v>
      </c>
      <c r="V63" s="63">
        <f>'COGS-PRICE-MARGIN_CWS'!$E58*V51</f>
        <v>0</v>
      </c>
      <c r="W63" s="63">
        <f>'COGS-PRICE-MARGIN_CWS'!$E58*W51</f>
        <v>0</v>
      </c>
      <c r="X63" s="63">
        <f>'COGS-PRICE-MARGIN_CWS'!$E58*X51</f>
        <v>0</v>
      </c>
      <c r="Y63" s="63">
        <f>'COGS-PRICE-MARGIN_CWS'!$E58*Y51</f>
        <v>0</v>
      </c>
      <c r="Z63" s="63">
        <f>'COGS-PRICE-MARGIN_CWS'!$E58*Z51</f>
        <v>0</v>
      </c>
      <c r="AA63" s="63">
        <f>'COGS-PRICE-MARGIN_CWS'!$E108*AA$51</f>
        <v>0</v>
      </c>
      <c r="AB63" s="63">
        <f>'COGS-PRICE-MARGIN_CWS'!$E108*AB$51</f>
        <v>0</v>
      </c>
      <c r="AC63" s="63">
        <f>'COGS-PRICE-MARGIN_CWS'!$E108*AC$51</f>
        <v>0</v>
      </c>
      <c r="AD63" s="63">
        <f>'COGS-PRICE-MARGIN_CWS'!$E108*AD$51</f>
        <v>0</v>
      </c>
      <c r="AE63" s="63">
        <f>'COGS-PRICE-MARGIN_CWS'!$E108*AE$51</f>
        <v>0</v>
      </c>
      <c r="AF63" s="63">
        <f>'COGS-PRICE-MARGIN_CWS'!$E108*AF$51</f>
        <v>0</v>
      </c>
      <c r="AG63" s="63">
        <f>'COGS-PRICE-MARGIN_CWS'!$E108*AG$51</f>
        <v>0</v>
      </c>
      <c r="AH63" s="63">
        <f>'COGS-PRICE-MARGIN_CWS'!$E108*AH$51</f>
        <v>0</v>
      </c>
      <c r="AI63" s="63">
        <f>'COGS-PRICE-MARGIN_CWS'!$E108*AI$51</f>
        <v>0</v>
      </c>
      <c r="AJ63" s="63">
        <f>'COGS-PRICE-MARGIN_CWS'!$E108*AJ$51</f>
        <v>0</v>
      </c>
      <c r="AK63" s="63">
        <f>'COGS-PRICE-MARGIN_CWS'!$E108*AK$51</f>
        <v>0</v>
      </c>
      <c r="AL63" s="63">
        <f>'COGS-PRICE-MARGIN_CWS'!$E108*AL$51</f>
        <v>0</v>
      </c>
      <c r="AM63" s="63">
        <f>'COGS-PRICE-MARGIN_CWS'!$E158*AM$51</f>
        <v>0</v>
      </c>
      <c r="AN63" s="63">
        <f>'COGS-PRICE-MARGIN_CWS'!$E158*AN$51</f>
        <v>0</v>
      </c>
      <c r="AO63" s="63">
        <f>'COGS-PRICE-MARGIN_CWS'!$E158*AO$51</f>
        <v>0</v>
      </c>
      <c r="AP63" s="63">
        <f>'COGS-PRICE-MARGIN_CWS'!$E158*AP$51</f>
        <v>0</v>
      </c>
      <c r="AQ63" s="63">
        <f>'COGS-PRICE-MARGIN_CWS'!$E158*AQ$51</f>
        <v>0</v>
      </c>
      <c r="AR63" s="63">
        <f>'COGS-PRICE-MARGIN_CWS'!$E158*AR$51</f>
        <v>0</v>
      </c>
      <c r="AS63" s="63">
        <f>'COGS-PRICE-MARGIN_CWS'!$E158*AS$51</f>
        <v>0</v>
      </c>
      <c r="AT63" s="63">
        <f>'COGS-PRICE-MARGIN_CWS'!$E158*AT$51</f>
        <v>0</v>
      </c>
      <c r="AU63" s="63">
        <f>'COGS-PRICE-MARGIN_CWS'!$E158*AU$51</f>
        <v>0</v>
      </c>
      <c r="AV63" s="63">
        <f>'COGS-PRICE-MARGIN_CWS'!$E158*AV$51</f>
        <v>0</v>
      </c>
      <c r="AW63" s="63">
        <f>'COGS-PRICE-MARGIN_CWS'!$E158*AW$51</f>
        <v>0</v>
      </c>
      <c r="AX63" s="63">
        <f>'COGS-PRICE-MARGIN_CWS'!$E158*AX$51</f>
        <v>0</v>
      </c>
      <c r="AY63" s="63">
        <f>'COGS-PRICE-MARGIN_CWS'!$E208*AY$51</f>
        <v>0</v>
      </c>
      <c r="AZ63" s="63">
        <f>'COGS-PRICE-MARGIN_CWS'!$E208*AZ$51</f>
        <v>0</v>
      </c>
      <c r="BA63" s="63">
        <f>'COGS-PRICE-MARGIN_CWS'!$E208*BA$51</f>
        <v>0</v>
      </c>
      <c r="BB63" s="63">
        <f>'COGS-PRICE-MARGIN_CWS'!$E208*BB$51</f>
        <v>0</v>
      </c>
      <c r="BC63" s="63">
        <f>'COGS-PRICE-MARGIN_CWS'!$E208*BC$51</f>
        <v>0</v>
      </c>
      <c r="BD63" s="63">
        <f>'COGS-PRICE-MARGIN_CWS'!$E208*BD$51</f>
        <v>0</v>
      </c>
      <c r="BE63" s="63">
        <f>'COGS-PRICE-MARGIN_CWS'!$E208*BE$51</f>
        <v>0</v>
      </c>
      <c r="BF63" s="63">
        <f>'COGS-PRICE-MARGIN_CWS'!$E208*BF$51</f>
        <v>0</v>
      </c>
      <c r="BG63" s="63">
        <f>'COGS-PRICE-MARGIN_CWS'!$E208*BG$51</f>
        <v>0</v>
      </c>
      <c r="BH63" s="63">
        <f>'COGS-PRICE-MARGIN_CWS'!$E208*BH$51</f>
        <v>0</v>
      </c>
      <c r="BI63" s="63">
        <f>'COGS-PRICE-MARGIN_CWS'!$E208*BI$51</f>
        <v>0</v>
      </c>
      <c r="BJ63" s="63">
        <f>'COGS-PRICE-MARGIN_CWS'!$E208*BJ$51</f>
        <v>0</v>
      </c>
      <c r="BK63" s="118">
        <f>SUM(C63:BJ63)</f>
        <v>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334</v>
      </c>
      <c r="C65" s="63">
        <f>SUM(C60:C63)</f>
        <v>0</v>
      </c>
      <c r="D65" s="63">
        <f t="shared" ref="D65:N65" si="50">SUM(D60:D63)</f>
        <v>0</v>
      </c>
      <c r="E65" s="63">
        <f t="shared" si="50"/>
        <v>0</v>
      </c>
      <c r="F65" s="63">
        <f t="shared" si="50"/>
        <v>4094500</v>
      </c>
      <c r="G65" s="63">
        <f t="shared" si="50"/>
        <v>7163000</v>
      </c>
      <c r="H65" s="63">
        <f t="shared" si="50"/>
        <v>7163000</v>
      </c>
      <c r="I65" s="63">
        <f t="shared" si="50"/>
        <v>7163000</v>
      </c>
      <c r="J65" s="63">
        <f t="shared" si="50"/>
        <v>7163000</v>
      </c>
      <c r="K65" s="63">
        <f t="shared" si="50"/>
        <v>7163000</v>
      </c>
      <c r="L65" s="63">
        <f t="shared" si="50"/>
        <v>7163000</v>
      </c>
      <c r="M65" s="63">
        <f t="shared" si="50"/>
        <v>7163000</v>
      </c>
      <c r="N65" s="63">
        <f t="shared" si="50"/>
        <v>6821000</v>
      </c>
      <c r="O65" s="63">
        <f>SUM(O60:O63)</f>
        <v>7308635</v>
      </c>
      <c r="P65" s="63">
        <f t="shared" ref="P65:BJ65" si="51">SUM(P60:P63)</f>
        <v>11537275</v>
      </c>
      <c r="Q65" s="63">
        <f t="shared" si="51"/>
        <v>12970540</v>
      </c>
      <c r="R65" s="63">
        <f t="shared" si="51"/>
        <v>12970540</v>
      </c>
      <c r="S65" s="63">
        <f t="shared" si="51"/>
        <v>12970540</v>
      </c>
      <c r="T65" s="63">
        <f t="shared" si="51"/>
        <v>12970540</v>
      </c>
      <c r="U65" s="63">
        <f t="shared" si="51"/>
        <v>12970540</v>
      </c>
      <c r="V65" s="63">
        <f t="shared" si="51"/>
        <v>12970540</v>
      </c>
      <c r="W65" s="63">
        <f t="shared" si="51"/>
        <v>12970540</v>
      </c>
      <c r="X65" s="63">
        <f t="shared" si="51"/>
        <v>12970540</v>
      </c>
      <c r="Y65" s="63">
        <f t="shared" si="51"/>
        <v>12970540</v>
      </c>
      <c r="Z65" s="63">
        <f t="shared" si="51"/>
        <v>8640250</v>
      </c>
      <c r="AA65" s="63">
        <f t="shared" si="51"/>
        <v>9865030.8500000015</v>
      </c>
      <c r="AB65" s="63">
        <f t="shared" si="51"/>
        <v>15792750.600000001</v>
      </c>
      <c r="AC65" s="63">
        <f t="shared" si="51"/>
        <v>17761406.150000002</v>
      </c>
      <c r="AD65" s="63">
        <f t="shared" si="51"/>
        <v>17761406.150000002</v>
      </c>
      <c r="AE65" s="63">
        <f t="shared" si="51"/>
        <v>17761406.150000002</v>
      </c>
      <c r="AF65" s="63">
        <f t="shared" si="51"/>
        <v>17761406.150000002</v>
      </c>
      <c r="AG65" s="63">
        <f t="shared" si="51"/>
        <v>17761406.150000002</v>
      </c>
      <c r="AH65" s="63">
        <f t="shared" si="51"/>
        <v>17761406.150000002</v>
      </c>
      <c r="AI65" s="63">
        <f t="shared" si="51"/>
        <v>17761406.150000002</v>
      </c>
      <c r="AJ65" s="63">
        <f t="shared" si="51"/>
        <v>17761406.150000002</v>
      </c>
      <c r="AK65" s="63">
        <f t="shared" si="51"/>
        <v>17761406.150000002</v>
      </c>
      <c r="AL65" s="63">
        <f t="shared" si="51"/>
        <v>11844562.950000001</v>
      </c>
      <c r="AM65" s="63">
        <f t="shared" si="51"/>
        <v>10869806.539000001</v>
      </c>
      <c r="AN65" s="63">
        <f t="shared" si="51"/>
        <v>17398673.207500003</v>
      </c>
      <c r="AO65" s="63">
        <f t="shared" si="51"/>
        <v>19574962.097000003</v>
      </c>
      <c r="AP65" s="63">
        <f t="shared" si="51"/>
        <v>19574962.097000003</v>
      </c>
      <c r="AQ65" s="63">
        <f t="shared" si="51"/>
        <v>19574962.097000003</v>
      </c>
      <c r="AR65" s="63">
        <f t="shared" si="51"/>
        <v>19574962.097000003</v>
      </c>
      <c r="AS65" s="63">
        <f t="shared" si="51"/>
        <v>19574962.097000003</v>
      </c>
      <c r="AT65" s="63">
        <f t="shared" si="51"/>
        <v>19574962.097000003</v>
      </c>
      <c r="AU65" s="63">
        <f t="shared" si="51"/>
        <v>19574962.097000003</v>
      </c>
      <c r="AV65" s="63">
        <f t="shared" si="51"/>
        <v>19574962.097000003</v>
      </c>
      <c r="AW65" s="63">
        <f t="shared" si="51"/>
        <v>19574962.097000003</v>
      </c>
      <c r="AX65" s="63">
        <f t="shared" si="51"/>
        <v>13046095.428500002</v>
      </c>
      <c r="AY65" s="63">
        <f t="shared" si="51"/>
        <v>11979364.735390004</v>
      </c>
      <c r="AZ65" s="63">
        <f t="shared" si="51"/>
        <v>19176945.626300003</v>
      </c>
      <c r="BA65" s="63">
        <f t="shared" si="51"/>
        <v>21580290.110635005</v>
      </c>
      <c r="BB65" s="63">
        <f t="shared" si="51"/>
        <v>21580290.110635005</v>
      </c>
      <c r="BC65" s="63">
        <f t="shared" si="51"/>
        <v>21580290.110635005</v>
      </c>
      <c r="BD65" s="63">
        <f t="shared" si="51"/>
        <v>21580290.110635005</v>
      </c>
      <c r="BE65" s="63">
        <f t="shared" si="51"/>
        <v>21580290.110635005</v>
      </c>
      <c r="BF65" s="63">
        <f t="shared" si="51"/>
        <v>21580290.110635005</v>
      </c>
      <c r="BG65" s="63">
        <f t="shared" si="51"/>
        <v>21580290.110635005</v>
      </c>
      <c r="BH65" s="63">
        <f t="shared" si="51"/>
        <v>21580290.110635005</v>
      </c>
      <c r="BI65" s="63">
        <f t="shared" si="51"/>
        <v>21580290.110635005</v>
      </c>
      <c r="BJ65" s="63">
        <f t="shared" si="51"/>
        <v>14382709.219725003</v>
      </c>
      <c r="BK65" s="118">
        <f>SUM(C65:BJ65)</f>
        <v>859883384.37513018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636</v>
      </c>
      <c r="C67" s="63">
        <f t="shared" ref="C67:AH67" si="52">IF(C51&gt;0,(C56-C65)/C51,0)</f>
        <v>0</v>
      </c>
      <c r="D67" s="63">
        <f t="shared" si="52"/>
        <v>0</v>
      </c>
      <c r="E67" s="63">
        <f t="shared" si="52"/>
        <v>0</v>
      </c>
      <c r="F67" s="63">
        <f t="shared" si="52"/>
        <v>4500</v>
      </c>
      <c r="G67" s="63">
        <f t="shared" si="52"/>
        <v>4500</v>
      </c>
      <c r="H67" s="63">
        <f t="shared" si="52"/>
        <v>4500</v>
      </c>
      <c r="I67" s="63">
        <f t="shared" si="52"/>
        <v>4500</v>
      </c>
      <c r="J67" s="63">
        <f t="shared" si="52"/>
        <v>4500</v>
      </c>
      <c r="K67" s="63">
        <f t="shared" si="52"/>
        <v>4500</v>
      </c>
      <c r="L67" s="63">
        <f t="shared" si="52"/>
        <v>4500</v>
      </c>
      <c r="M67" s="63">
        <f t="shared" si="52"/>
        <v>4500</v>
      </c>
      <c r="N67" s="63">
        <f t="shared" si="52"/>
        <v>4500</v>
      </c>
      <c r="O67" s="63">
        <f t="shared" si="52"/>
        <v>4815</v>
      </c>
      <c r="P67" s="63">
        <f t="shared" si="52"/>
        <v>4815</v>
      </c>
      <c r="Q67" s="63">
        <f t="shared" si="52"/>
        <v>4815</v>
      </c>
      <c r="R67" s="63">
        <f t="shared" si="52"/>
        <v>4815</v>
      </c>
      <c r="S67" s="63">
        <f t="shared" si="52"/>
        <v>4815</v>
      </c>
      <c r="T67" s="63">
        <f t="shared" si="52"/>
        <v>4815</v>
      </c>
      <c r="U67" s="63">
        <f t="shared" si="52"/>
        <v>4815</v>
      </c>
      <c r="V67" s="63">
        <f t="shared" si="52"/>
        <v>4815</v>
      </c>
      <c r="W67" s="63">
        <f t="shared" si="52"/>
        <v>4815</v>
      </c>
      <c r="X67" s="63">
        <f t="shared" si="52"/>
        <v>4815</v>
      </c>
      <c r="Y67" s="63">
        <f t="shared" si="52"/>
        <v>4815</v>
      </c>
      <c r="Z67" s="63">
        <f t="shared" si="52"/>
        <v>4815</v>
      </c>
      <c r="AA67" s="63">
        <f t="shared" si="52"/>
        <v>5152.0499999999993</v>
      </c>
      <c r="AB67" s="63">
        <f t="shared" si="52"/>
        <v>5152.0499999999984</v>
      </c>
      <c r="AC67" s="63">
        <f t="shared" si="52"/>
        <v>5152.0499999999993</v>
      </c>
      <c r="AD67" s="63">
        <f t="shared" si="52"/>
        <v>5152.0499999999993</v>
      </c>
      <c r="AE67" s="63">
        <f t="shared" si="52"/>
        <v>5152.0499999999993</v>
      </c>
      <c r="AF67" s="63">
        <f t="shared" si="52"/>
        <v>5152.0499999999993</v>
      </c>
      <c r="AG67" s="63">
        <f t="shared" si="52"/>
        <v>5152.0499999999993</v>
      </c>
      <c r="AH67" s="63">
        <f t="shared" si="52"/>
        <v>5152.0499999999993</v>
      </c>
      <c r="AI67" s="63">
        <f t="shared" ref="AI67:BJ67" si="53">IF(AI51&gt;0,(AI56-AI65)/AI51,0)</f>
        <v>5152.0499999999993</v>
      </c>
      <c r="AJ67" s="63">
        <f t="shared" si="53"/>
        <v>5152.0499999999993</v>
      </c>
      <c r="AK67" s="63">
        <f t="shared" si="53"/>
        <v>5152.0499999999993</v>
      </c>
      <c r="AL67" s="63">
        <f t="shared" si="53"/>
        <v>5152.0500000000011</v>
      </c>
      <c r="AM67" s="63">
        <f t="shared" si="53"/>
        <v>5512.6935000000021</v>
      </c>
      <c r="AN67" s="63">
        <f t="shared" si="53"/>
        <v>5512.6934999999994</v>
      </c>
      <c r="AO67" s="63">
        <f t="shared" si="53"/>
        <v>5512.6935000000003</v>
      </c>
      <c r="AP67" s="63">
        <f t="shared" si="53"/>
        <v>5512.6935000000003</v>
      </c>
      <c r="AQ67" s="63">
        <f t="shared" si="53"/>
        <v>5512.6935000000003</v>
      </c>
      <c r="AR67" s="63">
        <f t="shared" si="53"/>
        <v>5512.6935000000003</v>
      </c>
      <c r="AS67" s="63">
        <f t="shared" si="53"/>
        <v>5512.6935000000003</v>
      </c>
      <c r="AT67" s="63">
        <f t="shared" si="53"/>
        <v>5512.6935000000003</v>
      </c>
      <c r="AU67" s="63">
        <f t="shared" si="53"/>
        <v>5512.6935000000003</v>
      </c>
      <c r="AV67" s="63">
        <f t="shared" si="53"/>
        <v>5512.6935000000003</v>
      </c>
      <c r="AW67" s="63">
        <f t="shared" si="53"/>
        <v>5512.6935000000003</v>
      </c>
      <c r="AX67" s="63">
        <f t="shared" si="53"/>
        <v>5512.6935000000012</v>
      </c>
      <c r="AY67" s="63">
        <f t="shared" si="53"/>
        <v>5898.5820450000001</v>
      </c>
      <c r="AZ67" s="63">
        <f t="shared" si="53"/>
        <v>5898.5820450000028</v>
      </c>
      <c r="BA67" s="63">
        <f t="shared" si="53"/>
        <v>5898.582045000001</v>
      </c>
      <c r="BB67" s="63">
        <f t="shared" si="53"/>
        <v>5898.582045000001</v>
      </c>
      <c r="BC67" s="63">
        <f t="shared" si="53"/>
        <v>5898.582045000001</v>
      </c>
      <c r="BD67" s="63">
        <f t="shared" si="53"/>
        <v>5898.582045000001</v>
      </c>
      <c r="BE67" s="63">
        <f t="shared" si="53"/>
        <v>5898.582045000001</v>
      </c>
      <c r="BF67" s="63">
        <f t="shared" si="53"/>
        <v>5898.582045000001</v>
      </c>
      <c r="BG67" s="63">
        <f t="shared" si="53"/>
        <v>5898.582045000001</v>
      </c>
      <c r="BH67" s="63">
        <f t="shared" si="53"/>
        <v>5898.582045000001</v>
      </c>
      <c r="BI67" s="63">
        <f t="shared" si="53"/>
        <v>5898.582045000001</v>
      </c>
      <c r="BJ67" s="63">
        <f t="shared" si="53"/>
        <v>5898.5820450000001</v>
      </c>
    </row>
    <row r="68" spans="1:63" outlineLevel="1" x14ac:dyDescent="0.15">
      <c r="A68" s="47" t="s">
        <v>637</v>
      </c>
      <c r="C68" s="63">
        <f t="shared" ref="C68:AH68" si="54">C56-C65</f>
        <v>0</v>
      </c>
      <c r="D68" s="63">
        <f t="shared" si="54"/>
        <v>0</v>
      </c>
      <c r="E68" s="63">
        <f t="shared" si="54"/>
        <v>0</v>
      </c>
      <c r="F68" s="63">
        <f t="shared" si="54"/>
        <v>1939500</v>
      </c>
      <c r="G68" s="63">
        <f t="shared" si="54"/>
        <v>3393000</v>
      </c>
      <c r="H68" s="63">
        <f t="shared" si="54"/>
        <v>3393000</v>
      </c>
      <c r="I68" s="63">
        <f t="shared" si="54"/>
        <v>3393000</v>
      </c>
      <c r="J68" s="63">
        <f t="shared" si="54"/>
        <v>3393000</v>
      </c>
      <c r="K68" s="63">
        <f t="shared" si="54"/>
        <v>3393000</v>
      </c>
      <c r="L68" s="63">
        <f t="shared" si="54"/>
        <v>3393000</v>
      </c>
      <c r="M68" s="63">
        <f t="shared" si="54"/>
        <v>3393000</v>
      </c>
      <c r="N68" s="63">
        <f t="shared" si="54"/>
        <v>3231000</v>
      </c>
      <c r="O68" s="63">
        <f t="shared" si="54"/>
        <v>3461985</v>
      </c>
      <c r="P68" s="63">
        <f t="shared" si="54"/>
        <v>5465025</v>
      </c>
      <c r="Q68" s="63">
        <f t="shared" si="54"/>
        <v>6143940</v>
      </c>
      <c r="R68" s="63">
        <f t="shared" si="54"/>
        <v>6143940</v>
      </c>
      <c r="S68" s="63">
        <f t="shared" si="54"/>
        <v>6143940</v>
      </c>
      <c r="T68" s="63">
        <f t="shared" si="54"/>
        <v>6143940</v>
      </c>
      <c r="U68" s="63">
        <f t="shared" si="54"/>
        <v>6143940</v>
      </c>
      <c r="V68" s="63">
        <f t="shared" si="54"/>
        <v>6143940</v>
      </c>
      <c r="W68" s="63">
        <f t="shared" si="54"/>
        <v>6143940</v>
      </c>
      <c r="X68" s="63">
        <f t="shared" si="54"/>
        <v>6143940</v>
      </c>
      <c r="Y68" s="63">
        <f t="shared" si="54"/>
        <v>6143940</v>
      </c>
      <c r="Z68" s="63">
        <f t="shared" si="54"/>
        <v>4092750</v>
      </c>
      <c r="AA68" s="63">
        <f t="shared" si="54"/>
        <v>4672909.3499999996</v>
      </c>
      <c r="AB68" s="63">
        <f t="shared" si="54"/>
        <v>7480776.5999999978</v>
      </c>
      <c r="AC68" s="63">
        <f t="shared" si="54"/>
        <v>8413297.6499999985</v>
      </c>
      <c r="AD68" s="63">
        <f t="shared" si="54"/>
        <v>8413297.6499999985</v>
      </c>
      <c r="AE68" s="63">
        <f t="shared" si="54"/>
        <v>8413297.6499999985</v>
      </c>
      <c r="AF68" s="63">
        <f t="shared" si="54"/>
        <v>8413297.6499999985</v>
      </c>
      <c r="AG68" s="63">
        <f t="shared" si="54"/>
        <v>8413297.6499999985</v>
      </c>
      <c r="AH68" s="63">
        <f t="shared" si="54"/>
        <v>8413297.6499999985</v>
      </c>
      <c r="AI68" s="63">
        <f t="shared" ref="AI68:BJ68" si="55">AI56-AI65</f>
        <v>8413297.6499999985</v>
      </c>
      <c r="AJ68" s="63">
        <f t="shared" si="55"/>
        <v>8413297.6499999985</v>
      </c>
      <c r="AK68" s="63">
        <f t="shared" si="55"/>
        <v>8413297.6499999985</v>
      </c>
      <c r="AL68" s="63">
        <f t="shared" si="55"/>
        <v>5610582.4500000011</v>
      </c>
      <c r="AM68" s="63">
        <f t="shared" si="55"/>
        <v>5148855.7290000021</v>
      </c>
      <c r="AN68" s="63">
        <f t="shared" si="55"/>
        <v>8241476.7824999988</v>
      </c>
      <c r="AO68" s="63">
        <f t="shared" si="55"/>
        <v>9272350.4670000002</v>
      </c>
      <c r="AP68" s="63">
        <f t="shared" si="55"/>
        <v>9272350.4670000002</v>
      </c>
      <c r="AQ68" s="63">
        <f t="shared" si="55"/>
        <v>9272350.4670000002</v>
      </c>
      <c r="AR68" s="63">
        <f t="shared" si="55"/>
        <v>9272350.4670000002</v>
      </c>
      <c r="AS68" s="63">
        <f t="shared" si="55"/>
        <v>9272350.4670000002</v>
      </c>
      <c r="AT68" s="63">
        <f t="shared" si="55"/>
        <v>9272350.4670000002</v>
      </c>
      <c r="AU68" s="63">
        <f t="shared" si="55"/>
        <v>9272350.4670000002</v>
      </c>
      <c r="AV68" s="63">
        <f t="shared" si="55"/>
        <v>9272350.4670000002</v>
      </c>
      <c r="AW68" s="63">
        <f t="shared" si="55"/>
        <v>9272350.4670000002</v>
      </c>
      <c r="AX68" s="63">
        <f t="shared" si="55"/>
        <v>6179729.4135000017</v>
      </c>
      <c r="AY68" s="63">
        <f t="shared" si="55"/>
        <v>5674435.92729</v>
      </c>
      <c r="AZ68" s="63">
        <f t="shared" si="55"/>
        <v>9083816.3493000045</v>
      </c>
      <c r="BA68" s="63">
        <f t="shared" si="55"/>
        <v>10222242.683985002</v>
      </c>
      <c r="BB68" s="63">
        <f t="shared" si="55"/>
        <v>10222242.683985002</v>
      </c>
      <c r="BC68" s="63">
        <f t="shared" si="55"/>
        <v>10222242.683985002</v>
      </c>
      <c r="BD68" s="63">
        <f t="shared" si="55"/>
        <v>10222242.683985002</v>
      </c>
      <c r="BE68" s="63">
        <f t="shared" si="55"/>
        <v>10222242.683985002</v>
      </c>
      <c r="BF68" s="63">
        <f t="shared" si="55"/>
        <v>10222242.683985002</v>
      </c>
      <c r="BG68" s="63">
        <f t="shared" si="55"/>
        <v>10222242.683985002</v>
      </c>
      <c r="BH68" s="63">
        <f t="shared" si="55"/>
        <v>10222242.683985002</v>
      </c>
      <c r="BI68" s="63">
        <f t="shared" si="55"/>
        <v>10222242.683985002</v>
      </c>
      <c r="BJ68" s="63">
        <f t="shared" si="55"/>
        <v>6812862.2619749997</v>
      </c>
      <c r="BK68" s="118">
        <f>SUM(C68:BJ68)</f>
        <v>407313182.07243007</v>
      </c>
    </row>
    <row r="69" spans="1:63" outlineLevel="1" x14ac:dyDescent="0.15">
      <c r="A69" s="47" t="s">
        <v>318</v>
      </c>
      <c r="C69" s="46">
        <f>IF(C68&gt;0,(C68/C56),0)</f>
        <v>0</v>
      </c>
      <c r="D69" s="46">
        <f t="shared" ref="D69:BJ69" si="56">IF(D68&gt;0,(D68/D56),0)</f>
        <v>0</v>
      </c>
      <c r="E69" s="46">
        <f t="shared" si="56"/>
        <v>0</v>
      </c>
      <c r="F69" s="46">
        <f t="shared" si="56"/>
        <v>0.32142857142857145</v>
      </c>
      <c r="G69" s="46">
        <f t="shared" si="56"/>
        <v>0.32142857142857145</v>
      </c>
      <c r="H69" s="46">
        <f t="shared" si="56"/>
        <v>0.32142857142857145</v>
      </c>
      <c r="I69" s="46">
        <f t="shared" si="56"/>
        <v>0.32142857142857145</v>
      </c>
      <c r="J69" s="46">
        <f t="shared" si="56"/>
        <v>0.32142857142857145</v>
      </c>
      <c r="K69" s="46">
        <f t="shared" si="56"/>
        <v>0.32142857142857145</v>
      </c>
      <c r="L69" s="46">
        <f t="shared" si="56"/>
        <v>0.32142857142857145</v>
      </c>
      <c r="M69" s="46">
        <f t="shared" si="56"/>
        <v>0.32142857142857145</v>
      </c>
      <c r="N69" s="46">
        <f t="shared" si="56"/>
        <v>0.32142857142857145</v>
      </c>
      <c r="O69" s="46">
        <f t="shared" si="56"/>
        <v>0.32142857142857145</v>
      </c>
      <c r="P69" s="46">
        <f t="shared" si="56"/>
        <v>0.32142857142857145</v>
      </c>
      <c r="Q69" s="46">
        <f t="shared" si="56"/>
        <v>0.32142857142857145</v>
      </c>
      <c r="R69" s="46">
        <f t="shared" si="56"/>
        <v>0.32142857142857145</v>
      </c>
      <c r="S69" s="46">
        <f t="shared" si="56"/>
        <v>0.32142857142857145</v>
      </c>
      <c r="T69" s="46">
        <f t="shared" si="56"/>
        <v>0.32142857142857145</v>
      </c>
      <c r="U69" s="46">
        <f t="shared" si="56"/>
        <v>0.32142857142857145</v>
      </c>
      <c r="V69" s="46">
        <f t="shared" si="56"/>
        <v>0.32142857142857145</v>
      </c>
      <c r="W69" s="46">
        <f t="shared" si="56"/>
        <v>0.32142857142857145</v>
      </c>
      <c r="X69" s="46">
        <f t="shared" si="56"/>
        <v>0.32142857142857145</v>
      </c>
      <c r="Y69" s="46">
        <f t="shared" si="56"/>
        <v>0.32142857142857145</v>
      </c>
      <c r="Z69" s="46">
        <f t="shared" si="56"/>
        <v>0.32142857142857145</v>
      </c>
      <c r="AA69" s="46">
        <f t="shared" si="56"/>
        <v>0.3214285714285714</v>
      </c>
      <c r="AB69" s="46">
        <f t="shared" si="56"/>
        <v>0.32142857142857134</v>
      </c>
      <c r="AC69" s="46">
        <f t="shared" si="56"/>
        <v>0.32142857142857134</v>
      </c>
      <c r="AD69" s="46">
        <f t="shared" si="56"/>
        <v>0.32142857142857134</v>
      </c>
      <c r="AE69" s="46">
        <f t="shared" si="56"/>
        <v>0.32142857142857134</v>
      </c>
      <c r="AF69" s="46">
        <f t="shared" si="56"/>
        <v>0.32142857142857134</v>
      </c>
      <c r="AG69" s="46">
        <f t="shared" si="56"/>
        <v>0.32142857142857134</v>
      </c>
      <c r="AH69" s="46">
        <f t="shared" si="56"/>
        <v>0.32142857142857134</v>
      </c>
      <c r="AI69" s="46">
        <f t="shared" si="56"/>
        <v>0.32142857142857134</v>
      </c>
      <c r="AJ69" s="46">
        <f t="shared" si="56"/>
        <v>0.32142857142857134</v>
      </c>
      <c r="AK69" s="46">
        <f t="shared" si="56"/>
        <v>0.32142857142857134</v>
      </c>
      <c r="AL69" s="46">
        <f t="shared" si="56"/>
        <v>0.32142857142857145</v>
      </c>
      <c r="AM69" s="46">
        <f t="shared" si="56"/>
        <v>0.32142857142857151</v>
      </c>
      <c r="AN69" s="46">
        <f t="shared" si="56"/>
        <v>0.32142857142857134</v>
      </c>
      <c r="AO69" s="46">
        <f t="shared" si="56"/>
        <v>0.3214285714285714</v>
      </c>
      <c r="AP69" s="46">
        <f t="shared" si="56"/>
        <v>0.3214285714285714</v>
      </c>
      <c r="AQ69" s="46">
        <f t="shared" si="56"/>
        <v>0.3214285714285714</v>
      </c>
      <c r="AR69" s="46">
        <f t="shared" si="56"/>
        <v>0.3214285714285714</v>
      </c>
      <c r="AS69" s="46">
        <f t="shared" si="56"/>
        <v>0.3214285714285714</v>
      </c>
      <c r="AT69" s="46">
        <f t="shared" si="56"/>
        <v>0.3214285714285714</v>
      </c>
      <c r="AU69" s="46">
        <f t="shared" si="56"/>
        <v>0.3214285714285714</v>
      </c>
      <c r="AV69" s="46">
        <f t="shared" si="56"/>
        <v>0.3214285714285714</v>
      </c>
      <c r="AW69" s="46">
        <f t="shared" si="56"/>
        <v>0.3214285714285714</v>
      </c>
      <c r="AX69" s="46">
        <f t="shared" si="56"/>
        <v>0.32142857142857145</v>
      </c>
      <c r="AY69" s="46">
        <f t="shared" si="56"/>
        <v>0.32142857142857134</v>
      </c>
      <c r="AZ69" s="46">
        <f t="shared" si="56"/>
        <v>0.32142857142857151</v>
      </c>
      <c r="BA69" s="46">
        <f t="shared" si="56"/>
        <v>0.32142857142857145</v>
      </c>
      <c r="BB69" s="46">
        <f t="shared" si="56"/>
        <v>0.32142857142857145</v>
      </c>
      <c r="BC69" s="46">
        <f t="shared" si="56"/>
        <v>0.32142857142857145</v>
      </c>
      <c r="BD69" s="46">
        <f t="shared" si="56"/>
        <v>0.32142857142857145</v>
      </c>
      <c r="BE69" s="46">
        <f t="shared" si="56"/>
        <v>0.32142857142857145</v>
      </c>
      <c r="BF69" s="46">
        <f t="shared" si="56"/>
        <v>0.32142857142857145</v>
      </c>
      <c r="BG69" s="46">
        <f t="shared" si="56"/>
        <v>0.32142857142857145</v>
      </c>
      <c r="BH69" s="46">
        <f t="shared" si="56"/>
        <v>0.32142857142857145</v>
      </c>
      <c r="BI69" s="46">
        <f t="shared" si="56"/>
        <v>0.32142857142857145</v>
      </c>
      <c r="BJ69" s="46">
        <f t="shared" si="56"/>
        <v>0.32142857142857134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'COGS-PRICE-MARGIN_CWS'!$B23</f>
        <v>0.25</v>
      </c>
      <c r="D73" s="172">
        <f>'COGS-PRICE-MARGIN_CWS'!$B23</f>
        <v>0.25</v>
      </c>
      <c r="E73" s="172">
        <f>'COGS-PRICE-MARGIN_CWS'!$B23</f>
        <v>0.25</v>
      </c>
      <c r="F73" s="172">
        <f>'COGS-PRICE-MARGIN_CWS'!$B23</f>
        <v>0.25</v>
      </c>
      <c r="G73" s="172">
        <f>'COGS-PRICE-MARGIN_CWS'!$B23</f>
        <v>0.25</v>
      </c>
      <c r="H73" s="172">
        <f>'COGS-PRICE-MARGIN_CWS'!$B23</f>
        <v>0.25</v>
      </c>
      <c r="I73" s="172">
        <f>'COGS-PRICE-MARGIN_CWS'!$B23</f>
        <v>0.25</v>
      </c>
      <c r="J73" s="172">
        <f>'COGS-PRICE-MARGIN_CWS'!$B23</f>
        <v>0.25</v>
      </c>
      <c r="K73" s="172">
        <f>'COGS-PRICE-MARGIN_CWS'!$B23</f>
        <v>0.25</v>
      </c>
      <c r="L73" s="172">
        <f>'COGS-PRICE-MARGIN_CWS'!$B23</f>
        <v>0.25</v>
      </c>
      <c r="M73" s="172">
        <f>'COGS-PRICE-MARGIN_CWS'!$B23</f>
        <v>0.25</v>
      </c>
      <c r="N73" s="172">
        <f>'COGS-PRICE-MARGIN_CWS'!$B23</f>
        <v>0.25</v>
      </c>
      <c r="O73" s="172">
        <f>'COGS-PRICE-MARGIN_CWS'!$B73</f>
        <v>0.27</v>
      </c>
      <c r="P73" s="172">
        <f>'COGS-PRICE-MARGIN_CWS'!$B73</f>
        <v>0.27</v>
      </c>
      <c r="Q73" s="172">
        <f>'COGS-PRICE-MARGIN_CWS'!$B73</f>
        <v>0.27</v>
      </c>
      <c r="R73" s="172">
        <f>'COGS-PRICE-MARGIN_CWS'!$B73</f>
        <v>0.27</v>
      </c>
      <c r="S73" s="172">
        <f>'COGS-PRICE-MARGIN_CWS'!$B73</f>
        <v>0.27</v>
      </c>
      <c r="T73" s="172">
        <f>'COGS-PRICE-MARGIN_CWS'!$B73</f>
        <v>0.27</v>
      </c>
      <c r="U73" s="172">
        <f>'COGS-PRICE-MARGIN_CWS'!$B73</f>
        <v>0.27</v>
      </c>
      <c r="V73" s="172">
        <f>'COGS-PRICE-MARGIN_CWS'!$B73</f>
        <v>0.27</v>
      </c>
      <c r="W73" s="172">
        <f>'COGS-PRICE-MARGIN_CWS'!$B73</f>
        <v>0.27</v>
      </c>
      <c r="X73" s="172">
        <f>'COGS-PRICE-MARGIN_CWS'!$B73</f>
        <v>0.27</v>
      </c>
      <c r="Y73" s="172">
        <f>'COGS-PRICE-MARGIN_CWS'!$B73</f>
        <v>0.27</v>
      </c>
      <c r="Z73" s="172">
        <f>'COGS-PRICE-MARGIN_CWS'!$B73</f>
        <v>0.27</v>
      </c>
      <c r="AA73" s="172">
        <f>'COGS-PRICE-MARGIN_CWS'!$B123</f>
        <v>0.31</v>
      </c>
      <c r="AB73" s="172">
        <f>'COGS-PRICE-MARGIN_CWS'!$B123</f>
        <v>0.31</v>
      </c>
      <c r="AC73" s="172">
        <f>'COGS-PRICE-MARGIN_CWS'!$B123</f>
        <v>0.31</v>
      </c>
      <c r="AD73" s="172">
        <f>'COGS-PRICE-MARGIN_CWS'!$B123</f>
        <v>0.31</v>
      </c>
      <c r="AE73" s="172">
        <f>'COGS-PRICE-MARGIN_CWS'!$B123</f>
        <v>0.31</v>
      </c>
      <c r="AF73" s="172">
        <f>'COGS-PRICE-MARGIN_CWS'!$B123</f>
        <v>0.31</v>
      </c>
      <c r="AG73" s="172">
        <f>'COGS-PRICE-MARGIN_CWS'!$B123</f>
        <v>0.31</v>
      </c>
      <c r="AH73" s="172">
        <f>'COGS-PRICE-MARGIN_CWS'!$B123</f>
        <v>0.31</v>
      </c>
      <c r="AI73" s="172">
        <f>'COGS-PRICE-MARGIN_CWS'!$B123</f>
        <v>0.31</v>
      </c>
      <c r="AJ73" s="172">
        <f>'COGS-PRICE-MARGIN_CWS'!$B123</f>
        <v>0.31</v>
      </c>
      <c r="AK73" s="172">
        <f>'COGS-PRICE-MARGIN_CWS'!$B123</f>
        <v>0.31</v>
      </c>
      <c r="AL73" s="172">
        <f>'COGS-PRICE-MARGIN_CWS'!$B123</f>
        <v>0.31</v>
      </c>
      <c r="AM73" s="172">
        <f>'COGS-PRICE-MARGIN_CWS'!$B173</f>
        <v>0.3</v>
      </c>
      <c r="AN73" s="172">
        <f>'COGS-PRICE-MARGIN_CWS'!$B173</f>
        <v>0.3</v>
      </c>
      <c r="AO73" s="172">
        <f>'COGS-PRICE-MARGIN_CWS'!$B173</f>
        <v>0.3</v>
      </c>
      <c r="AP73" s="172">
        <f>'COGS-PRICE-MARGIN_CWS'!$B173</f>
        <v>0.3</v>
      </c>
      <c r="AQ73" s="172">
        <f>'COGS-PRICE-MARGIN_CWS'!$B173</f>
        <v>0.3</v>
      </c>
      <c r="AR73" s="172">
        <f>'COGS-PRICE-MARGIN_CWS'!$B173</f>
        <v>0.3</v>
      </c>
      <c r="AS73" s="172">
        <f>'COGS-PRICE-MARGIN_CWS'!$B173</f>
        <v>0.3</v>
      </c>
      <c r="AT73" s="172">
        <f>'COGS-PRICE-MARGIN_CWS'!$B173</f>
        <v>0.3</v>
      </c>
      <c r="AU73" s="172">
        <f>'COGS-PRICE-MARGIN_CWS'!$B173</f>
        <v>0.3</v>
      </c>
      <c r="AV73" s="172">
        <f>'COGS-PRICE-MARGIN_CWS'!$B173</f>
        <v>0.3</v>
      </c>
      <c r="AW73" s="172">
        <f>'COGS-PRICE-MARGIN_CWS'!$B173</f>
        <v>0.3</v>
      </c>
      <c r="AX73" s="172">
        <f>'COGS-PRICE-MARGIN_CWS'!$B173</f>
        <v>0.3</v>
      </c>
      <c r="AY73" s="172">
        <f>'COGS-PRICE-MARGIN_CWS'!$B223</f>
        <v>0.3</v>
      </c>
      <c r="AZ73" s="172">
        <f>'COGS-PRICE-MARGIN_CWS'!$B223</f>
        <v>0.3</v>
      </c>
      <c r="BA73" s="172">
        <f>'COGS-PRICE-MARGIN_CWS'!$B223</f>
        <v>0.3</v>
      </c>
      <c r="BB73" s="172">
        <f>'COGS-PRICE-MARGIN_CWS'!$B223</f>
        <v>0.3</v>
      </c>
      <c r="BC73" s="172">
        <f>'COGS-PRICE-MARGIN_CWS'!$B223</f>
        <v>0.3</v>
      </c>
      <c r="BD73" s="172">
        <f>'COGS-PRICE-MARGIN_CWS'!$B223</f>
        <v>0.3</v>
      </c>
      <c r="BE73" s="172">
        <f>'COGS-PRICE-MARGIN_CWS'!$B223</f>
        <v>0.3</v>
      </c>
      <c r="BF73" s="172">
        <f>'COGS-PRICE-MARGIN_CWS'!$B223</f>
        <v>0.3</v>
      </c>
      <c r="BG73" s="172">
        <f>'COGS-PRICE-MARGIN_CWS'!$B223</f>
        <v>0.3</v>
      </c>
      <c r="BH73" s="172">
        <f>'COGS-PRICE-MARGIN_CWS'!$B223</f>
        <v>0.3</v>
      </c>
      <c r="BI73" s="172">
        <f>'COGS-PRICE-MARGIN_CWS'!$B223</f>
        <v>0.3</v>
      </c>
      <c r="BJ73" s="172">
        <f>'COGS-PRICE-MARGIN_CWS'!$B223</f>
        <v>0.3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57">C51-C75</f>
        <v>0</v>
      </c>
      <c r="D74" s="169">
        <f t="shared" si="57"/>
        <v>0</v>
      </c>
      <c r="E74" s="169">
        <f t="shared" si="57"/>
        <v>0</v>
      </c>
      <c r="F74" s="169">
        <f t="shared" si="57"/>
        <v>323</v>
      </c>
      <c r="G74" s="169">
        <f t="shared" si="57"/>
        <v>565</v>
      </c>
      <c r="H74" s="169">
        <f t="shared" si="57"/>
        <v>565</v>
      </c>
      <c r="I74" s="169">
        <f t="shared" si="57"/>
        <v>565</v>
      </c>
      <c r="J74" s="169">
        <f t="shared" si="57"/>
        <v>565</v>
      </c>
      <c r="K74" s="169">
        <f t="shared" si="57"/>
        <v>565</v>
      </c>
      <c r="L74" s="169">
        <f t="shared" si="57"/>
        <v>565</v>
      </c>
      <c r="M74" s="169">
        <f t="shared" si="57"/>
        <v>565</v>
      </c>
      <c r="N74" s="169">
        <f t="shared" si="57"/>
        <v>538</v>
      </c>
      <c r="O74" s="169">
        <f t="shared" si="57"/>
        <v>524</v>
      </c>
      <c r="P74" s="169">
        <f t="shared" si="57"/>
        <v>828</v>
      </c>
      <c r="Q74" s="169">
        <f t="shared" si="57"/>
        <v>931</v>
      </c>
      <c r="R74" s="169">
        <f t="shared" si="57"/>
        <v>931</v>
      </c>
      <c r="S74" s="169">
        <f t="shared" si="57"/>
        <v>931</v>
      </c>
      <c r="T74" s="169">
        <f t="shared" si="57"/>
        <v>931</v>
      </c>
      <c r="U74" s="169">
        <f t="shared" si="57"/>
        <v>931</v>
      </c>
      <c r="V74" s="169">
        <f t="shared" si="57"/>
        <v>931</v>
      </c>
      <c r="W74" s="169">
        <f t="shared" si="57"/>
        <v>931</v>
      </c>
      <c r="X74" s="169">
        <f t="shared" si="57"/>
        <v>931</v>
      </c>
      <c r="Y74" s="169">
        <f t="shared" si="57"/>
        <v>931</v>
      </c>
      <c r="Z74" s="169">
        <f t="shared" si="57"/>
        <v>620</v>
      </c>
      <c r="AA74" s="169">
        <f t="shared" si="57"/>
        <v>625</v>
      </c>
      <c r="AB74" s="169">
        <f t="shared" si="57"/>
        <v>1001</v>
      </c>
      <c r="AC74" s="169">
        <f t="shared" si="57"/>
        <v>1126</v>
      </c>
      <c r="AD74" s="169">
        <f t="shared" si="57"/>
        <v>1126</v>
      </c>
      <c r="AE74" s="169">
        <f t="shared" si="57"/>
        <v>1126</v>
      </c>
      <c r="AF74" s="169">
        <f t="shared" si="57"/>
        <v>1126</v>
      </c>
      <c r="AG74" s="169">
        <f t="shared" si="57"/>
        <v>1126</v>
      </c>
      <c r="AH74" s="169">
        <f t="shared" si="57"/>
        <v>1126</v>
      </c>
      <c r="AI74" s="169">
        <f t="shared" ref="AI74:BJ74" si="58">AI51-AI75</f>
        <v>1126</v>
      </c>
      <c r="AJ74" s="169">
        <f t="shared" si="58"/>
        <v>1126</v>
      </c>
      <c r="AK74" s="169">
        <f t="shared" si="58"/>
        <v>1126</v>
      </c>
      <c r="AL74" s="169">
        <f t="shared" si="58"/>
        <v>751</v>
      </c>
      <c r="AM74" s="169">
        <f t="shared" si="58"/>
        <v>653</v>
      </c>
      <c r="AN74" s="169">
        <f t="shared" si="58"/>
        <v>1046</v>
      </c>
      <c r="AO74" s="169">
        <f t="shared" si="58"/>
        <v>1177</v>
      </c>
      <c r="AP74" s="169">
        <f t="shared" si="58"/>
        <v>1177</v>
      </c>
      <c r="AQ74" s="169">
        <f t="shared" si="58"/>
        <v>1177</v>
      </c>
      <c r="AR74" s="169">
        <f t="shared" si="58"/>
        <v>1177</v>
      </c>
      <c r="AS74" s="33">
        <f t="shared" si="58"/>
        <v>1177</v>
      </c>
      <c r="AT74" s="33">
        <f t="shared" si="58"/>
        <v>1177</v>
      </c>
      <c r="AU74" s="33">
        <f t="shared" si="58"/>
        <v>1177</v>
      </c>
      <c r="AV74" s="33">
        <f t="shared" si="58"/>
        <v>1177</v>
      </c>
      <c r="AW74" s="33">
        <f t="shared" si="58"/>
        <v>1177</v>
      </c>
      <c r="AX74" s="33">
        <f t="shared" si="58"/>
        <v>784</v>
      </c>
      <c r="AY74" s="33">
        <f t="shared" si="58"/>
        <v>673</v>
      </c>
      <c r="AZ74" s="33">
        <f t="shared" si="58"/>
        <v>1078</v>
      </c>
      <c r="BA74" s="33">
        <f t="shared" si="58"/>
        <v>1213</v>
      </c>
      <c r="BB74" s="33">
        <f t="shared" si="58"/>
        <v>1213</v>
      </c>
      <c r="BC74" s="33">
        <f t="shared" si="58"/>
        <v>1213</v>
      </c>
      <c r="BD74" s="33">
        <f t="shared" si="58"/>
        <v>1213</v>
      </c>
      <c r="BE74" s="33">
        <f t="shared" si="58"/>
        <v>1213</v>
      </c>
      <c r="BF74" s="33">
        <f t="shared" si="58"/>
        <v>1213</v>
      </c>
      <c r="BG74" s="33">
        <f t="shared" si="58"/>
        <v>1213</v>
      </c>
      <c r="BH74" s="33">
        <f t="shared" si="58"/>
        <v>1213</v>
      </c>
      <c r="BI74" s="33">
        <f t="shared" si="58"/>
        <v>1213</v>
      </c>
      <c r="BJ74" s="33">
        <f t="shared" si="58"/>
        <v>808</v>
      </c>
      <c r="BK74" s="118">
        <f>SUM(C74:BJ74)</f>
        <v>54230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59">ROUNDUP(+D51*D73,0)</f>
        <v>0</v>
      </c>
      <c r="E75" s="169">
        <f t="shared" si="59"/>
        <v>0</v>
      </c>
      <c r="F75" s="169">
        <f t="shared" si="59"/>
        <v>108</v>
      </c>
      <c r="G75" s="169">
        <f t="shared" si="59"/>
        <v>189</v>
      </c>
      <c r="H75" s="169">
        <f t="shared" si="59"/>
        <v>189</v>
      </c>
      <c r="I75" s="169">
        <f t="shared" si="59"/>
        <v>189</v>
      </c>
      <c r="J75" s="169">
        <f t="shared" si="59"/>
        <v>189</v>
      </c>
      <c r="K75" s="169">
        <f t="shared" si="59"/>
        <v>189</v>
      </c>
      <c r="L75" s="169">
        <f t="shared" si="59"/>
        <v>189</v>
      </c>
      <c r="M75" s="169">
        <f t="shared" si="59"/>
        <v>189</v>
      </c>
      <c r="N75" s="169">
        <f t="shared" si="59"/>
        <v>180</v>
      </c>
      <c r="O75" s="169">
        <f t="shared" si="59"/>
        <v>195</v>
      </c>
      <c r="P75" s="169">
        <f t="shared" si="59"/>
        <v>307</v>
      </c>
      <c r="Q75" s="169">
        <f t="shared" si="59"/>
        <v>345</v>
      </c>
      <c r="R75" s="169">
        <f t="shared" si="59"/>
        <v>345</v>
      </c>
      <c r="S75" s="169">
        <f t="shared" si="59"/>
        <v>345</v>
      </c>
      <c r="T75" s="169">
        <f t="shared" si="59"/>
        <v>345</v>
      </c>
      <c r="U75" s="169">
        <f t="shared" si="59"/>
        <v>345</v>
      </c>
      <c r="V75" s="169">
        <f t="shared" si="59"/>
        <v>345</v>
      </c>
      <c r="W75" s="169">
        <f t="shared" si="59"/>
        <v>345</v>
      </c>
      <c r="X75" s="169">
        <f t="shared" si="59"/>
        <v>345</v>
      </c>
      <c r="Y75" s="169">
        <f t="shared" si="59"/>
        <v>345</v>
      </c>
      <c r="Z75" s="169">
        <f t="shared" si="59"/>
        <v>230</v>
      </c>
      <c r="AA75" s="169">
        <f t="shared" si="59"/>
        <v>282</v>
      </c>
      <c r="AB75" s="169">
        <f t="shared" si="59"/>
        <v>451</v>
      </c>
      <c r="AC75" s="169">
        <f t="shared" si="59"/>
        <v>507</v>
      </c>
      <c r="AD75" s="169">
        <f t="shared" si="59"/>
        <v>507</v>
      </c>
      <c r="AE75" s="169">
        <f t="shared" si="59"/>
        <v>507</v>
      </c>
      <c r="AF75" s="169">
        <f t="shared" si="59"/>
        <v>507</v>
      </c>
      <c r="AG75" s="169">
        <f t="shared" si="59"/>
        <v>507</v>
      </c>
      <c r="AH75" s="169">
        <f t="shared" si="59"/>
        <v>507</v>
      </c>
      <c r="AI75" s="169">
        <f t="shared" si="59"/>
        <v>507</v>
      </c>
      <c r="AJ75" s="169">
        <f t="shared" si="59"/>
        <v>507</v>
      </c>
      <c r="AK75" s="169">
        <f t="shared" si="59"/>
        <v>507</v>
      </c>
      <c r="AL75" s="169">
        <f t="shared" si="59"/>
        <v>338</v>
      </c>
      <c r="AM75" s="169">
        <f t="shared" si="59"/>
        <v>281</v>
      </c>
      <c r="AN75" s="169">
        <f t="shared" si="59"/>
        <v>449</v>
      </c>
      <c r="AO75" s="169">
        <f t="shared" si="59"/>
        <v>505</v>
      </c>
      <c r="AP75" s="169">
        <f t="shared" si="59"/>
        <v>505</v>
      </c>
      <c r="AQ75" s="169">
        <f t="shared" si="59"/>
        <v>505</v>
      </c>
      <c r="AR75" s="169">
        <f t="shared" si="59"/>
        <v>505</v>
      </c>
      <c r="AS75" s="33">
        <f t="shared" si="59"/>
        <v>505</v>
      </c>
      <c r="AT75" s="33">
        <f t="shared" si="59"/>
        <v>505</v>
      </c>
      <c r="AU75" s="33">
        <f t="shared" si="59"/>
        <v>505</v>
      </c>
      <c r="AV75" s="33">
        <f t="shared" si="59"/>
        <v>505</v>
      </c>
      <c r="AW75" s="33">
        <f t="shared" si="59"/>
        <v>505</v>
      </c>
      <c r="AX75" s="33">
        <f t="shared" si="59"/>
        <v>337</v>
      </c>
      <c r="AY75" s="33">
        <f t="shared" si="59"/>
        <v>289</v>
      </c>
      <c r="AZ75" s="33">
        <f t="shared" si="59"/>
        <v>462</v>
      </c>
      <c r="BA75" s="33">
        <f t="shared" si="59"/>
        <v>520</v>
      </c>
      <c r="BB75" s="33">
        <f t="shared" si="59"/>
        <v>520</v>
      </c>
      <c r="BC75" s="33">
        <f t="shared" si="59"/>
        <v>520</v>
      </c>
      <c r="BD75" s="33">
        <f t="shared" si="59"/>
        <v>520</v>
      </c>
      <c r="BE75" s="33">
        <f t="shared" si="59"/>
        <v>520</v>
      </c>
      <c r="BF75" s="33">
        <f t="shared" si="59"/>
        <v>520</v>
      </c>
      <c r="BG75" s="33">
        <f t="shared" si="59"/>
        <v>520</v>
      </c>
      <c r="BH75" s="33">
        <f t="shared" si="59"/>
        <v>520</v>
      </c>
      <c r="BI75" s="33">
        <f t="shared" si="59"/>
        <v>520</v>
      </c>
      <c r="BJ75" s="33">
        <f t="shared" si="59"/>
        <v>347</v>
      </c>
      <c r="BK75" s="118">
        <f>SUM(C75:BJ75)</f>
        <v>22472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'COGS-PRICE-MARGIN_CWS'!$B12*C74</f>
        <v>0</v>
      </c>
      <c r="D79" s="108">
        <f>'COGS-PRICE-MARGIN_CWS'!$B12*D74</f>
        <v>0</v>
      </c>
      <c r="E79" s="108">
        <f>'COGS-PRICE-MARGIN_CWS'!$B12*E74</f>
        <v>0</v>
      </c>
      <c r="F79" s="108">
        <f>'COGS-PRICE-MARGIN_CWS'!$B12*F74</f>
        <v>0</v>
      </c>
      <c r="G79" s="108">
        <f>'COGS-PRICE-MARGIN_CWS'!$B12*G74</f>
        <v>0</v>
      </c>
      <c r="H79" s="108">
        <f>'COGS-PRICE-MARGIN_CWS'!$B12*H74</f>
        <v>0</v>
      </c>
      <c r="I79" s="108">
        <f>'COGS-PRICE-MARGIN_CWS'!$B12*I74</f>
        <v>0</v>
      </c>
      <c r="J79" s="108">
        <f>'COGS-PRICE-MARGIN_CWS'!$B12*J74</f>
        <v>0</v>
      </c>
      <c r="K79" s="108">
        <f>'COGS-PRICE-MARGIN_CWS'!$B12*K74</f>
        <v>0</v>
      </c>
      <c r="L79" s="108">
        <f>'COGS-PRICE-MARGIN_CWS'!$B12*L74</f>
        <v>0</v>
      </c>
      <c r="M79" s="108">
        <f>'COGS-PRICE-MARGIN_CWS'!$B12*M74</f>
        <v>0</v>
      </c>
      <c r="N79" s="108">
        <f>'COGS-PRICE-MARGIN_CWS'!$B12*N74</f>
        <v>0</v>
      </c>
      <c r="O79" s="108">
        <f>'COGS-PRICE-MARGIN_CWS'!$B12*O74</f>
        <v>0</v>
      </c>
      <c r="P79" s="108">
        <f>'COGS-PRICE-MARGIN_CWS'!$B62*P74</f>
        <v>0</v>
      </c>
      <c r="Q79" s="108">
        <f>'COGS-PRICE-MARGIN_CWS'!$B62*Q74</f>
        <v>0</v>
      </c>
      <c r="R79" s="108">
        <f>'COGS-PRICE-MARGIN_CWS'!$B62*R74</f>
        <v>0</v>
      </c>
      <c r="S79" s="108">
        <f>'COGS-PRICE-MARGIN_CWS'!$B62*S74</f>
        <v>0</v>
      </c>
      <c r="T79" s="108">
        <f>'COGS-PRICE-MARGIN_CWS'!$B62*T74</f>
        <v>0</v>
      </c>
      <c r="U79" s="108">
        <f>'COGS-PRICE-MARGIN_CWS'!$B62*U74</f>
        <v>0</v>
      </c>
      <c r="V79" s="108">
        <f>'COGS-PRICE-MARGIN_CWS'!$B62*V74</f>
        <v>0</v>
      </c>
      <c r="W79" s="108">
        <f>'COGS-PRICE-MARGIN_CWS'!$B62*W74</f>
        <v>0</v>
      </c>
      <c r="X79" s="108">
        <f>'COGS-PRICE-MARGIN_CWS'!$B62*X74</f>
        <v>0</v>
      </c>
      <c r="Y79" s="108">
        <f>'COGS-PRICE-MARGIN_CWS'!$B62*Y74</f>
        <v>0</v>
      </c>
      <c r="Z79" s="108">
        <f>'COGS-PRICE-MARGIN_CWS'!$B62*Z74</f>
        <v>0</v>
      </c>
      <c r="AA79" s="108">
        <f>'COGS-PRICE-MARGIN_CWS'!$B112*AA74</f>
        <v>0</v>
      </c>
      <c r="AB79" s="108">
        <f>'COGS-PRICE-MARGIN_CWS'!$B112*AB74</f>
        <v>0</v>
      </c>
      <c r="AC79" s="108">
        <f>'COGS-PRICE-MARGIN_CWS'!$B112*AC74</f>
        <v>0</v>
      </c>
      <c r="AD79" s="108">
        <f>'COGS-PRICE-MARGIN_CWS'!$B112*AD74</f>
        <v>0</v>
      </c>
      <c r="AE79" s="108">
        <f>'COGS-PRICE-MARGIN_CWS'!$B112*AE74</f>
        <v>0</v>
      </c>
      <c r="AF79" s="108">
        <f>'COGS-PRICE-MARGIN_CWS'!$B112*AF74</f>
        <v>0</v>
      </c>
      <c r="AG79" s="108">
        <f>'COGS-PRICE-MARGIN_CWS'!$B112*AG74</f>
        <v>0</v>
      </c>
      <c r="AH79" s="108">
        <f>'COGS-PRICE-MARGIN_CWS'!$B112*AH74</f>
        <v>0</v>
      </c>
      <c r="AI79" s="108">
        <f>'COGS-PRICE-MARGIN_CWS'!$B112*AI74</f>
        <v>0</v>
      </c>
      <c r="AJ79" s="108">
        <f>'COGS-PRICE-MARGIN_CWS'!$B112*AJ74</f>
        <v>0</v>
      </c>
      <c r="AK79" s="108">
        <f>'COGS-PRICE-MARGIN_CWS'!$B112*AK74</f>
        <v>0</v>
      </c>
      <c r="AL79" s="108">
        <f>'COGS-PRICE-MARGIN_CWS'!$B112*AL74</f>
        <v>0</v>
      </c>
      <c r="AM79" s="108">
        <f>'COGS-PRICE-MARGIN_CWS'!$B162*AM74</f>
        <v>0</v>
      </c>
      <c r="AN79" s="108">
        <f>'COGS-PRICE-MARGIN_CWS'!$B162*AN74</f>
        <v>0</v>
      </c>
      <c r="AO79" s="108">
        <f>'COGS-PRICE-MARGIN_CWS'!$B162*AO74</f>
        <v>0</v>
      </c>
      <c r="AP79" s="108">
        <f>'COGS-PRICE-MARGIN_CWS'!$B162*AP74</f>
        <v>0</v>
      </c>
      <c r="AQ79" s="108">
        <f>'COGS-PRICE-MARGIN_CWS'!$B162*AQ74</f>
        <v>0</v>
      </c>
      <c r="AR79" s="108">
        <f>'COGS-PRICE-MARGIN_CWS'!$B162*AR74</f>
        <v>0</v>
      </c>
      <c r="AS79" s="108">
        <f>'COGS-PRICE-MARGIN_CWS'!$B162*AS74</f>
        <v>0</v>
      </c>
      <c r="AT79" s="108">
        <f>'COGS-PRICE-MARGIN_CWS'!$B162*AT74</f>
        <v>0</v>
      </c>
      <c r="AU79" s="108">
        <f>'COGS-PRICE-MARGIN_CWS'!$B162*AU74</f>
        <v>0</v>
      </c>
      <c r="AV79" s="108">
        <f>'COGS-PRICE-MARGIN_CWS'!$B162*AV74</f>
        <v>0</v>
      </c>
      <c r="AW79" s="108">
        <f>'COGS-PRICE-MARGIN_CWS'!$B162*AW74</f>
        <v>0</v>
      </c>
      <c r="AX79" s="108">
        <f>'COGS-PRICE-MARGIN_CWS'!$B162*AX74</f>
        <v>0</v>
      </c>
      <c r="AY79" s="108">
        <f>'COGS-PRICE-MARGIN_CWS'!$B212*AY74</f>
        <v>0</v>
      </c>
      <c r="AZ79" s="108">
        <f>'COGS-PRICE-MARGIN_CWS'!$B212*AZ74</f>
        <v>0</v>
      </c>
      <c r="BA79" s="108">
        <f>'COGS-PRICE-MARGIN_CWS'!$B212*BA74</f>
        <v>0</v>
      </c>
      <c r="BB79" s="108">
        <f>'COGS-PRICE-MARGIN_CWS'!$B212*BB74</f>
        <v>0</v>
      </c>
      <c r="BC79" s="108">
        <f>'COGS-PRICE-MARGIN_CWS'!$B212*BC74</f>
        <v>0</v>
      </c>
      <c r="BD79" s="108">
        <f>'COGS-PRICE-MARGIN_CWS'!$B212*BD74</f>
        <v>0</v>
      </c>
      <c r="BE79" s="108">
        <f>'COGS-PRICE-MARGIN_CWS'!$B212*BE74</f>
        <v>0</v>
      </c>
      <c r="BF79" s="108">
        <f>'COGS-PRICE-MARGIN_CWS'!$B212*BF74</f>
        <v>0</v>
      </c>
      <c r="BG79" s="108">
        <f>'COGS-PRICE-MARGIN_CWS'!$B212*BG74</f>
        <v>0</v>
      </c>
      <c r="BH79" s="108">
        <f>'COGS-PRICE-MARGIN_CWS'!$B212*BH74</f>
        <v>0</v>
      </c>
      <c r="BI79" s="108">
        <f>'COGS-PRICE-MARGIN_CWS'!$B212*BI74</f>
        <v>0</v>
      </c>
      <c r="BJ79" s="108">
        <f>'COGS-PRICE-MARGIN_CWS'!$B212*BJ74</f>
        <v>0</v>
      </c>
      <c r="BK79" s="118">
        <f>SUM(C79:BJ79)</f>
        <v>0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'COGS-PRICE-MARGIN_CWS'!$C12</f>
        <v>0</v>
      </c>
      <c r="D80" s="172">
        <f>'COGS-PRICE-MARGIN_CWS'!$C12</f>
        <v>0</v>
      </c>
      <c r="E80" s="172">
        <f>'COGS-PRICE-MARGIN_CWS'!$C12</f>
        <v>0</v>
      </c>
      <c r="F80" s="172">
        <f>'COGS-PRICE-MARGIN_CWS'!$C12</f>
        <v>0</v>
      </c>
      <c r="G80" s="172">
        <f>'COGS-PRICE-MARGIN_CWS'!$C12</f>
        <v>0</v>
      </c>
      <c r="H80" s="172">
        <f>'COGS-PRICE-MARGIN_CWS'!$C12</f>
        <v>0</v>
      </c>
      <c r="I80" s="172">
        <f>'COGS-PRICE-MARGIN_CWS'!$C12</f>
        <v>0</v>
      </c>
      <c r="J80" s="172">
        <f>'COGS-PRICE-MARGIN_CWS'!$C12</f>
        <v>0</v>
      </c>
      <c r="K80" s="172">
        <f>'COGS-PRICE-MARGIN_CWS'!$C12</f>
        <v>0</v>
      </c>
      <c r="L80" s="172">
        <f>'COGS-PRICE-MARGIN_CWS'!$C12</f>
        <v>0</v>
      </c>
      <c r="M80" s="172">
        <f>'COGS-PRICE-MARGIN_CWS'!$C12</f>
        <v>0</v>
      </c>
      <c r="N80" s="172">
        <f>'COGS-PRICE-MARGIN_CWS'!$C12</f>
        <v>0</v>
      </c>
      <c r="O80" s="172">
        <f>'COGS-PRICE-MARGIN_CWS'!$C62</f>
        <v>0</v>
      </c>
      <c r="P80" s="172">
        <f>'COGS-PRICE-MARGIN_CWS'!$C62</f>
        <v>0</v>
      </c>
      <c r="Q80" s="172">
        <f>'COGS-PRICE-MARGIN_CWS'!$C62</f>
        <v>0</v>
      </c>
      <c r="R80" s="172">
        <f>'COGS-PRICE-MARGIN_CWS'!$C62</f>
        <v>0</v>
      </c>
      <c r="S80" s="172">
        <f>'COGS-PRICE-MARGIN_CWS'!$C62</f>
        <v>0</v>
      </c>
      <c r="T80" s="172">
        <f>'COGS-PRICE-MARGIN_CWS'!$C62</f>
        <v>0</v>
      </c>
      <c r="U80" s="172">
        <f>'COGS-PRICE-MARGIN_CWS'!$C62</f>
        <v>0</v>
      </c>
      <c r="V80" s="172">
        <f>'COGS-PRICE-MARGIN_CWS'!$C62</f>
        <v>0</v>
      </c>
      <c r="W80" s="172">
        <f>'COGS-PRICE-MARGIN_CWS'!$C62</f>
        <v>0</v>
      </c>
      <c r="X80" s="172">
        <f>'COGS-PRICE-MARGIN_CWS'!$C62</f>
        <v>0</v>
      </c>
      <c r="Y80" s="172">
        <f>'COGS-PRICE-MARGIN_CWS'!$C62</f>
        <v>0</v>
      </c>
      <c r="Z80" s="172">
        <f>'COGS-PRICE-MARGIN_CWS'!$C62</f>
        <v>0</v>
      </c>
      <c r="AA80" s="172">
        <f>'COGS-PRICE-MARGIN_CWS'!$C112</f>
        <v>0</v>
      </c>
      <c r="AB80" s="172">
        <f>'COGS-PRICE-MARGIN_CWS'!$C112</f>
        <v>0</v>
      </c>
      <c r="AC80" s="172">
        <f>'COGS-PRICE-MARGIN_CWS'!$C112</f>
        <v>0</v>
      </c>
      <c r="AD80" s="172">
        <f>'COGS-PRICE-MARGIN_CWS'!$C112</f>
        <v>0</v>
      </c>
      <c r="AE80" s="172">
        <f>'COGS-PRICE-MARGIN_CWS'!$C112</f>
        <v>0</v>
      </c>
      <c r="AF80" s="172">
        <f>'COGS-PRICE-MARGIN_CWS'!$C112</f>
        <v>0</v>
      </c>
      <c r="AG80" s="172">
        <f>'COGS-PRICE-MARGIN_CWS'!$C112</f>
        <v>0</v>
      </c>
      <c r="AH80" s="172">
        <f>'COGS-PRICE-MARGIN_CWS'!$C112</f>
        <v>0</v>
      </c>
      <c r="AI80" s="172">
        <f>'COGS-PRICE-MARGIN_CWS'!$C112</f>
        <v>0</v>
      </c>
      <c r="AJ80" s="172">
        <f>'COGS-PRICE-MARGIN_CWS'!$C112</f>
        <v>0</v>
      </c>
      <c r="AK80" s="172">
        <f>'COGS-PRICE-MARGIN_CWS'!$C112</f>
        <v>0</v>
      </c>
      <c r="AL80" s="172">
        <f>'COGS-PRICE-MARGIN_CWS'!$C112</f>
        <v>0</v>
      </c>
      <c r="AM80" s="172">
        <f>'COGS-PRICE-MARGIN_CWS'!$C162</f>
        <v>0</v>
      </c>
      <c r="AN80" s="172">
        <f>'COGS-PRICE-MARGIN_CWS'!$C162</f>
        <v>0</v>
      </c>
      <c r="AO80" s="172">
        <f>'COGS-PRICE-MARGIN_CWS'!$C162</f>
        <v>0</v>
      </c>
      <c r="AP80" s="172">
        <f>'COGS-PRICE-MARGIN_CWS'!$C162</f>
        <v>0</v>
      </c>
      <c r="AQ80" s="172">
        <f>'COGS-PRICE-MARGIN_CWS'!$C162</f>
        <v>0</v>
      </c>
      <c r="AR80" s="172">
        <f>'COGS-PRICE-MARGIN_CWS'!$C162</f>
        <v>0</v>
      </c>
      <c r="AS80" s="172">
        <f>'COGS-PRICE-MARGIN_CWS'!$C162</f>
        <v>0</v>
      </c>
      <c r="AT80" s="172">
        <f>'COGS-PRICE-MARGIN_CWS'!$C162</f>
        <v>0</v>
      </c>
      <c r="AU80" s="172">
        <f>'COGS-PRICE-MARGIN_CWS'!$C162</f>
        <v>0</v>
      </c>
      <c r="AV80" s="172">
        <f>'COGS-PRICE-MARGIN_CWS'!$C162</f>
        <v>0</v>
      </c>
      <c r="AW80" s="172">
        <f>'COGS-PRICE-MARGIN_CWS'!$C162</f>
        <v>0</v>
      </c>
      <c r="AX80" s="172">
        <f>'COGS-PRICE-MARGIN_CWS'!$C162</f>
        <v>0</v>
      </c>
      <c r="AY80" s="172">
        <f>'COGS-PRICE-MARGIN_CWS'!$C212</f>
        <v>0</v>
      </c>
      <c r="AZ80" s="172">
        <f>'COGS-PRICE-MARGIN_CWS'!$C212</f>
        <v>0</v>
      </c>
      <c r="BA80" s="172">
        <f>'COGS-PRICE-MARGIN_CWS'!$C212</f>
        <v>0</v>
      </c>
      <c r="BB80" s="172">
        <f>'COGS-PRICE-MARGIN_CWS'!$C212</f>
        <v>0</v>
      </c>
      <c r="BC80" s="172">
        <f>'COGS-PRICE-MARGIN_CWS'!$C212</f>
        <v>0</v>
      </c>
      <c r="BD80" s="172">
        <f>'COGS-PRICE-MARGIN_CWS'!$C212</f>
        <v>0</v>
      </c>
      <c r="BE80" s="172">
        <f>'COGS-PRICE-MARGIN_CWS'!$C212</f>
        <v>0</v>
      </c>
      <c r="BF80" s="172">
        <f>'COGS-PRICE-MARGIN_CWS'!$C212</f>
        <v>0</v>
      </c>
      <c r="BG80" s="172">
        <f>'COGS-PRICE-MARGIN_CWS'!$C212</f>
        <v>0</v>
      </c>
      <c r="BH80" s="172">
        <f>'COGS-PRICE-MARGIN_CWS'!$C212</f>
        <v>0</v>
      </c>
      <c r="BI80" s="172">
        <f>'COGS-PRICE-MARGIN_CWS'!$C212</f>
        <v>0</v>
      </c>
      <c r="BJ80" s="172">
        <f>'COGS-PRICE-MARGIN_CWS'!$C212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60">C79*(1-C80)</f>
        <v>0</v>
      </c>
      <c r="D81" s="63">
        <f t="shared" ref="D81:N81" si="61">D79*(1-D80)</f>
        <v>0</v>
      </c>
      <c r="E81" s="63">
        <f t="shared" si="61"/>
        <v>0</v>
      </c>
      <c r="F81" s="63">
        <f t="shared" si="61"/>
        <v>0</v>
      </c>
      <c r="G81" s="63">
        <f t="shared" si="61"/>
        <v>0</v>
      </c>
      <c r="H81" s="63">
        <f t="shared" si="61"/>
        <v>0</v>
      </c>
      <c r="I81" s="63">
        <f t="shared" si="61"/>
        <v>0</v>
      </c>
      <c r="J81" s="63">
        <f t="shared" si="61"/>
        <v>0</v>
      </c>
      <c r="K81" s="63">
        <f t="shared" si="61"/>
        <v>0</v>
      </c>
      <c r="L81" s="63">
        <f t="shared" si="61"/>
        <v>0</v>
      </c>
      <c r="M81" s="63">
        <f t="shared" si="61"/>
        <v>0</v>
      </c>
      <c r="N81" s="63">
        <f t="shared" si="61"/>
        <v>0</v>
      </c>
      <c r="O81" s="63">
        <f t="shared" si="60"/>
        <v>0</v>
      </c>
      <c r="P81" s="63">
        <f t="shared" si="60"/>
        <v>0</v>
      </c>
      <c r="Q81" s="63">
        <f t="shared" si="60"/>
        <v>0</v>
      </c>
      <c r="R81" s="63">
        <f t="shared" si="60"/>
        <v>0</v>
      </c>
      <c r="S81" s="63">
        <f t="shared" si="60"/>
        <v>0</v>
      </c>
      <c r="T81" s="63">
        <f t="shared" si="60"/>
        <v>0</v>
      </c>
      <c r="U81" s="63">
        <f t="shared" si="60"/>
        <v>0</v>
      </c>
      <c r="V81" s="63">
        <f t="shared" si="60"/>
        <v>0</v>
      </c>
      <c r="W81" s="63">
        <f t="shared" si="60"/>
        <v>0</v>
      </c>
      <c r="X81" s="63">
        <f t="shared" si="60"/>
        <v>0</v>
      </c>
      <c r="Y81" s="63">
        <f t="shared" si="60"/>
        <v>0</v>
      </c>
      <c r="Z81" s="63">
        <f t="shared" si="60"/>
        <v>0</v>
      </c>
      <c r="AA81" s="63">
        <f t="shared" si="60"/>
        <v>0</v>
      </c>
      <c r="AB81" s="63">
        <f t="shared" si="60"/>
        <v>0</v>
      </c>
      <c r="AC81" s="63">
        <f t="shared" si="60"/>
        <v>0</v>
      </c>
      <c r="AD81" s="63">
        <f t="shared" si="60"/>
        <v>0</v>
      </c>
      <c r="AE81" s="63">
        <f t="shared" si="60"/>
        <v>0</v>
      </c>
      <c r="AF81" s="63">
        <f t="shared" si="60"/>
        <v>0</v>
      </c>
      <c r="AG81" s="63">
        <f t="shared" si="60"/>
        <v>0</v>
      </c>
      <c r="AH81" s="63">
        <f t="shared" si="60"/>
        <v>0</v>
      </c>
      <c r="AI81" s="63">
        <f t="shared" ref="AI81:BJ81" si="62">AI79*(1-AI80)</f>
        <v>0</v>
      </c>
      <c r="AJ81" s="63">
        <f t="shared" si="62"/>
        <v>0</v>
      </c>
      <c r="AK81" s="63">
        <f t="shared" si="62"/>
        <v>0</v>
      </c>
      <c r="AL81" s="63">
        <f t="shared" si="62"/>
        <v>0</v>
      </c>
      <c r="AM81" s="63">
        <f t="shared" si="62"/>
        <v>0</v>
      </c>
      <c r="AN81" s="63">
        <f t="shared" ref="AN81:AX81" si="63">AN79*(1-AN80)</f>
        <v>0</v>
      </c>
      <c r="AO81" s="63">
        <f t="shared" si="63"/>
        <v>0</v>
      </c>
      <c r="AP81" s="63">
        <f t="shared" si="63"/>
        <v>0</v>
      </c>
      <c r="AQ81" s="63">
        <f t="shared" si="63"/>
        <v>0</v>
      </c>
      <c r="AR81" s="63">
        <f t="shared" si="63"/>
        <v>0</v>
      </c>
      <c r="AS81" s="63">
        <f t="shared" si="63"/>
        <v>0</v>
      </c>
      <c r="AT81" s="63">
        <f t="shared" si="63"/>
        <v>0</v>
      </c>
      <c r="AU81" s="63">
        <f t="shared" si="63"/>
        <v>0</v>
      </c>
      <c r="AV81" s="63">
        <f t="shared" si="63"/>
        <v>0</v>
      </c>
      <c r="AW81" s="63">
        <f t="shared" si="63"/>
        <v>0</v>
      </c>
      <c r="AX81" s="63">
        <f t="shared" si="63"/>
        <v>0</v>
      </c>
      <c r="AY81" s="63">
        <f t="shared" si="62"/>
        <v>0</v>
      </c>
      <c r="AZ81" s="63">
        <f t="shared" si="62"/>
        <v>0</v>
      </c>
      <c r="BA81" s="63">
        <f t="shared" si="62"/>
        <v>0</v>
      </c>
      <c r="BB81" s="63">
        <f t="shared" si="62"/>
        <v>0</v>
      </c>
      <c r="BC81" s="63">
        <f t="shared" si="62"/>
        <v>0</v>
      </c>
      <c r="BD81" s="63">
        <f t="shared" si="62"/>
        <v>0</v>
      </c>
      <c r="BE81" s="63">
        <f t="shared" si="62"/>
        <v>0</v>
      </c>
      <c r="BF81" s="63">
        <f t="shared" si="62"/>
        <v>0</v>
      </c>
      <c r="BG81" s="63">
        <f t="shared" si="62"/>
        <v>0</v>
      </c>
      <c r="BH81" s="63">
        <f t="shared" si="62"/>
        <v>0</v>
      </c>
      <c r="BI81" s="63">
        <f t="shared" si="62"/>
        <v>0</v>
      </c>
      <c r="BJ81" s="63">
        <f t="shared" si="62"/>
        <v>0</v>
      </c>
      <c r="BK81" s="118">
        <f>SUM(C81:BJ81)</f>
        <v>0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>
        <f>'REV-REC-MAINT_CWS'!$AO$68</f>
        <v>0</v>
      </c>
      <c r="AN82" s="63">
        <f>'REV-REC-MAINT_CWS'!$AO$68</f>
        <v>0</v>
      </c>
      <c r="AO82" s="63">
        <f>'REV-REC-MAINT_CWS'!$AO$68</f>
        <v>0</v>
      </c>
      <c r="AP82" s="63">
        <f>'REV-REC-MAINT_CWS'!$AO$68</f>
        <v>0</v>
      </c>
      <c r="AQ82" s="63">
        <f>'REV-REC-MAINT_CWS'!$AO$68</f>
        <v>0</v>
      </c>
      <c r="AR82" s="63">
        <f>'REV-REC-MAINT_CWS'!$AO$68</f>
        <v>0</v>
      </c>
      <c r="AS82" s="63">
        <f>'REV-REC-MAINT_CWS'!$AO$68</f>
        <v>0</v>
      </c>
      <c r="AT82" s="63">
        <f>'REV-REC-MAINT_CWS'!$AO$68</f>
        <v>0</v>
      </c>
      <c r="AU82" s="63">
        <f>'REV-REC-MAINT_CWS'!$AO$68</f>
        <v>0</v>
      </c>
      <c r="AV82" s="63">
        <f>'REV-REC-MAINT_CWS'!$AO$68</f>
        <v>0</v>
      </c>
      <c r="AW82" s="63">
        <f>'REV-REC-MAINT_CWS'!$AO$68</f>
        <v>0</v>
      </c>
      <c r="AX82" s="63">
        <f>'REV-REC-MAINT_CWS'!$AO$68</f>
        <v>0</v>
      </c>
      <c r="AY82" s="63">
        <f>'REV-REC-MAINT_CWS'!$AO$68</f>
        <v>0</v>
      </c>
      <c r="AZ82" s="63">
        <f>'REV-REC-MAINT_CWS'!$AO$68</f>
        <v>0</v>
      </c>
      <c r="BA82" s="63">
        <f>'REV-REC-MAINT_CWS'!$AO$68</f>
        <v>0</v>
      </c>
      <c r="BB82" s="63">
        <f>'REV-REC-MAINT_CWS'!$AO$68</f>
        <v>0</v>
      </c>
      <c r="BC82" s="63">
        <f>'REV-REC-MAINT_CWS'!$AO$68</f>
        <v>0</v>
      </c>
      <c r="BD82" s="63">
        <f>'REV-REC-MAINT_CWS'!$AO$68</f>
        <v>0</v>
      </c>
      <c r="BE82" s="63">
        <f>'REV-REC-MAINT_CWS'!$AO$68</f>
        <v>0</v>
      </c>
      <c r="BF82" s="63">
        <f>'REV-REC-MAINT_CWS'!$AO$68</f>
        <v>0</v>
      </c>
      <c r="BG82" s="63">
        <f>'REV-REC-MAINT_CWS'!$AO$68</f>
        <v>0</v>
      </c>
      <c r="BH82" s="63">
        <f>'REV-REC-MAINT_CWS'!$AO$68</f>
        <v>0</v>
      </c>
      <c r="BI82" s="63">
        <f>'REV-REC-MAINT_CWS'!$AO$68</f>
        <v>0</v>
      </c>
      <c r="BJ82" s="63">
        <f>'REV-REC-MAINT_CWS'!$AO$68</f>
        <v>0</v>
      </c>
      <c r="BK82" s="118">
        <f>SUM(C82:BJ82)</f>
        <v>0</v>
      </c>
    </row>
    <row r="83" spans="1:64" outlineLevel="1" x14ac:dyDescent="0.15">
      <c r="A83" s="47" t="s">
        <v>1269</v>
      </c>
      <c r="C83" s="63">
        <f>SUM(C81:C82)</f>
        <v>0</v>
      </c>
      <c r="D83" s="63">
        <f t="shared" ref="D83:BJ83" si="64">SUM(D81:D82)</f>
        <v>0</v>
      </c>
      <c r="E83" s="63">
        <f t="shared" si="64"/>
        <v>0</v>
      </c>
      <c r="F83" s="63">
        <f t="shared" si="64"/>
        <v>0</v>
      </c>
      <c r="G83" s="63">
        <f t="shared" si="64"/>
        <v>0</v>
      </c>
      <c r="H83" s="63">
        <f t="shared" si="64"/>
        <v>0</v>
      </c>
      <c r="I83" s="63">
        <f t="shared" si="64"/>
        <v>0</v>
      </c>
      <c r="J83" s="63">
        <f t="shared" si="64"/>
        <v>0</v>
      </c>
      <c r="K83" s="63">
        <f t="shared" si="64"/>
        <v>0</v>
      </c>
      <c r="L83" s="63">
        <f t="shared" si="64"/>
        <v>0</v>
      </c>
      <c r="M83" s="63">
        <f t="shared" si="64"/>
        <v>0</v>
      </c>
      <c r="N83" s="63">
        <f t="shared" si="64"/>
        <v>0</v>
      </c>
      <c r="O83" s="63">
        <f t="shared" si="64"/>
        <v>0</v>
      </c>
      <c r="P83" s="63">
        <f t="shared" si="64"/>
        <v>0</v>
      </c>
      <c r="Q83" s="63">
        <f t="shared" si="64"/>
        <v>0</v>
      </c>
      <c r="R83" s="63">
        <f t="shared" si="64"/>
        <v>0</v>
      </c>
      <c r="S83" s="63">
        <f t="shared" si="64"/>
        <v>0</v>
      </c>
      <c r="T83" s="63">
        <f t="shared" si="64"/>
        <v>0</v>
      </c>
      <c r="U83" s="63">
        <f t="shared" si="64"/>
        <v>0</v>
      </c>
      <c r="V83" s="63">
        <f t="shared" si="64"/>
        <v>0</v>
      </c>
      <c r="W83" s="63">
        <f t="shared" si="64"/>
        <v>0</v>
      </c>
      <c r="X83" s="63">
        <f t="shared" si="64"/>
        <v>0</v>
      </c>
      <c r="Y83" s="63">
        <f t="shared" si="64"/>
        <v>0</v>
      </c>
      <c r="Z83" s="63">
        <f t="shared" si="64"/>
        <v>0</v>
      </c>
      <c r="AA83" s="63">
        <f t="shared" si="64"/>
        <v>0</v>
      </c>
      <c r="AB83" s="63">
        <f t="shared" si="64"/>
        <v>0</v>
      </c>
      <c r="AC83" s="63">
        <f t="shared" si="64"/>
        <v>0</v>
      </c>
      <c r="AD83" s="63">
        <f t="shared" si="64"/>
        <v>0</v>
      </c>
      <c r="AE83" s="63">
        <f t="shared" si="64"/>
        <v>0</v>
      </c>
      <c r="AF83" s="63">
        <f t="shared" si="64"/>
        <v>0</v>
      </c>
      <c r="AG83" s="63">
        <f t="shared" si="64"/>
        <v>0</v>
      </c>
      <c r="AH83" s="63">
        <f t="shared" si="64"/>
        <v>0</v>
      </c>
      <c r="AI83" s="63">
        <f t="shared" si="64"/>
        <v>0</v>
      </c>
      <c r="AJ83" s="63">
        <f t="shared" si="64"/>
        <v>0</v>
      </c>
      <c r="AK83" s="63">
        <f t="shared" si="64"/>
        <v>0</v>
      </c>
      <c r="AL83" s="63">
        <f t="shared" si="64"/>
        <v>0</v>
      </c>
      <c r="AM83" s="63">
        <f t="shared" si="64"/>
        <v>0</v>
      </c>
      <c r="AN83" s="63">
        <f t="shared" si="64"/>
        <v>0</v>
      </c>
      <c r="AO83" s="63">
        <f t="shared" si="64"/>
        <v>0</v>
      </c>
      <c r="AP83" s="63">
        <f t="shared" si="64"/>
        <v>0</v>
      </c>
      <c r="AQ83" s="63">
        <f t="shared" si="64"/>
        <v>0</v>
      </c>
      <c r="AR83" s="63">
        <f t="shared" si="64"/>
        <v>0</v>
      </c>
      <c r="AS83" s="63">
        <f t="shared" si="64"/>
        <v>0</v>
      </c>
      <c r="AT83" s="63">
        <f t="shared" si="64"/>
        <v>0</v>
      </c>
      <c r="AU83" s="63">
        <f t="shared" si="64"/>
        <v>0</v>
      </c>
      <c r="AV83" s="63">
        <f t="shared" si="64"/>
        <v>0</v>
      </c>
      <c r="AW83" s="63">
        <f t="shared" si="64"/>
        <v>0</v>
      </c>
      <c r="AX83" s="63">
        <f t="shared" si="64"/>
        <v>0</v>
      </c>
      <c r="AY83" s="63">
        <f t="shared" si="64"/>
        <v>0</v>
      </c>
      <c r="AZ83" s="63">
        <f t="shared" si="64"/>
        <v>0</v>
      </c>
      <c r="BA83" s="63">
        <f t="shared" si="64"/>
        <v>0</v>
      </c>
      <c r="BB83" s="63">
        <f t="shared" si="64"/>
        <v>0</v>
      </c>
      <c r="BC83" s="63">
        <f t="shared" si="64"/>
        <v>0</v>
      </c>
      <c r="BD83" s="63">
        <f t="shared" si="64"/>
        <v>0</v>
      </c>
      <c r="BE83" s="63">
        <f t="shared" si="64"/>
        <v>0</v>
      </c>
      <c r="BF83" s="63">
        <f t="shared" si="64"/>
        <v>0</v>
      </c>
      <c r="BG83" s="63">
        <f t="shared" si="64"/>
        <v>0</v>
      </c>
      <c r="BH83" s="63">
        <f t="shared" si="64"/>
        <v>0</v>
      </c>
      <c r="BI83" s="63">
        <f t="shared" si="64"/>
        <v>0</v>
      </c>
      <c r="BJ83" s="63">
        <f t="shared" si="64"/>
        <v>0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'COGS-PRICE-MARGIN_CWS'!$B20*C75</f>
        <v>0</v>
      </c>
      <c r="D86" s="63">
        <f>'COGS-PRICE-MARGIN_CWS'!$B20*D75</f>
        <v>0</v>
      </c>
      <c r="E86" s="63">
        <f>'COGS-PRICE-MARGIN_CWS'!$B20*E75</f>
        <v>0</v>
      </c>
      <c r="F86" s="63">
        <f>'COGS-PRICE-MARGIN_CWS'!$B20*F75</f>
        <v>270000</v>
      </c>
      <c r="G86" s="63">
        <f>'COGS-PRICE-MARGIN_CWS'!$B20*G75</f>
        <v>472500</v>
      </c>
      <c r="H86" s="63">
        <f>'COGS-PRICE-MARGIN_CWS'!$B20*H75</f>
        <v>472500</v>
      </c>
      <c r="I86" s="63">
        <f>'COGS-PRICE-MARGIN_CWS'!$B20*I75</f>
        <v>472500</v>
      </c>
      <c r="J86" s="63">
        <f>'COGS-PRICE-MARGIN_CWS'!$B20*J75</f>
        <v>472500</v>
      </c>
      <c r="K86" s="63">
        <f>'COGS-PRICE-MARGIN_CWS'!$B20*K75</f>
        <v>472500</v>
      </c>
      <c r="L86" s="63">
        <f>'COGS-PRICE-MARGIN_CWS'!$B20*L75</f>
        <v>472500</v>
      </c>
      <c r="M86" s="63">
        <f>'COGS-PRICE-MARGIN_CWS'!$B20*M75</f>
        <v>472500</v>
      </c>
      <c r="N86" s="63">
        <f>'COGS-PRICE-MARGIN_CWS'!$B20*N75</f>
        <v>450000</v>
      </c>
      <c r="O86" s="63">
        <f>'COGS-PRICE-MARGIN_CWS'!$B70*O75</f>
        <v>521625</v>
      </c>
      <c r="P86" s="63">
        <f>'COGS-PRICE-MARGIN_CWS'!$B70*P75</f>
        <v>821225</v>
      </c>
      <c r="Q86" s="63">
        <f>'COGS-PRICE-MARGIN_CWS'!$B70*Q75</f>
        <v>922875</v>
      </c>
      <c r="R86" s="63">
        <f>'COGS-PRICE-MARGIN_CWS'!$B70*R75</f>
        <v>922875</v>
      </c>
      <c r="S86" s="63">
        <f>'COGS-PRICE-MARGIN_CWS'!$B70*S75</f>
        <v>922875</v>
      </c>
      <c r="T86" s="63">
        <f>'COGS-PRICE-MARGIN_CWS'!$B70*T75</f>
        <v>922875</v>
      </c>
      <c r="U86" s="63">
        <f>'COGS-PRICE-MARGIN_CWS'!$B70*U75</f>
        <v>922875</v>
      </c>
      <c r="V86" s="63">
        <f>'COGS-PRICE-MARGIN_CWS'!$B70*V75</f>
        <v>922875</v>
      </c>
      <c r="W86" s="63">
        <f>'COGS-PRICE-MARGIN_CWS'!$B70*W75</f>
        <v>922875</v>
      </c>
      <c r="X86" s="63">
        <f>'COGS-PRICE-MARGIN_CWS'!$B70*X75</f>
        <v>922875</v>
      </c>
      <c r="Y86" s="63">
        <f>'COGS-PRICE-MARGIN_CWS'!$B70*Y75</f>
        <v>922875</v>
      </c>
      <c r="Z86" s="63">
        <f>'COGS-PRICE-MARGIN_CWS'!$B70*Z75</f>
        <v>615250</v>
      </c>
      <c r="AA86" s="63">
        <f>'COGS-PRICE-MARGIN_CWS'!$B120*AA75</f>
        <v>807154.5</v>
      </c>
      <c r="AB86" s="63">
        <f>'COGS-PRICE-MARGIN_CWS'!$B120*AB75</f>
        <v>1290874.75</v>
      </c>
      <c r="AC86" s="63">
        <f>'COGS-PRICE-MARGIN_CWS'!$B120*AC75</f>
        <v>1451160.75</v>
      </c>
      <c r="AD86" s="63">
        <f>'COGS-PRICE-MARGIN_CWS'!$B120*AD75</f>
        <v>1451160.75</v>
      </c>
      <c r="AE86" s="63">
        <f>'COGS-PRICE-MARGIN_CWS'!$B120*AE75</f>
        <v>1451160.75</v>
      </c>
      <c r="AF86" s="63">
        <f>'COGS-PRICE-MARGIN_CWS'!$B120*AF75</f>
        <v>1451160.75</v>
      </c>
      <c r="AG86" s="63">
        <f>'COGS-PRICE-MARGIN_CWS'!$B120*AG75</f>
        <v>1451160.75</v>
      </c>
      <c r="AH86" s="63">
        <f>'COGS-PRICE-MARGIN_CWS'!$B120*AH75</f>
        <v>1451160.75</v>
      </c>
      <c r="AI86" s="63">
        <f>'COGS-PRICE-MARGIN_CWS'!$B120*AI75</f>
        <v>1451160.75</v>
      </c>
      <c r="AJ86" s="63">
        <f>'COGS-PRICE-MARGIN_CWS'!$B120*AJ75</f>
        <v>1451160.75</v>
      </c>
      <c r="AK86" s="63">
        <f>'COGS-PRICE-MARGIN_CWS'!$B120*AK75</f>
        <v>1451160.75</v>
      </c>
      <c r="AL86" s="63">
        <f>'COGS-PRICE-MARGIN_CWS'!$B120*AL75</f>
        <v>967440.5</v>
      </c>
      <c r="AM86" s="63">
        <f>'COGS-PRICE-MARGIN_CWS'!$B170*AM75</f>
        <v>860592.70750000002</v>
      </c>
      <c r="AN86" s="63">
        <f>'COGS-PRICE-MARGIN_CWS'!$B170*AN75</f>
        <v>1375110.7675000001</v>
      </c>
      <c r="AO86" s="63">
        <f>'COGS-PRICE-MARGIN_CWS'!$B170*AO75</f>
        <v>1546616.7875000001</v>
      </c>
      <c r="AP86" s="63">
        <f>'COGS-PRICE-MARGIN_CWS'!$B170*AP75</f>
        <v>1546616.7875000001</v>
      </c>
      <c r="AQ86" s="63">
        <f>'COGS-PRICE-MARGIN_CWS'!$B170*AQ75</f>
        <v>1546616.7875000001</v>
      </c>
      <c r="AR86" s="63">
        <f>'COGS-PRICE-MARGIN_CWS'!$B170*AR75</f>
        <v>1546616.7875000001</v>
      </c>
      <c r="AS86" s="63">
        <f>'COGS-PRICE-MARGIN_CWS'!$B170*AS75</f>
        <v>1546616.7875000001</v>
      </c>
      <c r="AT86" s="63">
        <f>'COGS-PRICE-MARGIN_CWS'!$B170*AT75</f>
        <v>1546616.7875000001</v>
      </c>
      <c r="AU86" s="63">
        <f>'COGS-PRICE-MARGIN_CWS'!$B170*AU75</f>
        <v>1546616.7875000001</v>
      </c>
      <c r="AV86" s="63">
        <f>'COGS-PRICE-MARGIN_CWS'!$B170*AV75</f>
        <v>1546616.7875000001</v>
      </c>
      <c r="AW86" s="63">
        <f>'COGS-PRICE-MARGIN_CWS'!$B170*AW75</f>
        <v>1546616.7875000001</v>
      </c>
      <c r="AX86" s="63">
        <f>'COGS-PRICE-MARGIN_CWS'!$B170*AX75</f>
        <v>1032098.7275</v>
      </c>
      <c r="AY86" s="63">
        <f>'COGS-PRICE-MARGIN_CWS'!$B220*AY75</f>
        <v>947050.11722500005</v>
      </c>
      <c r="AZ86" s="63">
        <f>'COGS-PRICE-MARGIN_CWS'!$B220*AZ75</f>
        <v>1513969.3915500001</v>
      </c>
      <c r="BA86" s="63">
        <f>'COGS-PRICE-MARGIN_CWS'!$B220*BA75</f>
        <v>1704034.8130000001</v>
      </c>
      <c r="BB86" s="63">
        <f>'COGS-PRICE-MARGIN_CWS'!$B220*BB75</f>
        <v>1704034.8130000001</v>
      </c>
      <c r="BC86" s="63">
        <f>'COGS-PRICE-MARGIN_CWS'!$B220*BC75</f>
        <v>1704034.8130000001</v>
      </c>
      <c r="BD86" s="63">
        <f>'COGS-PRICE-MARGIN_CWS'!$B220*BD75</f>
        <v>1704034.8130000001</v>
      </c>
      <c r="BE86" s="63">
        <f>'COGS-PRICE-MARGIN_CWS'!$B220*BE75</f>
        <v>1704034.8130000001</v>
      </c>
      <c r="BF86" s="63">
        <f>'COGS-PRICE-MARGIN_CWS'!$B220*BF75</f>
        <v>1704034.8130000001</v>
      </c>
      <c r="BG86" s="63">
        <f>'COGS-PRICE-MARGIN_CWS'!$B220*BG75</f>
        <v>1704034.8130000001</v>
      </c>
      <c r="BH86" s="63">
        <f>'COGS-PRICE-MARGIN_CWS'!$B220*BH75</f>
        <v>1704034.8130000001</v>
      </c>
      <c r="BI86" s="63">
        <f>'COGS-PRICE-MARGIN_CWS'!$B220*BI75</f>
        <v>1704034.8130000001</v>
      </c>
      <c r="BJ86" s="63">
        <f>'COGS-PRICE-MARGIN_CWS'!$B220*BJ75</f>
        <v>1137115.538675</v>
      </c>
      <c r="BK86" s="118">
        <f>SUM(C86:BJ86)</f>
        <v>66539193.154450022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>
        <f>'REV-REC-MAINT_CWS'!$AO$141</f>
        <v>0</v>
      </c>
      <c r="AN87" s="63">
        <f>'REV-REC-MAINT_CWS'!$AO$141</f>
        <v>0</v>
      </c>
      <c r="AO87" s="63">
        <f>'REV-REC-MAINT_CWS'!$AO$141</f>
        <v>0</v>
      </c>
      <c r="AP87" s="63">
        <f>'REV-REC-MAINT_CWS'!$AO$141</f>
        <v>0</v>
      </c>
      <c r="AQ87" s="63">
        <f>'REV-REC-MAINT_CWS'!$AO$141</f>
        <v>0</v>
      </c>
      <c r="AR87" s="63">
        <f>'REV-REC-MAINT_CWS'!$AO$141</f>
        <v>0</v>
      </c>
      <c r="AS87" s="63">
        <f>'REV-REC-MAINT_CWS'!$AO$141</f>
        <v>0</v>
      </c>
      <c r="AT87" s="63">
        <f>'REV-REC-MAINT_CWS'!$AO$141</f>
        <v>0</v>
      </c>
      <c r="AU87" s="63">
        <f>'REV-REC-MAINT_CWS'!$AO$141</f>
        <v>0</v>
      </c>
      <c r="AV87" s="63">
        <f>'REV-REC-MAINT_CWS'!$AO$141</f>
        <v>0</v>
      </c>
      <c r="AW87" s="63">
        <f>'REV-REC-MAINT_CWS'!$AO$141</f>
        <v>0</v>
      </c>
      <c r="AX87" s="63">
        <f>'REV-REC-MAINT_CWS'!$AO$141</f>
        <v>0</v>
      </c>
      <c r="AY87" s="63">
        <f>'REV-REC-MAINT_CWS'!$AO$141</f>
        <v>0</v>
      </c>
      <c r="AZ87" s="63">
        <f>'REV-REC-MAINT_CWS'!$AO$141</f>
        <v>0</v>
      </c>
      <c r="BA87" s="63">
        <f>'REV-REC-MAINT_CWS'!$AO$141</f>
        <v>0</v>
      </c>
      <c r="BB87" s="63">
        <f>'REV-REC-MAINT_CWS'!$AO$141</f>
        <v>0</v>
      </c>
      <c r="BC87" s="63">
        <f>'REV-REC-MAINT_CWS'!$AO$141</f>
        <v>0</v>
      </c>
      <c r="BD87" s="63">
        <f>'REV-REC-MAINT_CWS'!$AO$141</f>
        <v>0</v>
      </c>
      <c r="BE87" s="63">
        <f>'REV-REC-MAINT_CWS'!$AO$141</f>
        <v>0</v>
      </c>
      <c r="BF87" s="63">
        <f>'REV-REC-MAINT_CWS'!$AO$141</f>
        <v>0</v>
      </c>
      <c r="BG87" s="63">
        <f>'REV-REC-MAINT_CWS'!$AO$141</f>
        <v>0</v>
      </c>
      <c r="BH87" s="63">
        <f>'REV-REC-MAINT_CWS'!$AO$141</f>
        <v>0</v>
      </c>
      <c r="BI87" s="63">
        <f>'REV-REC-MAINT_CWS'!$AO$141</f>
        <v>0</v>
      </c>
      <c r="BJ87" s="63">
        <f>'REV-REC-MAINT_CWS'!$AO$141</f>
        <v>0</v>
      </c>
      <c r="BK87" s="118">
        <f>SUM(C87:BJ87)</f>
        <v>0</v>
      </c>
    </row>
    <row r="88" spans="1:64" outlineLevel="1" x14ac:dyDescent="0.15">
      <c r="A88" s="47" t="s">
        <v>1270</v>
      </c>
      <c r="C88" s="63">
        <f>SUM(C86:C87)</f>
        <v>0</v>
      </c>
      <c r="D88" s="63">
        <f t="shared" ref="D88:BJ88" si="65">SUM(D86:D87)</f>
        <v>0</v>
      </c>
      <c r="E88" s="63">
        <f t="shared" si="65"/>
        <v>0</v>
      </c>
      <c r="F88" s="63">
        <f t="shared" si="65"/>
        <v>270000</v>
      </c>
      <c r="G88" s="63">
        <f t="shared" si="65"/>
        <v>472500</v>
      </c>
      <c r="H88" s="63">
        <f t="shared" si="65"/>
        <v>472500</v>
      </c>
      <c r="I88" s="63">
        <f t="shared" si="65"/>
        <v>472500</v>
      </c>
      <c r="J88" s="63">
        <f t="shared" si="65"/>
        <v>472500</v>
      </c>
      <c r="K88" s="63">
        <f t="shared" si="65"/>
        <v>472500</v>
      </c>
      <c r="L88" s="63">
        <f t="shared" si="65"/>
        <v>472500</v>
      </c>
      <c r="M88" s="63">
        <f t="shared" si="65"/>
        <v>472500</v>
      </c>
      <c r="N88" s="63">
        <f t="shared" si="65"/>
        <v>450000</v>
      </c>
      <c r="O88" s="63">
        <f t="shared" si="65"/>
        <v>521625</v>
      </c>
      <c r="P88" s="63">
        <f t="shared" si="65"/>
        <v>821225</v>
      </c>
      <c r="Q88" s="63">
        <f t="shared" si="65"/>
        <v>922875</v>
      </c>
      <c r="R88" s="63">
        <f t="shared" si="65"/>
        <v>922875</v>
      </c>
      <c r="S88" s="63">
        <f t="shared" si="65"/>
        <v>922875</v>
      </c>
      <c r="T88" s="63">
        <f t="shared" si="65"/>
        <v>922875</v>
      </c>
      <c r="U88" s="63">
        <f t="shared" si="65"/>
        <v>922875</v>
      </c>
      <c r="V88" s="63">
        <f t="shared" si="65"/>
        <v>922875</v>
      </c>
      <c r="W88" s="63">
        <f t="shared" si="65"/>
        <v>922875</v>
      </c>
      <c r="X88" s="63">
        <f t="shared" si="65"/>
        <v>922875</v>
      </c>
      <c r="Y88" s="63">
        <f t="shared" si="65"/>
        <v>922875</v>
      </c>
      <c r="Z88" s="63">
        <f t="shared" si="65"/>
        <v>615250</v>
      </c>
      <c r="AA88" s="63">
        <f t="shared" si="65"/>
        <v>807154.5</v>
      </c>
      <c r="AB88" s="63">
        <f t="shared" si="65"/>
        <v>1290874.75</v>
      </c>
      <c r="AC88" s="63">
        <f t="shared" si="65"/>
        <v>1451160.75</v>
      </c>
      <c r="AD88" s="63">
        <f t="shared" si="65"/>
        <v>1451160.75</v>
      </c>
      <c r="AE88" s="63">
        <f t="shared" si="65"/>
        <v>1451160.75</v>
      </c>
      <c r="AF88" s="63">
        <f t="shared" si="65"/>
        <v>1451160.75</v>
      </c>
      <c r="AG88" s="63">
        <f t="shared" si="65"/>
        <v>1451160.75</v>
      </c>
      <c r="AH88" s="63">
        <f t="shared" si="65"/>
        <v>1451160.75</v>
      </c>
      <c r="AI88" s="63">
        <f t="shared" si="65"/>
        <v>1451160.75</v>
      </c>
      <c r="AJ88" s="63">
        <f t="shared" si="65"/>
        <v>1451160.75</v>
      </c>
      <c r="AK88" s="63">
        <f t="shared" si="65"/>
        <v>1451160.75</v>
      </c>
      <c r="AL88" s="63">
        <f t="shared" si="65"/>
        <v>967440.5</v>
      </c>
      <c r="AM88" s="63">
        <f t="shared" si="65"/>
        <v>860592.70750000002</v>
      </c>
      <c r="AN88" s="63">
        <f t="shared" si="65"/>
        <v>1375110.7675000001</v>
      </c>
      <c r="AO88" s="63">
        <f t="shared" si="65"/>
        <v>1546616.7875000001</v>
      </c>
      <c r="AP88" s="63">
        <f t="shared" si="65"/>
        <v>1546616.7875000001</v>
      </c>
      <c r="AQ88" s="63">
        <f t="shared" si="65"/>
        <v>1546616.7875000001</v>
      </c>
      <c r="AR88" s="63">
        <f t="shared" si="65"/>
        <v>1546616.7875000001</v>
      </c>
      <c r="AS88" s="63">
        <f t="shared" si="65"/>
        <v>1546616.7875000001</v>
      </c>
      <c r="AT88" s="63">
        <f t="shared" si="65"/>
        <v>1546616.7875000001</v>
      </c>
      <c r="AU88" s="63">
        <f t="shared" si="65"/>
        <v>1546616.7875000001</v>
      </c>
      <c r="AV88" s="63">
        <f t="shared" si="65"/>
        <v>1546616.7875000001</v>
      </c>
      <c r="AW88" s="63">
        <f t="shared" si="65"/>
        <v>1546616.7875000001</v>
      </c>
      <c r="AX88" s="63">
        <f t="shared" si="65"/>
        <v>1032098.7275</v>
      </c>
      <c r="AY88" s="63">
        <f t="shared" si="65"/>
        <v>947050.11722500005</v>
      </c>
      <c r="AZ88" s="63">
        <f t="shared" si="65"/>
        <v>1513969.3915500001</v>
      </c>
      <c r="BA88" s="63">
        <f t="shared" si="65"/>
        <v>1704034.8130000001</v>
      </c>
      <c r="BB88" s="63">
        <f t="shared" si="65"/>
        <v>1704034.8130000001</v>
      </c>
      <c r="BC88" s="63">
        <f t="shared" si="65"/>
        <v>1704034.8130000001</v>
      </c>
      <c r="BD88" s="63">
        <f t="shared" si="65"/>
        <v>1704034.8130000001</v>
      </c>
      <c r="BE88" s="63">
        <f t="shared" si="65"/>
        <v>1704034.8130000001</v>
      </c>
      <c r="BF88" s="63">
        <f t="shared" si="65"/>
        <v>1704034.8130000001</v>
      </c>
      <c r="BG88" s="63">
        <f t="shared" si="65"/>
        <v>1704034.8130000001</v>
      </c>
      <c r="BH88" s="63">
        <f t="shared" si="65"/>
        <v>1704034.8130000001</v>
      </c>
      <c r="BI88" s="63">
        <f t="shared" si="65"/>
        <v>1704034.8130000001</v>
      </c>
      <c r="BJ88" s="63">
        <f t="shared" si="65"/>
        <v>1137115.538675</v>
      </c>
      <c r="BL88" s="178">
        <f>BJ88+BJ83</f>
        <v>1137115.538675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69" t="str">
        <f>'COGS-PRICE-MARGIN_CWS'!$A$28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207</v>
      </c>
      <c r="C92" s="169">
        <f>C$47</f>
        <v>0</v>
      </c>
      <c r="D92" s="169">
        <f t="shared" ref="D92:BJ92" si="66">D$47</f>
        <v>0</v>
      </c>
      <c r="E92" s="169">
        <f t="shared" si="66"/>
        <v>0</v>
      </c>
      <c r="F92" s="169">
        <f t="shared" si="66"/>
        <v>185</v>
      </c>
      <c r="G92" s="169">
        <f t="shared" si="66"/>
        <v>324</v>
      </c>
      <c r="H92" s="169">
        <f t="shared" si="66"/>
        <v>324</v>
      </c>
      <c r="I92" s="169">
        <f t="shared" si="66"/>
        <v>324</v>
      </c>
      <c r="J92" s="169">
        <f t="shared" si="66"/>
        <v>324</v>
      </c>
      <c r="K92" s="169">
        <f t="shared" si="66"/>
        <v>324</v>
      </c>
      <c r="L92" s="169">
        <f t="shared" si="66"/>
        <v>324</v>
      </c>
      <c r="M92" s="169">
        <f t="shared" si="66"/>
        <v>324</v>
      </c>
      <c r="N92" s="169">
        <f t="shared" si="66"/>
        <v>308</v>
      </c>
      <c r="O92" s="169">
        <f t="shared" si="66"/>
        <v>309</v>
      </c>
      <c r="P92" s="169">
        <f t="shared" si="66"/>
        <v>510</v>
      </c>
      <c r="Q92" s="169">
        <f t="shared" si="66"/>
        <v>574</v>
      </c>
      <c r="R92" s="169">
        <f t="shared" si="66"/>
        <v>574</v>
      </c>
      <c r="S92" s="169">
        <f t="shared" si="66"/>
        <v>574</v>
      </c>
      <c r="T92" s="169">
        <f t="shared" si="66"/>
        <v>574</v>
      </c>
      <c r="U92" s="169">
        <f t="shared" si="66"/>
        <v>574</v>
      </c>
      <c r="V92" s="169">
        <f t="shared" si="66"/>
        <v>574</v>
      </c>
      <c r="W92" s="169">
        <f t="shared" si="66"/>
        <v>574</v>
      </c>
      <c r="X92" s="169">
        <f t="shared" si="66"/>
        <v>574</v>
      </c>
      <c r="Y92" s="169">
        <f t="shared" si="66"/>
        <v>574</v>
      </c>
      <c r="Z92" s="169">
        <f t="shared" si="66"/>
        <v>383</v>
      </c>
      <c r="AA92" s="169">
        <f t="shared" si="66"/>
        <v>908</v>
      </c>
      <c r="AB92" s="169">
        <f t="shared" si="66"/>
        <v>1452</v>
      </c>
      <c r="AC92" s="169">
        <f t="shared" si="66"/>
        <v>1634</v>
      </c>
      <c r="AD92" s="169">
        <f t="shared" si="66"/>
        <v>1634</v>
      </c>
      <c r="AE92" s="169">
        <f t="shared" si="66"/>
        <v>1634</v>
      </c>
      <c r="AF92" s="169">
        <f t="shared" si="66"/>
        <v>1634</v>
      </c>
      <c r="AG92" s="169">
        <f t="shared" si="66"/>
        <v>1634</v>
      </c>
      <c r="AH92" s="169">
        <f t="shared" si="66"/>
        <v>1634</v>
      </c>
      <c r="AI92" s="169">
        <f t="shared" si="66"/>
        <v>1634</v>
      </c>
      <c r="AJ92" s="169">
        <f t="shared" si="66"/>
        <v>1634</v>
      </c>
      <c r="AK92" s="169">
        <f t="shared" si="66"/>
        <v>1634</v>
      </c>
      <c r="AL92" s="169">
        <f t="shared" si="66"/>
        <v>1089</v>
      </c>
      <c r="AM92" s="169">
        <f t="shared" si="66"/>
        <v>935</v>
      </c>
      <c r="AN92" s="169">
        <f t="shared" si="66"/>
        <v>1496</v>
      </c>
      <c r="AO92" s="169">
        <f t="shared" si="66"/>
        <v>1683</v>
      </c>
      <c r="AP92" s="169">
        <f t="shared" si="66"/>
        <v>1683</v>
      </c>
      <c r="AQ92" s="169">
        <f t="shared" si="66"/>
        <v>1683</v>
      </c>
      <c r="AR92" s="169">
        <f t="shared" si="66"/>
        <v>1683</v>
      </c>
      <c r="AS92" s="169">
        <f t="shared" si="66"/>
        <v>1683</v>
      </c>
      <c r="AT92" s="169">
        <f t="shared" si="66"/>
        <v>1683</v>
      </c>
      <c r="AU92" s="169">
        <f t="shared" si="66"/>
        <v>1683</v>
      </c>
      <c r="AV92" s="169">
        <f t="shared" si="66"/>
        <v>1683</v>
      </c>
      <c r="AW92" s="169">
        <f t="shared" si="66"/>
        <v>1683</v>
      </c>
      <c r="AX92" s="169">
        <f t="shared" si="66"/>
        <v>1122</v>
      </c>
      <c r="AY92" s="169">
        <f t="shared" si="66"/>
        <v>963</v>
      </c>
      <c r="AZ92" s="169">
        <f t="shared" si="66"/>
        <v>1541</v>
      </c>
      <c r="BA92" s="169">
        <f t="shared" si="66"/>
        <v>1733</v>
      </c>
      <c r="BB92" s="169">
        <f t="shared" si="66"/>
        <v>1733</v>
      </c>
      <c r="BC92" s="169">
        <f t="shared" si="66"/>
        <v>1733</v>
      </c>
      <c r="BD92" s="169">
        <f t="shared" si="66"/>
        <v>1733</v>
      </c>
      <c r="BE92" s="169">
        <f t="shared" si="66"/>
        <v>1733</v>
      </c>
      <c r="BF92" s="169">
        <f t="shared" si="66"/>
        <v>1733</v>
      </c>
      <c r="BG92" s="169">
        <f t="shared" si="66"/>
        <v>1733</v>
      </c>
      <c r="BH92" s="169">
        <f t="shared" si="66"/>
        <v>1733</v>
      </c>
      <c r="BI92" s="169">
        <f t="shared" si="66"/>
        <v>1733</v>
      </c>
      <c r="BJ92" s="169">
        <f t="shared" si="66"/>
        <v>1156</v>
      </c>
      <c r="BK92" s="316">
        <f>SUM(C92:BJ92)</f>
        <v>65241</v>
      </c>
    </row>
    <row r="93" spans="1:64" customFormat="1" outlineLevel="1" x14ac:dyDescent="0.15">
      <c r="A93" s="47" t="s">
        <v>314</v>
      </c>
      <c r="C93" s="97">
        <f>'COGS-PRICE-MARGIN_CWS'!$B29*C92</f>
        <v>0</v>
      </c>
      <c r="D93" s="97">
        <f>'COGS-PRICE-MARGIN_CWS'!$B29*D92</f>
        <v>0</v>
      </c>
      <c r="E93" s="97">
        <f>'COGS-PRICE-MARGIN_CWS'!$B29*E92</f>
        <v>0</v>
      </c>
      <c r="F93" s="97">
        <f>'COGS-PRICE-MARGIN_CWS'!$B29*F92</f>
        <v>4070000</v>
      </c>
      <c r="G93" s="97">
        <f>'COGS-PRICE-MARGIN_CWS'!$B29*G92</f>
        <v>7128000</v>
      </c>
      <c r="H93" s="97">
        <f>'COGS-PRICE-MARGIN_CWS'!$B29*H92</f>
        <v>7128000</v>
      </c>
      <c r="I93" s="97">
        <f>'COGS-PRICE-MARGIN_CWS'!$B29*I92</f>
        <v>7128000</v>
      </c>
      <c r="J93" s="97">
        <f>'COGS-PRICE-MARGIN_CWS'!$B29*J92</f>
        <v>7128000</v>
      </c>
      <c r="K93" s="97">
        <f>'COGS-PRICE-MARGIN_CWS'!$B29*K92</f>
        <v>7128000</v>
      </c>
      <c r="L93" s="97">
        <f>'COGS-PRICE-MARGIN_CWS'!$B29*L92</f>
        <v>7128000</v>
      </c>
      <c r="M93" s="97">
        <f>'COGS-PRICE-MARGIN_CWS'!$B29*M92</f>
        <v>7128000</v>
      </c>
      <c r="N93" s="97">
        <f>'COGS-PRICE-MARGIN_CWS'!$B29*N92</f>
        <v>6776000</v>
      </c>
      <c r="O93" s="97">
        <f>'COGS-PRICE-MARGIN_CWS'!$B79*O92</f>
        <v>7273860</v>
      </c>
      <c r="P93" s="97">
        <f>'COGS-PRICE-MARGIN_CWS'!$B79*P92</f>
        <v>12005400</v>
      </c>
      <c r="Q93" s="97">
        <f>'COGS-PRICE-MARGIN_CWS'!$B79*Q92</f>
        <v>13511960</v>
      </c>
      <c r="R93" s="97">
        <f>'COGS-PRICE-MARGIN_CWS'!$B79*R92</f>
        <v>13511960</v>
      </c>
      <c r="S93" s="97">
        <f>'COGS-PRICE-MARGIN_CWS'!$B79*S92</f>
        <v>13511960</v>
      </c>
      <c r="T93" s="97">
        <f>'COGS-PRICE-MARGIN_CWS'!$B79*T92</f>
        <v>13511960</v>
      </c>
      <c r="U93" s="97">
        <f>'COGS-PRICE-MARGIN_CWS'!$B79*U92</f>
        <v>13511960</v>
      </c>
      <c r="V93" s="97">
        <f>'COGS-PRICE-MARGIN_CWS'!$B79*V92</f>
        <v>13511960</v>
      </c>
      <c r="W93" s="97">
        <f>'COGS-PRICE-MARGIN_CWS'!$B79*W92</f>
        <v>13511960</v>
      </c>
      <c r="X93" s="97">
        <f>'COGS-PRICE-MARGIN_CWS'!$B79*X92</f>
        <v>13511960</v>
      </c>
      <c r="Y93" s="97">
        <f>'COGS-PRICE-MARGIN_CWS'!$B79*Y92</f>
        <v>13511960</v>
      </c>
      <c r="Z93" s="97">
        <f>'COGS-PRICE-MARGIN_CWS'!$B79*Z92</f>
        <v>9015820</v>
      </c>
      <c r="AA93" s="97">
        <f>'COGS-PRICE-MARGIN_CWS'!$B129*AA92</f>
        <v>22870522.400000002</v>
      </c>
      <c r="AB93" s="97">
        <f>'COGS-PRICE-MARGIN_CWS'!$B129*AB92</f>
        <v>36572685.600000001</v>
      </c>
      <c r="AC93" s="97">
        <f>'COGS-PRICE-MARGIN_CWS'!$B129*AC92</f>
        <v>41156865.200000003</v>
      </c>
      <c r="AD93" s="97">
        <f>'COGS-PRICE-MARGIN_CWS'!$B129*AD92</f>
        <v>41156865.200000003</v>
      </c>
      <c r="AE93" s="97">
        <f>'COGS-PRICE-MARGIN_CWS'!$B129*AE92</f>
        <v>41156865.200000003</v>
      </c>
      <c r="AF93" s="97">
        <f>'COGS-PRICE-MARGIN_CWS'!$B129*AF92</f>
        <v>41156865.200000003</v>
      </c>
      <c r="AG93" s="97">
        <f>'COGS-PRICE-MARGIN_CWS'!$B129*AG92</f>
        <v>41156865.200000003</v>
      </c>
      <c r="AH93" s="97">
        <f>'COGS-PRICE-MARGIN_CWS'!$B129*AH92</f>
        <v>41156865.200000003</v>
      </c>
      <c r="AI93" s="97">
        <f>'COGS-PRICE-MARGIN_CWS'!$B129*AI92</f>
        <v>41156865.200000003</v>
      </c>
      <c r="AJ93" s="97">
        <f>'COGS-PRICE-MARGIN_CWS'!$B129*AJ92</f>
        <v>41156865.200000003</v>
      </c>
      <c r="AK93" s="97">
        <f>'COGS-PRICE-MARGIN_CWS'!$B129*AK92</f>
        <v>41156865.200000003</v>
      </c>
      <c r="AL93" s="97">
        <f>'COGS-PRICE-MARGIN_CWS'!$B129*AL92</f>
        <v>27429514.200000003</v>
      </c>
      <c r="AM93" s="97">
        <f>'COGS-PRICE-MARGIN_CWS'!$B179*AM92</f>
        <v>25199134.510000002</v>
      </c>
      <c r="AN93" s="97">
        <f>'COGS-PRICE-MARGIN_CWS'!$B179*AN92</f>
        <v>40318615.216000006</v>
      </c>
      <c r="AO93" s="97">
        <f>'COGS-PRICE-MARGIN_CWS'!$B179*AO92</f>
        <v>45358442.118000008</v>
      </c>
      <c r="AP93" s="97">
        <f>'COGS-PRICE-MARGIN_CWS'!$B179*AP92</f>
        <v>45358442.118000008</v>
      </c>
      <c r="AQ93" s="97">
        <f>'COGS-PRICE-MARGIN_CWS'!$B179*AQ92</f>
        <v>45358442.118000008</v>
      </c>
      <c r="AR93" s="97">
        <f>'COGS-PRICE-MARGIN_CWS'!$B179*AR92</f>
        <v>45358442.118000008</v>
      </c>
      <c r="AS93" s="97">
        <f>'COGS-PRICE-MARGIN_CWS'!$B179*AS92</f>
        <v>45358442.118000008</v>
      </c>
      <c r="AT93" s="97">
        <f>'COGS-PRICE-MARGIN_CWS'!$B179*AT92</f>
        <v>45358442.118000008</v>
      </c>
      <c r="AU93" s="97">
        <f>'COGS-PRICE-MARGIN_CWS'!$B179*AU92</f>
        <v>45358442.118000008</v>
      </c>
      <c r="AV93" s="97">
        <f>'COGS-PRICE-MARGIN_CWS'!$B179*AV92</f>
        <v>45358442.118000008</v>
      </c>
      <c r="AW93" s="97">
        <f>'COGS-PRICE-MARGIN_CWS'!$B179*AW92</f>
        <v>45358442.118000008</v>
      </c>
      <c r="AX93" s="97">
        <f>'COGS-PRICE-MARGIN_CWS'!$B179*AX92</f>
        <v>30238961.412000004</v>
      </c>
      <c r="AY93" s="97">
        <f>'COGS-PRICE-MARGIN_CWS'!$B229*AY92</f>
        <v>27770524.267860003</v>
      </c>
      <c r="AZ93" s="97">
        <f>'COGS-PRICE-MARGIN_CWS'!$B229*AZ92</f>
        <v>44438606.331020005</v>
      </c>
      <c r="BA93" s="97">
        <f>'COGS-PRICE-MARGIN_CWS'!$B229*BA92</f>
        <v>49975408.677260004</v>
      </c>
      <c r="BB93" s="97">
        <f>'COGS-PRICE-MARGIN_CWS'!$B229*BB92</f>
        <v>49975408.677260004</v>
      </c>
      <c r="BC93" s="97">
        <f>'COGS-PRICE-MARGIN_CWS'!$B229*BC92</f>
        <v>49975408.677260004</v>
      </c>
      <c r="BD93" s="97">
        <f>'COGS-PRICE-MARGIN_CWS'!$B229*BD92</f>
        <v>49975408.677260004</v>
      </c>
      <c r="BE93" s="97">
        <f>'COGS-PRICE-MARGIN_CWS'!$B229*BE92</f>
        <v>49975408.677260004</v>
      </c>
      <c r="BF93" s="97">
        <f>'COGS-PRICE-MARGIN_CWS'!$B229*BF92</f>
        <v>49975408.677260004</v>
      </c>
      <c r="BG93" s="97">
        <f>'COGS-PRICE-MARGIN_CWS'!$B229*BG92</f>
        <v>49975408.677260004</v>
      </c>
      <c r="BH93" s="97">
        <f>'COGS-PRICE-MARGIN_CWS'!$B229*BH92</f>
        <v>49975408.677260004</v>
      </c>
      <c r="BI93" s="97">
        <f>'COGS-PRICE-MARGIN_CWS'!$B229*BI92</f>
        <v>49975408.677260004</v>
      </c>
      <c r="BJ93" s="97">
        <f>'COGS-PRICE-MARGIN_CWS'!$B229*BJ92</f>
        <v>33336164.126320004</v>
      </c>
      <c r="BK93" s="118">
        <f>SUM(C93:BJ93)</f>
        <v>1727235892.0205398</v>
      </c>
    </row>
    <row r="94" spans="1:64" customFormat="1" outlineLevel="1" x14ac:dyDescent="0.15">
      <c r="A94" s="47" t="s">
        <v>335</v>
      </c>
      <c r="C94" s="98">
        <f>'COGS-PRICE-MARGIN_CWS'!$C$29</f>
        <v>0</v>
      </c>
      <c r="D94" s="98">
        <f>'COGS-PRICE-MARGIN_CWS'!$C$29</f>
        <v>0</v>
      </c>
      <c r="E94" s="98">
        <f>'COGS-PRICE-MARGIN_CWS'!$C$29</f>
        <v>0</v>
      </c>
      <c r="F94" s="98">
        <f>'COGS-PRICE-MARGIN_CWS'!$C$29</f>
        <v>0</v>
      </c>
      <c r="G94" s="98">
        <f>'COGS-PRICE-MARGIN_CWS'!$C$29</f>
        <v>0</v>
      </c>
      <c r="H94" s="98">
        <f>'COGS-PRICE-MARGIN_CWS'!$C$29</f>
        <v>0</v>
      </c>
      <c r="I94" s="98">
        <f>'COGS-PRICE-MARGIN_CWS'!$C$29</f>
        <v>0</v>
      </c>
      <c r="J94" s="98">
        <f>'COGS-PRICE-MARGIN_CWS'!$C$29</f>
        <v>0</v>
      </c>
      <c r="K94" s="98">
        <f>'COGS-PRICE-MARGIN_CWS'!$C$29</f>
        <v>0</v>
      </c>
      <c r="L94" s="98">
        <f>'COGS-PRICE-MARGIN_CWS'!$C$29</f>
        <v>0</v>
      </c>
      <c r="M94" s="98">
        <f>'COGS-PRICE-MARGIN_CWS'!$C$29</f>
        <v>0</v>
      </c>
      <c r="N94" s="98">
        <f>'COGS-PRICE-MARGIN_CWS'!$C$29</f>
        <v>0</v>
      </c>
      <c r="O94" s="98">
        <f>'COGS-PRICE-MARGIN_CWS'!$C$79</f>
        <v>0</v>
      </c>
      <c r="P94" s="98">
        <f>'COGS-PRICE-MARGIN_CWS'!$C$79</f>
        <v>0</v>
      </c>
      <c r="Q94" s="98">
        <f>'COGS-PRICE-MARGIN_CWS'!$C$79</f>
        <v>0</v>
      </c>
      <c r="R94" s="98">
        <f>'COGS-PRICE-MARGIN_CWS'!$C$79</f>
        <v>0</v>
      </c>
      <c r="S94" s="98">
        <f>'COGS-PRICE-MARGIN_CWS'!$C$79</f>
        <v>0</v>
      </c>
      <c r="T94" s="98">
        <f>'COGS-PRICE-MARGIN_CWS'!$C$79</f>
        <v>0</v>
      </c>
      <c r="U94" s="98">
        <f>'COGS-PRICE-MARGIN_CWS'!$C$79</f>
        <v>0</v>
      </c>
      <c r="V94" s="98">
        <f>'COGS-PRICE-MARGIN_CWS'!$C$79</f>
        <v>0</v>
      </c>
      <c r="W94" s="98">
        <f>'COGS-PRICE-MARGIN_CWS'!$C$79</f>
        <v>0</v>
      </c>
      <c r="X94" s="98">
        <f>'COGS-PRICE-MARGIN_CWS'!$C$79</f>
        <v>0</v>
      </c>
      <c r="Y94" s="98">
        <f>'COGS-PRICE-MARGIN_CWS'!$C$79</f>
        <v>0</v>
      </c>
      <c r="Z94" s="98">
        <f>'COGS-PRICE-MARGIN_CWS'!$C$79</f>
        <v>0</v>
      </c>
      <c r="AA94" s="116">
        <f>'COGS-PRICE-MARGIN_CWS'!$C129</f>
        <v>0</v>
      </c>
      <c r="AB94" s="116">
        <f>'COGS-PRICE-MARGIN_CWS'!$C129</f>
        <v>0</v>
      </c>
      <c r="AC94" s="116">
        <f>'COGS-PRICE-MARGIN_CWS'!$C129</f>
        <v>0</v>
      </c>
      <c r="AD94" s="116">
        <f>'COGS-PRICE-MARGIN_CWS'!$C129</f>
        <v>0</v>
      </c>
      <c r="AE94" s="116">
        <f>'COGS-PRICE-MARGIN_CWS'!$C129</f>
        <v>0</v>
      </c>
      <c r="AF94" s="116">
        <f>'COGS-PRICE-MARGIN_CWS'!$C129</f>
        <v>0</v>
      </c>
      <c r="AG94" s="116">
        <f>'COGS-PRICE-MARGIN_CWS'!$C129</f>
        <v>0</v>
      </c>
      <c r="AH94" s="116">
        <f>'COGS-PRICE-MARGIN_CWS'!$C129</f>
        <v>0</v>
      </c>
      <c r="AI94" s="116">
        <f>'COGS-PRICE-MARGIN_CWS'!$C129</f>
        <v>0</v>
      </c>
      <c r="AJ94" s="116">
        <f>'COGS-PRICE-MARGIN_CWS'!$C129</f>
        <v>0</v>
      </c>
      <c r="AK94" s="116">
        <f>'COGS-PRICE-MARGIN_CWS'!$C129</f>
        <v>0</v>
      </c>
      <c r="AL94" s="116">
        <f>'COGS-PRICE-MARGIN_CWS'!$C129</f>
        <v>0</v>
      </c>
      <c r="AM94" s="116">
        <f>'COGS-PRICE-MARGIN_CWS'!$C179</f>
        <v>0</v>
      </c>
      <c r="AN94" s="116">
        <f>'COGS-PRICE-MARGIN_CWS'!$C179</f>
        <v>0</v>
      </c>
      <c r="AO94" s="116">
        <f>'COGS-PRICE-MARGIN_CWS'!$C179</f>
        <v>0</v>
      </c>
      <c r="AP94" s="116">
        <f>'COGS-PRICE-MARGIN_CWS'!$C179</f>
        <v>0</v>
      </c>
      <c r="AQ94" s="116">
        <f>'COGS-PRICE-MARGIN_CWS'!$C179</f>
        <v>0</v>
      </c>
      <c r="AR94" s="116">
        <f>'COGS-PRICE-MARGIN_CWS'!$C179</f>
        <v>0</v>
      </c>
      <c r="AS94" s="116">
        <f>'COGS-PRICE-MARGIN_CWS'!$C179</f>
        <v>0</v>
      </c>
      <c r="AT94" s="116">
        <f>'COGS-PRICE-MARGIN_CWS'!$C179</f>
        <v>0</v>
      </c>
      <c r="AU94" s="116">
        <f>'COGS-PRICE-MARGIN_CWS'!$C179</f>
        <v>0</v>
      </c>
      <c r="AV94" s="116">
        <f>'COGS-PRICE-MARGIN_CWS'!$C179</f>
        <v>0</v>
      </c>
      <c r="AW94" s="116">
        <f>'COGS-PRICE-MARGIN_CWS'!$C179</f>
        <v>0</v>
      </c>
      <c r="AX94" s="116">
        <f>'COGS-PRICE-MARGIN_CWS'!$C179</f>
        <v>0</v>
      </c>
      <c r="AY94" s="98">
        <f>'COGS-PRICE-MARGIN_CWS'!$C229</f>
        <v>0</v>
      </c>
      <c r="AZ94" s="98">
        <f>'COGS-PRICE-MARGIN_CWS'!$C229</f>
        <v>0</v>
      </c>
      <c r="BA94" s="98">
        <f>'COGS-PRICE-MARGIN_CWS'!$C229</f>
        <v>0</v>
      </c>
      <c r="BB94" s="98">
        <f>'COGS-PRICE-MARGIN_CWS'!$C229</f>
        <v>0</v>
      </c>
      <c r="BC94" s="98">
        <f>'COGS-PRICE-MARGIN_CWS'!$C229</f>
        <v>0</v>
      </c>
      <c r="BD94" s="98">
        <f>'COGS-PRICE-MARGIN_CWS'!$C229</f>
        <v>0</v>
      </c>
      <c r="BE94" s="98">
        <f>'COGS-PRICE-MARGIN_CWS'!$C229</f>
        <v>0</v>
      </c>
      <c r="BF94" s="98">
        <f>'COGS-PRICE-MARGIN_CWS'!$C229</f>
        <v>0</v>
      </c>
      <c r="BG94" s="98">
        <f>'COGS-PRICE-MARGIN_CWS'!$C229</f>
        <v>0</v>
      </c>
      <c r="BH94" s="98">
        <f>'COGS-PRICE-MARGIN_CWS'!$C229</f>
        <v>0</v>
      </c>
      <c r="BI94" s="98">
        <f>'COGS-PRICE-MARGIN_CWS'!$C229</f>
        <v>0</v>
      </c>
      <c r="BJ94" s="98">
        <f>'COGS-PRICE-MARGIN_CWS'!$C229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643</v>
      </c>
      <c r="C96" s="70">
        <f>IF(C92&gt;0,C97/C92,0)</f>
        <v>0</v>
      </c>
      <c r="D96" s="70">
        <f t="shared" ref="D96:BJ96" si="67">IF(D92&gt;0,D97/D92,0)</f>
        <v>0</v>
      </c>
      <c r="E96" s="70">
        <f t="shared" si="67"/>
        <v>0</v>
      </c>
      <c r="F96" s="70">
        <f t="shared" si="67"/>
        <v>22000</v>
      </c>
      <c r="G96" s="70">
        <f t="shared" si="67"/>
        <v>22000</v>
      </c>
      <c r="H96" s="70">
        <f t="shared" si="67"/>
        <v>22000</v>
      </c>
      <c r="I96" s="70">
        <f t="shared" si="67"/>
        <v>22000</v>
      </c>
      <c r="J96" s="70">
        <f t="shared" si="67"/>
        <v>22000</v>
      </c>
      <c r="K96" s="70">
        <f t="shared" si="67"/>
        <v>22000</v>
      </c>
      <c r="L96" s="70">
        <f t="shared" si="67"/>
        <v>22000</v>
      </c>
      <c r="M96" s="70">
        <f t="shared" si="67"/>
        <v>22000</v>
      </c>
      <c r="N96" s="70">
        <f t="shared" si="67"/>
        <v>22000</v>
      </c>
      <c r="O96" s="70">
        <f t="shared" si="67"/>
        <v>23540</v>
      </c>
      <c r="P96" s="70">
        <f t="shared" si="67"/>
        <v>23540</v>
      </c>
      <c r="Q96" s="70">
        <f t="shared" si="67"/>
        <v>23540</v>
      </c>
      <c r="R96" s="70">
        <f t="shared" si="67"/>
        <v>23540</v>
      </c>
      <c r="S96" s="70">
        <f t="shared" si="67"/>
        <v>23540</v>
      </c>
      <c r="T96" s="70">
        <f t="shared" si="67"/>
        <v>23540</v>
      </c>
      <c r="U96" s="70">
        <f t="shared" si="67"/>
        <v>23540</v>
      </c>
      <c r="V96" s="70">
        <f t="shared" si="67"/>
        <v>23540</v>
      </c>
      <c r="W96" s="70">
        <f t="shared" si="67"/>
        <v>23540</v>
      </c>
      <c r="X96" s="70">
        <f t="shared" si="67"/>
        <v>23540</v>
      </c>
      <c r="Y96" s="70">
        <f t="shared" si="67"/>
        <v>23540</v>
      </c>
      <c r="Z96" s="70">
        <f t="shared" si="67"/>
        <v>23540</v>
      </c>
      <c r="AA96" s="70">
        <f t="shared" si="67"/>
        <v>25187.800000000003</v>
      </c>
      <c r="AB96" s="70">
        <f t="shared" si="67"/>
        <v>25187.8</v>
      </c>
      <c r="AC96" s="70">
        <f t="shared" si="67"/>
        <v>25187.800000000003</v>
      </c>
      <c r="AD96" s="70">
        <f t="shared" si="67"/>
        <v>25187.800000000003</v>
      </c>
      <c r="AE96" s="70">
        <f t="shared" si="67"/>
        <v>25187.800000000003</v>
      </c>
      <c r="AF96" s="70">
        <f t="shared" si="67"/>
        <v>25187.800000000003</v>
      </c>
      <c r="AG96" s="70">
        <f t="shared" si="67"/>
        <v>25187.800000000003</v>
      </c>
      <c r="AH96" s="70">
        <f t="shared" si="67"/>
        <v>25187.800000000003</v>
      </c>
      <c r="AI96" s="70">
        <f t="shared" si="67"/>
        <v>25187.800000000003</v>
      </c>
      <c r="AJ96" s="70">
        <f t="shared" si="67"/>
        <v>25187.800000000003</v>
      </c>
      <c r="AK96" s="70">
        <f t="shared" si="67"/>
        <v>25187.800000000003</v>
      </c>
      <c r="AL96" s="70">
        <f t="shared" si="67"/>
        <v>25187.800000000003</v>
      </c>
      <c r="AM96" s="70">
        <f t="shared" si="67"/>
        <v>26950.946000000004</v>
      </c>
      <c r="AN96" s="70">
        <f t="shared" si="67"/>
        <v>26950.946000000004</v>
      </c>
      <c r="AO96" s="70">
        <f t="shared" si="67"/>
        <v>26950.946000000004</v>
      </c>
      <c r="AP96" s="70">
        <f t="shared" si="67"/>
        <v>26950.946000000004</v>
      </c>
      <c r="AQ96" s="70">
        <f t="shared" si="67"/>
        <v>26950.946000000004</v>
      </c>
      <c r="AR96" s="70">
        <f t="shared" si="67"/>
        <v>26950.946000000004</v>
      </c>
      <c r="AS96" s="70">
        <f t="shared" si="67"/>
        <v>26950.946000000004</v>
      </c>
      <c r="AT96" s="70">
        <f t="shared" si="67"/>
        <v>26950.946000000004</v>
      </c>
      <c r="AU96" s="70">
        <f t="shared" si="67"/>
        <v>26950.946000000004</v>
      </c>
      <c r="AV96" s="70">
        <f t="shared" si="67"/>
        <v>26950.946000000004</v>
      </c>
      <c r="AW96" s="70">
        <f t="shared" si="67"/>
        <v>26950.946000000004</v>
      </c>
      <c r="AX96" s="70">
        <f t="shared" si="67"/>
        <v>26950.946000000004</v>
      </c>
      <c r="AY96" s="70">
        <f t="shared" si="67"/>
        <v>28837.512220000004</v>
      </c>
      <c r="AZ96" s="70">
        <f t="shared" si="67"/>
        <v>28837.512220000004</v>
      </c>
      <c r="BA96" s="70">
        <f t="shared" si="67"/>
        <v>28837.512220000001</v>
      </c>
      <c r="BB96" s="70">
        <f t="shared" si="67"/>
        <v>28837.512220000001</v>
      </c>
      <c r="BC96" s="70">
        <f t="shared" si="67"/>
        <v>28837.512220000001</v>
      </c>
      <c r="BD96" s="70">
        <f t="shared" si="67"/>
        <v>28837.512220000001</v>
      </c>
      <c r="BE96" s="70">
        <f t="shared" si="67"/>
        <v>28837.512220000001</v>
      </c>
      <c r="BF96" s="70">
        <f t="shared" si="67"/>
        <v>28837.512220000001</v>
      </c>
      <c r="BG96" s="70">
        <f t="shared" si="67"/>
        <v>28837.512220000001</v>
      </c>
      <c r="BH96" s="70">
        <f t="shared" si="67"/>
        <v>28837.512220000001</v>
      </c>
      <c r="BI96" s="70">
        <f t="shared" si="67"/>
        <v>28837.512220000001</v>
      </c>
      <c r="BJ96" s="70">
        <f t="shared" si="67"/>
        <v>28837.512220000004</v>
      </c>
    </row>
    <row r="97" spans="1:63" outlineLevel="1" x14ac:dyDescent="0.15">
      <c r="A97" s="44" t="s">
        <v>336</v>
      </c>
      <c r="C97" s="178">
        <f t="shared" ref="C97:BJ97" si="68">C93*(1-C94)</f>
        <v>0</v>
      </c>
      <c r="D97" s="178">
        <f t="shared" si="68"/>
        <v>0</v>
      </c>
      <c r="E97" s="178">
        <f t="shared" si="68"/>
        <v>0</v>
      </c>
      <c r="F97" s="178">
        <f t="shared" si="68"/>
        <v>4070000</v>
      </c>
      <c r="G97" s="178">
        <f t="shared" si="68"/>
        <v>7128000</v>
      </c>
      <c r="H97" s="178">
        <f t="shared" si="68"/>
        <v>7128000</v>
      </c>
      <c r="I97" s="178">
        <f t="shared" si="68"/>
        <v>7128000</v>
      </c>
      <c r="J97" s="178">
        <f t="shared" si="68"/>
        <v>7128000</v>
      </c>
      <c r="K97" s="178">
        <f t="shared" si="68"/>
        <v>7128000</v>
      </c>
      <c r="L97" s="178">
        <f t="shared" si="68"/>
        <v>7128000</v>
      </c>
      <c r="M97" s="178">
        <f t="shared" si="68"/>
        <v>7128000</v>
      </c>
      <c r="N97" s="178">
        <f t="shared" si="68"/>
        <v>6776000</v>
      </c>
      <c r="O97" s="178">
        <f t="shared" si="68"/>
        <v>7273860</v>
      </c>
      <c r="P97" s="178">
        <f t="shared" si="68"/>
        <v>12005400</v>
      </c>
      <c r="Q97" s="178">
        <f t="shared" si="68"/>
        <v>13511960</v>
      </c>
      <c r="R97" s="178">
        <f t="shared" si="68"/>
        <v>13511960</v>
      </c>
      <c r="S97" s="178">
        <f t="shared" si="68"/>
        <v>13511960</v>
      </c>
      <c r="T97" s="178">
        <f t="shared" si="68"/>
        <v>13511960</v>
      </c>
      <c r="U97" s="178">
        <f t="shared" si="68"/>
        <v>13511960</v>
      </c>
      <c r="V97" s="178">
        <f t="shared" si="68"/>
        <v>13511960</v>
      </c>
      <c r="W97" s="178">
        <f t="shared" si="68"/>
        <v>13511960</v>
      </c>
      <c r="X97" s="178">
        <f t="shared" si="68"/>
        <v>13511960</v>
      </c>
      <c r="Y97" s="178">
        <f t="shared" si="68"/>
        <v>13511960</v>
      </c>
      <c r="Z97" s="178">
        <f t="shared" si="68"/>
        <v>9015820</v>
      </c>
      <c r="AA97" s="178">
        <f t="shared" si="68"/>
        <v>22870522.400000002</v>
      </c>
      <c r="AB97" s="178">
        <f t="shared" si="68"/>
        <v>36572685.600000001</v>
      </c>
      <c r="AC97" s="178">
        <f t="shared" si="68"/>
        <v>41156865.200000003</v>
      </c>
      <c r="AD97" s="178">
        <f t="shared" si="68"/>
        <v>41156865.200000003</v>
      </c>
      <c r="AE97" s="178">
        <f t="shared" si="68"/>
        <v>41156865.200000003</v>
      </c>
      <c r="AF97" s="178">
        <f t="shared" si="68"/>
        <v>41156865.200000003</v>
      </c>
      <c r="AG97" s="178">
        <f t="shared" si="68"/>
        <v>41156865.200000003</v>
      </c>
      <c r="AH97" s="178">
        <f t="shared" si="68"/>
        <v>41156865.200000003</v>
      </c>
      <c r="AI97" s="178">
        <f t="shared" si="68"/>
        <v>41156865.200000003</v>
      </c>
      <c r="AJ97" s="178">
        <f t="shared" si="68"/>
        <v>41156865.200000003</v>
      </c>
      <c r="AK97" s="178">
        <f t="shared" si="68"/>
        <v>41156865.200000003</v>
      </c>
      <c r="AL97" s="178">
        <f t="shared" si="68"/>
        <v>27429514.200000003</v>
      </c>
      <c r="AM97" s="178">
        <f t="shared" si="68"/>
        <v>25199134.510000002</v>
      </c>
      <c r="AN97" s="178">
        <f t="shared" si="68"/>
        <v>40318615.216000006</v>
      </c>
      <c r="AO97" s="178">
        <f t="shared" si="68"/>
        <v>45358442.118000008</v>
      </c>
      <c r="AP97" s="178">
        <f t="shared" si="68"/>
        <v>45358442.118000008</v>
      </c>
      <c r="AQ97" s="178">
        <f t="shared" si="68"/>
        <v>45358442.118000008</v>
      </c>
      <c r="AR97" s="178">
        <f t="shared" si="68"/>
        <v>45358442.118000008</v>
      </c>
      <c r="AS97" s="178">
        <f t="shared" si="68"/>
        <v>45358442.118000008</v>
      </c>
      <c r="AT97" s="178">
        <f t="shared" si="68"/>
        <v>45358442.118000008</v>
      </c>
      <c r="AU97" s="178">
        <f t="shared" si="68"/>
        <v>45358442.118000008</v>
      </c>
      <c r="AV97" s="178">
        <f t="shared" si="68"/>
        <v>45358442.118000008</v>
      </c>
      <c r="AW97" s="178">
        <f t="shared" si="68"/>
        <v>45358442.118000008</v>
      </c>
      <c r="AX97" s="178">
        <f t="shared" si="68"/>
        <v>30238961.412000004</v>
      </c>
      <c r="AY97" s="178">
        <f t="shared" si="68"/>
        <v>27770524.267860003</v>
      </c>
      <c r="AZ97" s="178">
        <f t="shared" si="68"/>
        <v>44438606.331020005</v>
      </c>
      <c r="BA97" s="178">
        <f t="shared" si="68"/>
        <v>49975408.677260004</v>
      </c>
      <c r="BB97" s="178">
        <f t="shared" si="68"/>
        <v>49975408.677260004</v>
      </c>
      <c r="BC97" s="178">
        <f t="shared" si="68"/>
        <v>49975408.677260004</v>
      </c>
      <c r="BD97" s="178">
        <f t="shared" si="68"/>
        <v>49975408.677260004</v>
      </c>
      <c r="BE97" s="178">
        <f t="shared" si="68"/>
        <v>49975408.677260004</v>
      </c>
      <c r="BF97" s="178">
        <f t="shared" si="68"/>
        <v>49975408.677260004</v>
      </c>
      <c r="BG97" s="178">
        <f t="shared" si="68"/>
        <v>49975408.677260004</v>
      </c>
      <c r="BH97" s="178">
        <f t="shared" si="68"/>
        <v>49975408.677260004</v>
      </c>
      <c r="BI97" s="178">
        <f t="shared" si="68"/>
        <v>49975408.677260004</v>
      </c>
      <c r="BJ97" s="178">
        <f t="shared" si="68"/>
        <v>33336164.126320004</v>
      </c>
      <c r="BK97" s="118">
        <f>SUM(C97:BJ97)</f>
        <v>1727235892.0205398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304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'COGS-PRICE-MARGIN_CWS'!$A$29</f>
        <v>Plato servicio</v>
      </c>
      <c r="C101" s="97">
        <f>'COGS-PRICE-MARGIN_CWS'!$E29*C$92</f>
        <v>0</v>
      </c>
      <c r="D101" s="97">
        <f>'COGS-PRICE-MARGIN_CWS'!$E29*D$92</f>
        <v>0</v>
      </c>
      <c r="E101" s="97">
        <f>'COGS-PRICE-MARGIN_CWS'!$E29*E$92</f>
        <v>0</v>
      </c>
      <c r="F101" s="97">
        <f>'COGS-PRICE-MARGIN_CWS'!$E29*F$92</f>
        <v>2127500</v>
      </c>
      <c r="G101" s="97">
        <f>'COGS-PRICE-MARGIN_CWS'!$E29*G$92</f>
        <v>3726000</v>
      </c>
      <c r="H101" s="97">
        <f>'COGS-PRICE-MARGIN_CWS'!$E29*H$92</f>
        <v>3726000</v>
      </c>
      <c r="I101" s="97">
        <f>'COGS-PRICE-MARGIN_CWS'!$E29*I$92</f>
        <v>3726000</v>
      </c>
      <c r="J101" s="97">
        <f>'COGS-PRICE-MARGIN_CWS'!$E29*J$92</f>
        <v>3726000</v>
      </c>
      <c r="K101" s="97">
        <f>'COGS-PRICE-MARGIN_CWS'!$E29*K$92</f>
        <v>3726000</v>
      </c>
      <c r="L101" s="97">
        <f>'COGS-PRICE-MARGIN_CWS'!$E29*L$92</f>
        <v>3726000</v>
      </c>
      <c r="M101" s="97">
        <f>'COGS-PRICE-MARGIN_CWS'!$E29*M$92</f>
        <v>3726000</v>
      </c>
      <c r="N101" s="97">
        <f>'COGS-PRICE-MARGIN_CWS'!$E29*N$92</f>
        <v>3542000</v>
      </c>
      <c r="O101" s="97">
        <f>'COGS-PRICE-MARGIN_CWS'!$E79*O$92</f>
        <v>3802245</v>
      </c>
      <c r="P101" s="97">
        <f>'COGS-PRICE-MARGIN_CWS'!$E79*P$92</f>
        <v>6275550</v>
      </c>
      <c r="Q101" s="97">
        <f>'COGS-PRICE-MARGIN_CWS'!$E79*Q$92</f>
        <v>7063070</v>
      </c>
      <c r="R101" s="97">
        <f>'COGS-PRICE-MARGIN_CWS'!$E79*R$92</f>
        <v>7063070</v>
      </c>
      <c r="S101" s="97">
        <f>'COGS-PRICE-MARGIN_CWS'!$E79*S$92</f>
        <v>7063070</v>
      </c>
      <c r="T101" s="97">
        <f>'COGS-PRICE-MARGIN_CWS'!$E79*T$92</f>
        <v>7063070</v>
      </c>
      <c r="U101" s="97">
        <f>'COGS-PRICE-MARGIN_CWS'!$E79*U$92</f>
        <v>7063070</v>
      </c>
      <c r="V101" s="97">
        <f>'COGS-PRICE-MARGIN_CWS'!$E79*V$92</f>
        <v>7063070</v>
      </c>
      <c r="W101" s="97">
        <f>'COGS-PRICE-MARGIN_CWS'!$E79*W$92</f>
        <v>7063070</v>
      </c>
      <c r="X101" s="97">
        <f>'COGS-PRICE-MARGIN_CWS'!$E79*X$92</f>
        <v>7063070</v>
      </c>
      <c r="Y101" s="97">
        <f>'COGS-PRICE-MARGIN_CWS'!$E79*Y$92</f>
        <v>7063070</v>
      </c>
      <c r="Z101" s="97">
        <f>'COGS-PRICE-MARGIN_CWS'!$E79*Z$92</f>
        <v>4712815</v>
      </c>
      <c r="AA101" s="97">
        <f>'COGS-PRICE-MARGIN_CWS'!$E129*AA$92</f>
        <v>11955045.800000001</v>
      </c>
      <c r="AB101" s="97">
        <f>'COGS-PRICE-MARGIN_CWS'!$E129*AB$92</f>
        <v>19117540.199999999</v>
      </c>
      <c r="AC101" s="97">
        <f>'COGS-PRICE-MARGIN_CWS'!$E129*AC$92</f>
        <v>21513815.900000002</v>
      </c>
      <c r="AD101" s="97">
        <f>'COGS-PRICE-MARGIN_CWS'!$E129*AD$92</f>
        <v>21513815.900000002</v>
      </c>
      <c r="AE101" s="97">
        <f>'COGS-PRICE-MARGIN_CWS'!$E129*AE$92</f>
        <v>21513815.900000002</v>
      </c>
      <c r="AF101" s="97">
        <f>'COGS-PRICE-MARGIN_CWS'!$E129*AF$92</f>
        <v>21513815.900000002</v>
      </c>
      <c r="AG101" s="97">
        <f>'COGS-PRICE-MARGIN_CWS'!$E129*AG$92</f>
        <v>21513815.900000002</v>
      </c>
      <c r="AH101" s="97">
        <f>'COGS-PRICE-MARGIN_CWS'!$E129*AH$92</f>
        <v>21513815.900000002</v>
      </c>
      <c r="AI101" s="97">
        <f>'COGS-PRICE-MARGIN_CWS'!$E129*AI$92</f>
        <v>21513815.900000002</v>
      </c>
      <c r="AJ101" s="97">
        <f>'COGS-PRICE-MARGIN_CWS'!$E129*AJ$92</f>
        <v>21513815.900000002</v>
      </c>
      <c r="AK101" s="97">
        <f>'COGS-PRICE-MARGIN_CWS'!$E129*AK$92</f>
        <v>21513815.900000002</v>
      </c>
      <c r="AL101" s="97">
        <f>'COGS-PRICE-MARGIN_CWS'!$E129*AL$92</f>
        <v>14338155.15</v>
      </c>
      <c r="AM101" s="97">
        <f>'COGS-PRICE-MARGIN_CWS'!$E179*AM$92</f>
        <v>13172274.8575</v>
      </c>
      <c r="AN101" s="97">
        <f>'COGS-PRICE-MARGIN_CWS'!$E179*AN$92</f>
        <v>21075639.772</v>
      </c>
      <c r="AO101" s="97">
        <f>'COGS-PRICE-MARGIN_CWS'!$E179*AO$92</f>
        <v>23710094.743500002</v>
      </c>
      <c r="AP101" s="97">
        <f>'COGS-PRICE-MARGIN_CWS'!$E179*AP$92</f>
        <v>23710094.743500002</v>
      </c>
      <c r="AQ101" s="97">
        <f>'COGS-PRICE-MARGIN_CWS'!$E179*AQ$92</f>
        <v>23710094.743500002</v>
      </c>
      <c r="AR101" s="97">
        <f>'COGS-PRICE-MARGIN_CWS'!$E179*AR$92</f>
        <v>23710094.743500002</v>
      </c>
      <c r="AS101" s="97">
        <f>'COGS-PRICE-MARGIN_CWS'!$E179*AS$92</f>
        <v>23710094.743500002</v>
      </c>
      <c r="AT101" s="97">
        <f>'COGS-PRICE-MARGIN_CWS'!$E179*AT$92</f>
        <v>23710094.743500002</v>
      </c>
      <c r="AU101" s="97">
        <f>'COGS-PRICE-MARGIN_CWS'!$E179*AU$92</f>
        <v>23710094.743500002</v>
      </c>
      <c r="AV101" s="97">
        <f>'COGS-PRICE-MARGIN_CWS'!$E179*AV$92</f>
        <v>23710094.743500002</v>
      </c>
      <c r="AW101" s="97">
        <f>'COGS-PRICE-MARGIN_CWS'!$E179*AW$92</f>
        <v>23710094.743500002</v>
      </c>
      <c r="AX101" s="97">
        <f>'COGS-PRICE-MARGIN_CWS'!$E179*AX$92</f>
        <v>15806729.829</v>
      </c>
      <c r="AY101" s="97">
        <f>'COGS-PRICE-MARGIN_CWS'!$E229*AY$92</f>
        <v>14516410.412745001</v>
      </c>
      <c r="AZ101" s="97">
        <f>'COGS-PRICE-MARGIN_CWS'!$E229*AZ$92</f>
        <v>23229271.491215002</v>
      </c>
      <c r="BA101" s="97">
        <f>'COGS-PRICE-MARGIN_CWS'!$E229*BA$92</f>
        <v>26123509.081295002</v>
      </c>
      <c r="BB101" s="97">
        <f>'COGS-PRICE-MARGIN_CWS'!$E229*BB$92</f>
        <v>26123509.081295002</v>
      </c>
      <c r="BC101" s="97">
        <f>'COGS-PRICE-MARGIN_CWS'!$E229*BC$92</f>
        <v>26123509.081295002</v>
      </c>
      <c r="BD101" s="97">
        <f>'COGS-PRICE-MARGIN_CWS'!$E229*BD$92</f>
        <v>26123509.081295002</v>
      </c>
      <c r="BE101" s="97">
        <f>'COGS-PRICE-MARGIN_CWS'!$E229*BE$92</f>
        <v>26123509.081295002</v>
      </c>
      <c r="BF101" s="97">
        <f>'COGS-PRICE-MARGIN_CWS'!$E229*BF$92</f>
        <v>26123509.081295002</v>
      </c>
      <c r="BG101" s="97">
        <f>'COGS-PRICE-MARGIN_CWS'!$E229*BG$92</f>
        <v>26123509.081295002</v>
      </c>
      <c r="BH101" s="97">
        <f>'COGS-PRICE-MARGIN_CWS'!$E229*BH$92</f>
        <v>26123509.081295002</v>
      </c>
      <c r="BI101" s="97">
        <f>'COGS-PRICE-MARGIN_CWS'!$E229*BI$92</f>
        <v>26123509.081295002</v>
      </c>
      <c r="BJ101" s="97">
        <f>'COGS-PRICE-MARGIN_CWS'!$E229*BJ$92</f>
        <v>17425722.156940002</v>
      </c>
      <c r="BK101" s="118">
        <f>SUM(C101:BJ101)</f>
        <v>902873307.19255507</v>
      </c>
    </row>
    <row r="102" spans="1:63" customFormat="1" outlineLevel="1" x14ac:dyDescent="0.15">
      <c r="A102" s="47" t="str">
        <f>'COGS-PRICE-MARGIN_CWS'!$A$30</f>
        <v>Individual</v>
      </c>
      <c r="C102" s="97">
        <f>'COGS-PRICE-MARGIN_CWS'!$E30*C$92</f>
        <v>0</v>
      </c>
      <c r="D102" s="97">
        <f>'COGS-PRICE-MARGIN_CWS'!$E30*D$92</f>
        <v>0</v>
      </c>
      <c r="E102" s="97">
        <f>'COGS-PRICE-MARGIN_CWS'!$E30*E$92</f>
        <v>0</v>
      </c>
      <c r="F102" s="97">
        <f>'COGS-PRICE-MARGIN_CWS'!$E30*F$92</f>
        <v>92500</v>
      </c>
      <c r="G102" s="97">
        <f>'COGS-PRICE-MARGIN_CWS'!$E30*G$92</f>
        <v>162000</v>
      </c>
      <c r="H102" s="97">
        <f>'COGS-PRICE-MARGIN_CWS'!$E30*H$92</f>
        <v>162000</v>
      </c>
      <c r="I102" s="97">
        <f>'COGS-PRICE-MARGIN_CWS'!$E30*I$92</f>
        <v>162000</v>
      </c>
      <c r="J102" s="97">
        <f>'COGS-PRICE-MARGIN_CWS'!$E30*J$92</f>
        <v>162000</v>
      </c>
      <c r="K102" s="97">
        <f>'COGS-PRICE-MARGIN_CWS'!$E30*K$92</f>
        <v>162000</v>
      </c>
      <c r="L102" s="97">
        <f>'COGS-PRICE-MARGIN_CWS'!$E30*L$92</f>
        <v>162000</v>
      </c>
      <c r="M102" s="97">
        <f>'COGS-PRICE-MARGIN_CWS'!$E30*M$92</f>
        <v>162000</v>
      </c>
      <c r="N102" s="97">
        <f>'COGS-PRICE-MARGIN_CWS'!$E30*N$92</f>
        <v>154000</v>
      </c>
      <c r="O102" s="97">
        <f>'COGS-PRICE-MARGIN_CWS'!$E80*O$92</f>
        <v>165315</v>
      </c>
      <c r="P102" s="97">
        <f>'COGS-PRICE-MARGIN_CWS'!$E80*P$92</f>
        <v>272850</v>
      </c>
      <c r="Q102" s="97">
        <f>'COGS-PRICE-MARGIN_CWS'!$E80*Q$92</f>
        <v>307090</v>
      </c>
      <c r="R102" s="97">
        <f>'COGS-PRICE-MARGIN_CWS'!$E80*R$92</f>
        <v>307090</v>
      </c>
      <c r="S102" s="97">
        <f>'COGS-PRICE-MARGIN_CWS'!$E80*S$92</f>
        <v>307090</v>
      </c>
      <c r="T102" s="97">
        <f>'COGS-PRICE-MARGIN_CWS'!$E80*T$92</f>
        <v>307090</v>
      </c>
      <c r="U102" s="97">
        <f>'COGS-PRICE-MARGIN_CWS'!$E80*U$92</f>
        <v>307090</v>
      </c>
      <c r="V102" s="97">
        <f>'COGS-PRICE-MARGIN_CWS'!$E80*V$92</f>
        <v>307090</v>
      </c>
      <c r="W102" s="97">
        <f>'COGS-PRICE-MARGIN_CWS'!$E80*W$92</f>
        <v>307090</v>
      </c>
      <c r="X102" s="97">
        <f>'COGS-PRICE-MARGIN_CWS'!$E80*X$92</f>
        <v>307090</v>
      </c>
      <c r="Y102" s="97">
        <f>'COGS-PRICE-MARGIN_CWS'!$E80*Y$92</f>
        <v>307090</v>
      </c>
      <c r="Z102" s="97">
        <f>'COGS-PRICE-MARGIN_CWS'!$E80*Z$92</f>
        <v>204905</v>
      </c>
      <c r="AA102" s="97">
        <f>'COGS-PRICE-MARGIN_CWS'!$E30*AA$92</f>
        <v>454000</v>
      </c>
      <c r="AB102" s="97">
        <f>'COGS-PRICE-MARGIN_CWS'!$E30*AB$92</f>
        <v>726000</v>
      </c>
      <c r="AC102" s="97">
        <f>'COGS-PRICE-MARGIN_CWS'!$E30*AC$92</f>
        <v>817000</v>
      </c>
      <c r="AD102" s="97">
        <f>'COGS-PRICE-MARGIN_CWS'!$E30*AD$92</f>
        <v>817000</v>
      </c>
      <c r="AE102" s="97">
        <f>'COGS-PRICE-MARGIN_CWS'!$E30*AE$92</f>
        <v>817000</v>
      </c>
      <c r="AF102" s="97">
        <f>'COGS-PRICE-MARGIN_CWS'!$E30*AF$92</f>
        <v>817000</v>
      </c>
      <c r="AG102" s="97">
        <f>'COGS-PRICE-MARGIN_CWS'!$E30*AG$92</f>
        <v>817000</v>
      </c>
      <c r="AH102" s="97">
        <f>'COGS-PRICE-MARGIN_CWS'!$E30*AH$92</f>
        <v>817000</v>
      </c>
      <c r="AI102" s="97">
        <f>'COGS-PRICE-MARGIN_CWS'!$E30*AI$92</f>
        <v>817000</v>
      </c>
      <c r="AJ102" s="97">
        <f>'COGS-PRICE-MARGIN_CWS'!$E30*AJ$92</f>
        <v>817000</v>
      </c>
      <c r="AK102" s="97">
        <f>'COGS-PRICE-MARGIN_CWS'!$E30*AK$92</f>
        <v>817000</v>
      </c>
      <c r="AL102" s="97">
        <f>'COGS-PRICE-MARGIN_CWS'!$E30*AL$92</f>
        <v>544500</v>
      </c>
      <c r="AM102" s="97">
        <f>'COGS-PRICE-MARGIN_CWS'!$E180*AM$92</f>
        <v>572707.60250000004</v>
      </c>
      <c r="AN102" s="97">
        <f>'COGS-PRICE-MARGIN_CWS'!$E180*AN$92</f>
        <v>916332.16400000011</v>
      </c>
      <c r="AO102" s="97">
        <f>'COGS-PRICE-MARGIN_CWS'!$E180*AO$92</f>
        <v>1030873.6845000001</v>
      </c>
      <c r="AP102" s="97">
        <f>'COGS-PRICE-MARGIN_CWS'!$E180*AP$92</f>
        <v>1030873.6845000001</v>
      </c>
      <c r="AQ102" s="97">
        <f>'COGS-PRICE-MARGIN_CWS'!$E180*AQ$92</f>
        <v>1030873.6845000001</v>
      </c>
      <c r="AR102" s="97">
        <f>'COGS-PRICE-MARGIN_CWS'!$E180*AR$92</f>
        <v>1030873.6845000001</v>
      </c>
      <c r="AS102" s="97">
        <f>'COGS-PRICE-MARGIN_CWS'!$E180*AS$92</f>
        <v>1030873.6845000001</v>
      </c>
      <c r="AT102" s="97">
        <f>'COGS-PRICE-MARGIN_CWS'!$E180*AT$92</f>
        <v>1030873.6845000001</v>
      </c>
      <c r="AU102" s="97">
        <f>'COGS-PRICE-MARGIN_CWS'!$E180*AU$92</f>
        <v>1030873.6845000001</v>
      </c>
      <c r="AV102" s="97">
        <f>'COGS-PRICE-MARGIN_CWS'!$E180*AV$92</f>
        <v>1030873.6845000001</v>
      </c>
      <c r="AW102" s="97">
        <f>'COGS-PRICE-MARGIN_CWS'!$E180*AW$92</f>
        <v>1030873.6845000001</v>
      </c>
      <c r="AX102" s="97">
        <f>'COGS-PRICE-MARGIN_CWS'!$E180*AX$92</f>
        <v>687249.12300000002</v>
      </c>
      <c r="AY102" s="97">
        <f>'COGS-PRICE-MARGIN_CWS'!$E230*AY$92</f>
        <v>631148.27881500009</v>
      </c>
      <c r="AZ102" s="97">
        <f>'COGS-PRICE-MARGIN_CWS'!$E230*AZ$92</f>
        <v>1009968.3257050002</v>
      </c>
      <c r="BA102" s="97">
        <f>'COGS-PRICE-MARGIN_CWS'!$E230*BA$92</f>
        <v>1135804.7426650003</v>
      </c>
      <c r="BB102" s="97">
        <f>'COGS-PRICE-MARGIN_CWS'!$E230*BB$92</f>
        <v>1135804.7426650003</v>
      </c>
      <c r="BC102" s="97">
        <f>'COGS-PRICE-MARGIN_CWS'!$E230*BC$92</f>
        <v>1135804.7426650003</v>
      </c>
      <c r="BD102" s="97">
        <f>'COGS-PRICE-MARGIN_CWS'!$E230*BD$92</f>
        <v>1135804.7426650003</v>
      </c>
      <c r="BE102" s="97">
        <f>'COGS-PRICE-MARGIN_CWS'!$E230*BE$92</f>
        <v>1135804.7426650003</v>
      </c>
      <c r="BF102" s="97">
        <f>'COGS-PRICE-MARGIN_CWS'!$E230*BF$92</f>
        <v>1135804.7426650003</v>
      </c>
      <c r="BG102" s="97">
        <f>'COGS-PRICE-MARGIN_CWS'!$E230*BG$92</f>
        <v>1135804.7426650003</v>
      </c>
      <c r="BH102" s="97">
        <f>'COGS-PRICE-MARGIN_CWS'!$E230*BH$92</f>
        <v>1135804.7426650003</v>
      </c>
      <c r="BI102" s="97">
        <f>'COGS-PRICE-MARGIN_CWS'!$E230*BI$92</f>
        <v>1135804.7426650003</v>
      </c>
      <c r="BJ102" s="97">
        <f>'COGS-PRICE-MARGIN_CWS'!$E230*BJ$92</f>
        <v>757640.09378000011</v>
      </c>
      <c r="BK102" s="118">
        <f>SUM(C102:BJ102)</f>
        <v>37940031.432285011</v>
      </c>
    </row>
    <row r="103" spans="1:63" customFormat="1" outlineLevel="1" x14ac:dyDescent="0.15">
      <c r="A103" s="17" t="s">
        <v>319</v>
      </c>
      <c r="C103" s="97">
        <f>'COGS-PRICE-MARGIN_CWS'!$E31*C$92</f>
        <v>0</v>
      </c>
      <c r="D103" s="97">
        <f>'COGS-PRICE-MARGIN_CWS'!$E31*D$92</f>
        <v>0</v>
      </c>
      <c r="E103" s="97">
        <f>'COGS-PRICE-MARGIN_CWS'!$E31*E$92</f>
        <v>0</v>
      </c>
      <c r="F103" s="97">
        <f>'COGS-PRICE-MARGIN_CWS'!$E31*F$92</f>
        <v>0</v>
      </c>
      <c r="G103" s="97">
        <f>'COGS-PRICE-MARGIN_CWS'!$E31*G$92</f>
        <v>0</v>
      </c>
      <c r="H103" s="97">
        <f>'COGS-PRICE-MARGIN_CWS'!$E31*H$92</f>
        <v>0</v>
      </c>
      <c r="I103" s="97">
        <f>'COGS-PRICE-MARGIN_CWS'!$E31*I$92</f>
        <v>0</v>
      </c>
      <c r="J103" s="97">
        <f>'COGS-PRICE-MARGIN_CWS'!$E31*J$92</f>
        <v>0</v>
      </c>
      <c r="K103" s="97">
        <f>'COGS-PRICE-MARGIN_CWS'!$E31*K$92</f>
        <v>0</v>
      </c>
      <c r="L103" s="97">
        <f>'COGS-PRICE-MARGIN_CWS'!$E31*L$92</f>
        <v>0</v>
      </c>
      <c r="M103" s="97">
        <f>'COGS-PRICE-MARGIN_CWS'!$E31*M$92</f>
        <v>0</v>
      </c>
      <c r="N103" s="97">
        <f>'COGS-PRICE-MARGIN_CWS'!$E31*N$92</f>
        <v>0</v>
      </c>
      <c r="O103" s="97">
        <f>'COGS-PRICE-MARGIN_CWS'!$E81*O$92</f>
        <v>0</v>
      </c>
      <c r="P103" s="97">
        <f>'COGS-PRICE-MARGIN_CWS'!$E81*P$92</f>
        <v>0</v>
      </c>
      <c r="Q103" s="97">
        <f>'COGS-PRICE-MARGIN_CWS'!$E81*Q$92</f>
        <v>0</v>
      </c>
      <c r="R103" s="97">
        <f>'COGS-PRICE-MARGIN_CWS'!$E81*R$92</f>
        <v>0</v>
      </c>
      <c r="S103" s="97">
        <f>'COGS-PRICE-MARGIN_CWS'!$E81*S$92</f>
        <v>0</v>
      </c>
      <c r="T103" s="97">
        <f>'COGS-PRICE-MARGIN_CWS'!$E81*T$92</f>
        <v>0</v>
      </c>
      <c r="U103" s="97">
        <f>'COGS-PRICE-MARGIN_CWS'!$E81*U$92</f>
        <v>0</v>
      </c>
      <c r="V103" s="97">
        <f>'COGS-PRICE-MARGIN_CWS'!$E81*V$92</f>
        <v>0</v>
      </c>
      <c r="W103" s="97">
        <f>'COGS-PRICE-MARGIN_CWS'!$E81*W$92</f>
        <v>0</v>
      </c>
      <c r="X103" s="97">
        <f>'COGS-PRICE-MARGIN_CWS'!$E81*X$92</f>
        <v>0</v>
      </c>
      <c r="Y103" s="97">
        <f>'COGS-PRICE-MARGIN_CWS'!$E81*Y$92</f>
        <v>0</v>
      </c>
      <c r="Z103" s="97">
        <f>'COGS-PRICE-MARGIN_CWS'!$E81*Z$92</f>
        <v>0</v>
      </c>
      <c r="AA103" s="97">
        <f>'COGS-PRICE-MARGIN_CWS'!$E31*AA$92</f>
        <v>0</v>
      </c>
      <c r="AB103" s="97">
        <f>'COGS-PRICE-MARGIN_CWS'!$E31*AB$92</f>
        <v>0</v>
      </c>
      <c r="AC103" s="97">
        <f>'COGS-PRICE-MARGIN_CWS'!$E31*AC$92</f>
        <v>0</v>
      </c>
      <c r="AD103" s="97">
        <f>'COGS-PRICE-MARGIN_CWS'!$E31*AD$92</f>
        <v>0</v>
      </c>
      <c r="AE103" s="97">
        <f>'COGS-PRICE-MARGIN_CWS'!$E31*AE$92</f>
        <v>0</v>
      </c>
      <c r="AF103" s="97">
        <f>'COGS-PRICE-MARGIN_CWS'!$E31*AF$92</f>
        <v>0</v>
      </c>
      <c r="AG103" s="97">
        <f>'COGS-PRICE-MARGIN_CWS'!$E31*AG$92</f>
        <v>0</v>
      </c>
      <c r="AH103" s="97">
        <f>'COGS-PRICE-MARGIN_CWS'!$E31*AH$92</f>
        <v>0</v>
      </c>
      <c r="AI103" s="97">
        <f>'COGS-PRICE-MARGIN_CWS'!$E31*AI$92</f>
        <v>0</v>
      </c>
      <c r="AJ103" s="97">
        <f>'COGS-PRICE-MARGIN_CWS'!$E31*AJ$92</f>
        <v>0</v>
      </c>
      <c r="AK103" s="97">
        <f>'COGS-PRICE-MARGIN_CWS'!$E31*AK$92</f>
        <v>0</v>
      </c>
      <c r="AL103" s="97">
        <f>'COGS-PRICE-MARGIN_CWS'!$E31*AL$92</f>
        <v>0</v>
      </c>
      <c r="AM103" s="97">
        <f>'COGS-PRICE-MARGIN_CWS'!$E181*AM$92</f>
        <v>0</v>
      </c>
      <c r="AN103" s="97">
        <f>'COGS-PRICE-MARGIN_CWS'!$E181*AN$92</f>
        <v>0</v>
      </c>
      <c r="AO103" s="97">
        <f>'COGS-PRICE-MARGIN_CWS'!$E181*AO$92</f>
        <v>0</v>
      </c>
      <c r="AP103" s="97">
        <f>'COGS-PRICE-MARGIN_CWS'!$E181*AP$92</f>
        <v>0</v>
      </c>
      <c r="AQ103" s="97">
        <f>'COGS-PRICE-MARGIN_CWS'!$E181*AQ$92</f>
        <v>0</v>
      </c>
      <c r="AR103" s="97">
        <f>'COGS-PRICE-MARGIN_CWS'!$E181*AR$92</f>
        <v>0</v>
      </c>
      <c r="AS103" s="97">
        <f>'COGS-PRICE-MARGIN_CWS'!$E181*AS$92</f>
        <v>0</v>
      </c>
      <c r="AT103" s="97">
        <f>'COGS-PRICE-MARGIN_CWS'!$E181*AT$92</f>
        <v>0</v>
      </c>
      <c r="AU103" s="97">
        <f>'COGS-PRICE-MARGIN_CWS'!$E181*AU$92</f>
        <v>0</v>
      </c>
      <c r="AV103" s="97">
        <f>'COGS-PRICE-MARGIN_CWS'!$E181*AV$92</f>
        <v>0</v>
      </c>
      <c r="AW103" s="97">
        <f>'COGS-PRICE-MARGIN_CWS'!$E181*AW$92</f>
        <v>0</v>
      </c>
      <c r="AX103" s="97">
        <f>'COGS-PRICE-MARGIN_CWS'!$E181*AX$92</f>
        <v>0</v>
      </c>
      <c r="AY103" s="97">
        <f>'COGS-PRICE-MARGIN_CWS'!$E231*AY$92</f>
        <v>0</v>
      </c>
      <c r="AZ103" s="97">
        <f>'COGS-PRICE-MARGIN_CWS'!$E231*AZ$92</f>
        <v>0</v>
      </c>
      <c r="BA103" s="97">
        <f>'COGS-PRICE-MARGIN_CWS'!$E231*BA$92</f>
        <v>0</v>
      </c>
      <c r="BB103" s="97">
        <f>'COGS-PRICE-MARGIN_CWS'!$E231*BB$92</f>
        <v>0</v>
      </c>
      <c r="BC103" s="97">
        <f>'COGS-PRICE-MARGIN_CWS'!$E231*BC$92</f>
        <v>0</v>
      </c>
      <c r="BD103" s="97">
        <f>'COGS-PRICE-MARGIN_CWS'!$E231*BD$92</f>
        <v>0</v>
      </c>
      <c r="BE103" s="97">
        <f>'COGS-PRICE-MARGIN_CWS'!$E231*BE$92</f>
        <v>0</v>
      </c>
      <c r="BF103" s="97">
        <f>'COGS-PRICE-MARGIN_CWS'!$E231*BF$92</f>
        <v>0</v>
      </c>
      <c r="BG103" s="97">
        <f>'COGS-PRICE-MARGIN_CWS'!$E231*BG$92</f>
        <v>0</v>
      </c>
      <c r="BH103" s="97">
        <f>'COGS-PRICE-MARGIN_CWS'!$E231*BH$92</f>
        <v>0</v>
      </c>
      <c r="BI103" s="97">
        <f>'COGS-PRICE-MARGIN_CWS'!$E231*BI$92</f>
        <v>0</v>
      </c>
      <c r="BJ103" s="97">
        <f>'COGS-PRICE-MARGIN_CWS'!$E231*BJ$92</f>
        <v>0</v>
      </c>
      <c r="BK103" s="118">
        <f>SUM(C103:BJ103)</f>
        <v>0</v>
      </c>
    </row>
    <row r="104" spans="1:63" customFormat="1" outlineLevel="1" x14ac:dyDescent="0.15">
      <c r="A104" s="17" t="s">
        <v>317</v>
      </c>
      <c r="C104" s="97">
        <f>'COGS-PRICE-MARGIN_CWS'!$E32*C$92</f>
        <v>0</v>
      </c>
      <c r="D104" s="97">
        <f>'COGS-PRICE-MARGIN_CWS'!$E32*D$92</f>
        <v>0</v>
      </c>
      <c r="E104" s="97">
        <f>'COGS-PRICE-MARGIN_CWS'!$E32*E$92</f>
        <v>0</v>
      </c>
      <c r="F104" s="97">
        <f>'COGS-PRICE-MARGIN_CWS'!$E32*F$92</f>
        <v>0</v>
      </c>
      <c r="G104" s="97">
        <f>'COGS-PRICE-MARGIN_CWS'!$E32*G$92</f>
        <v>0</v>
      </c>
      <c r="H104" s="97">
        <f>'COGS-PRICE-MARGIN_CWS'!$E32*H$92</f>
        <v>0</v>
      </c>
      <c r="I104" s="97">
        <f>'COGS-PRICE-MARGIN_CWS'!$E32*I$92</f>
        <v>0</v>
      </c>
      <c r="J104" s="97">
        <f>'COGS-PRICE-MARGIN_CWS'!$E32*J$92</f>
        <v>0</v>
      </c>
      <c r="K104" s="97">
        <f>'COGS-PRICE-MARGIN_CWS'!$E32*K$92</f>
        <v>0</v>
      </c>
      <c r="L104" s="97">
        <f>'COGS-PRICE-MARGIN_CWS'!$E32*L$92</f>
        <v>0</v>
      </c>
      <c r="M104" s="97">
        <f>'COGS-PRICE-MARGIN_CWS'!$E32*M$92</f>
        <v>0</v>
      </c>
      <c r="N104" s="97">
        <f>'COGS-PRICE-MARGIN_CWS'!$E32*N$92</f>
        <v>0</v>
      </c>
      <c r="O104" s="97">
        <f>'COGS-PRICE-MARGIN_CWS'!$E82*O$92</f>
        <v>0</v>
      </c>
      <c r="P104" s="97">
        <f>'COGS-PRICE-MARGIN_CWS'!$E82*P$92</f>
        <v>0</v>
      </c>
      <c r="Q104" s="97">
        <f>'COGS-PRICE-MARGIN_CWS'!$E82*Q$92</f>
        <v>0</v>
      </c>
      <c r="R104" s="97">
        <f>'COGS-PRICE-MARGIN_CWS'!$E82*R$92</f>
        <v>0</v>
      </c>
      <c r="S104" s="97">
        <f>'COGS-PRICE-MARGIN_CWS'!$E82*S$92</f>
        <v>0</v>
      </c>
      <c r="T104" s="97">
        <f>'COGS-PRICE-MARGIN_CWS'!$E82*T$92</f>
        <v>0</v>
      </c>
      <c r="U104" s="97">
        <f>'COGS-PRICE-MARGIN_CWS'!$E82*U$92</f>
        <v>0</v>
      </c>
      <c r="V104" s="97">
        <f>'COGS-PRICE-MARGIN_CWS'!$E82*V$92</f>
        <v>0</v>
      </c>
      <c r="W104" s="97">
        <f>'COGS-PRICE-MARGIN_CWS'!$E82*W$92</f>
        <v>0</v>
      </c>
      <c r="X104" s="97">
        <f>'COGS-PRICE-MARGIN_CWS'!$E82*X$92</f>
        <v>0</v>
      </c>
      <c r="Y104" s="97">
        <f>'COGS-PRICE-MARGIN_CWS'!$E82*Y$92</f>
        <v>0</v>
      </c>
      <c r="Z104" s="97">
        <f>'COGS-PRICE-MARGIN_CWS'!$E82*Z$92</f>
        <v>0</v>
      </c>
      <c r="AA104" s="97">
        <f>'COGS-PRICE-MARGIN_CWS'!$E32*AA$92</f>
        <v>0</v>
      </c>
      <c r="AB104" s="97">
        <f>'COGS-PRICE-MARGIN_CWS'!$E32*AB$92</f>
        <v>0</v>
      </c>
      <c r="AC104" s="97">
        <f>'COGS-PRICE-MARGIN_CWS'!$E32*AC$92</f>
        <v>0</v>
      </c>
      <c r="AD104" s="97">
        <f>'COGS-PRICE-MARGIN_CWS'!$E32*AD$92</f>
        <v>0</v>
      </c>
      <c r="AE104" s="97">
        <f>'COGS-PRICE-MARGIN_CWS'!$E32*AE$92</f>
        <v>0</v>
      </c>
      <c r="AF104" s="97">
        <f>'COGS-PRICE-MARGIN_CWS'!$E32*AF$92</f>
        <v>0</v>
      </c>
      <c r="AG104" s="97">
        <f>'COGS-PRICE-MARGIN_CWS'!$E32*AG$92</f>
        <v>0</v>
      </c>
      <c r="AH104" s="97">
        <f>'COGS-PRICE-MARGIN_CWS'!$E32*AH$92</f>
        <v>0</v>
      </c>
      <c r="AI104" s="97">
        <f>'COGS-PRICE-MARGIN_CWS'!$E32*AI$92</f>
        <v>0</v>
      </c>
      <c r="AJ104" s="97">
        <f>'COGS-PRICE-MARGIN_CWS'!$E32*AJ$92</f>
        <v>0</v>
      </c>
      <c r="AK104" s="97">
        <f>'COGS-PRICE-MARGIN_CWS'!$E32*AK$92</f>
        <v>0</v>
      </c>
      <c r="AL104" s="97">
        <f>'COGS-PRICE-MARGIN_CWS'!$E32*AL$92</f>
        <v>0</v>
      </c>
      <c r="AM104" s="97">
        <f>'COGS-PRICE-MARGIN_CWS'!$E182*AM$92</f>
        <v>0</v>
      </c>
      <c r="AN104" s="97">
        <f>'COGS-PRICE-MARGIN_CWS'!$E182*AN$92</f>
        <v>0</v>
      </c>
      <c r="AO104" s="97">
        <f>'COGS-PRICE-MARGIN_CWS'!$E182*AO$92</f>
        <v>0</v>
      </c>
      <c r="AP104" s="97">
        <f>'COGS-PRICE-MARGIN_CWS'!$E182*AP$92</f>
        <v>0</v>
      </c>
      <c r="AQ104" s="97">
        <f>'COGS-PRICE-MARGIN_CWS'!$E182*AQ$92</f>
        <v>0</v>
      </c>
      <c r="AR104" s="97">
        <f>'COGS-PRICE-MARGIN_CWS'!$E182*AR$92</f>
        <v>0</v>
      </c>
      <c r="AS104" s="97">
        <f>'COGS-PRICE-MARGIN_CWS'!$E182*AS$92</f>
        <v>0</v>
      </c>
      <c r="AT104" s="97">
        <f>'COGS-PRICE-MARGIN_CWS'!$E182*AT$92</f>
        <v>0</v>
      </c>
      <c r="AU104" s="97">
        <f>'COGS-PRICE-MARGIN_CWS'!$E182*AU$92</f>
        <v>0</v>
      </c>
      <c r="AV104" s="97">
        <f>'COGS-PRICE-MARGIN_CWS'!$E182*AV$92</f>
        <v>0</v>
      </c>
      <c r="AW104" s="97">
        <f>'COGS-PRICE-MARGIN_CWS'!$E182*AW$92</f>
        <v>0</v>
      </c>
      <c r="AX104" s="97">
        <f>'COGS-PRICE-MARGIN_CWS'!$E182*AX$92</f>
        <v>0</v>
      </c>
      <c r="AY104" s="97">
        <f>'COGS-PRICE-MARGIN_CWS'!$E232*AY$92</f>
        <v>0</v>
      </c>
      <c r="AZ104" s="97">
        <f>'COGS-PRICE-MARGIN_CWS'!$E232*AZ$92</f>
        <v>0</v>
      </c>
      <c r="BA104" s="97">
        <f>'COGS-PRICE-MARGIN_CWS'!$E232*BA$92</f>
        <v>0</v>
      </c>
      <c r="BB104" s="97">
        <f>'COGS-PRICE-MARGIN_CWS'!$E232*BB$92</f>
        <v>0</v>
      </c>
      <c r="BC104" s="97">
        <f>'COGS-PRICE-MARGIN_CWS'!$E232*BC$92</f>
        <v>0</v>
      </c>
      <c r="BD104" s="97">
        <f>'COGS-PRICE-MARGIN_CWS'!$E232*BD$92</f>
        <v>0</v>
      </c>
      <c r="BE104" s="97">
        <f>'COGS-PRICE-MARGIN_CWS'!$E232*BE$92</f>
        <v>0</v>
      </c>
      <c r="BF104" s="97">
        <f>'COGS-PRICE-MARGIN_CWS'!$E232*BF$92</f>
        <v>0</v>
      </c>
      <c r="BG104" s="97">
        <f>'COGS-PRICE-MARGIN_CWS'!$E232*BG$92</f>
        <v>0</v>
      </c>
      <c r="BH104" s="97">
        <f>'COGS-PRICE-MARGIN_CWS'!$E232*BH$92</f>
        <v>0</v>
      </c>
      <c r="BI104" s="97">
        <f>'COGS-PRICE-MARGIN_CWS'!$E232*BI$92</f>
        <v>0</v>
      </c>
      <c r="BJ104" s="97">
        <f>'COGS-PRICE-MARGIN_CWS'!$E232*BJ$92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334</v>
      </c>
      <c r="C106" s="63">
        <f>SUM(C101:C104)</f>
        <v>0</v>
      </c>
      <c r="D106" s="63">
        <f t="shared" ref="D106:BJ106" si="69">SUM(D101:D104)</f>
        <v>0</v>
      </c>
      <c r="E106" s="63">
        <f t="shared" si="69"/>
        <v>0</v>
      </c>
      <c r="F106" s="63">
        <f t="shared" si="69"/>
        <v>2220000</v>
      </c>
      <c r="G106" s="63">
        <f t="shared" si="69"/>
        <v>3888000</v>
      </c>
      <c r="H106" s="63">
        <f t="shared" si="69"/>
        <v>3888000</v>
      </c>
      <c r="I106" s="63">
        <f t="shared" si="69"/>
        <v>3888000</v>
      </c>
      <c r="J106" s="63">
        <f t="shared" si="69"/>
        <v>3888000</v>
      </c>
      <c r="K106" s="63">
        <f t="shared" si="69"/>
        <v>3888000</v>
      </c>
      <c r="L106" s="63">
        <f t="shared" si="69"/>
        <v>3888000</v>
      </c>
      <c r="M106" s="63">
        <f t="shared" si="69"/>
        <v>3888000</v>
      </c>
      <c r="N106" s="63">
        <f t="shared" si="69"/>
        <v>3696000</v>
      </c>
      <c r="O106" s="63">
        <f t="shared" si="69"/>
        <v>3967560</v>
      </c>
      <c r="P106" s="63">
        <f t="shared" si="69"/>
        <v>6548400</v>
      </c>
      <c r="Q106" s="63">
        <f t="shared" si="69"/>
        <v>7370160</v>
      </c>
      <c r="R106" s="63">
        <f t="shared" si="69"/>
        <v>7370160</v>
      </c>
      <c r="S106" s="63">
        <f t="shared" si="69"/>
        <v>7370160</v>
      </c>
      <c r="T106" s="63">
        <f t="shared" si="69"/>
        <v>7370160</v>
      </c>
      <c r="U106" s="63">
        <f t="shared" si="69"/>
        <v>7370160</v>
      </c>
      <c r="V106" s="63">
        <f t="shared" si="69"/>
        <v>7370160</v>
      </c>
      <c r="W106" s="63">
        <f t="shared" si="69"/>
        <v>7370160</v>
      </c>
      <c r="X106" s="63">
        <f t="shared" si="69"/>
        <v>7370160</v>
      </c>
      <c r="Y106" s="63">
        <f t="shared" si="69"/>
        <v>7370160</v>
      </c>
      <c r="Z106" s="63">
        <f t="shared" si="69"/>
        <v>4917720</v>
      </c>
      <c r="AA106" s="63">
        <f t="shared" si="69"/>
        <v>12409045.800000001</v>
      </c>
      <c r="AB106" s="63">
        <f t="shared" si="69"/>
        <v>19843540.199999999</v>
      </c>
      <c r="AC106" s="63">
        <f t="shared" si="69"/>
        <v>22330815.900000002</v>
      </c>
      <c r="AD106" s="63">
        <f t="shared" si="69"/>
        <v>22330815.900000002</v>
      </c>
      <c r="AE106" s="63">
        <f t="shared" si="69"/>
        <v>22330815.900000002</v>
      </c>
      <c r="AF106" s="63">
        <f t="shared" si="69"/>
        <v>22330815.900000002</v>
      </c>
      <c r="AG106" s="63">
        <f t="shared" si="69"/>
        <v>22330815.900000002</v>
      </c>
      <c r="AH106" s="63">
        <f t="shared" si="69"/>
        <v>22330815.900000002</v>
      </c>
      <c r="AI106" s="63">
        <f t="shared" si="69"/>
        <v>22330815.900000002</v>
      </c>
      <c r="AJ106" s="63">
        <f t="shared" si="69"/>
        <v>22330815.900000002</v>
      </c>
      <c r="AK106" s="63">
        <f t="shared" si="69"/>
        <v>22330815.900000002</v>
      </c>
      <c r="AL106" s="63">
        <f t="shared" si="69"/>
        <v>14882655.15</v>
      </c>
      <c r="AM106" s="63">
        <f t="shared" si="69"/>
        <v>13744982.460000001</v>
      </c>
      <c r="AN106" s="63">
        <f t="shared" si="69"/>
        <v>21991971.936000001</v>
      </c>
      <c r="AO106" s="63">
        <f t="shared" si="69"/>
        <v>24740968.428000003</v>
      </c>
      <c r="AP106" s="63">
        <f t="shared" si="69"/>
        <v>24740968.428000003</v>
      </c>
      <c r="AQ106" s="63">
        <f t="shared" si="69"/>
        <v>24740968.428000003</v>
      </c>
      <c r="AR106" s="63">
        <f t="shared" si="69"/>
        <v>24740968.428000003</v>
      </c>
      <c r="AS106" s="63">
        <f t="shared" si="69"/>
        <v>24740968.428000003</v>
      </c>
      <c r="AT106" s="63">
        <f t="shared" si="69"/>
        <v>24740968.428000003</v>
      </c>
      <c r="AU106" s="63">
        <f t="shared" si="69"/>
        <v>24740968.428000003</v>
      </c>
      <c r="AV106" s="63">
        <f t="shared" si="69"/>
        <v>24740968.428000003</v>
      </c>
      <c r="AW106" s="63">
        <f t="shared" si="69"/>
        <v>24740968.428000003</v>
      </c>
      <c r="AX106" s="63">
        <f t="shared" si="69"/>
        <v>16493978.952</v>
      </c>
      <c r="AY106" s="63">
        <f t="shared" si="69"/>
        <v>15147558.69156</v>
      </c>
      <c r="AZ106" s="63">
        <f t="shared" si="69"/>
        <v>24239239.816920001</v>
      </c>
      <c r="BA106" s="63">
        <f t="shared" si="69"/>
        <v>27259313.823960003</v>
      </c>
      <c r="BB106" s="63">
        <f t="shared" si="69"/>
        <v>27259313.823960003</v>
      </c>
      <c r="BC106" s="63">
        <f t="shared" si="69"/>
        <v>27259313.823960003</v>
      </c>
      <c r="BD106" s="63">
        <f t="shared" si="69"/>
        <v>27259313.823960003</v>
      </c>
      <c r="BE106" s="63">
        <f t="shared" si="69"/>
        <v>27259313.823960003</v>
      </c>
      <c r="BF106" s="63">
        <f t="shared" si="69"/>
        <v>27259313.823960003</v>
      </c>
      <c r="BG106" s="63">
        <f t="shared" si="69"/>
        <v>27259313.823960003</v>
      </c>
      <c r="BH106" s="63">
        <f t="shared" si="69"/>
        <v>27259313.823960003</v>
      </c>
      <c r="BI106" s="63">
        <f t="shared" si="69"/>
        <v>27259313.823960003</v>
      </c>
      <c r="BJ106" s="63">
        <f t="shared" si="69"/>
        <v>18183362.250720002</v>
      </c>
      <c r="BK106" s="118">
        <f>SUM(C106:BJ106)</f>
        <v>940813338.62483931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636</v>
      </c>
      <c r="C108" s="63">
        <f>IF(C92&gt;0,(C97-C106)/C92,0)</f>
        <v>0</v>
      </c>
      <c r="D108" s="63">
        <f t="shared" ref="D108:BJ108" si="70">IF(D92&gt;0,(D97-D106)/D92,0)</f>
        <v>0</v>
      </c>
      <c r="E108" s="63">
        <f t="shared" si="70"/>
        <v>0</v>
      </c>
      <c r="F108" s="63">
        <f t="shared" si="70"/>
        <v>10000</v>
      </c>
      <c r="G108" s="63">
        <f t="shared" si="70"/>
        <v>10000</v>
      </c>
      <c r="H108" s="63">
        <f t="shared" si="70"/>
        <v>10000</v>
      </c>
      <c r="I108" s="63">
        <f t="shared" si="70"/>
        <v>10000</v>
      </c>
      <c r="J108" s="63">
        <f t="shared" si="70"/>
        <v>10000</v>
      </c>
      <c r="K108" s="63">
        <f t="shared" si="70"/>
        <v>10000</v>
      </c>
      <c r="L108" s="63">
        <f t="shared" si="70"/>
        <v>10000</v>
      </c>
      <c r="M108" s="63">
        <f t="shared" si="70"/>
        <v>10000</v>
      </c>
      <c r="N108" s="63">
        <f t="shared" si="70"/>
        <v>10000</v>
      </c>
      <c r="O108" s="63">
        <f t="shared" si="70"/>
        <v>10700</v>
      </c>
      <c r="P108" s="63">
        <f t="shared" si="70"/>
        <v>10700</v>
      </c>
      <c r="Q108" s="63">
        <f t="shared" si="70"/>
        <v>10700</v>
      </c>
      <c r="R108" s="63">
        <f t="shared" si="70"/>
        <v>10700</v>
      </c>
      <c r="S108" s="63">
        <f t="shared" si="70"/>
        <v>10700</v>
      </c>
      <c r="T108" s="63">
        <f t="shared" si="70"/>
        <v>10700</v>
      </c>
      <c r="U108" s="63">
        <f t="shared" si="70"/>
        <v>10700</v>
      </c>
      <c r="V108" s="63">
        <f t="shared" si="70"/>
        <v>10700</v>
      </c>
      <c r="W108" s="63">
        <f t="shared" si="70"/>
        <v>10700</v>
      </c>
      <c r="X108" s="63">
        <f t="shared" si="70"/>
        <v>10700</v>
      </c>
      <c r="Y108" s="63">
        <f t="shared" si="70"/>
        <v>10700</v>
      </c>
      <c r="Z108" s="63">
        <f t="shared" si="70"/>
        <v>10700</v>
      </c>
      <c r="AA108" s="63">
        <f t="shared" si="70"/>
        <v>11521.450000000003</v>
      </c>
      <c r="AB108" s="63">
        <f t="shared" si="70"/>
        <v>11521.45</v>
      </c>
      <c r="AC108" s="63">
        <f t="shared" si="70"/>
        <v>11521.45</v>
      </c>
      <c r="AD108" s="63">
        <f t="shared" si="70"/>
        <v>11521.45</v>
      </c>
      <c r="AE108" s="63">
        <f t="shared" si="70"/>
        <v>11521.45</v>
      </c>
      <c r="AF108" s="63">
        <f t="shared" si="70"/>
        <v>11521.45</v>
      </c>
      <c r="AG108" s="63">
        <f t="shared" si="70"/>
        <v>11521.45</v>
      </c>
      <c r="AH108" s="63">
        <f t="shared" si="70"/>
        <v>11521.45</v>
      </c>
      <c r="AI108" s="63">
        <f t="shared" si="70"/>
        <v>11521.45</v>
      </c>
      <c r="AJ108" s="63">
        <f t="shared" si="70"/>
        <v>11521.45</v>
      </c>
      <c r="AK108" s="63">
        <f t="shared" si="70"/>
        <v>11521.45</v>
      </c>
      <c r="AL108" s="63">
        <f t="shared" si="70"/>
        <v>11521.450000000003</v>
      </c>
      <c r="AM108" s="63">
        <f t="shared" si="70"/>
        <v>12250.43</v>
      </c>
      <c r="AN108" s="63">
        <f t="shared" si="70"/>
        <v>12250.430000000004</v>
      </c>
      <c r="AO108" s="63">
        <f t="shared" si="70"/>
        <v>12250.430000000002</v>
      </c>
      <c r="AP108" s="63">
        <f t="shared" si="70"/>
        <v>12250.430000000002</v>
      </c>
      <c r="AQ108" s="63">
        <f t="shared" si="70"/>
        <v>12250.430000000002</v>
      </c>
      <c r="AR108" s="63">
        <f t="shared" si="70"/>
        <v>12250.430000000002</v>
      </c>
      <c r="AS108" s="63">
        <f t="shared" si="70"/>
        <v>12250.430000000002</v>
      </c>
      <c r="AT108" s="63">
        <f t="shared" si="70"/>
        <v>12250.430000000002</v>
      </c>
      <c r="AU108" s="63">
        <f t="shared" si="70"/>
        <v>12250.430000000002</v>
      </c>
      <c r="AV108" s="63">
        <f t="shared" si="70"/>
        <v>12250.430000000002</v>
      </c>
      <c r="AW108" s="63">
        <f t="shared" si="70"/>
        <v>12250.430000000002</v>
      </c>
      <c r="AX108" s="63">
        <f t="shared" si="70"/>
        <v>12250.430000000004</v>
      </c>
      <c r="AY108" s="63">
        <f t="shared" si="70"/>
        <v>13107.960100000002</v>
      </c>
      <c r="AZ108" s="63">
        <f t="shared" si="70"/>
        <v>13107.960100000002</v>
      </c>
      <c r="BA108" s="63">
        <f t="shared" si="70"/>
        <v>13107.9601</v>
      </c>
      <c r="BB108" s="63">
        <f t="shared" si="70"/>
        <v>13107.9601</v>
      </c>
      <c r="BC108" s="63">
        <f t="shared" si="70"/>
        <v>13107.9601</v>
      </c>
      <c r="BD108" s="63">
        <f t="shared" si="70"/>
        <v>13107.9601</v>
      </c>
      <c r="BE108" s="63">
        <f t="shared" si="70"/>
        <v>13107.9601</v>
      </c>
      <c r="BF108" s="63">
        <f t="shared" si="70"/>
        <v>13107.9601</v>
      </c>
      <c r="BG108" s="63">
        <f t="shared" si="70"/>
        <v>13107.9601</v>
      </c>
      <c r="BH108" s="63">
        <f t="shared" si="70"/>
        <v>13107.9601</v>
      </c>
      <c r="BI108" s="63">
        <f t="shared" si="70"/>
        <v>13107.9601</v>
      </c>
      <c r="BJ108" s="63">
        <f t="shared" si="70"/>
        <v>13107.960100000002</v>
      </c>
    </row>
    <row r="109" spans="1:63" outlineLevel="1" x14ac:dyDescent="0.15">
      <c r="A109" s="47" t="s">
        <v>637</v>
      </c>
      <c r="C109" s="63">
        <f t="shared" ref="C109:E109" si="71">C97-C106</f>
        <v>0</v>
      </c>
      <c r="D109" s="63">
        <f t="shared" si="71"/>
        <v>0</v>
      </c>
      <c r="E109" s="63">
        <f t="shared" si="71"/>
        <v>0</v>
      </c>
      <c r="F109" s="63">
        <f>F97-F106</f>
        <v>1850000</v>
      </c>
      <c r="G109" s="63">
        <f t="shared" ref="G109:BJ109" si="72">G97-G106</f>
        <v>3240000</v>
      </c>
      <c r="H109" s="63">
        <f t="shared" si="72"/>
        <v>3240000</v>
      </c>
      <c r="I109" s="63">
        <f t="shared" si="72"/>
        <v>3240000</v>
      </c>
      <c r="J109" s="63">
        <f t="shared" si="72"/>
        <v>3240000</v>
      </c>
      <c r="K109" s="63">
        <f t="shared" si="72"/>
        <v>3240000</v>
      </c>
      <c r="L109" s="63">
        <f t="shared" si="72"/>
        <v>3240000</v>
      </c>
      <c r="M109" s="63">
        <f t="shared" si="72"/>
        <v>3240000</v>
      </c>
      <c r="N109" s="63">
        <f t="shared" si="72"/>
        <v>3080000</v>
      </c>
      <c r="O109" s="63">
        <f t="shared" si="72"/>
        <v>3306300</v>
      </c>
      <c r="P109" s="63">
        <f t="shared" si="72"/>
        <v>5457000</v>
      </c>
      <c r="Q109" s="63">
        <f t="shared" si="72"/>
        <v>6141800</v>
      </c>
      <c r="R109" s="63">
        <f t="shared" si="72"/>
        <v>6141800</v>
      </c>
      <c r="S109" s="63">
        <f t="shared" si="72"/>
        <v>6141800</v>
      </c>
      <c r="T109" s="63">
        <f t="shared" si="72"/>
        <v>6141800</v>
      </c>
      <c r="U109" s="63">
        <f t="shared" si="72"/>
        <v>6141800</v>
      </c>
      <c r="V109" s="63">
        <f t="shared" si="72"/>
        <v>6141800</v>
      </c>
      <c r="W109" s="63">
        <f t="shared" si="72"/>
        <v>6141800</v>
      </c>
      <c r="X109" s="63">
        <f t="shared" si="72"/>
        <v>6141800</v>
      </c>
      <c r="Y109" s="63">
        <f t="shared" si="72"/>
        <v>6141800</v>
      </c>
      <c r="Z109" s="63">
        <f t="shared" si="72"/>
        <v>4098100</v>
      </c>
      <c r="AA109" s="63">
        <f t="shared" si="72"/>
        <v>10461476.600000001</v>
      </c>
      <c r="AB109" s="63">
        <f t="shared" si="72"/>
        <v>16729145.400000002</v>
      </c>
      <c r="AC109" s="63">
        <f t="shared" si="72"/>
        <v>18826049.300000001</v>
      </c>
      <c r="AD109" s="63">
        <f t="shared" si="72"/>
        <v>18826049.300000001</v>
      </c>
      <c r="AE109" s="63">
        <f t="shared" si="72"/>
        <v>18826049.300000001</v>
      </c>
      <c r="AF109" s="63">
        <f t="shared" si="72"/>
        <v>18826049.300000001</v>
      </c>
      <c r="AG109" s="63">
        <f t="shared" si="72"/>
        <v>18826049.300000001</v>
      </c>
      <c r="AH109" s="63">
        <f t="shared" si="72"/>
        <v>18826049.300000001</v>
      </c>
      <c r="AI109" s="63">
        <f t="shared" si="72"/>
        <v>18826049.300000001</v>
      </c>
      <c r="AJ109" s="63">
        <f t="shared" si="72"/>
        <v>18826049.300000001</v>
      </c>
      <c r="AK109" s="63">
        <f t="shared" si="72"/>
        <v>18826049.300000001</v>
      </c>
      <c r="AL109" s="63">
        <f t="shared" si="72"/>
        <v>12546859.050000003</v>
      </c>
      <c r="AM109" s="63">
        <f t="shared" si="72"/>
        <v>11454152.050000001</v>
      </c>
      <c r="AN109" s="63">
        <f t="shared" si="72"/>
        <v>18326643.280000005</v>
      </c>
      <c r="AO109" s="63">
        <f t="shared" si="72"/>
        <v>20617473.690000005</v>
      </c>
      <c r="AP109" s="63">
        <f t="shared" si="72"/>
        <v>20617473.690000005</v>
      </c>
      <c r="AQ109" s="63">
        <f t="shared" si="72"/>
        <v>20617473.690000005</v>
      </c>
      <c r="AR109" s="63">
        <f t="shared" si="72"/>
        <v>20617473.690000005</v>
      </c>
      <c r="AS109" s="63">
        <f t="shared" si="72"/>
        <v>20617473.690000005</v>
      </c>
      <c r="AT109" s="63">
        <f t="shared" si="72"/>
        <v>20617473.690000005</v>
      </c>
      <c r="AU109" s="63">
        <f t="shared" si="72"/>
        <v>20617473.690000005</v>
      </c>
      <c r="AV109" s="63">
        <f t="shared" si="72"/>
        <v>20617473.690000005</v>
      </c>
      <c r="AW109" s="63">
        <f t="shared" si="72"/>
        <v>20617473.690000005</v>
      </c>
      <c r="AX109" s="63">
        <f t="shared" si="72"/>
        <v>13744982.460000005</v>
      </c>
      <c r="AY109" s="63">
        <f t="shared" si="72"/>
        <v>12622965.576300003</v>
      </c>
      <c r="AZ109" s="63">
        <f t="shared" si="72"/>
        <v>20199366.514100004</v>
      </c>
      <c r="BA109" s="63">
        <f t="shared" si="72"/>
        <v>22716094.853300001</v>
      </c>
      <c r="BB109" s="63">
        <f t="shared" si="72"/>
        <v>22716094.853300001</v>
      </c>
      <c r="BC109" s="63">
        <f t="shared" si="72"/>
        <v>22716094.853300001</v>
      </c>
      <c r="BD109" s="63">
        <f t="shared" si="72"/>
        <v>22716094.853300001</v>
      </c>
      <c r="BE109" s="63">
        <f t="shared" si="72"/>
        <v>22716094.853300001</v>
      </c>
      <c r="BF109" s="63">
        <f t="shared" si="72"/>
        <v>22716094.853300001</v>
      </c>
      <c r="BG109" s="63">
        <f t="shared" si="72"/>
        <v>22716094.853300001</v>
      </c>
      <c r="BH109" s="63">
        <f t="shared" si="72"/>
        <v>22716094.853300001</v>
      </c>
      <c r="BI109" s="63">
        <f t="shared" si="72"/>
        <v>22716094.853300001</v>
      </c>
      <c r="BJ109" s="63">
        <f t="shared" si="72"/>
        <v>15152801.875600003</v>
      </c>
      <c r="BK109" s="118">
        <f>SUM(C109:BJ109)</f>
        <v>786422553.39569986</v>
      </c>
    </row>
    <row r="110" spans="1:63" outlineLevel="1" x14ac:dyDescent="0.15">
      <c r="A110" s="47" t="s">
        <v>318</v>
      </c>
      <c r="C110" s="46">
        <f t="shared" ref="C110:AH110" si="73">IF(C109&gt;0,(C109/C97),0)</f>
        <v>0</v>
      </c>
      <c r="D110" s="46">
        <f t="shared" si="73"/>
        <v>0</v>
      </c>
      <c r="E110" s="46">
        <f t="shared" si="73"/>
        <v>0</v>
      </c>
      <c r="F110" s="46">
        <f t="shared" si="73"/>
        <v>0.45454545454545453</v>
      </c>
      <c r="G110" s="46">
        <f t="shared" si="73"/>
        <v>0.45454545454545453</v>
      </c>
      <c r="H110" s="46">
        <f t="shared" si="73"/>
        <v>0.45454545454545453</v>
      </c>
      <c r="I110" s="46">
        <f t="shared" si="73"/>
        <v>0.45454545454545453</v>
      </c>
      <c r="J110" s="46">
        <f t="shared" si="73"/>
        <v>0.45454545454545453</v>
      </c>
      <c r="K110" s="46">
        <f t="shared" si="73"/>
        <v>0.45454545454545453</v>
      </c>
      <c r="L110" s="46">
        <f t="shared" si="73"/>
        <v>0.45454545454545453</v>
      </c>
      <c r="M110" s="46">
        <f t="shared" si="73"/>
        <v>0.45454545454545453</v>
      </c>
      <c r="N110" s="46">
        <f t="shared" si="73"/>
        <v>0.45454545454545453</v>
      </c>
      <c r="O110" s="46">
        <f t="shared" si="73"/>
        <v>0.45454545454545453</v>
      </c>
      <c r="P110" s="46">
        <f t="shared" si="73"/>
        <v>0.45454545454545453</v>
      </c>
      <c r="Q110" s="46">
        <f t="shared" si="73"/>
        <v>0.45454545454545453</v>
      </c>
      <c r="R110" s="46">
        <f t="shared" si="73"/>
        <v>0.45454545454545453</v>
      </c>
      <c r="S110" s="46">
        <f t="shared" si="73"/>
        <v>0.45454545454545453</v>
      </c>
      <c r="T110" s="46">
        <f t="shared" si="73"/>
        <v>0.45454545454545453</v>
      </c>
      <c r="U110" s="46">
        <f t="shared" si="73"/>
        <v>0.45454545454545453</v>
      </c>
      <c r="V110" s="46">
        <f t="shared" si="73"/>
        <v>0.45454545454545453</v>
      </c>
      <c r="W110" s="46">
        <f t="shared" si="73"/>
        <v>0.45454545454545453</v>
      </c>
      <c r="X110" s="46">
        <f t="shared" si="73"/>
        <v>0.45454545454545453</v>
      </c>
      <c r="Y110" s="46">
        <f t="shared" si="73"/>
        <v>0.45454545454545453</v>
      </c>
      <c r="Z110" s="46">
        <f t="shared" si="73"/>
        <v>0.45454545454545453</v>
      </c>
      <c r="AA110" s="46">
        <f t="shared" si="73"/>
        <v>0.45742184708469974</v>
      </c>
      <c r="AB110" s="46">
        <f t="shared" si="73"/>
        <v>0.4574218470846998</v>
      </c>
      <c r="AC110" s="46">
        <f t="shared" si="73"/>
        <v>0.45742184708469974</v>
      </c>
      <c r="AD110" s="46">
        <f t="shared" si="73"/>
        <v>0.45742184708469974</v>
      </c>
      <c r="AE110" s="46">
        <f t="shared" si="73"/>
        <v>0.45742184708469974</v>
      </c>
      <c r="AF110" s="46">
        <f t="shared" si="73"/>
        <v>0.45742184708469974</v>
      </c>
      <c r="AG110" s="46">
        <f t="shared" si="73"/>
        <v>0.45742184708469974</v>
      </c>
      <c r="AH110" s="46">
        <f t="shared" si="73"/>
        <v>0.45742184708469974</v>
      </c>
      <c r="AI110" s="46">
        <f t="shared" ref="AI110:BJ110" si="74">IF(AI109&gt;0,(AI109/AI97),0)</f>
        <v>0.45742184708469974</v>
      </c>
      <c r="AJ110" s="46">
        <f t="shared" si="74"/>
        <v>0.45742184708469974</v>
      </c>
      <c r="AK110" s="46">
        <f t="shared" si="74"/>
        <v>0.45742184708469974</v>
      </c>
      <c r="AL110" s="46">
        <f t="shared" si="74"/>
        <v>0.4574218470846998</v>
      </c>
      <c r="AM110" s="46">
        <f t="shared" si="74"/>
        <v>0.45454545454545453</v>
      </c>
      <c r="AN110" s="46">
        <f t="shared" si="74"/>
        <v>0.45454545454545459</v>
      </c>
      <c r="AO110" s="46">
        <f t="shared" si="74"/>
        <v>0.45454545454545459</v>
      </c>
      <c r="AP110" s="46">
        <f t="shared" si="74"/>
        <v>0.45454545454545459</v>
      </c>
      <c r="AQ110" s="46">
        <f t="shared" si="74"/>
        <v>0.45454545454545459</v>
      </c>
      <c r="AR110" s="46">
        <f t="shared" si="74"/>
        <v>0.45454545454545459</v>
      </c>
      <c r="AS110" s="46">
        <f t="shared" si="74"/>
        <v>0.45454545454545459</v>
      </c>
      <c r="AT110" s="46">
        <f t="shared" si="74"/>
        <v>0.45454545454545459</v>
      </c>
      <c r="AU110" s="46">
        <f t="shared" si="74"/>
        <v>0.45454545454545459</v>
      </c>
      <c r="AV110" s="46">
        <f t="shared" si="74"/>
        <v>0.45454545454545459</v>
      </c>
      <c r="AW110" s="46">
        <f t="shared" si="74"/>
        <v>0.45454545454545459</v>
      </c>
      <c r="AX110" s="46">
        <f t="shared" si="74"/>
        <v>0.45454545454545464</v>
      </c>
      <c r="AY110" s="46">
        <f t="shared" si="74"/>
        <v>0.45454545454545459</v>
      </c>
      <c r="AZ110" s="46">
        <f t="shared" si="74"/>
        <v>0.45454545454545459</v>
      </c>
      <c r="BA110" s="46">
        <f t="shared" si="74"/>
        <v>0.45454545454545453</v>
      </c>
      <c r="BB110" s="46">
        <f t="shared" si="74"/>
        <v>0.45454545454545453</v>
      </c>
      <c r="BC110" s="46">
        <f t="shared" si="74"/>
        <v>0.45454545454545453</v>
      </c>
      <c r="BD110" s="46">
        <f t="shared" si="74"/>
        <v>0.45454545454545453</v>
      </c>
      <c r="BE110" s="46">
        <f t="shared" si="74"/>
        <v>0.45454545454545453</v>
      </c>
      <c r="BF110" s="46">
        <f t="shared" si="74"/>
        <v>0.45454545454545453</v>
      </c>
      <c r="BG110" s="46">
        <f t="shared" si="74"/>
        <v>0.45454545454545453</v>
      </c>
      <c r="BH110" s="46">
        <f t="shared" si="74"/>
        <v>0.45454545454545453</v>
      </c>
      <c r="BI110" s="46">
        <f t="shared" si="74"/>
        <v>0.45454545454545453</v>
      </c>
      <c r="BJ110" s="46">
        <f t="shared" si="74"/>
        <v>0.45454545454545459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1200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'COGS-PRICE-MARGIN_CWS'!$B$48</f>
        <v>0.26</v>
      </c>
      <c r="D114" s="98">
        <f>'COGS-PRICE-MARGIN_CWS'!$B$48</f>
        <v>0.26</v>
      </c>
      <c r="E114" s="98">
        <f>'COGS-PRICE-MARGIN_CWS'!$B$48</f>
        <v>0.26</v>
      </c>
      <c r="F114" s="98">
        <f>'COGS-PRICE-MARGIN_CWS'!$B$48</f>
        <v>0.26</v>
      </c>
      <c r="G114" s="98">
        <f>'COGS-PRICE-MARGIN_CWS'!$B$48</f>
        <v>0.26</v>
      </c>
      <c r="H114" s="98">
        <f>'COGS-PRICE-MARGIN_CWS'!$B$48</f>
        <v>0.26</v>
      </c>
      <c r="I114" s="98">
        <f>'COGS-PRICE-MARGIN_CWS'!$B$48</f>
        <v>0.26</v>
      </c>
      <c r="J114" s="98">
        <f>'COGS-PRICE-MARGIN_CWS'!$B$48</f>
        <v>0.26</v>
      </c>
      <c r="K114" s="98">
        <f>'COGS-PRICE-MARGIN_CWS'!$B$48</f>
        <v>0.26</v>
      </c>
      <c r="L114" s="98">
        <f>'COGS-PRICE-MARGIN_CWS'!$B$48</f>
        <v>0.26</v>
      </c>
      <c r="M114" s="98">
        <f>'COGS-PRICE-MARGIN_CWS'!$B$48</f>
        <v>0.26</v>
      </c>
      <c r="N114" s="98">
        <f>'COGS-PRICE-MARGIN_CWS'!$B$48</f>
        <v>0.26</v>
      </c>
      <c r="O114" s="98">
        <f>'COGS-PRICE-MARGIN_CWS'!$B98</f>
        <v>0.25</v>
      </c>
      <c r="P114" s="98">
        <f>'COGS-PRICE-MARGIN_CWS'!$B98</f>
        <v>0.25</v>
      </c>
      <c r="Q114" s="98">
        <f>'COGS-PRICE-MARGIN_CWS'!$B98</f>
        <v>0.25</v>
      </c>
      <c r="R114" s="98">
        <f>'COGS-PRICE-MARGIN_CWS'!$B98</f>
        <v>0.25</v>
      </c>
      <c r="S114" s="98">
        <f>'COGS-PRICE-MARGIN_CWS'!$B98</f>
        <v>0.25</v>
      </c>
      <c r="T114" s="98">
        <f>'COGS-PRICE-MARGIN_CWS'!$B98</f>
        <v>0.25</v>
      </c>
      <c r="U114" s="98">
        <f>'COGS-PRICE-MARGIN_CWS'!$B98</f>
        <v>0.25</v>
      </c>
      <c r="V114" s="98">
        <f>'COGS-PRICE-MARGIN_CWS'!$B98</f>
        <v>0.25</v>
      </c>
      <c r="W114" s="98">
        <f>'COGS-PRICE-MARGIN_CWS'!$B98</f>
        <v>0.25</v>
      </c>
      <c r="X114" s="98">
        <f>'COGS-PRICE-MARGIN_CWS'!$B98</f>
        <v>0.25</v>
      </c>
      <c r="Y114" s="98">
        <f>'COGS-PRICE-MARGIN_CWS'!$B98</f>
        <v>0.25</v>
      </c>
      <c r="Z114" s="98">
        <f>'COGS-PRICE-MARGIN_CWS'!$B98</f>
        <v>0.25</v>
      </c>
      <c r="AA114" s="98">
        <f>'COGS-PRICE-MARGIN_CWS'!$B148</f>
        <v>0.3</v>
      </c>
      <c r="AB114" s="98">
        <f>'COGS-PRICE-MARGIN_CWS'!$B148</f>
        <v>0.3</v>
      </c>
      <c r="AC114" s="98">
        <f>'COGS-PRICE-MARGIN_CWS'!$B148</f>
        <v>0.3</v>
      </c>
      <c r="AD114" s="98">
        <f>'COGS-PRICE-MARGIN_CWS'!$B148</f>
        <v>0.3</v>
      </c>
      <c r="AE114" s="98">
        <f>'COGS-PRICE-MARGIN_CWS'!$B148</f>
        <v>0.3</v>
      </c>
      <c r="AF114" s="98">
        <f>'COGS-PRICE-MARGIN_CWS'!$B148</f>
        <v>0.3</v>
      </c>
      <c r="AG114" s="98">
        <f>'COGS-PRICE-MARGIN_CWS'!$B148</f>
        <v>0.3</v>
      </c>
      <c r="AH114" s="98">
        <f>'COGS-PRICE-MARGIN_CWS'!$B148</f>
        <v>0.3</v>
      </c>
      <c r="AI114" s="98">
        <f>'COGS-PRICE-MARGIN_CWS'!$B148</f>
        <v>0.3</v>
      </c>
      <c r="AJ114" s="98">
        <f>'COGS-PRICE-MARGIN_CWS'!$B148</f>
        <v>0.3</v>
      </c>
      <c r="AK114" s="98">
        <f>'COGS-PRICE-MARGIN_CWS'!$B148</f>
        <v>0.3</v>
      </c>
      <c r="AL114" s="98">
        <f>'COGS-PRICE-MARGIN_CWS'!$B148</f>
        <v>0.3</v>
      </c>
      <c r="AM114" s="98">
        <f>'COGS-PRICE-MARGIN_CWS'!$B198</f>
        <v>0.3</v>
      </c>
      <c r="AN114" s="98">
        <f>'COGS-PRICE-MARGIN_CWS'!$B198</f>
        <v>0.3</v>
      </c>
      <c r="AO114" s="98">
        <f>'COGS-PRICE-MARGIN_CWS'!$B198</f>
        <v>0.3</v>
      </c>
      <c r="AP114" s="98">
        <f>'COGS-PRICE-MARGIN_CWS'!$B198</f>
        <v>0.3</v>
      </c>
      <c r="AQ114" s="98">
        <f>'COGS-PRICE-MARGIN_CWS'!$B198</f>
        <v>0.3</v>
      </c>
      <c r="AR114" s="98">
        <f>'COGS-PRICE-MARGIN_CWS'!$B198</f>
        <v>0.3</v>
      </c>
      <c r="AS114" s="98">
        <f>'COGS-PRICE-MARGIN_CWS'!$B198</f>
        <v>0.3</v>
      </c>
      <c r="AT114" s="98">
        <f>'COGS-PRICE-MARGIN_CWS'!$B198</f>
        <v>0.3</v>
      </c>
      <c r="AU114" s="98">
        <f>'COGS-PRICE-MARGIN_CWS'!$B198</f>
        <v>0.3</v>
      </c>
      <c r="AV114" s="98">
        <f>'COGS-PRICE-MARGIN_CWS'!$B198</f>
        <v>0.3</v>
      </c>
      <c r="AW114" s="98">
        <f>'COGS-PRICE-MARGIN_CWS'!$B198</f>
        <v>0.3</v>
      </c>
      <c r="AX114" s="98">
        <f>'COGS-PRICE-MARGIN_CWS'!$B198</f>
        <v>0.3</v>
      </c>
      <c r="AY114" s="98">
        <f>'COGS-PRICE-MARGIN_CWS'!$B248</f>
        <v>0.3</v>
      </c>
      <c r="AZ114" s="98">
        <f>'COGS-PRICE-MARGIN_CWS'!$B248</f>
        <v>0.3</v>
      </c>
      <c r="BA114" s="98">
        <f>'COGS-PRICE-MARGIN_CWS'!$B248</f>
        <v>0.3</v>
      </c>
      <c r="BB114" s="98">
        <f>'COGS-PRICE-MARGIN_CWS'!$B248</f>
        <v>0.3</v>
      </c>
      <c r="BC114" s="98">
        <f>'COGS-PRICE-MARGIN_CWS'!$B248</f>
        <v>0.3</v>
      </c>
      <c r="BD114" s="98">
        <f>'COGS-PRICE-MARGIN_CWS'!$B248</f>
        <v>0.3</v>
      </c>
      <c r="BE114" s="98">
        <f>'COGS-PRICE-MARGIN_CWS'!$B248</f>
        <v>0.3</v>
      </c>
      <c r="BF114" s="98">
        <f>'COGS-PRICE-MARGIN_CWS'!$B248</f>
        <v>0.3</v>
      </c>
      <c r="BG114" s="98">
        <f>'COGS-PRICE-MARGIN_CWS'!$B248</f>
        <v>0.3</v>
      </c>
      <c r="BH114" s="98">
        <f>'COGS-PRICE-MARGIN_CWS'!$B248</f>
        <v>0.3</v>
      </c>
      <c r="BI114" s="98">
        <f>'COGS-PRICE-MARGIN_CWS'!$B248</f>
        <v>0.3</v>
      </c>
      <c r="BJ114" s="98">
        <f>'COGS-PRICE-MARGIN_CWS'!$B248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 t="shared" ref="C115:AH115" si="75">C92-C116</f>
        <v>0</v>
      </c>
      <c r="D115" s="169">
        <f t="shared" si="75"/>
        <v>0</v>
      </c>
      <c r="E115" s="169">
        <f t="shared" si="75"/>
        <v>0</v>
      </c>
      <c r="F115" s="169">
        <f t="shared" si="75"/>
        <v>136</v>
      </c>
      <c r="G115" s="169">
        <f t="shared" si="75"/>
        <v>239</v>
      </c>
      <c r="H115" s="169">
        <f t="shared" si="75"/>
        <v>239</v>
      </c>
      <c r="I115" s="169">
        <f t="shared" si="75"/>
        <v>239</v>
      </c>
      <c r="J115" s="169">
        <f t="shared" si="75"/>
        <v>239</v>
      </c>
      <c r="K115" s="169">
        <f t="shared" si="75"/>
        <v>239</v>
      </c>
      <c r="L115" s="169">
        <f t="shared" si="75"/>
        <v>239</v>
      </c>
      <c r="M115" s="169">
        <f t="shared" si="75"/>
        <v>239</v>
      </c>
      <c r="N115" s="169">
        <f t="shared" si="75"/>
        <v>227</v>
      </c>
      <c r="O115" s="102">
        <f t="shared" si="75"/>
        <v>231</v>
      </c>
      <c r="P115" s="102">
        <f t="shared" si="75"/>
        <v>382</v>
      </c>
      <c r="Q115" s="102">
        <f t="shared" si="75"/>
        <v>430</v>
      </c>
      <c r="R115" s="102">
        <f t="shared" si="75"/>
        <v>430</v>
      </c>
      <c r="S115" s="102">
        <f t="shared" si="75"/>
        <v>430</v>
      </c>
      <c r="T115" s="102">
        <f t="shared" si="75"/>
        <v>430</v>
      </c>
      <c r="U115" s="102">
        <f t="shared" si="75"/>
        <v>430</v>
      </c>
      <c r="V115" s="102">
        <f t="shared" si="75"/>
        <v>430</v>
      </c>
      <c r="W115" s="102">
        <f t="shared" si="75"/>
        <v>430</v>
      </c>
      <c r="X115" s="102">
        <f t="shared" si="75"/>
        <v>430</v>
      </c>
      <c r="Y115" s="102">
        <f t="shared" si="75"/>
        <v>430</v>
      </c>
      <c r="Z115" s="102">
        <f t="shared" si="75"/>
        <v>287</v>
      </c>
      <c r="AA115" s="102">
        <f t="shared" si="75"/>
        <v>635</v>
      </c>
      <c r="AB115" s="102">
        <f t="shared" si="75"/>
        <v>1016</v>
      </c>
      <c r="AC115" s="102">
        <f t="shared" si="75"/>
        <v>1143</v>
      </c>
      <c r="AD115" s="102">
        <f t="shared" si="75"/>
        <v>1143</v>
      </c>
      <c r="AE115" s="102">
        <f t="shared" si="75"/>
        <v>1143</v>
      </c>
      <c r="AF115" s="102">
        <f t="shared" si="75"/>
        <v>1143</v>
      </c>
      <c r="AG115" s="102">
        <f t="shared" si="75"/>
        <v>1143</v>
      </c>
      <c r="AH115" s="102">
        <f t="shared" si="75"/>
        <v>1143</v>
      </c>
      <c r="AI115" s="102">
        <f t="shared" ref="AI115:BJ115" si="76">AI92-AI116</f>
        <v>1143</v>
      </c>
      <c r="AJ115" s="102">
        <f t="shared" si="76"/>
        <v>1143</v>
      </c>
      <c r="AK115" s="102">
        <f t="shared" si="76"/>
        <v>1143</v>
      </c>
      <c r="AL115" s="102">
        <f t="shared" si="76"/>
        <v>762</v>
      </c>
      <c r="AM115" s="102">
        <f t="shared" si="76"/>
        <v>654</v>
      </c>
      <c r="AN115" s="102">
        <f t="shared" si="76"/>
        <v>1047</v>
      </c>
      <c r="AO115" s="102">
        <f t="shared" si="76"/>
        <v>1178</v>
      </c>
      <c r="AP115" s="102">
        <f t="shared" si="76"/>
        <v>1178</v>
      </c>
      <c r="AQ115" s="102">
        <f t="shared" si="76"/>
        <v>1178</v>
      </c>
      <c r="AR115" s="102">
        <f t="shared" si="76"/>
        <v>1178</v>
      </c>
      <c r="AS115" s="102">
        <f t="shared" si="76"/>
        <v>1178</v>
      </c>
      <c r="AT115" s="102">
        <f t="shared" si="76"/>
        <v>1178</v>
      </c>
      <c r="AU115" s="102">
        <f t="shared" si="76"/>
        <v>1178</v>
      </c>
      <c r="AV115" s="102">
        <f t="shared" si="76"/>
        <v>1178</v>
      </c>
      <c r="AW115" s="102">
        <f t="shared" si="76"/>
        <v>1178</v>
      </c>
      <c r="AX115" s="102">
        <f t="shared" si="76"/>
        <v>785</v>
      </c>
      <c r="AY115" s="102">
        <f t="shared" si="76"/>
        <v>674</v>
      </c>
      <c r="AZ115" s="102">
        <f t="shared" si="76"/>
        <v>1078</v>
      </c>
      <c r="BA115" s="102">
        <f t="shared" si="76"/>
        <v>1213</v>
      </c>
      <c r="BB115" s="102">
        <f t="shared" si="76"/>
        <v>1213</v>
      </c>
      <c r="BC115" s="102">
        <f t="shared" si="76"/>
        <v>1213</v>
      </c>
      <c r="BD115" s="102">
        <f t="shared" si="76"/>
        <v>1213</v>
      </c>
      <c r="BE115" s="102">
        <f t="shared" si="76"/>
        <v>1213</v>
      </c>
      <c r="BF115" s="102">
        <f t="shared" si="76"/>
        <v>1213</v>
      </c>
      <c r="BG115" s="102">
        <f t="shared" si="76"/>
        <v>1213</v>
      </c>
      <c r="BH115" s="102">
        <f t="shared" si="76"/>
        <v>1213</v>
      </c>
      <c r="BI115" s="102">
        <f t="shared" si="76"/>
        <v>1213</v>
      </c>
      <c r="BJ115" s="102">
        <f t="shared" si="76"/>
        <v>809</v>
      </c>
      <c r="BK115" s="103">
        <f>SUM(C115:BJ115)</f>
        <v>46072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 t="shared" ref="C116:AH116" si="77">ROUNDUP(+C92*C114,0)</f>
        <v>0</v>
      </c>
      <c r="D116" s="169">
        <f t="shared" si="77"/>
        <v>0</v>
      </c>
      <c r="E116" s="169">
        <f t="shared" si="77"/>
        <v>0</v>
      </c>
      <c r="F116" s="169">
        <f t="shared" si="77"/>
        <v>49</v>
      </c>
      <c r="G116" s="169">
        <f t="shared" si="77"/>
        <v>85</v>
      </c>
      <c r="H116" s="169">
        <f t="shared" si="77"/>
        <v>85</v>
      </c>
      <c r="I116" s="169">
        <f t="shared" si="77"/>
        <v>85</v>
      </c>
      <c r="J116" s="169">
        <f t="shared" si="77"/>
        <v>85</v>
      </c>
      <c r="K116" s="169">
        <f t="shared" si="77"/>
        <v>85</v>
      </c>
      <c r="L116" s="169">
        <f t="shared" si="77"/>
        <v>85</v>
      </c>
      <c r="M116" s="169">
        <f t="shared" si="77"/>
        <v>85</v>
      </c>
      <c r="N116" s="169">
        <f t="shared" si="77"/>
        <v>81</v>
      </c>
      <c r="O116" s="102">
        <f t="shared" si="77"/>
        <v>78</v>
      </c>
      <c r="P116" s="102">
        <f t="shared" si="77"/>
        <v>128</v>
      </c>
      <c r="Q116" s="102">
        <f t="shared" si="77"/>
        <v>144</v>
      </c>
      <c r="R116" s="102">
        <f t="shared" si="77"/>
        <v>144</v>
      </c>
      <c r="S116" s="102">
        <f t="shared" si="77"/>
        <v>144</v>
      </c>
      <c r="T116" s="102">
        <f t="shared" si="77"/>
        <v>144</v>
      </c>
      <c r="U116" s="102">
        <f t="shared" si="77"/>
        <v>144</v>
      </c>
      <c r="V116" s="102">
        <f t="shared" si="77"/>
        <v>144</v>
      </c>
      <c r="W116" s="102">
        <f t="shared" si="77"/>
        <v>144</v>
      </c>
      <c r="X116" s="102">
        <f t="shared" si="77"/>
        <v>144</v>
      </c>
      <c r="Y116" s="102">
        <f t="shared" si="77"/>
        <v>144</v>
      </c>
      <c r="Z116" s="102">
        <f t="shared" si="77"/>
        <v>96</v>
      </c>
      <c r="AA116" s="102">
        <f t="shared" si="77"/>
        <v>273</v>
      </c>
      <c r="AB116" s="102">
        <f t="shared" si="77"/>
        <v>436</v>
      </c>
      <c r="AC116" s="102">
        <f t="shared" si="77"/>
        <v>491</v>
      </c>
      <c r="AD116" s="102">
        <f t="shared" si="77"/>
        <v>491</v>
      </c>
      <c r="AE116" s="102">
        <f t="shared" si="77"/>
        <v>491</v>
      </c>
      <c r="AF116" s="102">
        <f t="shared" si="77"/>
        <v>491</v>
      </c>
      <c r="AG116" s="102">
        <f t="shared" si="77"/>
        <v>491</v>
      </c>
      <c r="AH116" s="102">
        <f t="shared" si="77"/>
        <v>491</v>
      </c>
      <c r="AI116" s="102">
        <f t="shared" ref="AI116:BJ116" si="78">ROUNDUP(+AI92*AI114,0)</f>
        <v>491</v>
      </c>
      <c r="AJ116" s="102">
        <f t="shared" si="78"/>
        <v>491</v>
      </c>
      <c r="AK116" s="102">
        <f t="shared" si="78"/>
        <v>491</v>
      </c>
      <c r="AL116" s="102">
        <f t="shared" si="78"/>
        <v>327</v>
      </c>
      <c r="AM116" s="102">
        <f t="shared" si="78"/>
        <v>281</v>
      </c>
      <c r="AN116" s="102">
        <f t="shared" si="78"/>
        <v>449</v>
      </c>
      <c r="AO116" s="102">
        <f t="shared" si="78"/>
        <v>505</v>
      </c>
      <c r="AP116" s="102">
        <f t="shared" si="78"/>
        <v>505</v>
      </c>
      <c r="AQ116" s="102">
        <f t="shared" si="78"/>
        <v>505</v>
      </c>
      <c r="AR116" s="102">
        <f t="shared" si="78"/>
        <v>505</v>
      </c>
      <c r="AS116" s="102">
        <f t="shared" si="78"/>
        <v>505</v>
      </c>
      <c r="AT116" s="102">
        <f t="shared" si="78"/>
        <v>505</v>
      </c>
      <c r="AU116" s="102">
        <f t="shared" si="78"/>
        <v>505</v>
      </c>
      <c r="AV116" s="102">
        <f t="shared" si="78"/>
        <v>505</v>
      </c>
      <c r="AW116" s="102">
        <f t="shared" si="78"/>
        <v>505</v>
      </c>
      <c r="AX116" s="102">
        <f t="shared" si="78"/>
        <v>337</v>
      </c>
      <c r="AY116" s="102">
        <f t="shared" si="78"/>
        <v>289</v>
      </c>
      <c r="AZ116" s="102">
        <f t="shared" si="78"/>
        <v>463</v>
      </c>
      <c r="BA116" s="102">
        <f t="shared" si="78"/>
        <v>520</v>
      </c>
      <c r="BB116" s="102">
        <f t="shared" si="78"/>
        <v>520</v>
      </c>
      <c r="BC116" s="102">
        <f t="shared" si="78"/>
        <v>520</v>
      </c>
      <c r="BD116" s="102">
        <f t="shared" si="78"/>
        <v>520</v>
      </c>
      <c r="BE116" s="102">
        <f t="shared" si="78"/>
        <v>520</v>
      </c>
      <c r="BF116" s="102">
        <f t="shared" si="78"/>
        <v>520</v>
      </c>
      <c r="BG116" s="102">
        <f t="shared" si="78"/>
        <v>520</v>
      </c>
      <c r="BH116" s="102">
        <f t="shared" si="78"/>
        <v>520</v>
      </c>
      <c r="BI116" s="102">
        <f t="shared" si="78"/>
        <v>520</v>
      </c>
      <c r="BJ116" s="102">
        <f t="shared" si="78"/>
        <v>347</v>
      </c>
      <c r="BK116" s="103">
        <f>SUM(C116:BJ116)</f>
        <v>19169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90">
        <f>'COGS-PRICE-MARGIN_CWS'!$B37*C115</f>
        <v>0</v>
      </c>
      <c r="D119" s="90">
        <f>'COGS-PRICE-MARGIN_CWS'!$B37*D115</f>
        <v>0</v>
      </c>
      <c r="E119" s="90">
        <f>'COGS-PRICE-MARGIN_CWS'!$B37*E115</f>
        <v>0</v>
      </c>
      <c r="F119" s="90">
        <f>'COGS-PRICE-MARGIN_CWS'!$B37*F115</f>
        <v>0</v>
      </c>
      <c r="G119" s="90">
        <f>'COGS-PRICE-MARGIN_CWS'!$B37*G115</f>
        <v>0</v>
      </c>
      <c r="H119" s="90">
        <f>'COGS-PRICE-MARGIN_CWS'!$B37*H115</f>
        <v>0</v>
      </c>
      <c r="I119" s="90">
        <f>'COGS-PRICE-MARGIN_CWS'!$B37*I115</f>
        <v>0</v>
      </c>
      <c r="J119" s="90">
        <f>'COGS-PRICE-MARGIN_CWS'!$B37*J115</f>
        <v>0</v>
      </c>
      <c r="K119" s="90">
        <f>'COGS-PRICE-MARGIN_CWS'!$B37*K115</f>
        <v>0</v>
      </c>
      <c r="L119" s="90">
        <f>'COGS-PRICE-MARGIN_CWS'!$B37*L115</f>
        <v>0</v>
      </c>
      <c r="M119" s="90">
        <f>'COGS-PRICE-MARGIN_CWS'!$B37*M115</f>
        <v>0</v>
      </c>
      <c r="N119" s="90">
        <f>'COGS-PRICE-MARGIN_CWS'!$B37*N115</f>
        <v>0</v>
      </c>
      <c r="O119" s="90">
        <f>'COGS-PRICE-MARGIN_CWS'!$B87*O115</f>
        <v>0</v>
      </c>
      <c r="P119" s="90">
        <f>'COGS-PRICE-MARGIN_CWS'!$B87*P115</f>
        <v>0</v>
      </c>
      <c r="Q119" s="90">
        <f>'COGS-PRICE-MARGIN_CWS'!$B87*Q115</f>
        <v>0</v>
      </c>
      <c r="R119" s="90">
        <f>'COGS-PRICE-MARGIN_CWS'!$B87*R115</f>
        <v>0</v>
      </c>
      <c r="S119" s="90">
        <f>'COGS-PRICE-MARGIN_CWS'!$B87*S115</f>
        <v>0</v>
      </c>
      <c r="T119" s="90">
        <f>'COGS-PRICE-MARGIN_CWS'!$B87*T115</f>
        <v>0</v>
      </c>
      <c r="U119" s="90">
        <f>'COGS-PRICE-MARGIN_CWS'!$B87*U115</f>
        <v>0</v>
      </c>
      <c r="V119" s="90">
        <f>'COGS-PRICE-MARGIN_CWS'!$B87*V115</f>
        <v>0</v>
      </c>
      <c r="W119" s="90">
        <f>'COGS-PRICE-MARGIN_CWS'!$B87*W115</f>
        <v>0</v>
      </c>
      <c r="X119" s="90">
        <f>'COGS-PRICE-MARGIN_CWS'!$B87*X115</f>
        <v>0</v>
      </c>
      <c r="Y119" s="90">
        <f>'COGS-PRICE-MARGIN_CWS'!$B87*Y115</f>
        <v>0</v>
      </c>
      <c r="Z119" s="90">
        <f>'COGS-PRICE-MARGIN_CWS'!$B87*Z115</f>
        <v>0</v>
      </c>
      <c r="AA119" s="90">
        <f>'COGS-PRICE-MARGIN_CWS'!$B137*AA115</f>
        <v>0</v>
      </c>
      <c r="AB119" s="90">
        <f>'COGS-PRICE-MARGIN_CWS'!$B137*AB115</f>
        <v>0</v>
      </c>
      <c r="AC119" s="90">
        <f>'COGS-PRICE-MARGIN_CWS'!$B137*AC115</f>
        <v>0</v>
      </c>
      <c r="AD119" s="90">
        <f>'COGS-PRICE-MARGIN_CWS'!$B137*AD115</f>
        <v>0</v>
      </c>
      <c r="AE119" s="90">
        <f>'COGS-PRICE-MARGIN_CWS'!$B137*AE115</f>
        <v>0</v>
      </c>
      <c r="AF119" s="90">
        <f>'COGS-PRICE-MARGIN_CWS'!$B137*AF115</f>
        <v>0</v>
      </c>
      <c r="AG119" s="90">
        <f>'COGS-PRICE-MARGIN_CWS'!$B137*AG115</f>
        <v>0</v>
      </c>
      <c r="AH119" s="90">
        <f>'COGS-PRICE-MARGIN_CWS'!$B137*AH115</f>
        <v>0</v>
      </c>
      <c r="AI119" s="90">
        <f>'COGS-PRICE-MARGIN_CWS'!$B137*AI115</f>
        <v>0</v>
      </c>
      <c r="AJ119" s="90">
        <f>'COGS-PRICE-MARGIN_CWS'!$B137*AJ115</f>
        <v>0</v>
      </c>
      <c r="AK119" s="90">
        <f>'COGS-PRICE-MARGIN_CWS'!$B137*AK115</f>
        <v>0</v>
      </c>
      <c r="AL119" s="90">
        <f>'COGS-PRICE-MARGIN_CWS'!$B137*AL115</f>
        <v>0</v>
      </c>
      <c r="AM119" s="90">
        <f>'COGS-PRICE-MARGIN_CWS'!$B187*AM115</f>
        <v>0</v>
      </c>
      <c r="AN119" s="90">
        <f>'COGS-PRICE-MARGIN_CWS'!$B187*AN115</f>
        <v>0</v>
      </c>
      <c r="AO119" s="90">
        <f>'COGS-PRICE-MARGIN_CWS'!$B187*AO115</f>
        <v>0</v>
      </c>
      <c r="AP119" s="90">
        <f>'COGS-PRICE-MARGIN_CWS'!$B187*AP115</f>
        <v>0</v>
      </c>
      <c r="AQ119" s="90">
        <f>'COGS-PRICE-MARGIN_CWS'!$B187*AQ115</f>
        <v>0</v>
      </c>
      <c r="AR119" s="90">
        <f>'COGS-PRICE-MARGIN_CWS'!$B187*AR115</f>
        <v>0</v>
      </c>
      <c r="AS119" s="90">
        <f>'COGS-PRICE-MARGIN_CWS'!$B187*AS115</f>
        <v>0</v>
      </c>
      <c r="AT119" s="90">
        <f>'COGS-PRICE-MARGIN_CWS'!$B187*AT115</f>
        <v>0</v>
      </c>
      <c r="AU119" s="90">
        <f>'COGS-PRICE-MARGIN_CWS'!$B187*AU115</f>
        <v>0</v>
      </c>
      <c r="AV119" s="90">
        <f>'COGS-PRICE-MARGIN_CWS'!$B187*AV115</f>
        <v>0</v>
      </c>
      <c r="AW119" s="90">
        <f>'COGS-PRICE-MARGIN_CWS'!$B187*AW115</f>
        <v>0</v>
      </c>
      <c r="AX119" s="90">
        <f>'COGS-PRICE-MARGIN_CWS'!$B187*AX115</f>
        <v>0</v>
      </c>
      <c r="AY119" s="90">
        <f>'COGS-PRICE-MARGIN_CWS'!$B237*AY115</f>
        <v>0</v>
      </c>
      <c r="AZ119" s="90">
        <f>'COGS-PRICE-MARGIN_CWS'!$B237*AZ115</f>
        <v>0</v>
      </c>
      <c r="BA119" s="90">
        <f>'COGS-PRICE-MARGIN_CWS'!$B237*BA115</f>
        <v>0</v>
      </c>
      <c r="BB119" s="90">
        <f>'COGS-PRICE-MARGIN_CWS'!$B237*BB115</f>
        <v>0</v>
      </c>
      <c r="BC119" s="90">
        <f>'COGS-PRICE-MARGIN_CWS'!$B237*BC115</f>
        <v>0</v>
      </c>
      <c r="BD119" s="90">
        <f>'COGS-PRICE-MARGIN_CWS'!$B237*BD115</f>
        <v>0</v>
      </c>
      <c r="BE119" s="90">
        <f>'COGS-PRICE-MARGIN_CWS'!$B237*BE115</f>
        <v>0</v>
      </c>
      <c r="BF119" s="90">
        <f>'COGS-PRICE-MARGIN_CWS'!$B237*BF115</f>
        <v>0</v>
      </c>
      <c r="BG119" s="90">
        <f>'COGS-PRICE-MARGIN_CWS'!$B237*BG115</f>
        <v>0</v>
      </c>
      <c r="BH119" s="90">
        <f>'COGS-PRICE-MARGIN_CWS'!$B237*BH115</f>
        <v>0</v>
      </c>
      <c r="BI119" s="90">
        <f>'COGS-PRICE-MARGIN_CWS'!$B237*BI115</f>
        <v>0</v>
      </c>
      <c r="BJ119" s="90">
        <f>'COGS-PRICE-MARGIN_CWS'!$B237*BJ115</f>
        <v>0</v>
      </c>
      <c r="BK119" s="118">
        <f>SUM(C119:BJ119)</f>
        <v>0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'COGS-PRICE-MARGIN_CWS'!$C$37</f>
        <v>0</v>
      </c>
      <c r="D120" s="98">
        <f>'COGS-PRICE-MARGIN_CWS'!$C$37</f>
        <v>0</v>
      </c>
      <c r="E120" s="98">
        <f>'COGS-PRICE-MARGIN_CWS'!$C$37</f>
        <v>0</v>
      </c>
      <c r="F120" s="98">
        <f>'COGS-PRICE-MARGIN_CWS'!$C$37</f>
        <v>0</v>
      </c>
      <c r="G120" s="98">
        <f>'COGS-PRICE-MARGIN_CWS'!$C$37</f>
        <v>0</v>
      </c>
      <c r="H120" s="98">
        <f>'COGS-PRICE-MARGIN_CWS'!$C$37</f>
        <v>0</v>
      </c>
      <c r="I120" s="98">
        <f>'COGS-PRICE-MARGIN_CWS'!$C$37</f>
        <v>0</v>
      </c>
      <c r="J120" s="98">
        <f>'COGS-PRICE-MARGIN_CWS'!$C$37</f>
        <v>0</v>
      </c>
      <c r="K120" s="98">
        <f>'COGS-PRICE-MARGIN_CWS'!$C$37</f>
        <v>0</v>
      </c>
      <c r="L120" s="98">
        <f>'COGS-PRICE-MARGIN_CWS'!$C$37</f>
        <v>0</v>
      </c>
      <c r="M120" s="98">
        <f>'COGS-PRICE-MARGIN_CWS'!$C$37</f>
        <v>0</v>
      </c>
      <c r="N120" s="98">
        <f>'COGS-PRICE-MARGIN_CWS'!$C$37</f>
        <v>0</v>
      </c>
      <c r="O120" s="98">
        <f>'COGS-PRICE-MARGIN_CWS'!$C$87</f>
        <v>0</v>
      </c>
      <c r="P120" s="98">
        <f>'COGS-PRICE-MARGIN_CWS'!$C$87</f>
        <v>0</v>
      </c>
      <c r="Q120" s="98">
        <f>'COGS-PRICE-MARGIN_CWS'!$C$87</f>
        <v>0</v>
      </c>
      <c r="R120" s="98">
        <f>'COGS-PRICE-MARGIN_CWS'!$C$87</f>
        <v>0</v>
      </c>
      <c r="S120" s="98">
        <f>'COGS-PRICE-MARGIN_CWS'!$C$87</f>
        <v>0</v>
      </c>
      <c r="T120" s="98">
        <f>'COGS-PRICE-MARGIN_CWS'!$C$87</f>
        <v>0</v>
      </c>
      <c r="U120" s="98">
        <f>'COGS-PRICE-MARGIN_CWS'!$C$87</f>
        <v>0</v>
      </c>
      <c r="V120" s="98">
        <f>'COGS-PRICE-MARGIN_CWS'!$C$87</f>
        <v>0</v>
      </c>
      <c r="W120" s="98">
        <f>'COGS-PRICE-MARGIN_CWS'!$C$87</f>
        <v>0</v>
      </c>
      <c r="X120" s="98">
        <f>'COGS-PRICE-MARGIN_CWS'!$C$87</f>
        <v>0</v>
      </c>
      <c r="Y120" s="98">
        <f>'COGS-PRICE-MARGIN_CWS'!$C$87</f>
        <v>0</v>
      </c>
      <c r="Z120" s="98">
        <f>'COGS-PRICE-MARGIN_CWS'!$C$87</f>
        <v>0</v>
      </c>
      <c r="AA120" s="98">
        <f>'COGS-PRICE-MARGIN_CWS'!$C137</f>
        <v>0</v>
      </c>
      <c r="AB120" s="98">
        <f>'COGS-PRICE-MARGIN_CWS'!$C137</f>
        <v>0</v>
      </c>
      <c r="AC120" s="98">
        <f>'COGS-PRICE-MARGIN_CWS'!$C137</f>
        <v>0</v>
      </c>
      <c r="AD120" s="98">
        <f>'COGS-PRICE-MARGIN_CWS'!$C137</f>
        <v>0</v>
      </c>
      <c r="AE120" s="98">
        <f>'COGS-PRICE-MARGIN_CWS'!$C137</f>
        <v>0</v>
      </c>
      <c r="AF120" s="98">
        <f>'COGS-PRICE-MARGIN_CWS'!$C137</f>
        <v>0</v>
      </c>
      <c r="AG120" s="98">
        <f>'COGS-PRICE-MARGIN_CWS'!$C137</f>
        <v>0</v>
      </c>
      <c r="AH120" s="98">
        <f>'COGS-PRICE-MARGIN_CWS'!$C137</f>
        <v>0</v>
      </c>
      <c r="AI120" s="98">
        <f>'COGS-PRICE-MARGIN_CWS'!$C137</f>
        <v>0</v>
      </c>
      <c r="AJ120" s="98">
        <f>'COGS-PRICE-MARGIN_CWS'!$C137</f>
        <v>0</v>
      </c>
      <c r="AK120" s="98">
        <f>'COGS-PRICE-MARGIN_CWS'!$C137</f>
        <v>0</v>
      </c>
      <c r="AL120" s="98">
        <f>'COGS-PRICE-MARGIN_CWS'!$C137</f>
        <v>0</v>
      </c>
      <c r="AM120" s="98">
        <f>'COGS-PRICE-MARGIN_CWS'!$C187</f>
        <v>0</v>
      </c>
      <c r="AN120" s="98">
        <f>'COGS-PRICE-MARGIN_CWS'!$C187</f>
        <v>0</v>
      </c>
      <c r="AO120" s="98">
        <f>'COGS-PRICE-MARGIN_CWS'!$C187</f>
        <v>0</v>
      </c>
      <c r="AP120" s="98">
        <f>'COGS-PRICE-MARGIN_CWS'!$C187</f>
        <v>0</v>
      </c>
      <c r="AQ120" s="98">
        <f>'COGS-PRICE-MARGIN_CWS'!$C187</f>
        <v>0</v>
      </c>
      <c r="AR120" s="98">
        <f>'COGS-PRICE-MARGIN_CWS'!$C187</f>
        <v>0</v>
      </c>
      <c r="AS120" s="98">
        <f>'COGS-PRICE-MARGIN_CWS'!$C187</f>
        <v>0</v>
      </c>
      <c r="AT120" s="98">
        <f>'COGS-PRICE-MARGIN_CWS'!$C187</f>
        <v>0</v>
      </c>
      <c r="AU120" s="98">
        <f>'COGS-PRICE-MARGIN_CWS'!$C187</f>
        <v>0</v>
      </c>
      <c r="AV120" s="98">
        <f>'COGS-PRICE-MARGIN_CWS'!$C187</f>
        <v>0</v>
      </c>
      <c r="AW120" s="98">
        <f>'COGS-PRICE-MARGIN_CWS'!$C187</f>
        <v>0</v>
      </c>
      <c r="AX120" s="98">
        <f>'COGS-PRICE-MARGIN_CWS'!$C187</f>
        <v>0</v>
      </c>
      <c r="AY120" s="98">
        <f>'COGS-PRICE-MARGIN_CWS'!$C237</f>
        <v>0</v>
      </c>
      <c r="AZ120" s="98">
        <f>'COGS-PRICE-MARGIN_CWS'!$C237</f>
        <v>0</v>
      </c>
      <c r="BA120" s="98">
        <f>'COGS-PRICE-MARGIN_CWS'!$C237</f>
        <v>0</v>
      </c>
      <c r="BB120" s="98">
        <f>'COGS-PRICE-MARGIN_CWS'!$C237</f>
        <v>0</v>
      </c>
      <c r="BC120" s="98">
        <f>'COGS-PRICE-MARGIN_CWS'!$C237</f>
        <v>0</v>
      </c>
      <c r="BD120" s="98">
        <f>'COGS-PRICE-MARGIN_CWS'!$C237</f>
        <v>0</v>
      </c>
      <c r="BE120" s="98">
        <f>'COGS-PRICE-MARGIN_CWS'!$C237</f>
        <v>0</v>
      </c>
      <c r="BF120" s="98">
        <f>'COGS-PRICE-MARGIN_CWS'!$C237</f>
        <v>0</v>
      </c>
      <c r="BG120" s="98">
        <f>'COGS-PRICE-MARGIN_CWS'!$C237</f>
        <v>0</v>
      </c>
      <c r="BH120" s="98">
        <f>'COGS-PRICE-MARGIN_CWS'!$C237</f>
        <v>0</v>
      </c>
      <c r="BI120" s="98">
        <f>'COGS-PRICE-MARGIN_CWS'!$C237</f>
        <v>0</v>
      </c>
      <c r="BJ120" s="98">
        <f>'COGS-PRICE-MARGIN_CWS'!$C237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79">C119*(1-C120)</f>
        <v>0</v>
      </c>
      <c r="D121" s="169">
        <f t="shared" si="79"/>
        <v>0</v>
      </c>
      <c r="E121" s="169">
        <f t="shared" si="79"/>
        <v>0</v>
      </c>
      <c r="F121" s="169">
        <f t="shared" si="79"/>
        <v>0</v>
      </c>
      <c r="G121" s="169">
        <f t="shared" si="79"/>
        <v>0</v>
      </c>
      <c r="H121" s="169">
        <f t="shared" si="79"/>
        <v>0</v>
      </c>
      <c r="I121" s="169">
        <f t="shared" si="79"/>
        <v>0</v>
      </c>
      <c r="J121" s="169">
        <f t="shared" si="79"/>
        <v>0</v>
      </c>
      <c r="K121" s="169">
        <f t="shared" si="79"/>
        <v>0</v>
      </c>
      <c r="L121" s="169">
        <f t="shared" si="79"/>
        <v>0</v>
      </c>
      <c r="M121" s="169">
        <f t="shared" si="79"/>
        <v>0</v>
      </c>
      <c r="N121" s="169">
        <f t="shared" si="79"/>
        <v>0</v>
      </c>
      <c r="O121" s="169">
        <f t="shared" si="79"/>
        <v>0</v>
      </c>
      <c r="P121" s="169">
        <f t="shared" si="79"/>
        <v>0</v>
      </c>
      <c r="Q121" s="169">
        <f t="shared" si="79"/>
        <v>0</v>
      </c>
      <c r="R121" s="169">
        <f t="shared" si="79"/>
        <v>0</v>
      </c>
      <c r="S121" s="169">
        <f t="shared" si="79"/>
        <v>0</v>
      </c>
      <c r="T121" s="169">
        <f t="shared" si="79"/>
        <v>0</v>
      </c>
      <c r="U121" s="169">
        <f t="shared" si="79"/>
        <v>0</v>
      </c>
      <c r="V121" s="169">
        <f t="shared" si="79"/>
        <v>0</v>
      </c>
      <c r="W121" s="169">
        <f t="shared" si="79"/>
        <v>0</v>
      </c>
      <c r="X121" s="169">
        <f t="shared" si="79"/>
        <v>0</v>
      </c>
      <c r="Y121" s="169">
        <f t="shared" si="79"/>
        <v>0</v>
      </c>
      <c r="Z121" s="169">
        <f t="shared" si="79"/>
        <v>0</v>
      </c>
      <c r="AA121" s="169">
        <f t="shared" si="79"/>
        <v>0</v>
      </c>
      <c r="AB121" s="169">
        <f t="shared" si="79"/>
        <v>0</v>
      </c>
      <c r="AC121" s="169">
        <f t="shared" si="79"/>
        <v>0</v>
      </c>
      <c r="AD121" s="169">
        <f t="shared" si="79"/>
        <v>0</v>
      </c>
      <c r="AE121" s="169">
        <f t="shared" si="79"/>
        <v>0</v>
      </c>
      <c r="AF121" s="169">
        <f t="shared" si="79"/>
        <v>0</v>
      </c>
      <c r="AG121" s="169">
        <f t="shared" si="79"/>
        <v>0</v>
      </c>
      <c r="AH121" s="169">
        <f t="shared" si="79"/>
        <v>0</v>
      </c>
      <c r="AI121" s="169">
        <f t="shared" si="79"/>
        <v>0</v>
      </c>
      <c r="AJ121" s="169">
        <f t="shared" si="79"/>
        <v>0</v>
      </c>
      <c r="AK121" s="169">
        <f t="shared" si="79"/>
        <v>0</v>
      </c>
      <c r="AL121" s="169">
        <f t="shared" si="79"/>
        <v>0</v>
      </c>
      <c r="AM121" s="90">
        <f t="shared" si="79"/>
        <v>0</v>
      </c>
      <c r="AN121" s="90">
        <f t="shared" si="79"/>
        <v>0</v>
      </c>
      <c r="AO121" s="90">
        <f t="shared" si="79"/>
        <v>0</v>
      </c>
      <c r="AP121" s="90">
        <f t="shared" si="79"/>
        <v>0</v>
      </c>
      <c r="AQ121" s="90">
        <f t="shared" si="79"/>
        <v>0</v>
      </c>
      <c r="AR121" s="90">
        <f t="shared" si="79"/>
        <v>0</v>
      </c>
      <c r="AS121" s="90">
        <f t="shared" si="79"/>
        <v>0</v>
      </c>
      <c r="AT121" s="90">
        <f t="shared" si="79"/>
        <v>0</v>
      </c>
      <c r="AU121" s="90">
        <f t="shared" si="79"/>
        <v>0</v>
      </c>
      <c r="AV121" s="90">
        <f t="shared" si="79"/>
        <v>0</v>
      </c>
      <c r="AW121" s="90">
        <f t="shared" si="79"/>
        <v>0</v>
      </c>
      <c r="AX121" s="90">
        <f t="shared" si="79"/>
        <v>0</v>
      </c>
      <c r="AY121" s="90">
        <f t="shared" si="79"/>
        <v>0</v>
      </c>
      <c r="AZ121" s="90">
        <f t="shared" si="79"/>
        <v>0</v>
      </c>
      <c r="BA121" s="90">
        <f t="shared" si="79"/>
        <v>0</v>
      </c>
      <c r="BB121" s="90">
        <f t="shared" si="79"/>
        <v>0</v>
      </c>
      <c r="BC121" s="90">
        <f t="shared" si="79"/>
        <v>0</v>
      </c>
      <c r="BD121" s="90">
        <f t="shared" si="79"/>
        <v>0</v>
      </c>
      <c r="BE121" s="90">
        <f t="shared" si="79"/>
        <v>0</v>
      </c>
      <c r="BF121" s="90">
        <f t="shared" si="79"/>
        <v>0</v>
      </c>
      <c r="BG121" s="90">
        <f t="shared" si="79"/>
        <v>0</v>
      </c>
      <c r="BH121" s="90">
        <f t="shared" si="79"/>
        <v>0</v>
      </c>
      <c r="BI121" s="90">
        <f t="shared" si="79"/>
        <v>0</v>
      </c>
      <c r="BJ121" s="90">
        <f t="shared" si="79"/>
        <v>0</v>
      </c>
      <c r="BK121" s="118">
        <f>SUM(C121:BJ121)</f>
        <v>0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1269</v>
      </c>
      <c r="C123" s="63">
        <f>SUM(C121:C122)</f>
        <v>0</v>
      </c>
      <c r="D123" s="63">
        <f t="shared" ref="D123:BJ123" si="80">SUM(D121:D122)</f>
        <v>0</v>
      </c>
      <c r="E123" s="63">
        <f t="shared" si="80"/>
        <v>0</v>
      </c>
      <c r="F123" s="63">
        <f t="shared" si="80"/>
        <v>0</v>
      </c>
      <c r="G123" s="63">
        <f t="shared" si="80"/>
        <v>0</v>
      </c>
      <c r="H123" s="63">
        <f t="shared" si="80"/>
        <v>0</v>
      </c>
      <c r="I123" s="63">
        <f t="shared" si="80"/>
        <v>0</v>
      </c>
      <c r="J123" s="63">
        <f t="shared" si="80"/>
        <v>0</v>
      </c>
      <c r="K123" s="63">
        <f t="shared" si="80"/>
        <v>0</v>
      </c>
      <c r="L123" s="63">
        <f t="shared" si="80"/>
        <v>0</v>
      </c>
      <c r="M123" s="63">
        <f t="shared" si="80"/>
        <v>0</v>
      </c>
      <c r="N123" s="63">
        <f t="shared" si="80"/>
        <v>0</v>
      </c>
      <c r="O123" s="63">
        <f t="shared" si="80"/>
        <v>0</v>
      </c>
      <c r="P123" s="63">
        <f t="shared" si="80"/>
        <v>0</v>
      </c>
      <c r="Q123" s="63">
        <f t="shared" si="80"/>
        <v>0</v>
      </c>
      <c r="R123" s="63">
        <f t="shared" si="80"/>
        <v>0</v>
      </c>
      <c r="S123" s="63">
        <f t="shared" si="80"/>
        <v>0</v>
      </c>
      <c r="T123" s="63">
        <f t="shared" si="80"/>
        <v>0</v>
      </c>
      <c r="U123" s="63">
        <f t="shared" si="80"/>
        <v>0</v>
      </c>
      <c r="V123" s="63">
        <f t="shared" si="80"/>
        <v>0</v>
      </c>
      <c r="W123" s="63">
        <f t="shared" si="80"/>
        <v>0</v>
      </c>
      <c r="X123" s="63">
        <f t="shared" si="80"/>
        <v>0</v>
      </c>
      <c r="Y123" s="63">
        <f t="shared" si="80"/>
        <v>0</v>
      </c>
      <c r="Z123" s="63">
        <f t="shared" si="80"/>
        <v>0</v>
      </c>
      <c r="AA123" s="63">
        <f t="shared" si="80"/>
        <v>0</v>
      </c>
      <c r="AB123" s="63">
        <f t="shared" si="80"/>
        <v>0</v>
      </c>
      <c r="AC123" s="63">
        <f t="shared" si="80"/>
        <v>0</v>
      </c>
      <c r="AD123" s="63">
        <f t="shared" si="80"/>
        <v>0</v>
      </c>
      <c r="AE123" s="63">
        <f t="shared" si="80"/>
        <v>0</v>
      </c>
      <c r="AF123" s="63">
        <f t="shared" si="80"/>
        <v>0</v>
      </c>
      <c r="AG123" s="63">
        <f t="shared" si="80"/>
        <v>0</v>
      </c>
      <c r="AH123" s="63">
        <f t="shared" si="80"/>
        <v>0</v>
      </c>
      <c r="AI123" s="63">
        <f t="shared" si="80"/>
        <v>0</v>
      </c>
      <c r="AJ123" s="63">
        <f t="shared" si="80"/>
        <v>0</v>
      </c>
      <c r="AK123" s="63">
        <f t="shared" si="80"/>
        <v>0</v>
      </c>
      <c r="AL123" s="63">
        <f t="shared" si="80"/>
        <v>0</v>
      </c>
      <c r="AM123" s="63">
        <f t="shared" si="80"/>
        <v>0</v>
      </c>
      <c r="AN123" s="63">
        <f t="shared" si="80"/>
        <v>0</v>
      </c>
      <c r="AO123" s="63">
        <f t="shared" si="80"/>
        <v>0</v>
      </c>
      <c r="AP123" s="63">
        <f t="shared" si="80"/>
        <v>0</v>
      </c>
      <c r="AQ123" s="63">
        <f t="shared" si="80"/>
        <v>0</v>
      </c>
      <c r="AR123" s="63">
        <f t="shared" si="80"/>
        <v>0</v>
      </c>
      <c r="AS123" s="63">
        <f t="shared" si="80"/>
        <v>0</v>
      </c>
      <c r="AT123" s="63">
        <f t="shared" si="80"/>
        <v>0</v>
      </c>
      <c r="AU123" s="63">
        <f t="shared" si="80"/>
        <v>0</v>
      </c>
      <c r="AV123" s="63">
        <f t="shared" si="80"/>
        <v>0</v>
      </c>
      <c r="AW123" s="63">
        <f t="shared" si="80"/>
        <v>0</v>
      </c>
      <c r="AX123" s="63">
        <f t="shared" si="80"/>
        <v>0</v>
      </c>
      <c r="AY123" s="63">
        <f t="shared" si="80"/>
        <v>0</v>
      </c>
      <c r="AZ123" s="63">
        <f t="shared" si="80"/>
        <v>0</v>
      </c>
      <c r="BA123" s="63">
        <f t="shared" si="80"/>
        <v>0</v>
      </c>
      <c r="BB123" s="63">
        <f t="shared" si="80"/>
        <v>0</v>
      </c>
      <c r="BC123" s="63">
        <f t="shared" si="80"/>
        <v>0</v>
      </c>
      <c r="BD123" s="63">
        <f t="shared" si="80"/>
        <v>0</v>
      </c>
      <c r="BE123" s="63">
        <f t="shared" si="80"/>
        <v>0</v>
      </c>
      <c r="BF123" s="63">
        <f t="shared" si="80"/>
        <v>0</v>
      </c>
      <c r="BG123" s="63">
        <f t="shared" si="80"/>
        <v>0</v>
      </c>
      <c r="BH123" s="63">
        <f t="shared" si="80"/>
        <v>0</v>
      </c>
      <c r="BI123" s="63">
        <f t="shared" si="80"/>
        <v>0</v>
      </c>
      <c r="BJ123" s="63">
        <f t="shared" si="80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'COGS-PRICE-MARGIN_CWS'!A87</f>
        <v>Servicio</v>
      </c>
      <c r="C126" s="9">
        <f>'COGS-PRICE-MARGIN_CWS'!$B49*C116</f>
        <v>0</v>
      </c>
      <c r="D126" s="9">
        <f>'COGS-PRICE-MARGIN_CWS'!$B49*D116</f>
        <v>0</v>
      </c>
      <c r="E126" s="9">
        <f>'COGS-PRICE-MARGIN_CWS'!$B49*E116</f>
        <v>0</v>
      </c>
      <c r="F126" s="9">
        <f>'COGS-PRICE-MARGIN_CWS'!$B49*F116</f>
        <v>122500</v>
      </c>
      <c r="G126" s="9">
        <f>'COGS-PRICE-MARGIN_CWS'!$B49*G116</f>
        <v>212500</v>
      </c>
      <c r="H126" s="9">
        <f>'COGS-PRICE-MARGIN_CWS'!$B49*H116</f>
        <v>212500</v>
      </c>
      <c r="I126" s="9">
        <f>'COGS-PRICE-MARGIN_CWS'!$B49*I116</f>
        <v>212500</v>
      </c>
      <c r="J126" s="9">
        <f>'COGS-PRICE-MARGIN_CWS'!$B49*J116</f>
        <v>212500</v>
      </c>
      <c r="K126" s="9">
        <f>'COGS-PRICE-MARGIN_CWS'!$B49*K116</f>
        <v>212500</v>
      </c>
      <c r="L126" s="9">
        <f>'COGS-PRICE-MARGIN_CWS'!$B49*L116</f>
        <v>212500</v>
      </c>
      <c r="M126" s="9">
        <f>'COGS-PRICE-MARGIN_CWS'!$B49*M116</f>
        <v>212500</v>
      </c>
      <c r="N126" s="9">
        <f>'COGS-PRICE-MARGIN_CWS'!$B49*N116</f>
        <v>202500</v>
      </c>
      <c r="O126" s="9">
        <f>'COGS-PRICE-MARGIN_CWS'!$B99*O116</f>
        <v>208650</v>
      </c>
      <c r="P126" s="9">
        <f>'COGS-PRICE-MARGIN_CWS'!$B99*P116</f>
        <v>342400</v>
      </c>
      <c r="Q126" s="9">
        <f>'COGS-PRICE-MARGIN_CWS'!$B99*Q116</f>
        <v>385200</v>
      </c>
      <c r="R126" s="9">
        <f>'COGS-PRICE-MARGIN_CWS'!$B99*R116</f>
        <v>385200</v>
      </c>
      <c r="S126" s="9">
        <f>'COGS-PRICE-MARGIN_CWS'!$B99*S116</f>
        <v>385200</v>
      </c>
      <c r="T126" s="9">
        <f>'COGS-PRICE-MARGIN_CWS'!$B99*T116</f>
        <v>385200</v>
      </c>
      <c r="U126" s="9">
        <f>'COGS-PRICE-MARGIN_CWS'!$B99*U116</f>
        <v>385200</v>
      </c>
      <c r="V126" s="9">
        <f>'COGS-PRICE-MARGIN_CWS'!$B99*V116</f>
        <v>385200</v>
      </c>
      <c r="W126" s="9">
        <f>'COGS-PRICE-MARGIN_CWS'!$B99*W116</f>
        <v>385200</v>
      </c>
      <c r="X126" s="9">
        <f>'COGS-PRICE-MARGIN_CWS'!$B99*X116</f>
        <v>385200</v>
      </c>
      <c r="Y126" s="9">
        <f>'COGS-PRICE-MARGIN_CWS'!$B99*Y116</f>
        <v>385200</v>
      </c>
      <c r="Z126" s="9">
        <f>'COGS-PRICE-MARGIN_CWS'!$B99*Z116</f>
        <v>256800</v>
      </c>
      <c r="AA126" s="9">
        <f>'COGS-PRICE-MARGIN_CWS'!$B149*AA116</f>
        <v>781394.25</v>
      </c>
      <c r="AB126" s="9">
        <f>'COGS-PRICE-MARGIN_CWS'!$B149*AB116</f>
        <v>1247941</v>
      </c>
      <c r="AC126" s="9">
        <f>'COGS-PRICE-MARGIN_CWS'!$B149*AC116</f>
        <v>1405364.75</v>
      </c>
      <c r="AD126" s="9">
        <f>'COGS-PRICE-MARGIN_CWS'!$B149*AD116</f>
        <v>1405364.75</v>
      </c>
      <c r="AE126" s="9">
        <f>'COGS-PRICE-MARGIN_CWS'!$B149*AE116</f>
        <v>1405364.75</v>
      </c>
      <c r="AF126" s="9">
        <f>'COGS-PRICE-MARGIN_CWS'!$B149*AF116</f>
        <v>1405364.75</v>
      </c>
      <c r="AG126" s="9">
        <f>'COGS-PRICE-MARGIN_CWS'!$B149*AG116</f>
        <v>1405364.75</v>
      </c>
      <c r="AH126" s="9">
        <f>'COGS-PRICE-MARGIN_CWS'!$B149*AH116</f>
        <v>1405364.75</v>
      </c>
      <c r="AI126" s="9">
        <f>'COGS-PRICE-MARGIN_CWS'!$B149*AI116</f>
        <v>1405364.75</v>
      </c>
      <c r="AJ126" s="9">
        <f>'COGS-PRICE-MARGIN_CWS'!$B149*AJ116</f>
        <v>1405364.75</v>
      </c>
      <c r="AK126" s="9">
        <f>'COGS-PRICE-MARGIN_CWS'!$B149*AK116</f>
        <v>1405364.75</v>
      </c>
      <c r="AL126" s="9">
        <f>'COGS-PRICE-MARGIN_CWS'!$B149*AL116</f>
        <v>935955.75</v>
      </c>
      <c r="AM126" s="9">
        <f>'COGS-PRICE-MARGIN_CWS'!$B199*AM116</f>
        <v>860592.70750000002</v>
      </c>
      <c r="AN126" s="9">
        <f>'COGS-PRICE-MARGIN_CWS'!$B199*AN116</f>
        <v>1375110.7675000001</v>
      </c>
      <c r="AO126" s="9">
        <f>'COGS-PRICE-MARGIN_CWS'!$B199*AO116</f>
        <v>1546616.7875000001</v>
      </c>
      <c r="AP126" s="9">
        <f>'COGS-PRICE-MARGIN_CWS'!$B199*AP116</f>
        <v>1546616.7875000001</v>
      </c>
      <c r="AQ126" s="9">
        <f>'COGS-PRICE-MARGIN_CWS'!$B199*AQ116</f>
        <v>1546616.7875000001</v>
      </c>
      <c r="AR126" s="9">
        <f>'COGS-PRICE-MARGIN_CWS'!$B199*AR116</f>
        <v>1546616.7875000001</v>
      </c>
      <c r="AS126" s="9">
        <f>'COGS-PRICE-MARGIN_CWS'!$B199*AS116</f>
        <v>1546616.7875000001</v>
      </c>
      <c r="AT126" s="9">
        <f>'COGS-PRICE-MARGIN_CWS'!$B199*AT116</f>
        <v>1546616.7875000001</v>
      </c>
      <c r="AU126" s="9">
        <f>'COGS-PRICE-MARGIN_CWS'!$B199*AU116</f>
        <v>1546616.7875000001</v>
      </c>
      <c r="AV126" s="9">
        <f>'COGS-PRICE-MARGIN_CWS'!$B199*AV116</f>
        <v>1546616.7875000001</v>
      </c>
      <c r="AW126" s="9">
        <f>'COGS-PRICE-MARGIN_CWS'!$B199*AW116</f>
        <v>1546616.7875000001</v>
      </c>
      <c r="AX126" s="9">
        <f>'COGS-PRICE-MARGIN_CWS'!$B199*AX116</f>
        <v>1032098.7275</v>
      </c>
      <c r="AY126" s="9">
        <f>'COGS-PRICE-MARGIN_CWS'!$B249*AY116</f>
        <v>947050.11722500005</v>
      </c>
      <c r="AZ126" s="9">
        <f>'COGS-PRICE-MARGIN_CWS'!$B249*AZ116</f>
        <v>1517246.381575</v>
      </c>
      <c r="BA126" s="9">
        <f>'COGS-PRICE-MARGIN_CWS'!$B249*BA116</f>
        <v>1704034.8130000001</v>
      </c>
      <c r="BB126" s="9">
        <f>'COGS-PRICE-MARGIN_CWS'!$B249*BB116</f>
        <v>1704034.8130000001</v>
      </c>
      <c r="BC126" s="9">
        <f>'COGS-PRICE-MARGIN_CWS'!$B249*BC116</f>
        <v>1704034.8130000001</v>
      </c>
      <c r="BD126" s="9">
        <f>'COGS-PRICE-MARGIN_CWS'!$B249*BD116</f>
        <v>1704034.8130000001</v>
      </c>
      <c r="BE126" s="9">
        <f>'COGS-PRICE-MARGIN_CWS'!$B249*BE116</f>
        <v>1704034.8130000001</v>
      </c>
      <c r="BF126" s="9">
        <f>'COGS-PRICE-MARGIN_CWS'!$B249*BF116</f>
        <v>1704034.8130000001</v>
      </c>
      <c r="BG126" s="9">
        <f>'COGS-PRICE-MARGIN_CWS'!$B249*BG116</f>
        <v>1704034.8130000001</v>
      </c>
      <c r="BH126" s="9">
        <f>'COGS-PRICE-MARGIN_CWS'!$B249*BH116</f>
        <v>1704034.8130000001</v>
      </c>
      <c r="BI126" s="9">
        <f>'COGS-PRICE-MARGIN_CWS'!$B249*BI116</f>
        <v>1704034.8130000001</v>
      </c>
      <c r="BJ126" s="9">
        <f>'COGS-PRICE-MARGIN_CWS'!$B249*BJ116</f>
        <v>1137115.538675</v>
      </c>
      <c r="BK126" s="118">
        <f>SUM(C126:BJ126)</f>
        <v>57825802.394475028</v>
      </c>
    </row>
    <row r="127" spans="1:64" customFormat="1" outlineLevel="1" x14ac:dyDescent="0.15">
      <c r="A127" s="47" t="s">
        <v>345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1270</v>
      </c>
      <c r="C128" s="63">
        <f>SUM(C126:C127)</f>
        <v>0</v>
      </c>
      <c r="D128" s="63">
        <f t="shared" ref="D128:BJ128" si="81">SUM(D126:D127)</f>
        <v>0</v>
      </c>
      <c r="E128" s="63">
        <f t="shared" si="81"/>
        <v>0</v>
      </c>
      <c r="F128" s="63">
        <f t="shared" si="81"/>
        <v>122500</v>
      </c>
      <c r="G128" s="63">
        <f t="shared" si="81"/>
        <v>212500</v>
      </c>
      <c r="H128" s="63">
        <f t="shared" si="81"/>
        <v>212500</v>
      </c>
      <c r="I128" s="63">
        <f t="shared" si="81"/>
        <v>212500</v>
      </c>
      <c r="J128" s="63">
        <f t="shared" si="81"/>
        <v>212500</v>
      </c>
      <c r="K128" s="63">
        <f t="shared" si="81"/>
        <v>212500</v>
      </c>
      <c r="L128" s="63">
        <f t="shared" si="81"/>
        <v>212500</v>
      </c>
      <c r="M128" s="63">
        <f t="shared" si="81"/>
        <v>212500</v>
      </c>
      <c r="N128" s="63">
        <f t="shared" si="81"/>
        <v>202500</v>
      </c>
      <c r="O128" s="63">
        <f t="shared" si="81"/>
        <v>208650</v>
      </c>
      <c r="P128" s="63">
        <f t="shared" si="81"/>
        <v>342400</v>
      </c>
      <c r="Q128" s="63">
        <f t="shared" si="81"/>
        <v>385200</v>
      </c>
      <c r="R128" s="63">
        <f t="shared" si="81"/>
        <v>385200</v>
      </c>
      <c r="S128" s="63">
        <f t="shared" si="81"/>
        <v>385200</v>
      </c>
      <c r="T128" s="63">
        <f t="shared" si="81"/>
        <v>385200</v>
      </c>
      <c r="U128" s="63">
        <f t="shared" si="81"/>
        <v>385200</v>
      </c>
      <c r="V128" s="63">
        <f t="shared" si="81"/>
        <v>385200</v>
      </c>
      <c r="W128" s="63">
        <f t="shared" si="81"/>
        <v>385200</v>
      </c>
      <c r="X128" s="63">
        <f t="shared" si="81"/>
        <v>385200</v>
      </c>
      <c r="Y128" s="63">
        <f t="shared" si="81"/>
        <v>385200</v>
      </c>
      <c r="Z128" s="63">
        <f t="shared" si="81"/>
        <v>256800</v>
      </c>
      <c r="AA128" s="63">
        <f t="shared" si="81"/>
        <v>781394.25</v>
      </c>
      <c r="AB128" s="63">
        <f t="shared" si="81"/>
        <v>1247941</v>
      </c>
      <c r="AC128" s="63">
        <f t="shared" si="81"/>
        <v>1405364.75</v>
      </c>
      <c r="AD128" s="63">
        <f t="shared" si="81"/>
        <v>1405364.75</v>
      </c>
      <c r="AE128" s="63">
        <f t="shared" si="81"/>
        <v>1405364.75</v>
      </c>
      <c r="AF128" s="63">
        <f t="shared" si="81"/>
        <v>1405364.75</v>
      </c>
      <c r="AG128" s="63">
        <f t="shared" si="81"/>
        <v>1405364.75</v>
      </c>
      <c r="AH128" s="63">
        <f t="shared" si="81"/>
        <v>1405364.75</v>
      </c>
      <c r="AI128" s="63">
        <f t="shared" si="81"/>
        <v>1405364.75</v>
      </c>
      <c r="AJ128" s="63">
        <f t="shared" si="81"/>
        <v>1405364.75</v>
      </c>
      <c r="AK128" s="63">
        <f t="shared" si="81"/>
        <v>1405364.75</v>
      </c>
      <c r="AL128" s="63">
        <f t="shared" si="81"/>
        <v>935955.75</v>
      </c>
      <c r="AM128" s="63">
        <f t="shared" si="81"/>
        <v>860592.70750000002</v>
      </c>
      <c r="AN128" s="63">
        <f t="shared" si="81"/>
        <v>1375110.7675000001</v>
      </c>
      <c r="AO128" s="63">
        <f t="shared" si="81"/>
        <v>1546616.7875000001</v>
      </c>
      <c r="AP128" s="63">
        <f t="shared" si="81"/>
        <v>1546616.7875000001</v>
      </c>
      <c r="AQ128" s="63">
        <f t="shared" si="81"/>
        <v>1546616.7875000001</v>
      </c>
      <c r="AR128" s="63">
        <f t="shared" si="81"/>
        <v>1546616.7875000001</v>
      </c>
      <c r="AS128" s="63">
        <f t="shared" si="81"/>
        <v>1546616.7875000001</v>
      </c>
      <c r="AT128" s="63">
        <f t="shared" si="81"/>
        <v>1546616.7875000001</v>
      </c>
      <c r="AU128" s="63">
        <f t="shared" si="81"/>
        <v>1546616.7875000001</v>
      </c>
      <c r="AV128" s="63">
        <f t="shared" si="81"/>
        <v>1546616.7875000001</v>
      </c>
      <c r="AW128" s="63">
        <f t="shared" si="81"/>
        <v>1546616.7875000001</v>
      </c>
      <c r="AX128" s="63">
        <f t="shared" si="81"/>
        <v>1032098.7275</v>
      </c>
      <c r="AY128" s="63">
        <f t="shared" si="81"/>
        <v>947050.11722500005</v>
      </c>
      <c r="AZ128" s="63">
        <f t="shared" si="81"/>
        <v>1517246.381575</v>
      </c>
      <c r="BA128" s="63">
        <f t="shared" si="81"/>
        <v>1704034.8130000001</v>
      </c>
      <c r="BB128" s="63">
        <f t="shared" si="81"/>
        <v>1704034.8130000001</v>
      </c>
      <c r="BC128" s="63">
        <f t="shared" si="81"/>
        <v>1704034.8130000001</v>
      </c>
      <c r="BD128" s="63">
        <f t="shared" si="81"/>
        <v>1704034.8130000001</v>
      </c>
      <c r="BE128" s="63">
        <f t="shared" si="81"/>
        <v>1704034.8130000001</v>
      </c>
      <c r="BF128" s="63">
        <f t="shared" si="81"/>
        <v>1704034.8130000001</v>
      </c>
      <c r="BG128" s="63">
        <f t="shared" si="81"/>
        <v>1704034.8130000001</v>
      </c>
      <c r="BH128" s="63">
        <f t="shared" si="81"/>
        <v>1704034.8130000001</v>
      </c>
      <c r="BI128" s="63">
        <f t="shared" si="81"/>
        <v>1704034.8130000001</v>
      </c>
      <c r="BJ128" s="63">
        <f t="shared" si="81"/>
        <v>1137115.538675</v>
      </c>
      <c r="BL128" s="178">
        <f>BJ128+BJ123</f>
        <v>1137115.538675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352</v>
      </c>
      <c r="C132" s="63">
        <f>C88+C83+C56+C97+C123+C128</f>
        <v>0</v>
      </c>
      <c r="D132" s="63">
        <f t="shared" ref="D132:BJ132" si="82">D88+D83+D56+D97+D123+D128</f>
        <v>0</v>
      </c>
      <c r="E132" s="63">
        <f t="shared" si="82"/>
        <v>0</v>
      </c>
      <c r="F132" s="63">
        <f>SUM(TotalIngresioProductoDiario,TotalIngresoProductoFusion)</f>
        <v>10496500</v>
      </c>
      <c r="G132" s="63">
        <f t="shared" si="82"/>
        <v>18369000</v>
      </c>
      <c r="H132" s="63">
        <f t="shared" si="82"/>
        <v>18369000</v>
      </c>
      <c r="I132" s="63">
        <f t="shared" si="82"/>
        <v>18369000</v>
      </c>
      <c r="J132" s="63">
        <f t="shared" si="82"/>
        <v>18369000</v>
      </c>
      <c r="K132" s="63">
        <f t="shared" si="82"/>
        <v>18369000</v>
      </c>
      <c r="L132" s="63">
        <f t="shared" si="82"/>
        <v>18369000</v>
      </c>
      <c r="M132" s="63">
        <f t="shared" si="82"/>
        <v>18369000</v>
      </c>
      <c r="N132" s="63">
        <f t="shared" si="82"/>
        <v>17480500</v>
      </c>
      <c r="O132" s="63">
        <f t="shared" si="82"/>
        <v>18774755</v>
      </c>
      <c r="P132" s="63">
        <f t="shared" si="82"/>
        <v>30171325</v>
      </c>
      <c r="Q132" s="63">
        <f t="shared" si="82"/>
        <v>33934515</v>
      </c>
      <c r="R132" s="63">
        <f t="shared" si="82"/>
        <v>33934515</v>
      </c>
      <c r="S132" s="63">
        <f t="shared" si="82"/>
        <v>33934515</v>
      </c>
      <c r="T132" s="63">
        <f t="shared" si="82"/>
        <v>33934515</v>
      </c>
      <c r="U132" s="63">
        <f t="shared" si="82"/>
        <v>33934515</v>
      </c>
      <c r="V132" s="63">
        <f t="shared" si="82"/>
        <v>33934515</v>
      </c>
      <c r="W132" s="63">
        <f t="shared" si="82"/>
        <v>33934515</v>
      </c>
      <c r="X132" s="63">
        <f t="shared" si="82"/>
        <v>33934515</v>
      </c>
      <c r="Y132" s="63">
        <f t="shared" si="82"/>
        <v>33934515</v>
      </c>
      <c r="Z132" s="63">
        <f t="shared" si="82"/>
        <v>22620870</v>
      </c>
      <c r="AA132" s="63">
        <f t="shared" si="82"/>
        <v>38997011.350000001</v>
      </c>
      <c r="AB132" s="63">
        <f t="shared" si="82"/>
        <v>62385028.549999997</v>
      </c>
      <c r="AC132" s="63">
        <f t="shared" si="82"/>
        <v>70188094.5</v>
      </c>
      <c r="AD132" s="63">
        <f t="shared" si="82"/>
        <v>70188094.5</v>
      </c>
      <c r="AE132" s="63">
        <f t="shared" si="82"/>
        <v>70188094.5</v>
      </c>
      <c r="AF132" s="63">
        <f t="shared" si="82"/>
        <v>70188094.5</v>
      </c>
      <c r="AG132" s="63">
        <f t="shared" si="82"/>
        <v>70188094.5</v>
      </c>
      <c r="AH132" s="63">
        <f t="shared" si="82"/>
        <v>70188094.5</v>
      </c>
      <c r="AI132" s="63">
        <f t="shared" si="82"/>
        <v>70188094.5</v>
      </c>
      <c r="AJ132" s="63">
        <f t="shared" si="82"/>
        <v>70188094.5</v>
      </c>
      <c r="AK132" s="63">
        <f t="shared" si="82"/>
        <v>70188094.5</v>
      </c>
      <c r="AL132" s="63">
        <f t="shared" si="82"/>
        <v>46788055.850000009</v>
      </c>
      <c r="AM132" s="63">
        <f t="shared" si="82"/>
        <v>42938982.193000011</v>
      </c>
      <c r="AN132" s="63">
        <f t="shared" si="82"/>
        <v>68708986.741000012</v>
      </c>
      <c r="AO132" s="63">
        <f t="shared" si="82"/>
        <v>77298988.256999999</v>
      </c>
      <c r="AP132" s="63">
        <f t="shared" si="82"/>
        <v>77298988.256999999</v>
      </c>
      <c r="AQ132" s="63">
        <f t="shared" si="82"/>
        <v>77298988.256999999</v>
      </c>
      <c r="AR132" s="63">
        <f t="shared" si="82"/>
        <v>77298988.256999999</v>
      </c>
      <c r="AS132" s="63">
        <f t="shared" si="82"/>
        <v>77298988.256999999</v>
      </c>
      <c r="AT132" s="63">
        <f t="shared" si="82"/>
        <v>77298988.256999999</v>
      </c>
      <c r="AU132" s="63">
        <f t="shared" si="82"/>
        <v>77298988.256999999</v>
      </c>
      <c r="AV132" s="63">
        <f t="shared" si="82"/>
        <v>77298988.256999999</v>
      </c>
      <c r="AW132" s="63">
        <f t="shared" si="82"/>
        <v>77298988.256999999</v>
      </c>
      <c r="AX132" s="63">
        <f t="shared" si="82"/>
        <v>51528983.709000006</v>
      </c>
      <c r="AY132" s="63">
        <f t="shared" si="82"/>
        <v>47318425.16499</v>
      </c>
      <c r="AZ132" s="63">
        <f t="shared" si="82"/>
        <v>75730584.07974501</v>
      </c>
      <c r="BA132" s="63">
        <f t="shared" si="82"/>
        <v>85186011.097880006</v>
      </c>
      <c r="BB132" s="63">
        <f t="shared" si="82"/>
        <v>85186011.097880006</v>
      </c>
      <c r="BC132" s="63">
        <f t="shared" si="82"/>
        <v>85186011.097880006</v>
      </c>
      <c r="BD132" s="63">
        <f t="shared" si="82"/>
        <v>85186011.097880006</v>
      </c>
      <c r="BE132" s="63">
        <f t="shared" si="82"/>
        <v>85186011.097880006</v>
      </c>
      <c r="BF132" s="63">
        <f t="shared" si="82"/>
        <v>85186011.097880006</v>
      </c>
      <c r="BG132" s="63">
        <f t="shared" si="82"/>
        <v>85186011.097880006</v>
      </c>
      <c r="BH132" s="63">
        <f t="shared" si="82"/>
        <v>85186011.097880006</v>
      </c>
      <c r="BI132" s="63">
        <f t="shared" si="82"/>
        <v>85186011.097880006</v>
      </c>
      <c r="BJ132" s="63">
        <f t="shared" si="82"/>
        <v>56805966.685370006</v>
      </c>
      <c r="BK132" s="118">
        <f>SUM(C132:BJ132)</f>
        <v>3118797454.0170236</v>
      </c>
      <c r="BL132" s="178">
        <f>BK87+BK86+BK82+BK81+BK56</f>
        <v>1333735759.6020103</v>
      </c>
    </row>
    <row r="133" spans="1:64" x14ac:dyDescent="0.15">
      <c r="A133" s="33" t="s">
        <v>635</v>
      </c>
      <c r="C133" s="63">
        <f>C68+C83+C88+C109+C123+C128</f>
        <v>0</v>
      </c>
      <c r="D133" s="63">
        <f t="shared" ref="D133:BJ133" si="83">D68+D83+D88+D109+D123+D128</f>
        <v>0</v>
      </c>
      <c r="E133" s="63">
        <f t="shared" si="83"/>
        <v>0</v>
      </c>
      <c r="F133" s="63">
        <f t="shared" si="83"/>
        <v>4182000</v>
      </c>
      <c r="G133" s="63">
        <f t="shared" si="83"/>
        <v>7318000</v>
      </c>
      <c r="H133" s="63">
        <f t="shared" si="83"/>
        <v>7318000</v>
      </c>
      <c r="I133" s="63">
        <f t="shared" si="83"/>
        <v>7318000</v>
      </c>
      <c r="J133" s="63">
        <f t="shared" si="83"/>
        <v>7318000</v>
      </c>
      <c r="K133" s="63">
        <f t="shared" si="83"/>
        <v>7318000</v>
      </c>
      <c r="L133" s="63">
        <f t="shared" si="83"/>
        <v>7318000</v>
      </c>
      <c r="M133" s="63">
        <f t="shared" si="83"/>
        <v>7318000</v>
      </c>
      <c r="N133" s="63">
        <f t="shared" si="83"/>
        <v>6963500</v>
      </c>
      <c r="O133" s="63">
        <f t="shared" si="83"/>
        <v>7498560</v>
      </c>
      <c r="P133" s="63">
        <f t="shared" si="83"/>
        <v>12085650</v>
      </c>
      <c r="Q133" s="63">
        <f t="shared" si="83"/>
        <v>13593815</v>
      </c>
      <c r="R133" s="63">
        <f t="shared" si="83"/>
        <v>13593815</v>
      </c>
      <c r="S133" s="63">
        <f t="shared" si="83"/>
        <v>13593815</v>
      </c>
      <c r="T133" s="63">
        <f t="shared" si="83"/>
        <v>13593815</v>
      </c>
      <c r="U133" s="63">
        <f t="shared" si="83"/>
        <v>13593815</v>
      </c>
      <c r="V133" s="63">
        <f t="shared" si="83"/>
        <v>13593815</v>
      </c>
      <c r="W133" s="63">
        <f t="shared" si="83"/>
        <v>13593815</v>
      </c>
      <c r="X133" s="63">
        <f t="shared" si="83"/>
        <v>13593815</v>
      </c>
      <c r="Y133" s="63">
        <f t="shared" si="83"/>
        <v>13593815</v>
      </c>
      <c r="Z133" s="63">
        <f t="shared" si="83"/>
        <v>9062900</v>
      </c>
      <c r="AA133" s="63">
        <f t="shared" si="83"/>
        <v>16722934.700000001</v>
      </c>
      <c r="AB133" s="63">
        <f t="shared" si="83"/>
        <v>26748737.75</v>
      </c>
      <c r="AC133" s="63">
        <f t="shared" si="83"/>
        <v>30095872.449999999</v>
      </c>
      <c r="AD133" s="63">
        <f t="shared" si="83"/>
        <v>30095872.449999999</v>
      </c>
      <c r="AE133" s="63">
        <f t="shared" si="83"/>
        <v>30095872.449999999</v>
      </c>
      <c r="AF133" s="63">
        <f t="shared" si="83"/>
        <v>30095872.449999999</v>
      </c>
      <c r="AG133" s="63">
        <f t="shared" si="83"/>
        <v>30095872.449999999</v>
      </c>
      <c r="AH133" s="63">
        <f t="shared" si="83"/>
        <v>30095872.449999999</v>
      </c>
      <c r="AI133" s="63">
        <f t="shared" si="83"/>
        <v>30095872.449999999</v>
      </c>
      <c r="AJ133" s="63">
        <f t="shared" si="83"/>
        <v>30095872.449999999</v>
      </c>
      <c r="AK133" s="63">
        <f t="shared" si="83"/>
        <v>30095872.449999999</v>
      </c>
      <c r="AL133" s="63">
        <f t="shared" si="83"/>
        <v>20060837.750000004</v>
      </c>
      <c r="AM133" s="63">
        <f t="shared" si="83"/>
        <v>18324193.194000002</v>
      </c>
      <c r="AN133" s="63">
        <f t="shared" si="83"/>
        <v>29318341.597500004</v>
      </c>
      <c r="AO133" s="63">
        <f t="shared" si="83"/>
        <v>32983057.732000008</v>
      </c>
      <c r="AP133" s="63">
        <f t="shared" si="83"/>
        <v>32983057.732000008</v>
      </c>
      <c r="AQ133" s="63">
        <f t="shared" si="83"/>
        <v>32983057.732000008</v>
      </c>
      <c r="AR133" s="63">
        <f t="shared" si="83"/>
        <v>32983057.732000008</v>
      </c>
      <c r="AS133" s="63">
        <f t="shared" si="83"/>
        <v>32983057.732000008</v>
      </c>
      <c r="AT133" s="63">
        <f t="shared" si="83"/>
        <v>32983057.732000008</v>
      </c>
      <c r="AU133" s="63">
        <f t="shared" si="83"/>
        <v>32983057.732000008</v>
      </c>
      <c r="AV133" s="63">
        <f t="shared" si="83"/>
        <v>32983057.732000008</v>
      </c>
      <c r="AW133" s="63">
        <f t="shared" si="83"/>
        <v>32983057.732000008</v>
      </c>
      <c r="AX133" s="63">
        <f t="shared" si="83"/>
        <v>21988909.328500006</v>
      </c>
      <c r="AY133" s="63">
        <f t="shared" si="83"/>
        <v>20191501.73804</v>
      </c>
      <c r="AZ133" s="63">
        <f t="shared" si="83"/>
        <v>32314398.636525009</v>
      </c>
      <c r="BA133" s="63">
        <f t="shared" si="83"/>
        <v>36346407.16328501</v>
      </c>
      <c r="BB133" s="63">
        <f t="shared" si="83"/>
        <v>36346407.16328501</v>
      </c>
      <c r="BC133" s="63">
        <f t="shared" si="83"/>
        <v>36346407.16328501</v>
      </c>
      <c r="BD133" s="63">
        <f t="shared" si="83"/>
        <v>36346407.16328501</v>
      </c>
      <c r="BE133" s="63">
        <f t="shared" si="83"/>
        <v>36346407.16328501</v>
      </c>
      <c r="BF133" s="63">
        <f t="shared" si="83"/>
        <v>36346407.16328501</v>
      </c>
      <c r="BG133" s="63">
        <f t="shared" si="83"/>
        <v>36346407.16328501</v>
      </c>
      <c r="BH133" s="63">
        <f t="shared" si="83"/>
        <v>36346407.16328501</v>
      </c>
      <c r="BI133" s="63">
        <f t="shared" si="83"/>
        <v>36346407.16328501</v>
      </c>
      <c r="BJ133" s="63">
        <f t="shared" si="83"/>
        <v>24239895.214925002</v>
      </c>
      <c r="BK133" s="118">
        <f>SUM(C133:BJ133)</f>
        <v>1318100731.017055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5:E7 G5:G7 I6:I7 K6:K7 C5 F132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2.6640625" bestFit="1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87" t="s">
        <v>310</v>
      </c>
      <c r="B2" s="387"/>
    </row>
    <row r="3" spans="1:63" x14ac:dyDescent="0.15">
      <c r="A3" s="10"/>
      <c r="B3" s="10"/>
    </row>
    <row r="4" spans="1:63" x14ac:dyDescent="0.15">
      <c r="A4" s="387" t="s">
        <v>348</v>
      </c>
      <c r="B4" s="387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349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6034000</v>
      </c>
      <c r="G7" s="9">
        <f>'REV-REVCALC_CWS'!G17</f>
        <v>10556000</v>
      </c>
      <c r="H7" s="9">
        <f>'REV-REVCALC_CWS'!H17</f>
        <v>10556000</v>
      </c>
      <c r="I7" s="9">
        <f>'REV-REVCALC_CWS'!I17</f>
        <v>10556000</v>
      </c>
      <c r="J7" s="9">
        <f>'REV-REVCALC_CWS'!J17</f>
        <v>10556000</v>
      </c>
      <c r="K7" s="9">
        <f>'REV-REVCALC_CWS'!K17</f>
        <v>10556000</v>
      </c>
      <c r="L7" s="9">
        <f>'REV-REVCALC_CWS'!L17</f>
        <v>10556000</v>
      </c>
      <c r="M7" s="9">
        <f>'REV-REVCALC_CWS'!M17</f>
        <v>10556000</v>
      </c>
      <c r="N7" s="9">
        <f>'REV-REVCALC_CWS'!N17</f>
        <v>10052000</v>
      </c>
      <c r="O7" s="9">
        <f>'REV-REVCALC_CWS'!O17</f>
        <v>10620820</v>
      </c>
      <c r="P7" s="9">
        <f>'REV-REVCALC_CWS'!P17</f>
        <v>17002300</v>
      </c>
      <c r="Q7" s="9">
        <f>'REV-REVCALC_CWS'!Q17</f>
        <v>19114480</v>
      </c>
      <c r="R7" s="9">
        <f>'REV-REVCALC_CWS'!R17</f>
        <v>19114480</v>
      </c>
      <c r="S7" s="9">
        <f>'REV-REVCALC_CWS'!S17</f>
        <v>19114480</v>
      </c>
      <c r="T7" s="9">
        <f>'REV-REVCALC_CWS'!T17</f>
        <v>19114480</v>
      </c>
      <c r="U7" s="9">
        <f>'REV-REVCALC_CWS'!U17</f>
        <v>19114480</v>
      </c>
      <c r="V7" s="9">
        <f>'REV-REVCALC_CWS'!V17</f>
        <v>19114480</v>
      </c>
      <c r="W7" s="9">
        <f>'REV-REVCALC_CWS'!W17</f>
        <v>19114480</v>
      </c>
      <c r="X7" s="9">
        <f>'REV-REVCALC_CWS'!X17</f>
        <v>19114480</v>
      </c>
      <c r="Y7" s="9">
        <f>'REV-REVCALC_CWS'!Y17</f>
        <v>19114480</v>
      </c>
      <c r="Z7" s="9">
        <f>'REV-REVCALC_CWS'!Z17</f>
        <v>12733000</v>
      </c>
      <c r="AA7" s="9">
        <f>'REV-REVCALC_CWS'!AA17</f>
        <v>14537940.200000001</v>
      </c>
      <c r="AB7" s="9">
        <f>'REV-REVCALC_CWS'!AB17</f>
        <v>23273527.199999999</v>
      </c>
      <c r="AC7" s="9">
        <f>'REV-REVCALC_CWS'!AC17</f>
        <v>26174703.800000001</v>
      </c>
      <c r="AD7" s="9">
        <f>'REV-REVCALC_CWS'!AD17</f>
        <v>26174703.800000001</v>
      </c>
      <c r="AE7" s="9">
        <f>'REV-REVCALC_CWS'!AE17</f>
        <v>26174703.800000001</v>
      </c>
      <c r="AF7" s="9">
        <f>'REV-REVCALC_CWS'!AF17</f>
        <v>26174703.800000001</v>
      </c>
      <c r="AG7" s="9">
        <f>'REV-REVCALC_CWS'!AG17</f>
        <v>26174703.800000001</v>
      </c>
      <c r="AH7" s="9">
        <f>'REV-REVCALC_CWS'!AH17</f>
        <v>26174703.800000001</v>
      </c>
      <c r="AI7" s="9">
        <f>'REV-REVCALC_CWS'!AI17</f>
        <v>26174703.800000001</v>
      </c>
      <c r="AJ7" s="9">
        <f>'REV-REVCALC_CWS'!AJ17</f>
        <v>26174703.800000001</v>
      </c>
      <c r="AK7" s="9">
        <f>'REV-REVCALC_CWS'!AK17</f>
        <v>26174703.800000001</v>
      </c>
      <c r="AL7" s="9">
        <f>'REV-REVCALC_CWS'!AL17</f>
        <v>17455145.400000002</v>
      </c>
      <c r="AM7" s="9">
        <f>'REV-REVCALC_CWS'!AM17</f>
        <v>32054475.138000004</v>
      </c>
      <c r="AN7" s="9">
        <f>'REV-REVCALC_CWS'!AN17</f>
        <v>51297450.58200001</v>
      </c>
      <c r="AO7" s="9">
        <f>'REV-REVCALC_CWS'!AO17</f>
        <v>57711775.730000012</v>
      </c>
      <c r="AP7" s="9">
        <f>'REV-REVCALC_CWS'!AP17</f>
        <v>57711775.730000012</v>
      </c>
      <c r="AQ7" s="9">
        <f>'REV-REVCALC_CWS'!AQ17</f>
        <v>57711775.730000012</v>
      </c>
      <c r="AR7" s="9">
        <f>'REV-REVCALC_CWS'!AR17</f>
        <v>57711775.730000012</v>
      </c>
      <c r="AS7" s="9">
        <f>'REV-REVCALC_CWS'!AS17</f>
        <v>57711775.730000012</v>
      </c>
      <c r="AT7" s="9">
        <f>'REV-REVCALC_CWS'!AT17</f>
        <v>57711775.730000012</v>
      </c>
      <c r="AU7" s="9">
        <f>'REV-REVCALC_CWS'!AU17</f>
        <v>57711775.730000012</v>
      </c>
      <c r="AV7" s="9">
        <f>'REV-REVCALC_CWS'!AV17</f>
        <v>57711775.730000012</v>
      </c>
      <c r="AW7" s="9">
        <f>'REV-REVCALC_CWS'!AW17</f>
        <v>57711775.730000012</v>
      </c>
      <c r="AX7" s="9">
        <f>'REV-REVCALC_CWS'!AX17</f>
        <v>38468800.286000006</v>
      </c>
      <c r="AY7" s="9">
        <f>'REV-REVCALC_CWS'!AY17</f>
        <v>35325952.469500005</v>
      </c>
      <c r="AZ7" s="9">
        <f>'REV-REVCALC_CWS'!AZ17</f>
        <v>56539875.095340014</v>
      </c>
      <c r="BA7" s="9">
        <f>'REV-REVCALC_CWS'!BA17</f>
        <v>63605065.589240015</v>
      </c>
      <c r="BB7" s="9">
        <f>'REV-REVCALC_CWS'!BB17</f>
        <v>63605065.589240015</v>
      </c>
      <c r="BC7" s="9">
        <f>'REV-REVCALC_CWS'!BC17</f>
        <v>63605065.589240015</v>
      </c>
      <c r="BD7" s="9">
        <f>'REV-REVCALC_CWS'!BD17</f>
        <v>63605065.589240015</v>
      </c>
      <c r="BE7" s="9">
        <f>'REV-REVCALC_CWS'!BE17</f>
        <v>63605065.589240015</v>
      </c>
      <c r="BF7" s="9">
        <f>'REV-REVCALC_CWS'!BF17</f>
        <v>63605065.589240015</v>
      </c>
      <c r="BG7" s="9">
        <f>'REV-REVCALC_CWS'!BG17</f>
        <v>63605065.589240015</v>
      </c>
      <c r="BH7" s="9">
        <f>'REV-REVCALC_CWS'!BH17</f>
        <v>63605065.589240015</v>
      </c>
      <c r="BI7" s="9">
        <f>'REV-REVCALC_CWS'!BI17</f>
        <v>63605065.589240015</v>
      </c>
      <c r="BJ7" s="9">
        <f>'REV-REVCALC_CWS'!BJ17</f>
        <v>42409494.107540011</v>
      </c>
    </row>
    <row r="8" spans="1:63" x14ac:dyDescent="0.15">
      <c r="B8" s="33" t="s">
        <v>350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0</v>
      </c>
      <c r="AC8" s="9">
        <f>'REV-REVCALC_CWS'!AC40</f>
        <v>0</v>
      </c>
      <c r="AD8" s="9">
        <f>'REV-REVCALC_CWS'!AD40</f>
        <v>0</v>
      </c>
      <c r="AE8" s="9">
        <f>'REV-REVCALC_CWS'!AE40</f>
        <v>0</v>
      </c>
      <c r="AF8" s="9">
        <f>'REV-REVCALC_CWS'!AF40</f>
        <v>0</v>
      </c>
      <c r="AG8" s="9">
        <f>'REV-REVCALC_CWS'!AG40</f>
        <v>0</v>
      </c>
      <c r="AH8" s="9">
        <f>'REV-REVCALC_CWS'!AH40</f>
        <v>0</v>
      </c>
      <c r="AI8" s="9">
        <f>'REV-REVCALC_CWS'!AI40</f>
        <v>0</v>
      </c>
      <c r="AJ8" s="9">
        <f>'REV-REVCALC_CWS'!AJ40</f>
        <v>0</v>
      </c>
      <c r="AK8" s="9">
        <f>'REV-REVCALC_CWS'!AK40</f>
        <v>0</v>
      </c>
      <c r="AL8" s="9">
        <f>'REV-REVCALC_CWS'!AL40</f>
        <v>0</v>
      </c>
      <c r="AM8" s="9">
        <f>'REV-REVCALC_CWS'!AM40</f>
        <v>0</v>
      </c>
      <c r="AN8" s="9">
        <f>'REV-REVCALC_CWS'!AN40</f>
        <v>0</v>
      </c>
      <c r="AO8" s="9">
        <f>'REV-REVCALC_CWS'!AO40</f>
        <v>0</v>
      </c>
      <c r="AP8" s="9">
        <f>'REV-REVCALC_CWS'!AP40</f>
        <v>0</v>
      </c>
      <c r="AQ8" s="9">
        <f>'REV-REVCALC_CWS'!AQ40</f>
        <v>0</v>
      </c>
      <c r="AR8" s="9">
        <f>'REV-REVCALC_CWS'!AR40</f>
        <v>0</v>
      </c>
      <c r="AS8" s="9">
        <f>'REV-REVCALC_CWS'!AS40</f>
        <v>0</v>
      </c>
      <c r="AT8" s="9">
        <f>'REV-REVCALC_CWS'!AT40</f>
        <v>0</v>
      </c>
      <c r="AU8" s="9">
        <f>'REV-REVCALC_CWS'!AU40</f>
        <v>0</v>
      </c>
      <c r="AV8" s="9">
        <f>'REV-REVCALC_CWS'!AV40</f>
        <v>0</v>
      </c>
      <c r="AW8" s="9">
        <f>'REV-REVCALC_CWS'!AW40</f>
        <v>0</v>
      </c>
      <c r="AX8" s="9">
        <f>'REV-REVCALC_CWS'!AX40</f>
        <v>0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351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>
        <f>'REV-REVCALC_CWS'!AM41</f>
        <v>0</v>
      </c>
      <c r="AN9" s="9">
        <f>'REV-REVCALC_CWS'!AN41</f>
        <v>0</v>
      </c>
      <c r="AO9" s="9">
        <f>'REV-REVCALC_CWS'!AO41</f>
        <v>0</v>
      </c>
      <c r="AP9" s="9">
        <f>'REV-REVCALC_CWS'!AP41</f>
        <v>0</v>
      </c>
      <c r="AQ9" s="9">
        <f>'REV-REVCALC_CWS'!AQ41</f>
        <v>0</v>
      </c>
      <c r="AR9" s="9">
        <f>'REV-REVCALC_CWS'!AR41</f>
        <v>0</v>
      </c>
      <c r="AS9" s="9">
        <f>'REV-REVCALC_CWS'!AS41</f>
        <v>0</v>
      </c>
      <c r="AT9" s="9">
        <f>'REV-REVCALC_CWS'!AT41</f>
        <v>0</v>
      </c>
      <c r="AU9" s="9">
        <f>'REV-REVCALC_CWS'!AU41</f>
        <v>0</v>
      </c>
      <c r="AV9" s="9">
        <f>'REV-REVCALC_CWS'!AV41</f>
        <v>0</v>
      </c>
      <c r="AW9" s="9">
        <f>'REV-REVCALC_CWS'!AW41</f>
        <v>0</v>
      </c>
      <c r="AX9" s="9">
        <f>'REV-REVCALC_CWS'!AX41</f>
        <v>0</v>
      </c>
      <c r="AY9" s="9">
        <f>'REV-REVCALC_CWS'!AY41</f>
        <v>0</v>
      </c>
      <c r="AZ9" s="9">
        <f>'REV-REVCALC_CWS'!AZ41</f>
        <v>0</v>
      </c>
      <c r="BA9" s="9">
        <f>'REV-REVCALC_CWS'!BA41</f>
        <v>0</v>
      </c>
      <c r="BB9" s="9">
        <f>'REV-REVCALC_CWS'!BB41</f>
        <v>0</v>
      </c>
      <c r="BC9" s="9">
        <f>'REV-REVCALC_CWS'!BC41</f>
        <v>0</v>
      </c>
      <c r="BD9" s="9">
        <f>'REV-REVCALC_CWS'!BD41</f>
        <v>0</v>
      </c>
      <c r="BE9" s="9">
        <f>'REV-REVCALC_CWS'!BE41</f>
        <v>0</v>
      </c>
      <c r="BF9" s="9">
        <f>'REV-REVCALC_CWS'!BF41</f>
        <v>0</v>
      </c>
      <c r="BG9" s="9">
        <f>'REV-REVCALC_CWS'!BG41</f>
        <v>0</v>
      </c>
      <c r="BH9" s="9">
        <f>'REV-REVCALC_CWS'!BH41</f>
        <v>0</v>
      </c>
      <c r="BI9" s="9">
        <f>'REV-REVCALC_CWS'!BI41</f>
        <v>0</v>
      </c>
      <c r="BJ9" s="9">
        <f>'REV-REVCALC_CWS'!BJ41</f>
        <v>0</v>
      </c>
    </row>
    <row r="10" spans="1:63" x14ac:dyDescent="0.15">
      <c r="B10" s="33" t="s">
        <v>1049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270000</v>
      </c>
      <c r="G10" s="9">
        <f>'REV-REVCALC_CWS'!G44</f>
        <v>472500</v>
      </c>
      <c r="H10" s="9">
        <f>'REV-REVCALC_CWS'!H44</f>
        <v>472500</v>
      </c>
      <c r="I10" s="9">
        <f>'REV-REVCALC_CWS'!I44</f>
        <v>472500</v>
      </c>
      <c r="J10" s="9">
        <f>'REV-REVCALC_CWS'!J44</f>
        <v>472500</v>
      </c>
      <c r="K10" s="9">
        <f>'REV-REVCALC_CWS'!K44</f>
        <v>472500</v>
      </c>
      <c r="L10" s="9">
        <f>'REV-REVCALC_CWS'!L44</f>
        <v>472500</v>
      </c>
      <c r="M10" s="9">
        <f>'REV-REVCALC_CWS'!M44</f>
        <v>472500</v>
      </c>
      <c r="N10" s="9">
        <f>'REV-REVCALC_CWS'!N44</f>
        <v>450000</v>
      </c>
      <c r="O10" s="9">
        <f>'REV-REVCALC_CWS'!O44</f>
        <v>513600</v>
      </c>
      <c r="P10" s="9">
        <f>'REV-REVCALC_CWS'!P44</f>
        <v>821225</v>
      </c>
      <c r="Q10" s="9">
        <f>'REV-REVCALC_CWS'!Q44</f>
        <v>922875</v>
      </c>
      <c r="R10" s="9">
        <f>'REV-REVCALC_CWS'!R44</f>
        <v>922875</v>
      </c>
      <c r="S10" s="9">
        <f>'REV-REVCALC_CWS'!S44</f>
        <v>922875</v>
      </c>
      <c r="T10" s="9">
        <f>'REV-REVCALC_CWS'!T44</f>
        <v>922875</v>
      </c>
      <c r="U10" s="9">
        <f>'REV-REVCALC_CWS'!U44</f>
        <v>922875</v>
      </c>
      <c r="V10" s="9">
        <f>'REV-REVCALC_CWS'!V44</f>
        <v>922875</v>
      </c>
      <c r="W10" s="9">
        <f>'REV-REVCALC_CWS'!W44</f>
        <v>922875</v>
      </c>
      <c r="X10" s="9">
        <f>'REV-REVCALC_CWS'!X44</f>
        <v>922875</v>
      </c>
      <c r="Y10" s="9">
        <f>'REV-REVCALC_CWS'!Y44</f>
        <v>922875</v>
      </c>
      <c r="Z10" s="9">
        <f>'REV-REVCALC_CWS'!Z44</f>
        <v>615250</v>
      </c>
      <c r="AA10" s="9">
        <f>'REV-REVCALC_CWS'!AA44</f>
        <v>807154.5</v>
      </c>
      <c r="AB10" s="9">
        <f>'REV-REVCALC_CWS'!AB44</f>
        <v>1290874.75</v>
      </c>
      <c r="AC10" s="9">
        <f>'REV-REVCALC_CWS'!AC44</f>
        <v>1451160.75</v>
      </c>
      <c r="AD10" s="9">
        <f>'REV-REVCALC_CWS'!AD44</f>
        <v>1451160.75</v>
      </c>
      <c r="AE10" s="9">
        <f>'REV-REVCALC_CWS'!AE44</f>
        <v>1451160.75</v>
      </c>
      <c r="AF10" s="9">
        <f>'REV-REVCALC_CWS'!AF44</f>
        <v>1451160.75</v>
      </c>
      <c r="AG10" s="9">
        <f>'REV-REVCALC_CWS'!AG44</f>
        <v>1451160.75</v>
      </c>
      <c r="AH10" s="9">
        <f>'REV-REVCALC_CWS'!AH44</f>
        <v>1451160.75</v>
      </c>
      <c r="AI10" s="9">
        <f>'REV-REVCALC_CWS'!AI44</f>
        <v>1451160.75</v>
      </c>
      <c r="AJ10" s="9">
        <f>'REV-REVCALC_CWS'!AJ44</f>
        <v>1451160.75</v>
      </c>
      <c r="AK10" s="9">
        <f>'REV-REVCALC_CWS'!AK44</f>
        <v>1451160.75</v>
      </c>
      <c r="AL10" s="9">
        <f>'REV-REVCALC_CWS'!AL44</f>
        <v>967440.5</v>
      </c>
      <c r="AM10" s="9">
        <f>'REV-REVCALC_CWS'!AM44</f>
        <v>1718122.8075000001</v>
      </c>
      <c r="AN10" s="9">
        <f>'REV-REVCALC_CWS'!AN44</f>
        <v>2750221.5350000001</v>
      </c>
      <c r="AO10" s="9">
        <f>'REV-REVCALC_CWS'!AO44</f>
        <v>3093233.5750000002</v>
      </c>
      <c r="AP10" s="9">
        <f>'REV-REVCALC_CWS'!AP44</f>
        <v>3093233.5750000002</v>
      </c>
      <c r="AQ10" s="9">
        <f>'REV-REVCALC_CWS'!AQ44</f>
        <v>3093233.5750000002</v>
      </c>
      <c r="AR10" s="9">
        <f>'REV-REVCALC_CWS'!AR44</f>
        <v>3093233.5750000002</v>
      </c>
      <c r="AS10" s="9">
        <f>'REV-REVCALC_CWS'!AS44</f>
        <v>3093233.5750000002</v>
      </c>
      <c r="AT10" s="9">
        <f>'REV-REVCALC_CWS'!AT44</f>
        <v>3093233.5750000002</v>
      </c>
      <c r="AU10" s="9">
        <f>'REV-REVCALC_CWS'!AU44</f>
        <v>3093233.5750000002</v>
      </c>
      <c r="AV10" s="9">
        <f>'REV-REVCALC_CWS'!AV44</f>
        <v>3093233.5750000002</v>
      </c>
      <c r="AW10" s="9">
        <f>'REV-REVCALC_CWS'!AW44</f>
        <v>3093233.5750000002</v>
      </c>
      <c r="AX10" s="9">
        <f>'REV-REVCALC_CWS'!AX44</f>
        <v>2061134.8475000001</v>
      </c>
      <c r="AY10" s="9">
        <f>'REV-REVCALC_CWS'!AY44</f>
        <v>1894100.2344500001</v>
      </c>
      <c r="AZ10" s="9">
        <f>'REV-REVCALC_CWS'!AZ44</f>
        <v>3031215.7731249998</v>
      </c>
      <c r="BA10" s="9">
        <f>'REV-REVCALC_CWS'!BA44</f>
        <v>3408069.6260000002</v>
      </c>
      <c r="BB10" s="9">
        <f>'REV-REVCALC_CWS'!BB44</f>
        <v>3408069.6260000002</v>
      </c>
      <c r="BC10" s="9">
        <f>'REV-REVCALC_CWS'!BC44</f>
        <v>3408069.6260000002</v>
      </c>
      <c r="BD10" s="9">
        <f>'REV-REVCALC_CWS'!BD44</f>
        <v>3408069.6260000002</v>
      </c>
      <c r="BE10" s="9">
        <f>'REV-REVCALC_CWS'!BE44</f>
        <v>3408069.6260000002</v>
      </c>
      <c r="BF10" s="9">
        <f>'REV-REVCALC_CWS'!BF44</f>
        <v>3408069.6260000002</v>
      </c>
      <c r="BG10" s="9">
        <f>'REV-REVCALC_CWS'!BG44</f>
        <v>3408069.6260000002</v>
      </c>
      <c r="BH10" s="9">
        <f>'REV-REVCALC_CWS'!BH44</f>
        <v>3408069.6260000002</v>
      </c>
      <c r="BI10" s="9">
        <f>'REV-REVCALC_CWS'!BI44</f>
        <v>3408069.6260000002</v>
      </c>
      <c r="BJ10" s="9">
        <f>'REV-REVCALC_CWS'!BJ44</f>
        <v>2274231.0773499999</v>
      </c>
    </row>
    <row r="11" spans="1:63" x14ac:dyDescent="0.15">
      <c r="B11" s="33" t="s">
        <v>353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>
        <f>'REV-REVCALC_CWS'!AM45</f>
        <v>0</v>
      </c>
      <c r="AN11" s="9">
        <f>'REV-REVCALC_CWS'!AN45</f>
        <v>0</v>
      </c>
      <c r="AO11" s="9">
        <f>'REV-REVCALC_CWS'!AO45</f>
        <v>0</v>
      </c>
      <c r="AP11" s="9">
        <f>'REV-REVCALC_CWS'!AP45</f>
        <v>0</v>
      </c>
      <c r="AQ11" s="9">
        <f>'REV-REVCALC_CWS'!AQ45</f>
        <v>0</v>
      </c>
      <c r="AR11" s="9">
        <f>'REV-REVCALC_CWS'!AR45</f>
        <v>0</v>
      </c>
      <c r="AS11" s="9">
        <f>'REV-REVCALC_CWS'!AS45</f>
        <v>0</v>
      </c>
      <c r="AT11" s="9">
        <f>'REV-REVCALC_CWS'!AT45</f>
        <v>0</v>
      </c>
      <c r="AU11" s="9">
        <f>'REV-REVCALC_CWS'!AU45</f>
        <v>0</v>
      </c>
      <c r="AV11" s="9">
        <f>'REV-REVCALC_CWS'!AV45</f>
        <v>0</v>
      </c>
      <c r="AW11" s="9">
        <f>'REV-REVCALC_CWS'!AW45</f>
        <v>0</v>
      </c>
      <c r="AX11" s="9">
        <f>'REV-REVCALC_CWS'!AX45</f>
        <v>0</v>
      </c>
      <c r="AY11" s="9">
        <f>'REV-REVCALC_CWS'!AY45</f>
        <v>0</v>
      </c>
      <c r="AZ11" s="9">
        <f>'REV-REVCALC_CWS'!AZ45</f>
        <v>0</v>
      </c>
      <c r="BA11" s="9">
        <f>'REV-REVCALC_CWS'!BA45</f>
        <v>0</v>
      </c>
      <c r="BB11" s="9">
        <f>'REV-REVCALC_CWS'!BB45</f>
        <v>0</v>
      </c>
      <c r="BC11" s="9">
        <f>'REV-REVCALC_CWS'!BC45</f>
        <v>0</v>
      </c>
      <c r="BD11" s="9">
        <f>'REV-REVCALC_CWS'!BD45</f>
        <v>0</v>
      </c>
      <c r="BE11" s="9">
        <f>'REV-REVCALC_CWS'!BE45</f>
        <v>0</v>
      </c>
      <c r="BF11" s="9">
        <f>'REV-REVCALC_CWS'!BF45</f>
        <v>0</v>
      </c>
      <c r="BG11" s="9">
        <f>'REV-REVCALC_CWS'!BG45</f>
        <v>0</v>
      </c>
      <c r="BH11" s="9">
        <f>'REV-REVCALC_CWS'!BH45</f>
        <v>0</v>
      </c>
      <c r="BI11" s="9">
        <f>'REV-REVCALC_CWS'!BI45</f>
        <v>0</v>
      </c>
      <c r="BJ11" s="9">
        <f>'REV-REVCALC_CWS'!BJ45</f>
        <v>0</v>
      </c>
    </row>
    <row r="12" spans="1:63" x14ac:dyDescent="0.15">
      <c r="B12" s="33" t="s">
        <v>352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6304000</v>
      </c>
      <c r="G12" s="9">
        <f t="shared" si="0"/>
        <v>11028500</v>
      </c>
      <c r="H12" s="9">
        <f t="shared" si="0"/>
        <v>11028500</v>
      </c>
      <c r="I12" s="9">
        <f t="shared" si="0"/>
        <v>11028500</v>
      </c>
      <c r="J12" s="9">
        <f t="shared" si="0"/>
        <v>11028500</v>
      </c>
      <c r="K12" s="9">
        <f t="shared" si="0"/>
        <v>11028500</v>
      </c>
      <c r="L12" s="9">
        <f t="shared" si="0"/>
        <v>11028500</v>
      </c>
      <c r="M12" s="9">
        <f t="shared" si="0"/>
        <v>11028500</v>
      </c>
      <c r="N12" s="9">
        <f t="shared" si="0"/>
        <v>10502000</v>
      </c>
      <c r="O12" s="9">
        <f t="shared" si="0"/>
        <v>11134420</v>
      </c>
      <c r="P12" s="9">
        <f t="shared" si="0"/>
        <v>17823525</v>
      </c>
      <c r="Q12" s="9">
        <f t="shared" si="0"/>
        <v>20037355</v>
      </c>
      <c r="R12" s="9">
        <f t="shared" si="0"/>
        <v>20037355</v>
      </c>
      <c r="S12" s="9">
        <f t="shared" si="0"/>
        <v>20037355</v>
      </c>
      <c r="T12" s="9">
        <f t="shared" si="0"/>
        <v>20037355</v>
      </c>
      <c r="U12" s="9">
        <f t="shared" si="0"/>
        <v>20037355</v>
      </c>
      <c r="V12" s="9">
        <f t="shared" si="0"/>
        <v>20037355</v>
      </c>
      <c r="W12" s="9">
        <f t="shared" si="0"/>
        <v>20037355</v>
      </c>
      <c r="X12" s="9">
        <f t="shared" si="0"/>
        <v>20037355</v>
      </c>
      <c r="Y12" s="9">
        <f t="shared" si="0"/>
        <v>20037355</v>
      </c>
      <c r="Z12" s="9">
        <f t="shared" si="0"/>
        <v>13348250</v>
      </c>
      <c r="AA12" s="9">
        <f t="shared" si="0"/>
        <v>15345094.700000001</v>
      </c>
      <c r="AB12" s="9">
        <f t="shared" si="0"/>
        <v>24564401.949999999</v>
      </c>
      <c r="AC12" s="9">
        <f t="shared" si="0"/>
        <v>27625864.550000001</v>
      </c>
      <c r="AD12" s="9">
        <f t="shared" si="0"/>
        <v>27625864.550000001</v>
      </c>
      <c r="AE12" s="9">
        <f t="shared" si="0"/>
        <v>27625864.550000001</v>
      </c>
      <c r="AF12" s="9">
        <f t="shared" si="0"/>
        <v>27625864.550000001</v>
      </c>
      <c r="AG12" s="9">
        <f t="shared" si="0"/>
        <v>27625864.550000001</v>
      </c>
      <c r="AH12" s="9">
        <f t="shared" si="0"/>
        <v>27625864.550000001</v>
      </c>
      <c r="AI12" s="9">
        <f t="shared" si="0"/>
        <v>27625864.550000001</v>
      </c>
      <c r="AJ12" s="9">
        <f t="shared" si="0"/>
        <v>27625864.550000001</v>
      </c>
      <c r="AK12" s="9">
        <f t="shared" si="0"/>
        <v>27625864.550000001</v>
      </c>
      <c r="AL12" s="9">
        <f t="shared" si="0"/>
        <v>18422585.900000002</v>
      </c>
      <c r="AM12" s="9">
        <f t="shared" si="0"/>
        <v>33772597.945500001</v>
      </c>
      <c r="AN12" s="9">
        <f t="shared" si="0"/>
        <v>54047672.117000014</v>
      </c>
      <c r="AO12" s="9">
        <f t="shared" si="0"/>
        <v>60805009.305000015</v>
      </c>
      <c r="AP12" s="9">
        <f t="shared" si="0"/>
        <v>60805009.305000015</v>
      </c>
      <c r="AQ12" s="9">
        <f t="shared" si="0"/>
        <v>60805009.305000015</v>
      </c>
      <c r="AR12" s="9">
        <f t="shared" si="0"/>
        <v>60805009.305000015</v>
      </c>
      <c r="AS12" s="9">
        <f t="shared" si="0"/>
        <v>60805009.305000015</v>
      </c>
      <c r="AT12" s="9">
        <f t="shared" si="0"/>
        <v>60805009.305000015</v>
      </c>
      <c r="AU12" s="9">
        <f t="shared" si="0"/>
        <v>60805009.305000015</v>
      </c>
      <c r="AV12" s="9">
        <f t="shared" si="0"/>
        <v>60805009.305000015</v>
      </c>
      <c r="AW12" s="9">
        <f t="shared" si="0"/>
        <v>60805009.305000015</v>
      </c>
      <c r="AX12" s="9">
        <f t="shared" si="0"/>
        <v>40529935.13350001</v>
      </c>
      <c r="AY12" s="9">
        <f t="shared" si="0"/>
        <v>37220052.703950003</v>
      </c>
      <c r="AZ12" s="9">
        <f t="shared" si="0"/>
        <v>59571090.868465014</v>
      </c>
      <c r="BA12" s="9">
        <f t="shared" si="0"/>
        <v>67013135.215240017</v>
      </c>
      <c r="BB12" s="9">
        <f t="shared" si="0"/>
        <v>67013135.215240017</v>
      </c>
      <c r="BC12" s="9">
        <f t="shared" si="0"/>
        <v>67013135.215240017</v>
      </c>
      <c r="BD12" s="9">
        <f t="shared" si="0"/>
        <v>67013135.215240017</v>
      </c>
      <c r="BE12" s="9">
        <f t="shared" si="0"/>
        <v>67013135.215240017</v>
      </c>
      <c r="BF12" s="9">
        <f t="shared" si="0"/>
        <v>67013135.215240017</v>
      </c>
      <c r="BG12" s="9">
        <f t="shared" si="0"/>
        <v>67013135.215240017</v>
      </c>
      <c r="BH12" s="9">
        <f t="shared" si="0"/>
        <v>67013135.215240017</v>
      </c>
      <c r="BI12" s="9">
        <f t="shared" si="0"/>
        <v>67013135.215240017</v>
      </c>
      <c r="BJ12" s="9">
        <f t="shared" si="0"/>
        <v>44683725.184890009</v>
      </c>
      <c r="BK12" s="66">
        <f>SUM(C12:BJ12)</f>
        <v>2043801128.1354654</v>
      </c>
    </row>
    <row r="13" spans="1:63" s="37" customFormat="1" x14ac:dyDescent="0.15">
      <c r="B13" s="37" t="s">
        <v>301</v>
      </c>
      <c r="N13" s="38">
        <f>SUM(C7:N11)</f>
        <v>94005500</v>
      </c>
      <c r="Z13" s="38">
        <f>SUM(O7:Z11)</f>
        <v>222642390</v>
      </c>
      <c r="AL13" s="38">
        <f>SUM(AA7:AL11)</f>
        <v>306964863.5</v>
      </c>
      <c r="AX13" s="38">
        <f>SUM(AM7:AX11)</f>
        <v>675595288.94100046</v>
      </c>
      <c r="BJ13" s="38">
        <f>SUM(AY7:BJ11)</f>
        <v>744593085.69446576</v>
      </c>
      <c r="BK13" s="65">
        <f>SUM(C13:BJ13)</f>
        <v>2043801128.1354661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617</v>
      </c>
    </row>
    <row r="17" spans="2:62" x14ac:dyDescent="0.15">
      <c r="C17" s="387" t="s">
        <v>35</v>
      </c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 t="s">
        <v>36</v>
      </c>
      <c r="P17" s="387"/>
      <c r="Q17" s="387"/>
      <c r="R17" s="387"/>
      <c r="S17" s="387"/>
      <c r="T17" s="387"/>
      <c r="U17" s="387"/>
      <c r="V17" s="387"/>
      <c r="W17" s="387"/>
      <c r="X17" s="387"/>
      <c r="Y17" s="387"/>
      <c r="Z17" s="387"/>
      <c r="AA17" s="387" t="s">
        <v>37</v>
      </c>
      <c r="AB17" s="387"/>
      <c r="AC17" s="387"/>
      <c r="AD17" s="387"/>
      <c r="AE17" s="387"/>
      <c r="AF17" s="387"/>
      <c r="AG17" s="387"/>
      <c r="AH17" s="387"/>
      <c r="AI17" s="387"/>
      <c r="AJ17" s="387"/>
      <c r="AK17" s="387"/>
      <c r="AL17" s="387"/>
      <c r="AM17" s="387" t="s">
        <v>38</v>
      </c>
      <c r="AN17" s="387"/>
      <c r="AO17" s="387"/>
      <c r="AP17" s="387"/>
      <c r="AQ17" s="387"/>
      <c r="AR17" s="387"/>
      <c r="AS17" s="387"/>
      <c r="AT17" s="387"/>
      <c r="AU17" s="387"/>
      <c r="AV17" s="387"/>
      <c r="AW17" s="387"/>
      <c r="AX17" s="387"/>
      <c r="AY17" s="387" t="s">
        <v>39</v>
      </c>
      <c r="AZ17" s="387"/>
      <c r="BA17" s="387"/>
      <c r="BB17" s="387"/>
      <c r="BC17" s="387"/>
      <c r="BD17" s="387"/>
      <c r="BE17" s="387"/>
      <c r="BF17" s="387"/>
      <c r="BG17" s="387"/>
      <c r="BH17" s="387"/>
      <c r="BI17" s="387"/>
      <c r="BJ17" s="387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352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4182000</v>
      </c>
      <c r="G20" s="9">
        <f>'FIN-P&amp;L_CWS'!I129</f>
        <v>7318000</v>
      </c>
      <c r="H20" s="9">
        <f>'FIN-P&amp;L_CWS'!J129</f>
        <v>7318000</v>
      </c>
      <c r="I20" s="9">
        <f>'FIN-P&amp;L_CWS'!K129</f>
        <v>7318000</v>
      </c>
      <c r="J20" s="9">
        <f>'FIN-P&amp;L_CWS'!L129</f>
        <v>7318000</v>
      </c>
      <c r="K20" s="9">
        <f>'FIN-P&amp;L_CWS'!M129</f>
        <v>7318000</v>
      </c>
      <c r="L20" s="9">
        <f>'FIN-P&amp;L_CWS'!N129</f>
        <v>7318000</v>
      </c>
      <c r="M20" s="9">
        <f>'FIN-P&amp;L_CWS'!O129</f>
        <v>7318000</v>
      </c>
      <c r="N20" s="9">
        <f>'FIN-P&amp;L_CWS'!P129</f>
        <v>6963500</v>
      </c>
      <c r="O20" s="9">
        <f>'FIN-P&amp;L_CWS'!Q129</f>
        <v>7554735</v>
      </c>
      <c r="P20" s="9">
        <f>'FIN-P&amp;L_CWS'!R129</f>
        <v>12085650</v>
      </c>
      <c r="Q20" s="9">
        <f>'FIN-P&amp;L_CWS'!S129</f>
        <v>13593815</v>
      </c>
      <c r="R20" s="9">
        <f>'FIN-P&amp;L_CWS'!T129</f>
        <v>13593815</v>
      </c>
      <c r="S20" s="9">
        <f>'FIN-P&amp;L_CWS'!U129</f>
        <v>13593815</v>
      </c>
      <c r="T20" s="9">
        <f>'FIN-P&amp;L_CWS'!V129</f>
        <v>13593815</v>
      </c>
      <c r="U20" s="9">
        <f>'FIN-P&amp;L_CWS'!W129</f>
        <v>13593815</v>
      </c>
      <c r="V20" s="9">
        <f>'FIN-P&amp;L_CWS'!X129</f>
        <v>13593815</v>
      </c>
      <c r="W20" s="9">
        <f>'FIN-P&amp;L_CWS'!Y129</f>
        <v>13593815</v>
      </c>
      <c r="X20" s="9">
        <f>'FIN-P&amp;L_CWS'!Z129</f>
        <v>13593815</v>
      </c>
      <c r="Y20" s="9">
        <f>'FIN-P&amp;L_CWS'!AA129</f>
        <v>13593815</v>
      </c>
      <c r="Z20" s="9">
        <f>'FIN-P&amp;L_CWS'!AB129</f>
        <v>9062900</v>
      </c>
      <c r="AA20" s="9">
        <f>'FIN-P&amp;L_CWS'!AC129</f>
        <v>16657150.100000001</v>
      </c>
      <c r="AB20" s="9">
        <f>'FIN-P&amp;L_CWS'!AD129</f>
        <v>26643540.350000001</v>
      </c>
      <c r="AC20" s="9">
        <f>'FIN-P&amp;L_CWS'!AE129</f>
        <v>29977489.149999999</v>
      </c>
      <c r="AD20" s="9">
        <f>'FIN-P&amp;L_CWS'!AF129</f>
        <v>29977489.149999999</v>
      </c>
      <c r="AE20" s="9">
        <f>'FIN-P&amp;L_CWS'!AG129</f>
        <v>29977489.149999999</v>
      </c>
      <c r="AF20" s="9">
        <f>'FIN-P&amp;L_CWS'!AH129</f>
        <v>29977489.149999999</v>
      </c>
      <c r="AG20" s="9">
        <f>'FIN-P&amp;L_CWS'!AI129</f>
        <v>29977489.149999999</v>
      </c>
      <c r="AH20" s="9">
        <f>'FIN-P&amp;L_CWS'!AJ129</f>
        <v>29977489.149999999</v>
      </c>
      <c r="AI20" s="9">
        <f>'FIN-P&amp;L_CWS'!AK129</f>
        <v>29977489.149999999</v>
      </c>
      <c r="AJ20" s="9">
        <f>'FIN-P&amp;L_CWS'!AL129</f>
        <v>29977489.149999999</v>
      </c>
      <c r="AK20" s="9">
        <f>'FIN-P&amp;L_CWS'!AM129</f>
        <v>29977489.149999999</v>
      </c>
      <c r="AL20" s="9">
        <f>'FIN-P&amp;L_CWS'!AN129</f>
        <v>19981939.700000003</v>
      </c>
      <c r="AM20" s="9">
        <f>'FIN-P&amp;L_CWS'!AO129</f>
        <v>25235296.176500004</v>
      </c>
      <c r="AN20" s="9">
        <f>'FIN-P&amp;L_CWS'!AP129</f>
        <v>40379168.977000006</v>
      </c>
      <c r="AO20" s="9">
        <f>'FIN-P&amp;L_CWS'!AQ129</f>
        <v>45426105.708000004</v>
      </c>
      <c r="AP20" s="9">
        <f>'FIN-P&amp;L_CWS'!AR129</f>
        <v>45426105.708000004</v>
      </c>
      <c r="AQ20" s="9">
        <f>'FIN-P&amp;L_CWS'!AS129</f>
        <v>45426105.708000004</v>
      </c>
      <c r="AR20" s="9">
        <f>'FIN-P&amp;L_CWS'!AT129</f>
        <v>45426105.708000004</v>
      </c>
      <c r="AS20" s="9">
        <f>'FIN-P&amp;L_CWS'!AU129</f>
        <v>45426105.708000004</v>
      </c>
      <c r="AT20" s="9">
        <f>'FIN-P&amp;L_CWS'!AV129</f>
        <v>45426105.708000004</v>
      </c>
      <c r="AU20" s="9">
        <f>'FIN-P&amp;L_CWS'!AW129</f>
        <v>45426105.708000004</v>
      </c>
      <c r="AV20" s="9">
        <f>'FIN-P&amp;L_CWS'!AX129</f>
        <v>45426105.708000004</v>
      </c>
      <c r="AW20" s="9">
        <f>'FIN-P&amp;L_CWS'!AY129</f>
        <v>45426105.708000004</v>
      </c>
      <c r="AX20" s="9">
        <f>'FIN-P&amp;L_CWS'!AZ129</f>
        <v>30282232.907500006</v>
      </c>
      <c r="AY20" s="9">
        <f>'FIN-P&amp;L_CWS'!BA129</f>
        <v>24295175.280300003</v>
      </c>
      <c r="AZ20" s="9">
        <f>'FIN-P&amp;L_CWS'!BB129</f>
        <v>38882898.079345003</v>
      </c>
      <c r="BA20" s="9">
        <f>'FIN-P&amp;L_CWS'!BC129</f>
        <v>43731052.978970014</v>
      </c>
      <c r="BB20" s="9">
        <f>'FIN-P&amp;L_CWS'!BD129</f>
        <v>43731052.978970014</v>
      </c>
      <c r="BC20" s="9">
        <f>'FIN-P&amp;L_CWS'!BE129</f>
        <v>43731052.978970014</v>
      </c>
      <c r="BD20" s="9">
        <f>'FIN-P&amp;L_CWS'!BF129</f>
        <v>43731052.978970014</v>
      </c>
      <c r="BE20" s="9">
        <f>'FIN-P&amp;L_CWS'!BG129</f>
        <v>43731052.978970014</v>
      </c>
      <c r="BF20" s="9">
        <f>'FIN-P&amp;L_CWS'!BH129</f>
        <v>43731052.978970014</v>
      </c>
      <c r="BG20" s="9">
        <f>'FIN-P&amp;L_CWS'!BI129</f>
        <v>43731052.978970014</v>
      </c>
      <c r="BH20" s="9">
        <f>'FIN-P&amp;L_CWS'!BJ129</f>
        <v>43731052.978970014</v>
      </c>
      <c r="BI20" s="9">
        <f>'FIN-P&amp;L_CWS'!BK129</f>
        <v>43731052.978970014</v>
      </c>
      <c r="BJ20" s="9">
        <f>'FIN-P&amp;L_CWS'!BL129</f>
        <v>29166270.026020009</v>
      </c>
    </row>
    <row r="21" spans="2:62" x14ac:dyDescent="0.15">
      <c r="B21" s="33" t="s">
        <v>289</v>
      </c>
      <c r="C21" s="9">
        <f>'FIN-P&amp;L_CWS'!E206</f>
        <v>0</v>
      </c>
      <c r="D21" s="9">
        <f>'FIN-P&amp;L_CWS'!F206</f>
        <v>0</v>
      </c>
      <c r="E21" s="9">
        <f>'FIN-P&amp;L_CWS'!G206</f>
        <v>0</v>
      </c>
      <c r="F21" s="9">
        <f>'FIN-P&amp;L_CWS'!H206</f>
        <v>22063250</v>
      </c>
      <c r="G21" s="9">
        <f>'FIN-P&amp;L_CWS'!I206</f>
        <v>17065916.666666668</v>
      </c>
      <c r="H21" s="9">
        <f>'FIN-P&amp;L_CWS'!J206</f>
        <v>19065916.666666668</v>
      </c>
      <c r="I21" s="9">
        <f>'FIN-P&amp;L_CWS'!K206</f>
        <v>18097250</v>
      </c>
      <c r="J21" s="9">
        <f>'FIN-P&amp;L_CWS'!L206</f>
        <v>18097250</v>
      </c>
      <c r="K21" s="9">
        <f>'FIN-P&amp;L_CWS'!M206</f>
        <v>18097250</v>
      </c>
      <c r="L21" s="9">
        <f>'FIN-P&amp;L_CWS'!N206</f>
        <v>18097250</v>
      </c>
      <c r="M21" s="9">
        <f>'FIN-P&amp;L_CWS'!O206</f>
        <v>18097250</v>
      </c>
      <c r="N21" s="9">
        <f>'FIN-P&amp;L_CWS'!P206</f>
        <v>18097250</v>
      </c>
      <c r="O21" s="9">
        <f>'FIN-P&amp;L_CWS'!Q206</f>
        <v>20437250</v>
      </c>
      <c r="P21" s="9">
        <f>'FIN-P&amp;L_CWS'!R206</f>
        <v>20437250</v>
      </c>
      <c r="Q21" s="9">
        <f>'FIN-P&amp;L_CWS'!S206</f>
        <v>20437250</v>
      </c>
      <c r="R21" s="9">
        <f>'FIN-P&amp;L_CWS'!T206</f>
        <v>19437250</v>
      </c>
      <c r="S21" s="9">
        <f>'FIN-P&amp;L_CWS'!U206</f>
        <v>19437250</v>
      </c>
      <c r="T21" s="9">
        <f>'FIN-P&amp;L_CWS'!V206</f>
        <v>19437250</v>
      </c>
      <c r="U21" s="9">
        <f>'FIN-P&amp;L_CWS'!W206</f>
        <v>19437250</v>
      </c>
      <c r="V21" s="9">
        <f>'FIN-P&amp;L_CWS'!X206</f>
        <v>19437250</v>
      </c>
      <c r="W21" s="9">
        <f>'FIN-P&amp;L_CWS'!Y206</f>
        <v>19437250</v>
      </c>
      <c r="X21" s="9">
        <f>'FIN-P&amp;L_CWS'!Z206</f>
        <v>19437250</v>
      </c>
      <c r="Y21" s="9">
        <f>'FIN-P&amp;L_CWS'!AA206</f>
        <v>19437250</v>
      </c>
      <c r="Z21" s="9">
        <f>'FIN-P&amp;L_CWS'!AB206</f>
        <v>19437250</v>
      </c>
      <c r="AA21" s="9">
        <f>'FIN-P&amp;L_CWS'!AC206</f>
        <v>24240050</v>
      </c>
      <c r="AB21" s="9">
        <f>'FIN-P&amp;L_CWS'!AD206</f>
        <v>24240050</v>
      </c>
      <c r="AC21" s="9">
        <f>'FIN-P&amp;L_CWS'!AE206</f>
        <v>24240050</v>
      </c>
      <c r="AD21" s="9">
        <f>'FIN-P&amp;L_CWS'!AF206</f>
        <v>24240050</v>
      </c>
      <c r="AE21" s="9">
        <f>'FIN-P&amp;L_CWS'!AG206</f>
        <v>24240050</v>
      </c>
      <c r="AF21" s="9">
        <f>'FIN-P&amp;L_CWS'!AH206</f>
        <v>24240050</v>
      </c>
      <c r="AG21" s="9">
        <f>'FIN-P&amp;L_CWS'!AI206</f>
        <v>24240050</v>
      </c>
      <c r="AH21" s="9">
        <f>'FIN-P&amp;L_CWS'!AJ206</f>
        <v>24240050</v>
      </c>
      <c r="AI21" s="9">
        <f>'FIN-P&amp;L_CWS'!AK206</f>
        <v>24240050</v>
      </c>
      <c r="AJ21" s="9">
        <f>'FIN-P&amp;L_CWS'!AL206</f>
        <v>24240050</v>
      </c>
      <c r="AK21" s="9">
        <f>'FIN-P&amp;L_CWS'!AM206</f>
        <v>24240050</v>
      </c>
      <c r="AL21" s="9">
        <f>'FIN-P&amp;L_CWS'!AN206</f>
        <v>24240050</v>
      </c>
      <c r="AM21" s="9">
        <f>'FIN-P&amp;L_CWS'!AO206</f>
        <v>25537126</v>
      </c>
      <c r="AN21" s="9">
        <f>'FIN-P&amp;L_CWS'!AP206</f>
        <v>25537126</v>
      </c>
      <c r="AO21" s="9">
        <f>'FIN-P&amp;L_CWS'!AQ206</f>
        <v>25537126</v>
      </c>
      <c r="AP21" s="9">
        <f>'FIN-P&amp;L_CWS'!AR206</f>
        <v>25537126</v>
      </c>
      <c r="AQ21" s="9">
        <f>'FIN-P&amp;L_CWS'!AS206</f>
        <v>25537126</v>
      </c>
      <c r="AR21" s="9">
        <f>'FIN-P&amp;L_CWS'!AT206</f>
        <v>25537126</v>
      </c>
      <c r="AS21" s="9">
        <f>'FIN-P&amp;L_CWS'!AU206</f>
        <v>25537126</v>
      </c>
      <c r="AT21" s="9">
        <f>'FIN-P&amp;L_CWS'!AV206</f>
        <v>25537126</v>
      </c>
      <c r="AU21" s="9">
        <f>'FIN-P&amp;L_CWS'!AW206</f>
        <v>25537126</v>
      </c>
      <c r="AV21" s="9">
        <f>'FIN-P&amp;L_CWS'!AX206</f>
        <v>25537126</v>
      </c>
      <c r="AW21" s="9">
        <f>'FIN-P&amp;L_CWS'!AY206</f>
        <v>25537126</v>
      </c>
      <c r="AX21" s="9">
        <f>'FIN-P&amp;L_CWS'!AZ206</f>
        <v>25537126</v>
      </c>
      <c r="AY21" s="9">
        <f>'FIN-P&amp;L_CWS'!BA206</f>
        <v>26943147.320000004</v>
      </c>
      <c r="AZ21" s="9">
        <f>'FIN-P&amp;L_CWS'!BB206</f>
        <v>26943147.320000004</v>
      </c>
      <c r="BA21" s="9">
        <f>'FIN-P&amp;L_CWS'!BC206</f>
        <v>26943147.320000004</v>
      </c>
      <c r="BB21" s="9">
        <f>'FIN-P&amp;L_CWS'!BD206</f>
        <v>26943147.320000004</v>
      </c>
      <c r="BC21" s="9">
        <f>'FIN-P&amp;L_CWS'!BE206</f>
        <v>26943147.320000004</v>
      </c>
      <c r="BD21" s="9">
        <f>'FIN-P&amp;L_CWS'!BF206</f>
        <v>26943147.320000004</v>
      </c>
      <c r="BE21" s="9">
        <f>'FIN-P&amp;L_CWS'!BG206</f>
        <v>26943147.320000004</v>
      </c>
      <c r="BF21" s="9">
        <f>'FIN-P&amp;L_CWS'!BH206</f>
        <v>26943147.320000004</v>
      </c>
      <c r="BG21" s="9">
        <f>'FIN-P&amp;L_CWS'!BI206</f>
        <v>26943147.320000004</v>
      </c>
      <c r="BH21" s="9">
        <f>'FIN-P&amp;L_CWS'!BJ206</f>
        <v>26943147.320000004</v>
      </c>
      <c r="BI21" s="9">
        <f>'FIN-P&amp;L_CWS'!BK206</f>
        <v>26943147.320000004</v>
      </c>
      <c r="BJ21" s="9">
        <f>'FIN-P&amp;L_CWS'!BL206</f>
        <v>26943147.320000004</v>
      </c>
    </row>
    <row r="22" spans="2:62" x14ac:dyDescent="0.15">
      <c r="B22" s="33" t="s">
        <v>527</v>
      </c>
      <c r="C22" s="9">
        <f>'FIN-P&amp;L_CWS'!E208</f>
        <v>0</v>
      </c>
      <c r="D22" s="9">
        <f>'FIN-P&amp;L_CWS'!F208</f>
        <v>0</v>
      </c>
      <c r="E22" s="9">
        <f>'FIN-P&amp;L_CWS'!G208</f>
        <v>0</v>
      </c>
      <c r="F22" s="9">
        <f>'FIN-P&amp;L_CWS'!H208</f>
        <v>-17881250</v>
      </c>
      <c r="G22" s="9">
        <f>'FIN-P&amp;L_CWS'!I208</f>
        <v>-9747916.6666666679</v>
      </c>
      <c r="H22" s="9">
        <f>'FIN-P&amp;L_CWS'!J208</f>
        <v>-11747916.666666668</v>
      </c>
      <c r="I22" s="9">
        <f>'FIN-P&amp;L_CWS'!K208</f>
        <v>-10779250</v>
      </c>
      <c r="J22" s="9">
        <f>'FIN-P&amp;L_CWS'!L208</f>
        <v>-10779250</v>
      </c>
      <c r="K22" s="9">
        <f>'FIN-P&amp;L_CWS'!M208</f>
        <v>-10779250</v>
      </c>
      <c r="L22" s="9">
        <f>'FIN-P&amp;L_CWS'!N208</f>
        <v>-10779250</v>
      </c>
      <c r="M22" s="9">
        <f>'FIN-P&amp;L_CWS'!O208</f>
        <v>-10779250</v>
      </c>
      <c r="N22" s="9">
        <f>'FIN-P&amp;L_CWS'!P208</f>
        <v>-11133750</v>
      </c>
      <c r="O22" s="9">
        <f>'FIN-P&amp;L_CWS'!Q208</f>
        <v>-12882515</v>
      </c>
      <c r="P22" s="9">
        <f>'FIN-P&amp;L_CWS'!R208</f>
        <v>-8351600</v>
      </c>
      <c r="Q22" s="9">
        <f>'FIN-P&amp;L_CWS'!S208</f>
        <v>-6843435</v>
      </c>
      <c r="R22" s="9">
        <f>'FIN-P&amp;L_CWS'!T208</f>
        <v>-5843435</v>
      </c>
      <c r="S22" s="9">
        <f>'FIN-P&amp;L_CWS'!U208</f>
        <v>-5843435</v>
      </c>
      <c r="T22" s="9">
        <f>'FIN-P&amp;L_CWS'!V208</f>
        <v>-5843435</v>
      </c>
      <c r="U22" s="9">
        <f>'FIN-P&amp;L_CWS'!W208</f>
        <v>-5843435</v>
      </c>
      <c r="V22" s="9">
        <f>'FIN-P&amp;L_CWS'!X208</f>
        <v>-5843435</v>
      </c>
      <c r="W22" s="9">
        <f>'FIN-P&amp;L_CWS'!Y208</f>
        <v>-5843435</v>
      </c>
      <c r="X22" s="9">
        <f>'FIN-P&amp;L_CWS'!Z208</f>
        <v>-5843435</v>
      </c>
      <c r="Y22" s="9">
        <f>'FIN-P&amp;L_CWS'!AA208</f>
        <v>-5843435</v>
      </c>
      <c r="Z22" s="9">
        <f>'FIN-P&amp;L_CWS'!AB208</f>
        <v>-10374350</v>
      </c>
      <c r="AA22" s="9">
        <f>'FIN-P&amp;L_CWS'!AC208</f>
        <v>-7582899.8999999985</v>
      </c>
      <c r="AB22" s="9">
        <f>'FIN-P&amp;L_CWS'!AD208</f>
        <v>2403490.3500000015</v>
      </c>
      <c r="AC22" s="9">
        <f>'FIN-P&amp;L_CWS'!AE208</f>
        <v>5737439.1499999985</v>
      </c>
      <c r="AD22" s="9">
        <f>'FIN-P&amp;L_CWS'!AF208</f>
        <v>5737439.1499999985</v>
      </c>
      <c r="AE22" s="9">
        <f>'FIN-P&amp;L_CWS'!AG208</f>
        <v>5737439.1499999985</v>
      </c>
      <c r="AF22" s="9">
        <f>'FIN-P&amp;L_CWS'!AH208</f>
        <v>5737439.1499999985</v>
      </c>
      <c r="AG22" s="9">
        <f>'FIN-P&amp;L_CWS'!AI208</f>
        <v>5737439.1499999985</v>
      </c>
      <c r="AH22" s="9">
        <f>'FIN-P&amp;L_CWS'!AJ208</f>
        <v>5737439.1499999985</v>
      </c>
      <c r="AI22" s="9">
        <f>'FIN-P&amp;L_CWS'!AK208</f>
        <v>5737439.1499999985</v>
      </c>
      <c r="AJ22" s="9">
        <f>'FIN-P&amp;L_CWS'!AL208</f>
        <v>5737439.1499999985</v>
      </c>
      <c r="AK22" s="9">
        <f>'FIN-P&amp;L_CWS'!AM208</f>
        <v>5737439.1499999985</v>
      </c>
      <c r="AL22" s="9">
        <f>'FIN-P&amp;L_CWS'!AN208</f>
        <v>-4258110.299999997</v>
      </c>
      <c r="AM22" s="9">
        <f>'FIN-P&amp;L_CWS'!AO208</f>
        <v>-301829.82349999622</v>
      </c>
      <c r="AN22" s="9">
        <f>'FIN-P&amp;L_CWS'!AP208</f>
        <v>14842042.977000006</v>
      </c>
      <c r="AO22" s="9">
        <f>'FIN-P&amp;L_CWS'!AQ208</f>
        <v>19888979.708000004</v>
      </c>
      <c r="AP22" s="9">
        <f>'FIN-P&amp;L_CWS'!AR208</f>
        <v>19888979.708000004</v>
      </c>
      <c r="AQ22" s="9">
        <f>'FIN-P&amp;L_CWS'!AS208</f>
        <v>19888979.708000004</v>
      </c>
      <c r="AR22" s="9">
        <f>'FIN-P&amp;L_CWS'!AT208</f>
        <v>19888979.708000004</v>
      </c>
      <c r="AS22" s="9">
        <f>'FIN-P&amp;L_CWS'!AU208</f>
        <v>19888979.708000004</v>
      </c>
      <c r="AT22" s="9">
        <f>'FIN-P&amp;L_CWS'!AV208</f>
        <v>19888979.708000004</v>
      </c>
      <c r="AU22" s="9">
        <f>'FIN-P&amp;L_CWS'!AW208</f>
        <v>19888979.708000004</v>
      </c>
      <c r="AV22" s="9">
        <f>'FIN-P&amp;L_CWS'!AX208</f>
        <v>19888979.708000004</v>
      </c>
      <c r="AW22" s="9">
        <f>'FIN-P&amp;L_CWS'!AY208</f>
        <v>19888979.708000004</v>
      </c>
      <c r="AX22" s="9">
        <f>'FIN-P&amp;L_CWS'!AZ208</f>
        <v>4745106.9075000063</v>
      </c>
      <c r="AY22" s="9">
        <f>'FIN-P&amp;L_CWS'!BA208</f>
        <v>-2647972.0397000015</v>
      </c>
      <c r="AZ22" s="9">
        <f>'FIN-P&amp;L_CWS'!BB208</f>
        <v>11939750.759344999</v>
      </c>
      <c r="BA22" s="9">
        <f>'FIN-P&amp;L_CWS'!BC208</f>
        <v>16787905.65897001</v>
      </c>
      <c r="BB22" s="9">
        <f>'FIN-P&amp;L_CWS'!BD208</f>
        <v>16787905.65897001</v>
      </c>
      <c r="BC22" s="9">
        <f>'FIN-P&amp;L_CWS'!BE208</f>
        <v>16787905.65897001</v>
      </c>
      <c r="BD22" s="9">
        <f>'FIN-P&amp;L_CWS'!BF208</f>
        <v>16787905.65897001</v>
      </c>
      <c r="BE22" s="9">
        <f>'FIN-P&amp;L_CWS'!BG208</f>
        <v>16787905.65897001</v>
      </c>
      <c r="BF22" s="9">
        <f>'FIN-P&amp;L_CWS'!BH208</f>
        <v>16787905.65897001</v>
      </c>
      <c r="BG22" s="9">
        <f>'FIN-P&amp;L_CWS'!BI208</f>
        <v>16787905.65897001</v>
      </c>
      <c r="BH22" s="9">
        <f>'FIN-P&amp;L_CWS'!BJ208</f>
        <v>16787905.65897001</v>
      </c>
      <c r="BI22" s="9">
        <f>'FIN-P&amp;L_CWS'!BK208</f>
        <v>16787905.65897001</v>
      </c>
      <c r="BJ22" s="9">
        <f>'FIN-P&amp;L_CWS'!BL208</f>
        <v>2223122.706020005</v>
      </c>
    </row>
    <row r="23" spans="2:62" x14ac:dyDescent="0.15">
      <c r="B23" s="33" t="s">
        <v>528</v>
      </c>
      <c r="C23" s="9">
        <f>'FIN-P&amp;L_CWS'!E209</f>
        <v>0</v>
      </c>
      <c r="D23" s="9">
        <f>'FIN-P&amp;L_CWS'!F209</f>
        <v>0</v>
      </c>
      <c r="E23" s="9">
        <f>'FIN-P&amp;L_CWS'!G209</f>
        <v>0</v>
      </c>
      <c r="F23" s="9">
        <f>'FIN-P&amp;L_CWS'!H209</f>
        <v>-17881250</v>
      </c>
      <c r="G23" s="9">
        <f>'FIN-P&amp;L_CWS'!I209</f>
        <v>-27629166.666666668</v>
      </c>
      <c r="H23" s="9">
        <f>'FIN-P&amp;L_CWS'!J209</f>
        <v>-39377083.333333336</v>
      </c>
      <c r="I23" s="9">
        <f>'FIN-P&amp;L_CWS'!K209</f>
        <v>-50156333.333333336</v>
      </c>
      <c r="J23" s="9">
        <f>'FIN-P&amp;L_CWS'!L209</f>
        <v>-60935583.333333336</v>
      </c>
      <c r="K23" s="9">
        <f>'FIN-P&amp;L_CWS'!M209</f>
        <v>-71714833.333333343</v>
      </c>
      <c r="L23" s="9">
        <f>'FIN-P&amp;L_CWS'!N209</f>
        <v>-82494083.333333343</v>
      </c>
      <c r="M23" s="9">
        <f>'FIN-P&amp;L_CWS'!O209</f>
        <v>-93273333.333333343</v>
      </c>
      <c r="N23" s="9">
        <f>'FIN-P&amp;L_CWS'!P209</f>
        <v>-104407083.33333334</v>
      </c>
      <c r="O23" s="9">
        <f>'FIN-P&amp;L_CWS'!Q209</f>
        <v>-117289598.33333334</v>
      </c>
      <c r="P23" s="9">
        <f>'FIN-P&amp;L_CWS'!R209</f>
        <v>-125641198.33333334</v>
      </c>
      <c r="Q23" s="9">
        <f>'FIN-P&amp;L_CWS'!S209</f>
        <v>-132484633.33333334</v>
      </c>
      <c r="R23" s="9">
        <f>'FIN-P&amp;L_CWS'!T209</f>
        <v>-138328068.33333334</v>
      </c>
      <c r="S23" s="9">
        <f>'FIN-P&amp;L_CWS'!U209</f>
        <v>-144171503.33333334</v>
      </c>
      <c r="T23" s="9">
        <f>'FIN-P&amp;L_CWS'!V209</f>
        <v>-150014938.33333334</v>
      </c>
      <c r="U23" s="9">
        <f>'FIN-P&amp;L_CWS'!W209</f>
        <v>-155858373.33333334</v>
      </c>
      <c r="V23" s="9">
        <f>'FIN-P&amp;L_CWS'!X209</f>
        <v>-161701808.33333334</v>
      </c>
      <c r="W23" s="9">
        <f>'FIN-P&amp;L_CWS'!Y209</f>
        <v>-167545243.33333334</v>
      </c>
      <c r="X23" s="9">
        <f>'FIN-P&amp;L_CWS'!Z209</f>
        <v>-173388678.33333334</v>
      </c>
      <c r="Y23" s="9">
        <f>'FIN-P&amp;L_CWS'!AA209</f>
        <v>-179232113.33333334</v>
      </c>
      <c r="Z23" s="9">
        <f>'FIN-P&amp;L_CWS'!AB209</f>
        <v>-189606463.33333334</v>
      </c>
      <c r="AA23" s="9">
        <f>'FIN-P&amp;L_CWS'!AC209</f>
        <v>-197189363.23333335</v>
      </c>
      <c r="AB23" s="9">
        <f>'FIN-P&amp;L_CWS'!AD209</f>
        <v>-194785872.88333336</v>
      </c>
      <c r="AC23" s="9">
        <f>'FIN-P&amp;L_CWS'!AE209</f>
        <v>-189048433.73333335</v>
      </c>
      <c r="AD23" s="9">
        <f>'FIN-P&amp;L_CWS'!AF209</f>
        <v>-183310994.58333334</v>
      </c>
      <c r="AE23" s="9">
        <f>'FIN-P&amp;L_CWS'!AG209</f>
        <v>-177573555.43333334</v>
      </c>
      <c r="AF23" s="9">
        <f>'FIN-P&amp;L_CWS'!AH209</f>
        <v>-171836116.28333333</v>
      </c>
      <c r="AG23" s="9">
        <f>'FIN-P&amp;L_CWS'!AI209</f>
        <v>-166098677.13333333</v>
      </c>
      <c r="AH23" s="9">
        <f>'FIN-P&amp;L_CWS'!AJ209</f>
        <v>-160361237.98333332</v>
      </c>
      <c r="AI23" s="9">
        <f>'FIN-P&amp;L_CWS'!AK209</f>
        <v>-154623798.83333331</v>
      </c>
      <c r="AJ23" s="9">
        <f>'FIN-P&amp;L_CWS'!AL209</f>
        <v>-148886359.68333331</v>
      </c>
      <c r="AK23" s="9">
        <f>'FIN-P&amp;L_CWS'!AM209</f>
        <v>-143148920.5333333</v>
      </c>
      <c r="AL23" s="9">
        <f>'FIN-P&amp;L_CWS'!AN209</f>
        <v>-147407030.83333331</v>
      </c>
      <c r="AM23" s="9">
        <f>'FIN-P&amp;L_CWS'!AO209</f>
        <v>-147708860.65683332</v>
      </c>
      <c r="AN23" s="9">
        <f>'FIN-P&amp;L_CWS'!AP209</f>
        <v>-132866817.67983332</v>
      </c>
      <c r="AO23" s="9">
        <f>'FIN-P&amp;L_CWS'!AQ209</f>
        <v>-112977837.97183332</v>
      </c>
      <c r="AP23" s="9">
        <f>'FIN-P&amp;L_CWS'!AR209</f>
        <v>-93088858.263833314</v>
      </c>
      <c r="AQ23" s="9">
        <f>'FIN-P&amp;L_CWS'!AS209</f>
        <v>-73199878.55583331</v>
      </c>
      <c r="AR23" s="9">
        <f>'FIN-P&amp;L_CWS'!AT209</f>
        <v>-53310898.847833306</v>
      </c>
      <c r="AS23" s="9">
        <f>'FIN-P&amp;L_CWS'!AU209</f>
        <v>-33421919.139833301</v>
      </c>
      <c r="AT23" s="9">
        <f>'FIN-P&amp;L_CWS'!AV209</f>
        <v>-13532939.431833297</v>
      </c>
      <c r="AU23" s="9">
        <f>'FIN-P&amp;L_CWS'!AW209</f>
        <v>6356040.2761667073</v>
      </c>
      <c r="AV23" s="9">
        <f>'FIN-P&amp;L_CWS'!AX209</f>
        <v>26245019.984166712</v>
      </c>
      <c r="AW23" s="9">
        <f>'FIN-P&amp;L_CWS'!AY209</f>
        <v>46133999.692166716</v>
      </c>
      <c r="AX23" s="9">
        <f>'FIN-P&amp;L_CWS'!AZ209</f>
        <v>50879106.599666722</v>
      </c>
      <c r="AY23" s="9">
        <f>'FIN-P&amp;L_CWS'!BA209</f>
        <v>48231134.559966721</v>
      </c>
      <c r="AZ23" s="9">
        <f>'FIN-P&amp;L_CWS'!BB209</f>
        <v>60170885.319311723</v>
      </c>
      <c r="BA23" s="9">
        <f>'FIN-P&amp;L_CWS'!BC209</f>
        <v>76958790.978281736</v>
      </c>
      <c r="BB23" s="9">
        <f>'FIN-P&amp;L_CWS'!BD209</f>
        <v>93746696.63725175</v>
      </c>
      <c r="BC23" s="9">
        <f>'FIN-P&amp;L_CWS'!BE209</f>
        <v>110534602.29622176</v>
      </c>
      <c r="BD23" s="9">
        <f>'FIN-P&amp;L_CWS'!BF209</f>
        <v>127322507.95519178</v>
      </c>
      <c r="BE23" s="9">
        <f>'FIN-P&amp;L_CWS'!BG209</f>
        <v>144110413.61416179</v>
      </c>
      <c r="BF23" s="9">
        <f>'FIN-P&amp;L_CWS'!BH209</f>
        <v>160898319.27313179</v>
      </c>
      <c r="BG23" s="9">
        <f>'FIN-P&amp;L_CWS'!BI209</f>
        <v>177686224.93210179</v>
      </c>
      <c r="BH23" s="9">
        <f>'FIN-P&amp;L_CWS'!BJ209</f>
        <v>194474130.59107178</v>
      </c>
      <c r="BI23" s="9">
        <f>'FIN-P&amp;L_CWS'!BK209</f>
        <v>211262036.25004178</v>
      </c>
      <c r="BJ23" s="9">
        <f>'FIN-P&amp;L_CWS'!BL209</f>
        <v>213485158.95606178</v>
      </c>
    </row>
    <row r="25" spans="2:62" x14ac:dyDescent="0.15">
      <c r="B25" s="14" t="s">
        <v>647</v>
      </c>
    </row>
    <row r="26" spans="2:62" x14ac:dyDescent="0.15">
      <c r="C26" s="387" t="s">
        <v>35</v>
      </c>
      <c r="D26" s="387"/>
      <c r="E26" s="387"/>
      <c r="F26" s="387"/>
      <c r="G26" s="387"/>
      <c r="H26" s="387"/>
      <c r="I26" s="387"/>
      <c r="J26" s="387"/>
      <c r="K26" s="387"/>
      <c r="L26" s="387"/>
      <c r="M26" s="387"/>
      <c r="N26" s="387"/>
      <c r="O26" s="387" t="s">
        <v>36</v>
      </c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  <c r="AA26" s="387" t="s">
        <v>37</v>
      </c>
      <c r="AB26" s="387"/>
      <c r="AC26" s="387"/>
      <c r="AD26" s="387"/>
      <c r="AE26" s="387"/>
      <c r="AF26" s="387"/>
      <c r="AG26" s="387"/>
      <c r="AH26" s="387"/>
      <c r="AI26" s="387"/>
      <c r="AJ26" s="387"/>
      <c r="AK26" s="387"/>
      <c r="AL26" s="387"/>
      <c r="AM26" s="387" t="s">
        <v>38</v>
      </c>
      <c r="AN26" s="387"/>
      <c r="AO26" s="387"/>
      <c r="AP26" s="387"/>
      <c r="AQ26" s="387"/>
      <c r="AR26" s="387"/>
      <c r="AS26" s="387"/>
      <c r="AT26" s="387"/>
      <c r="AU26" s="387"/>
      <c r="AV26" s="387"/>
      <c r="AW26" s="387"/>
      <c r="AX26" s="387"/>
      <c r="AY26" s="387" t="s">
        <v>39</v>
      </c>
      <c r="AZ26" s="387"/>
      <c r="BA26" s="387"/>
      <c r="BB26" s="387"/>
      <c r="BC26" s="387"/>
      <c r="BD26" s="387"/>
      <c r="BE26" s="387"/>
      <c r="BF26" s="387"/>
      <c r="BG26" s="387"/>
      <c r="BH26" s="387"/>
      <c r="BI26" s="387"/>
      <c r="BJ26" s="387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635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4182000</v>
      </c>
      <c r="G28" s="9">
        <f>COGS_DB!G13</f>
        <v>7318000</v>
      </c>
      <c r="H28" s="9">
        <f>COGS_DB!H13</f>
        <v>7318000</v>
      </c>
      <c r="I28" s="9">
        <f>COGS_DB!I13</f>
        <v>7318000</v>
      </c>
      <c r="J28" s="9">
        <f>COGS_DB!J13</f>
        <v>7318000</v>
      </c>
      <c r="K28" s="9">
        <f>COGS_DB!K13</f>
        <v>7318000</v>
      </c>
      <c r="L28" s="9">
        <f>COGS_DB!L13</f>
        <v>7318000</v>
      </c>
      <c r="M28" s="9">
        <f>COGS_DB!M13</f>
        <v>7318000</v>
      </c>
      <c r="N28" s="9">
        <f>COGS_DB!N13</f>
        <v>6963500</v>
      </c>
      <c r="O28" s="9">
        <f>COGS_DB!O13</f>
        <v>7498560</v>
      </c>
      <c r="P28" s="9">
        <f>COGS_DB!P13</f>
        <v>12085650</v>
      </c>
      <c r="Q28" s="9">
        <f>COGS_DB!Q13</f>
        <v>13593815</v>
      </c>
      <c r="R28" s="9">
        <f>COGS_DB!R13</f>
        <v>13593815</v>
      </c>
      <c r="S28" s="9">
        <f>COGS_DB!S13</f>
        <v>13593815</v>
      </c>
      <c r="T28" s="9">
        <f>COGS_DB!T13</f>
        <v>13593815</v>
      </c>
      <c r="U28" s="9">
        <f>COGS_DB!U13</f>
        <v>13593815</v>
      </c>
      <c r="V28" s="9">
        <f>COGS_DB!V13</f>
        <v>13593815</v>
      </c>
      <c r="W28" s="9">
        <f>COGS_DB!W13</f>
        <v>13593815</v>
      </c>
      <c r="X28" s="9">
        <f>COGS_DB!X13</f>
        <v>13593815</v>
      </c>
      <c r="Y28" s="9">
        <f>COGS_DB!Y13</f>
        <v>13593815</v>
      </c>
      <c r="Z28" s="9">
        <f>COGS_DB!Z13</f>
        <v>9062900</v>
      </c>
      <c r="AA28" s="9">
        <f>COGS_DB!AA13</f>
        <v>16722934.700000001</v>
      </c>
      <c r="AB28" s="9">
        <f>COGS_DB!AB13</f>
        <v>26748737.75</v>
      </c>
      <c r="AC28" s="9">
        <f>COGS_DB!AC13</f>
        <v>30095872.449999999</v>
      </c>
      <c r="AD28" s="9">
        <f>COGS_DB!AD13</f>
        <v>30095872.449999999</v>
      </c>
      <c r="AE28" s="9">
        <f>COGS_DB!AE13</f>
        <v>30095872.449999999</v>
      </c>
      <c r="AF28" s="9">
        <f>COGS_DB!AF13</f>
        <v>30095872.449999999</v>
      </c>
      <c r="AG28" s="9">
        <f>COGS_DB!AG13</f>
        <v>30095872.449999999</v>
      </c>
      <c r="AH28" s="9">
        <f>COGS_DB!AH13</f>
        <v>30095872.449999999</v>
      </c>
      <c r="AI28" s="9">
        <f>COGS_DB!AI13</f>
        <v>30095872.449999999</v>
      </c>
      <c r="AJ28" s="9">
        <f>COGS_DB!AJ13</f>
        <v>30095872.449999999</v>
      </c>
      <c r="AK28" s="9">
        <f>COGS_DB!AK13</f>
        <v>30095872.449999999</v>
      </c>
      <c r="AL28" s="9">
        <f>COGS_DB!AL13</f>
        <v>20060837.750000004</v>
      </c>
      <c r="AM28" s="9">
        <f>COGS_DB!AM13</f>
        <v>18324193.194000002</v>
      </c>
      <c r="AN28" s="9">
        <f>COGS_DB!AN13</f>
        <v>29318341.597500004</v>
      </c>
      <c r="AO28" s="9">
        <f>COGS_DB!AO13</f>
        <v>32983057.732000008</v>
      </c>
      <c r="AP28" s="9">
        <f>COGS_DB!AP13</f>
        <v>32983057.732000008</v>
      </c>
      <c r="AQ28" s="9">
        <f>COGS_DB!AQ13</f>
        <v>32983057.732000008</v>
      </c>
      <c r="AR28" s="9">
        <f>COGS_DB!AR13</f>
        <v>32983057.732000008</v>
      </c>
      <c r="AS28" s="9">
        <f>COGS_DB!AS13</f>
        <v>32983057.732000008</v>
      </c>
      <c r="AT28" s="9">
        <f>COGS_DB!AT13</f>
        <v>32983057.732000008</v>
      </c>
      <c r="AU28" s="9">
        <f>COGS_DB!AU13</f>
        <v>32983057.732000008</v>
      </c>
      <c r="AV28" s="9">
        <f>COGS_DB!AV13</f>
        <v>32983057.732000008</v>
      </c>
      <c r="AW28" s="9">
        <f>COGS_DB!AW13</f>
        <v>32983057.732000008</v>
      </c>
      <c r="AX28" s="9">
        <f>COGS_DB!AX13</f>
        <v>21988909.328500006</v>
      </c>
      <c r="AY28" s="9">
        <f>COGS_DB!AY13</f>
        <v>20191501.73804</v>
      </c>
      <c r="AZ28" s="9">
        <f>COGS_DB!AZ13</f>
        <v>32314398.636525009</v>
      </c>
      <c r="BA28" s="9">
        <f>COGS_DB!BA13</f>
        <v>36346407.16328501</v>
      </c>
      <c r="BB28" s="9">
        <f>COGS_DB!BB13</f>
        <v>36346407.16328501</v>
      </c>
      <c r="BC28" s="9">
        <f>COGS_DB!BC13</f>
        <v>36346407.16328501</v>
      </c>
      <c r="BD28" s="9">
        <f>COGS_DB!BD13</f>
        <v>36346407.16328501</v>
      </c>
      <c r="BE28" s="9">
        <f>COGS_DB!BE13</f>
        <v>36346407.16328501</v>
      </c>
      <c r="BF28" s="9">
        <f>COGS_DB!BF13</f>
        <v>36346407.16328501</v>
      </c>
      <c r="BG28" s="9">
        <f>COGS_DB!BG13</f>
        <v>36346407.16328501</v>
      </c>
      <c r="BH28" s="9">
        <f>COGS_DB!BH13</f>
        <v>36346407.16328501</v>
      </c>
      <c r="BI28" s="9">
        <f>COGS_DB!BI13</f>
        <v>36346407.16328501</v>
      </c>
      <c r="BJ28" s="9">
        <f>COGS_DB!BJ13</f>
        <v>24239895.214925002</v>
      </c>
    </row>
    <row r="29" spans="2:62" x14ac:dyDescent="0.15">
      <c r="B29" s="14" t="s">
        <v>641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2209500</v>
      </c>
      <c r="G29" s="9">
        <f>COGS_DB!G15</f>
        <v>3865500</v>
      </c>
      <c r="H29" s="9">
        <f>COGS_DB!H15</f>
        <v>3865500</v>
      </c>
      <c r="I29" s="9">
        <f>COGS_DB!I15</f>
        <v>3865500</v>
      </c>
      <c r="J29" s="9">
        <f>COGS_DB!J15</f>
        <v>3865500</v>
      </c>
      <c r="K29" s="9">
        <f>COGS_DB!K15</f>
        <v>3865500</v>
      </c>
      <c r="L29" s="9">
        <f>COGS_DB!L15</f>
        <v>3865500</v>
      </c>
      <c r="M29" s="9">
        <f>COGS_DB!M15</f>
        <v>3865500</v>
      </c>
      <c r="N29" s="9">
        <f>COGS_DB!N15</f>
        <v>3681000</v>
      </c>
      <c r="O29" s="9">
        <f>COGS_DB!O15</f>
        <v>3983610</v>
      </c>
      <c r="P29" s="9">
        <f>COGS_DB!P15</f>
        <v>6286250</v>
      </c>
      <c r="Q29" s="9">
        <f>COGS_DB!Q15</f>
        <v>7066815</v>
      </c>
      <c r="R29" s="9">
        <f>COGS_DB!R15</f>
        <v>7066815</v>
      </c>
      <c r="S29" s="9">
        <f>COGS_DB!S15</f>
        <v>7066815</v>
      </c>
      <c r="T29" s="9">
        <f>COGS_DB!T15</f>
        <v>7066815</v>
      </c>
      <c r="U29" s="9">
        <f>COGS_DB!U15</f>
        <v>7066815</v>
      </c>
      <c r="V29" s="9">
        <f>COGS_DB!V15</f>
        <v>7066815</v>
      </c>
      <c r="W29" s="9">
        <f>COGS_DB!W15</f>
        <v>7066815</v>
      </c>
      <c r="X29" s="9">
        <f>COGS_DB!X15</f>
        <v>7066815</v>
      </c>
      <c r="Y29" s="9">
        <f>COGS_DB!Y15</f>
        <v>7066815</v>
      </c>
      <c r="Z29" s="9">
        <f>COGS_DB!Z15</f>
        <v>4708000</v>
      </c>
      <c r="AA29" s="9">
        <f>COGS_DB!AA15</f>
        <v>5480063.8499999996</v>
      </c>
      <c r="AB29" s="9">
        <f>COGS_DB!AB15</f>
        <v>8771651.3499999978</v>
      </c>
      <c r="AC29" s="9">
        <f>COGS_DB!AC15</f>
        <v>9864458.3999999985</v>
      </c>
      <c r="AD29" s="9">
        <f>COGS_DB!AD15</f>
        <v>9864458.3999999985</v>
      </c>
      <c r="AE29" s="9">
        <f>COGS_DB!AE15</f>
        <v>9864458.3999999985</v>
      </c>
      <c r="AF29" s="9">
        <f>COGS_DB!AF15</f>
        <v>9864458.3999999985</v>
      </c>
      <c r="AG29" s="9">
        <f>COGS_DB!AG15</f>
        <v>9864458.3999999985</v>
      </c>
      <c r="AH29" s="9">
        <f>COGS_DB!AH15</f>
        <v>9864458.3999999985</v>
      </c>
      <c r="AI29" s="9">
        <f>COGS_DB!AI15</f>
        <v>9864458.3999999985</v>
      </c>
      <c r="AJ29" s="9">
        <f>COGS_DB!AJ15</f>
        <v>9864458.3999999985</v>
      </c>
      <c r="AK29" s="9">
        <f>COGS_DB!AK15</f>
        <v>9864458.3999999985</v>
      </c>
      <c r="AL29" s="9">
        <f>COGS_DB!AL15</f>
        <v>6578022.9500000011</v>
      </c>
      <c r="AM29" s="9">
        <f>COGS_DB!AM15</f>
        <v>6009448.4365000017</v>
      </c>
      <c r="AN29" s="9">
        <f>COGS_DB!AN15</f>
        <v>9616587.5499999989</v>
      </c>
      <c r="AO29" s="9">
        <f>COGS_DB!AO15</f>
        <v>10818967.2545</v>
      </c>
      <c r="AP29" s="9">
        <f>COGS_DB!AP15</f>
        <v>10818967.2545</v>
      </c>
      <c r="AQ29" s="9">
        <f>COGS_DB!AQ15</f>
        <v>10818967.2545</v>
      </c>
      <c r="AR29" s="9">
        <f>COGS_DB!AR15</f>
        <v>10818967.2545</v>
      </c>
      <c r="AS29" s="9">
        <f>COGS_DB!AS15</f>
        <v>10818967.2545</v>
      </c>
      <c r="AT29" s="9">
        <f>COGS_DB!AT15</f>
        <v>10818967.2545</v>
      </c>
      <c r="AU29" s="9">
        <f>COGS_DB!AU15</f>
        <v>10818967.2545</v>
      </c>
      <c r="AV29" s="9">
        <f>COGS_DB!AV15</f>
        <v>10818967.2545</v>
      </c>
      <c r="AW29" s="9">
        <f>COGS_DB!AW15</f>
        <v>10818967.2545</v>
      </c>
      <c r="AX29" s="9">
        <f>COGS_DB!AX15</f>
        <v>7211828.1410000017</v>
      </c>
      <c r="AY29" s="9">
        <f>COGS_DB!AY15</f>
        <v>6621486.0445149997</v>
      </c>
      <c r="AZ29" s="9">
        <f>COGS_DB!AZ15</f>
        <v>10597785.740850005</v>
      </c>
      <c r="BA29" s="9">
        <f>COGS_DB!BA15</f>
        <v>11926277.496985003</v>
      </c>
      <c r="BB29" s="9">
        <f>COGS_DB!BB15</f>
        <v>11926277.496985003</v>
      </c>
      <c r="BC29" s="9">
        <f>COGS_DB!BC15</f>
        <v>11926277.496985003</v>
      </c>
      <c r="BD29" s="9">
        <f>COGS_DB!BD15</f>
        <v>11926277.496985003</v>
      </c>
      <c r="BE29" s="9">
        <f>COGS_DB!BE15</f>
        <v>11926277.496985003</v>
      </c>
      <c r="BF29" s="9">
        <f>COGS_DB!BF15</f>
        <v>11926277.496985003</v>
      </c>
      <c r="BG29" s="9">
        <f>COGS_DB!BG15</f>
        <v>11926277.496985003</v>
      </c>
      <c r="BH29" s="9">
        <f>COGS_DB!BH15</f>
        <v>11926277.496985003</v>
      </c>
      <c r="BI29" s="9">
        <f>COGS_DB!BI15</f>
        <v>11926277.496985003</v>
      </c>
      <c r="BJ29" s="9">
        <f>COGS_DB!BJ15</f>
        <v>7949977.8006499996</v>
      </c>
    </row>
    <row r="30" spans="2:62" x14ac:dyDescent="0.15">
      <c r="B30" s="14" t="s">
        <v>642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1972500</v>
      </c>
      <c r="G30" s="9">
        <f>COGS_DB!G16</f>
        <v>3452500</v>
      </c>
      <c r="H30" s="9">
        <f>COGS_DB!H16</f>
        <v>3452500</v>
      </c>
      <c r="I30" s="9">
        <f>COGS_DB!I16</f>
        <v>3452500</v>
      </c>
      <c r="J30" s="9">
        <f>COGS_DB!J16</f>
        <v>3452500</v>
      </c>
      <c r="K30" s="9">
        <f>COGS_DB!K16</f>
        <v>3452500</v>
      </c>
      <c r="L30" s="9">
        <f>COGS_DB!L16</f>
        <v>3452500</v>
      </c>
      <c r="M30" s="9">
        <f>COGS_DB!M16</f>
        <v>3452500</v>
      </c>
      <c r="N30" s="9">
        <f>COGS_DB!N16</f>
        <v>3282500</v>
      </c>
      <c r="O30" s="9">
        <f>COGS_DB!O16</f>
        <v>3514950</v>
      </c>
      <c r="P30" s="9">
        <f>COGS_DB!P16</f>
        <v>5799400</v>
      </c>
      <c r="Q30" s="9">
        <f>COGS_DB!Q16</f>
        <v>6527000</v>
      </c>
      <c r="R30" s="9">
        <f>COGS_DB!R16</f>
        <v>6527000</v>
      </c>
      <c r="S30" s="9">
        <f>COGS_DB!S16</f>
        <v>6527000</v>
      </c>
      <c r="T30" s="9">
        <f>COGS_DB!T16</f>
        <v>6527000</v>
      </c>
      <c r="U30" s="9">
        <f>COGS_DB!U16</f>
        <v>6527000</v>
      </c>
      <c r="V30" s="9">
        <f>COGS_DB!V16</f>
        <v>6527000</v>
      </c>
      <c r="W30" s="9">
        <f>COGS_DB!W16</f>
        <v>6527000</v>
      </c>
      <c r="X30" s="9">
        <f>COGS_DB!X16</f>
        <v>6527000</v>
      </c>
      <c r="Y30" s="9">
        <f>COGS_DB!Y16</f>
        <v>6527000</v>
      </c>
      <c r="Z30" s="9">
        <f>COGS_DB!Z16</f>
        <v>4354900</v>
      </c>
      <c r="AA30" s="9">
        <f>COGS_DB!AA16</f>
        <v>11242870.850000001</v>
      </c>
      <c r="AB30" s="9">
        <f>COGS_DB!AB16</f>
        <v>17977086.399999999</v>
      </c>
      <c r="AC30" s="9">
        <f>COGS_DB!AC16</f>
        <v>20231414.050000001</v>
      </c>
      <c r="AD30" s="9">
        <f>COGS_DB!AD16</f>
        <v>20231414.050000001</v>
      </c>
      <c r="AE30" s="9">
        <f>COGS_DB!AE16</f>
        <v>20231414.050000001</v>
      </c>
      <c r="AF30" s="9">
        <f>COGS_DB!AF16</f>
        <v>20231414.050000001</v>
      </c>
      <c r="AG30" s="9">
        <f>COGS_DB!AG16</f>
        <v>20231414.050000001</v>
      </c>
      <c r="AH30" s="9">
        <f>COGS_DB!AH16</f>
        <v>20231414.050000001</v>
      </c>
      <c r="AI30" s="9">
        <f>COGS_DB!AI16</f>
        <v>20231414.050000001</v>
      </c>
      <c r="AJ30" s="9">
        <f>COGS_DB!AJ16</f>
        <v>20231414.050000001</v>
      </c>
      <c r="AK30" s="9">
        <f>COGS_DB!AK16</f>
        <v>20231414.050000001</v>
      </c>
      <c r="AL30" s="9">
        <f>COGS_DB!AL16</f>
        <v>13482814.800000003</v>
      </c>
      <c r="AM30" s="9">
        <f>COGS_DB!AM16</f>
        <v>12314744.7575</v>
      </c>
      <c r="AN30" s="9">
        <f>COGS_DB!AN16</f>
        <v>19701754.047500007</v>
      </c>
      <c r="AO30" s="9">
        <f>COGS_DB!AO16</f>
        <v>22164090.477500007</v>
      </c>
      <c r="AP30" s="9">
        <f>COGS_DB!AP16</f>
        <v>22164090.477500007</v>
      </c>
      <c r="AQ30" s="9">
        <f>COGS_DB!AQ16</f>
        <v>22164090.477500007</v>
      </c>
      <c r="AR30" s="9">
        <f>COGS_DB!AR16</f>
        <v>22164090.477500007</v>
      </c>
      <c r="AS30" s="9">
        <f>COGS_DB!AS16</f>
        <v>22164090.477500007</v>
      </c>
      <c r="AT30" s="9">
        <f>COGS_DB!AT16</f>
        <v>22164090.477500007</v>
      </c>
      <c r="AU30" s="9">
        <f>COGS_DB!AU16</f>
        <v>22164090.477500007</v>
      </c>
      <c r="AV30" s="9">
        <f>COGS_DB!AV16</f>
        <v>22164090.477500007</v>
      </c>
      <c r="AW30" s="9">
        <f>COGS_DB!AW16</f>
        <v>22164090.477500007</v>
      </c>
      <c r="AX30" s="9">
        <f>COGS_DB!AX16</f>
        <v>14777081.187500004</v>
      </c>
      <c r="AY30" s="9">
        <f>COGS_DB!AY16</f>
        <v>13570015.693525003</v>
      </c>
      <c r="AZ30" s="9">
        <f>COGS_DB!AZ16</f>
        <v>21716612.895675004</v>
      </c>
      <c r="BA30" s="9">
        <f>COGS_DB!BA16</f>
        <v>24420129.666300002</v>
      </c>
      <c r="BB30" s="9">
        <f>COGS_DB!BB16</f>
        <v>24420129.666300002</v>
      </c>
      <c r="BC30" s="9">
        <f>COGS_DB!BC16</f>
        <v>24420129.666300002</v>
      </c>
      <c r="BD30" s="9">
        <f>COGS_DB!BD16</f>
        <v>24420129.666300002</v>
      </c>
      <c r="BE30" s="9">
        <f>COGS_DB!BE16</f>
        <v>24420129.666300002</v>
      </c>
      <c r="BF30" s="9">
        <f>COGS_DB!BF16</f>
        <v>24420129.666300002</v>
      </c>
      <c r="BG30" s="9">
        <f>COGS_DB!BG16</f>
        <v>24420129.666300002</v>
      </c>
      <c r="BH30" s="9">
        <f>COGS_DB!BH16</f>
        <v>24420129.666300002</v>
      </c>
      <c r="BI30" s="9">
        <f>COGS_DB!BI16</f>
        <v>24420129.666300002</v>
      </c>
      <c r="BJ30" s="9">
        <f>COGS_DB!BJ16</f>
        <v>16289917.414275002</v>
      </c>
    </row>
    <row r="31" spans="2:62" x14ac:dyDescent="0.15">
      <c r="B31" s="14" t="s">
        <v>640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0.39841852045920068</v>
      </c>
      <c r="G31" s="98">
        <f>COGS_DB!G14</f>
        <v>0.398388589471392</v>
      </c>
      <c r="H31" s="98">
        <f>COGS_DB!H14</f>
        <v>0.398388589471392</v>
      </c>
      <c r="I31" s="98">
        <f>COGS_DB!I14</f>
        <v>0.398388589471392</v>
      </c>
      <c r="J31" s="98">
        <f>COGS_DB!J14</f>
        <v>0.398388589471392</v>
      </c>
      <c r="K31" s="98">
        <f>COGS_DB!K14</f>
        <v>0.398388589471392</v>
      </c>
      <c r="L31" s="98">
        <f>COGS_DB!L14</f>
        <v>0.398388589471392</v>
      </c>
      <c r="M31" s="98">
        <f>COGS_DB!M14</f>
        <v>0.398388589471392</v>
      </c>
      <c r="N31" s="98">
        <f>COGS_DB!N14</f>
        <v>0.39835817053287947</v>
      </c>
      <c r="O31" s="98">
        <f>COGS_DB!O14</f>
        <v>0.39939589091841676</v>
      </c>
      <c r="P31" s="98">
        <f>COGS_DB!P14</f>
        <v>0.40056742619026509</v>
      </c>
      <c r="Q31" s="98">
        <f>COGS_DB!Q14</f>
        <v>0.40058963565561495</v>
      </c>
      <c r="R31" s="98">
        <f>COGS_DB!R14</f>
        <v>0.40058963565561495</v>
      </c>
      <c r="S31" s="98">
        <f>COGS_DB!S14</f>
        <v>0.40058963565561495</v>
      </c>
      <c r="T31" s="98">
        <f>COGS_DB!T14</f>
        <v>0.40058963565561495</v>
      </c>
      <c r="U31" s="98">
        <f>COGS_DB!U14</f>
        <v>0.40058963565561495</v>
      </c>
      <c r="V31" s="98">
        <f>COGS_DB!V14</f>
        <v>0.40058963565561495</v>
      </c>
      <c r="W31" s="98">
        <f>COGS_DB!W14</f>
        <v>0.40058963565561495</v>
      </c>
      <c r="X31" s="98">
        <f>COGS_DB!X14</f>
        <v>0.40058963565561495</v>
      </c>
      <c r="Y31" s="98">
        <f>COGS_DB!Y14</f>
        <v>0.40058963565561495</v>
      </c>
      <c r="Z31" s="98">
        <f>COGS_DB!Z14</f>
        <v>0.4006432997493023</v>
      </c>
      <c r="AA31" s="98">
        <f>COGS_DB!AA14</f>
        <v>0.42882605925646144</v>
      </c>
      <c r="AB31" s="98">
        <f>COGS_DB!AB14</f>
        <v>0.42876854225628147</v>
      </c>
      <c r="AC31" s="98">
        <f>COGS_DB!AC14</f>
        <v>0.42878885179024201</v>
      </c>
      <c r="AD31" s="98">
        <f>COGS_DB!AD14</f>
        <v>0.42878885179024201</v>
      </c>
      <c r="AE31" s="98">
        <f>COGS_DB!AE14</f>
        <v>0.42878885179024201</v>
      </c>
      <c r="AF31" s="98">
        <f>COGS_DB!AF14</f>
        <v>0.42878885179024201</v>
      </c>
      <c r="AG31" s="98">
        <f>COGS_DB!AG14</f>
        <v>0.42878885179024201</v>
      </c>
      <c r="AH31" s="98">
        <f>COGS_DB!AH14</f>
        <v>0.42878885179024201</v>
      </c>
      <c r="AI31" s="98">
        <f>COGS_DB!AI14</f>
        <v>0.42878885179024201</v>
      </c>
      <c r="AJ31" s="98">
        <f>COGS_DB!AJ14</f>
        <v>0.42878885179024201</v>
      </c>
      <c r="AK31" s="98">
        <f>COGS_DB!AK14</f>
        <v>0.42878885179024201</v>
      </c>
      <c r="AL31" s="98">
        <f>COGS_DB!AL14</f>
        <v>0.42875980601361108</v>
      </c>
      <c r="AM31" s="98">
        <f>COGS_DB!AM14</f>
        <v>0.42674959344954488</v>
      </c>
      <c r="AN31" s="98">
        <f>COGS_DB!AN14</f>
        <v>0.42670315759445149</v>
      </c>
      <c r="AO31" s="98">
        <f>COGS_DB!AO14</f>
        <v>0.42669455934325434</v>
      </c>
      <c r="AP31" s="98">
        <f>COGS_DB!AP14</f>
        <v>0.42669455934325434</v>
      </c>
      <c r="AQ31" s="98">
        <f>COGS_DB!AQ14</f>
        <v>0.42669455934325434</v>
      </c>
      <c r="AR31" s="98">
        <f>COGS_DB!AR14</f>
        <v>0.42669455934325434</v>
      </c>
      <c r="AS31" s="98">
        <f>COGS_DB!AS14</f>
        <v>0.42669455934325434</v>
      </c>
      <c r="AT31" s="98">
        <f>COGS_DB!AT14</f>
        <v>0.42669455934325434</v>
      </c>
      <c r="AU31" s="98">
        <f>COGS_DB!AU14</f>
        <v>0.42669455934325434</v>
      </c>
      <c r="AV31" s="98">
        <f>COGS_DB!AV14</f>
        <v>0.42669455934325434</v>
      </c>
      <c r="AW31" s="98">
        <f>COGS_DB!AW14</f>
        <v>0.42669455934325434</v>
      </c>
      <c r="AX31" s="98">
        <f>COGS_DB!AX14</f>
        <v>0.42672895418776602</v>
      </c>
      <c r="AY31" s="98">
        <f>COGS_DB!AY14</f>
        <v>0.42671542147981939</v>
      </c>
      <c r="AZ31" s="98">
        <f>COGS_DB!AZ14</f>
        <v>0.42670209175328222</v>
      </c>
      <c r="BA31" s="98">
        <f>COGS_DB!BA14</f>
        <v>0.42667107773742852</v>
      </c>
      <c r="BB31" s="98">
        <f>COGS_DB!BB14</f>
        <v>0.42667107773742852</v>
      </c>
      <c r="BC31" s="98">
        <f>COGS_DB!BC14</f>
        <v>0.42667107773742852</v>
      </c>
      <c r="BD31" s="98">
        <f>COGS_DB!BD14</f>
        <v>0.42667107773742852</v>
      </c>
      <c r="BE31" s="98">
        <f>COGS_DB!BE14</f>
        <v>0.42667107773742852</v>
      </c>
      <c r="BF31" s="98">
        <f>COGS_DB!BF14</f>
        <v>0.42667107773742852</v>
      </c>
      <c r="BG31" s="98">
        <f>COGS_DB!BG14</f>
        <v>0.42667107773742852</v>
      </c>
      <c r="BH31" s="98">
        <f>COGS_DB!BH14</f>
        <v>0.42667107773742852</v>
      </c>
      <c r="BI31" s="98">
        <f>COGS_DB!BI14</f>
        <v>0.42667107773742852</v>
      </c>
      <c r="BJ31" s="98">
        <f>COGS_DB!BJ14</f>
        <v>0.42671389343978589</v>
      </c>
    </row>
    <row r="32" spans="2:62" x14ac:dyDescent="0.15">
      <c r="B32" s="14" t="s">
        <v>352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10496500</v>
      </c>
      <c r="G32" s="9">
        <f>COGS_DB!G12</f>
        <v>18369000</v>
      </c>
      <c r="H32" s="9">
        <f>COGS_DB!H12</f>
        <v>18369000</v>
      </c>
      <c r="I32" s="9">
        <f>COGS_DB!I12</f>
        <v>18369000</v>
      </c>
      <c r="J32" s="9">
        <f>COGS_DB!J12</f>
        <v>18369000</v>
      </c>
      <c r="K32" s="9">
        <f>COGS_DB!K12</f>
        <v>18369000</v>
      </c>
      <c r="L32" s="9">
        <f>COGS_DB!L12</f>
        <v>18369000</v>
      </c>
      <c r="M32" s="9">
        <f>COGS_DB!M12</f>
        <v>18369000</v>
      </c>
      <c r="N32" s="9">
        <f>COGS_DB!N12</f>
        <v>17480500</v>
      </c>
      <c r="O32" s="9">
        <f>COGS_DB!O12</f>
        <v>18774755</v>
      </c>
      <c r="P32" s="9">
        <f>COGS_DB!P12</f>
        <v>30171325</v>
      </c>
      <c r="Q32" s="9">
        <f>COGS_DB!Q12</f>
        <v>33934515</v>
      </c>
      <c r="R32" s="9">
        <f>COGS_DB!R12</f>
        <v>33934515</v>
      </c>
      <c r="S32" s="9">
        <f>COGS_DB!S12</f>
        <v>33934515</v>
      </c>
      <c r="T32" s="9">
        <f>COGS_DB!T12</f>
        <v>33934515</v>
      </c>
      <c r="U32" s="9">
        <f>COGS_DB!U12</f>
        <v>33934515</v>
      </c>
      <c r="V32" s="9">
        <f>COGS_DB!V12</f>
        <v>33934515</v>
      </c>
      <c r="W32" s="9">
        <f>COGS_DB!W12</f>
        <v>33934515</v>
      </c>
      <c r="X32" s="9">
        <f>COGS_DB!X12</f>
        <v>33934515</v>
      </c>
      <c r="Y32" s="9">
        <f>COGS_DB!Y12</f>
        <v>33934515</v>
      </c>
      <c r="Z32" s="9">
        <f>COGS_DB!Z12</f>
        <v>22620870</v>
      </c>
      <c r="AA32" s="9">
        <f>COGS_DB!AA12</f>
        <v>38997011.350000001</v>
      </c>
      <c r="AB32" s="9">
        <f>COGS_DB!AB12</f>
        <v>62385028.549999997</v>
      </c>
      <c r="AC32" s="9">
        <f>COGS_DB!AC12</f>
        <v>70188094.5</v>
      </c>
      <c r="AD32" s="9">
        <f>COGS_DB!AD12</f>
        <v>70188094.5</v>
      </c>
      <c r="AE32" s="9">
        <f>COGS_DB!AE12</f>
        <v>70188094.5</v>
      </c>
      <c r="AF32" s="9">
        <f>COGS_DB!AF12</f>
        <v>70188094.5</v>
      </c>
      <c r="AG32" s="9">
        <f>COGS_DB!AG12</f>
        <v>70188094.5</v>
      </c>
      <c r="AH32" s="9">
        <f>COGS_DB!AH12</f>
        <v>70188094.5</v>
      </c>
      <c r="AI32" s="9">
        <f>COGS_DB!AI12</f>
        <v>70188094.5</v>
      </c>
      <c r="AJ32" s="9">
        <f>COGS_DB!AJ12</f>
        <v>70188094.5</v>
      </c>
      <c r="AK32" s="9">
        <f>COGS_DB!AK12</f>
        <v>70188094.5</v>
      </c>
      <c r="AL32" s="9">
        <f>COGS_DB!AL12</f>
        <v>46788055.850000009</v>
      </c>
      <c r="AM32" s="9">
        <f>COGS_DB!AM12</f>
        <v>42938982.193000011</v>
      </c>
      <c r="AN32" s="9">
        <f>COGS_DB!AN12</f>
        <v>68708986.741000012</v>
      </c>
      <c r="AO32" s="9">
        <f>COGS_DB!AO12</f>
        <v>77298988.256999999</v>
      </c>
      <c r="AP32" s="9">
        <f>COGS_DB!AP12</f>
        <v>77298988.256999999</v>
      </c>
      <c r="AQ32" s="9">
        <f>COGS_DB!AQ12</f>
        <v>77298988.256999999</v>
      </c>
      <c r="AR32" s="9">
        <f>COGS_DB!AR12</f>
        <v>77298988.256999999</v>
      </c>
      <c r="AS32" s="9">
        <f>COGS_DB!AS12</f>
        <v>77298988.256999999</v>
      </c>
      <c r="AT32" s="9">
        <f>COGS_DB!AT12</f>
        <v>77298988.256999999</v>
      </c>
      <c r="AU32" s="9">
        <f>COGS_DB!AU12</f>
        <v>77298988.256999999</v>
      </c>
      <c r="AV32" s="9">
        <f>COGS_DB!AV12</f>
        <v>77298988.256999999</v>
      </c>
      <c r="AW32" s="9">
        <f>COGS_DB!AW12</f>
        <v>77298988.256999999</v>
      </c>
      <c r="AX32" s="9">
        <f>COGS_DB!AX12</f>
        <v>51528983.709000006</v>
      </c>
      <c r="AY32" s="9">
        <f>COGS_DB!AY12</f>
        <v>47318425.16499</v>
      </c>
      <c r="AZ32" s="9">
        <f>COGS_DB!AZ12</f>
        <v>75730584.07974501</v>
      </c>
      <c r="BA32" s="9">
        <f>COGS_DB!BA12</f>
        <v>85186011.097880006</v>
      </c>
      <c r="BB32" s="9">
        <f>COGS_DB!BB12</f>
        <v>85186011.097880006</v>
      </c>
      <c r="BC32" s="9">
        <f>COGS_DB!BC12</f>
        <v>85186011.097880006</v>
      </c>
      <c r="BD32" s="9">
        <f>COGS_DB!BD12</f>
        <v>85186011.097880006</v>
      </c>
      <c r="BE32" s="9">
        <f>COGS_DB!BE12</f>
        <v>85186011.097880006</v>
      </c>
      <c r="BF32" s="9">
        <f>COGS_DB!BF12</f>
        <v>85186011.097880006</v>
      </c>
      <c r="BG32" s="9">
        <f>COGS_DB!BG12</f>
        <v>85186011.097880006</v>
      </c>
      <c r="BH32" s="9">
        <f>COGS_DB!BH12</f>
        <v>85186011.097880006</v>
      </c>
      <c r="BI32" s="9">
        <f>COGS_DB!BI12</f>
        <v>85186011.097880006</v>
      </c>
      <c r="BJ32" s="9">
        <f>COGS_DB!BJ12</f>
        <v>56805966.685370006</v>
      </c>
    </row>
    <row r="34" spans="2:66" x14ac:dyDescent="0.15">
      <c r="B34" s="14" t="s">
        <v>648</v>
      </c>
      <c r="C34" s="387"/>
      <c r="D34" s="387"/>
      <c r="E34" s="387"/>
      <c r="F34" s="387"/>
      <c r="G34" s="387"/>
      <c r="H34" s="387"/>
      <c r="I34" s="387"/>
      <c r="J34" s="387"/>
      <c r="K34" s="387"/>
      <c r="L34" s="387"/>
      <c r="M34" s="387"/>
      <c r="N34" s="387"/>
      <c r="O34" s="387" t="s">
        <v>36</v>
      </c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  <c r="AA34" s="387" t="s">
        <v>37</v>
      </c>
      <c r="AB34" s="387"/>
      <c r="AC34" s="387"/>
      <c r="AD34" s="387"/>
      <c r="AE34" s="387"/>
      <c r="AF34" s="387"/>
      <c r="AG34" s="387"/>
      <c r="AH34" s="387"/>
      <c r="AI34" s="387"/>
      <c r="AJ34" s="387"/>
      <c r="AK34" s="387"/>
      <c r="AL34" s="387"/>
      <c r="AM34" s="387" t="s">
        <v>38</v>
      </c>
      <c r="AN34" s="387"/>
      <c r="AO34" s="387"/>
      <c r="AP34" s="387"/>
      <c r="AQ34" s="387"/>
      <c r="AR34" s="387"/>
      <c r="AS34" s="387"/>
      <c r="AT34" s="387"/>
      <c r="AU34" s="387"/>
      <c r="AV34" s="387"/>
      <c r="AW34" s="387"/>
      <c r="AX34" s="387"/>
      <c r="AY34" s="387" t="s">
        <v>39</v>
      </c>
      <c r="AZ34" s="387"/>
      <c r="BA34" s="387"/>
      <c r="BB34" s="387"/>
      <c r="BC34" s="387"/>
      <c r="BD34" s="387"/>
      <c r="BE34" s="387"/>
      <c r="BF34" s="387"/>
      <c r="BG34" s="387"/>
      <c r="BH34" s="387"/>
      <c r="BI34" s="387"/>
      <c r="BJ34" s="387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352</v>
      </c>
      <c r="C36" s="9">
        <f>COGS_DB!C3</f>
        <v>156560000</v>
      </c>
      <c r="D36" s="9">
        <f>COGS_DB!E3</f>
        <v>376977585</v>
      </c>
      <c r="E36" s="9">
        <f>COGS_DB!G3</f>
        <v>779862946.25</v>
      </c>
      <c r="F36" s="9">
        <f>COGS_DB!I3</f>
        <v>858867846.95599985</v>
      </c>
      <c r="G36" s="9">
        <f>COGS_DB!K3</f>
        <v>946529075.81102502</v>
      </c>
      <c r="H36" s="9"/>
      <c r="I36" s="9"/>
      <c r="J36" s="9"/>
      <c r="K36" s="9"/>
      <c r="L36" s="9"/>
      <c r="M36" s="9"/>
      <c r="N36" s="9"/>
      <c r="O36" s="9">
        <f>COGS_DB!O20</f>
        <v>10770620</v>
      </c>
      <c r="P36" s="9">
        <f>COGS_DB!P20</f>
        <v>17002300</v>
      </c>
      <c r="Q36" s="9">
        <f>COGS_DB!Q20</f>
        <v>19114480</v>
      </c>
      <c r="R36" s="9">
        <f>COGS_DB!R20</f>
        <v>19114480</v>
      </c>
      <c r="S36" s="9">
        <f>COGS_DB!S20</f>
        <v>19114480</v>
      </c>
      <c r="T36" s="9">
        <f>COGS_DB!T20</f>
        <v>19114480</v>
      </c>
      <c r="U36" s="9">
        <f>COGS_DB!U20</f>
        <v>19114480</v>
      </c>
      <c r="V36" s="9">
        <f>COGS_DB!V20</f>
        <v>19114480</v>
      </c>
      <c r="W36" s="9">
        <f>COGS_DB!W20</f>
        <v>19114480</v>
      </c>
      <c r="X36" s="9">
        <f>COGS_DB!X20</f>
        <v>19114480</v>
      </c>
      <c r="Y36" s="9">
        <f>COGS_DB!Y20</f>
        <v>19114480</v>
      </c>
      <c r="Z36" s="9">
        <f>COGS_DB!Z20</f>
        <v>12733000</v>
      </c>
      <c r="AA36" s="9">
        <f>COGS_DB!AA20</f>
        <v>14537940.200000001</v>
      </c>
      <c r="AB36" s="9">
        <f>COGS_DB!AB20</f>
        <v>23273527.199999999</v>
      </c>
      <c r="AC36" s="9">
        <f>COGS_DB!AC20</f>
        <v>26174703.800000001</v>
      </c>
      <c r="AD36" s="9">
        <f>COGS_DB!AD20</f>
        <v>26174703.800000001</v>
      </c>
      <c r="AE36" s="9">
        <f>COGS_DB!AE20</f>
        <v>26174703.800000001</v>
      </c>
      <c r="AF36" s="9">
        <f>COGS_DB!AF20</f>
        <v>26174703.800000001</v>
      </c>
      <c r="AG36" s="9">
        <f>COGS_DB!AG20</f>
        <v>26174703.800000001</v>
      </c>
      <c r="AH36" s="9">
        <f>COGS_DB!AH20</f>
        <v>26174703.800000001</v>
      </c>
      <c r="AI36" s="9">
        <f>COGS_DB!AI20</f>
        <v>26174703.800000001</v>
      </c>
      <c r="AJ36" s="9">
        <f>COGS_DB!AJ20</f>
        <v>26174703.800000001</v>
      </c>
      <c r="AK36" s="9">
        <f>COGS_DB!AK20</f>
        <v>26174703.800000001</v>
      </c>
      <c r="AL36" s="9">
        <f>COGS_DB!AL20</f>
        <v>17455145.400000002</v>
      </c>
      <c r="AM36" s="9">
        <f>COGS_DB!AM20</f>
        <v>16018662.268000003</v>
      </c>
      <c r="AN36" s="9">
        <f>COGS_DB!AN20</f>
        <v>25640149.990000002</v>
      </c>
      <c r="AO36" s="9">
        <f>COGS_DB!AO20</f>
        <v>28847312.564000003</v>
      </c>
      <c r="AP36" s="9">
        <f>COGS_DB!AP20</f>
        <v>28847312.564000003</v>
      </c>
      <c r="AQ36" s="9">
        <f>COGS_DB!AQ20</f>
        <v>28847312.564000003</v>
      </c>
      <c r="AR36" s="9">
        <f>COGS_DB!AR20</f>
        <v>28847312.564000003</v>
      </c>
      <c r="AS36" s="9">
        <f>COGS_DB!AS20</f>
        <v>28847312.564000003</v>
      </c>
      <c r="AT36" s="9">
        <f>COGS_DB!AT20</f>
        <v>28847312.564000003</v>
      </c>
      <c r="AU36" s="9">
        <f>COGS_DB!AU20</f>
        <v>28847312.564000003</v>
      </c>
      <c r="AV36" s="9">
        <f>COGS_DB!AV20</f>
        <v>28847312.564000003</v>
      </c>
      <c r="AW36" s="9">
        <f>COGS_DB!AW20</f>
        <v>28847312.564000003</v>
      </c>
      <c r="AX36" s="9">
        <f>COGS_DB!AX20</f>
        <v>19225824.842000004</v>
      </c>
      <c r="AY36" s="9">
        <f>COGS_DB!AY20</f>
        <v>17653800.662680004</v>
      </c>
      <c r="AZ36" s="9">
        <f>COGS_DB!AZ20</f>
        <v>28260761.975600008</v>
      </c>
      <c r="BA36" s="9">
        <f>COGS_DB!BA20</f>
        <v>31802532.794620007</v>
      </c>
      <c r="BB36" s="9">
        <f>COGS_DB!BB20</f>
        <v>31802532.794620007</v>
      </c>
      <c r="BC36" s="9">
        <f>COGS_DB!BC20</f>
        <v>31802532.794620007</v>
      </c>
      <c r="BD36" s="9">
        <f>COGS_DB!BD20</f>
        <v>31802532.794620007</v>
      </c>
      <c r="BE36" s="9">
        <f>COGS_DB!BE20</f>
        <v>31802532.794620007</v>
      </c>
      <c r="BF36" s="9">
        <f>COGS_DB!BF20</f>
        <v>31802532.794620007</v>
      </c>
      <c r="BG36" s="9">
        <f>COGS_DB!BG20</f>
        <v>31802532.794620007</v>
      </c>
      <c r="BH36" s="9">
        <f>COGS_DB!BH20</f>
        <v>31802532.794620007</v>
      </c>
      <c r="BI36" s="9">
        <f>COGS_DB!BI20</f>
        <v>31802532.794620007</v>
      </c>
      <c r="BJ36" s="9">
        <f>COGS_DB!BJ20</f>
        <v>21195571.481700003</v>
      </c>
    </row>
    <row r="37" spans="2:66" x14ac:dyDescent="0.15">
      <c r="B37" s="14" t="s">
        <v>635</v>
      </c>
      <c r="C37" s="9">
        <f>COGS_DB!C4</f>
        <v>62371500</v>
      </c>
      <c r="D37" s="9">
        <f>COGS_DB!E4</f>
        <v>150991445</v>
      </c>
      <c r="E37" s="9">
        <f>COGS_DB!G4</f>
        <v>334395362.24999994</v>
      </c>
      <c r="F37" s="9">
        <f>COGS_DB!I4</f>
        <v>366478963.708</v>
      </c>
      <c r="G37" s="9">
        <f>COGS_DB!K4</f>
        <v>403863460.05905515</v>
      </c>
      <c r="H37" s="9"/>
      <c r="I37" s="9"/>
      <c r="J37" s="9"/>
      <c r="K37" s="9"/>
      <c r="L37" s="9"/>
      <c r="M37" s="9"/>
      <c r="N37" s="9"/>
      <c r="O37" s="9">
        <f>COGS_DB!O21</f>
        <v>3461985</v>
      </c>
      <c r="P37" s="9">
        <f>COGS_DB!P21</f>
        <v>5465025</v>
      </c>
      <c r="Q37" s="9">
        <f>COGS_DB!Q21</f>
        <v>6143940</v>
      </c>
      <c r="R37" s="9">
        <f>COGS_DB!R21</f>
        <v>6143940</v>
      </c>
      <c r="S37" s="9">
        <f>COGS_DB!S21</f>
        <v>6143940</v>
      </c>
      <c r="T37" s="9">
        <f>COGS_DB!T21</f>
        <v>6143940</v>
      </c>
      <c r="U37" s="9">
        <f>COGS_DB!U21</f>
        <v>6143940</v>
      </c>
      <c r="V37" s="9">
        <f>COGS_DB!V21</f>
        <v>6143940</v>
      </c>
      <c r="W37" s="9">
        <f>COGS_DB!W21</f>
        <v>6143940</v>
      </c>
      <c r="X37" s="9">
        <f>COGS_DB!X21</f>
        <v>6143940</v>
      </c>
      <c r="Y37" s="9">
        <f>COGS_DB!Y21</f>
        <v>6143940</v>
      </c>
      <c r="Z37" s="9">
        <f>COGS_DB!Z21</f>
        <v>4092750</v>
      </c>
      <c r="AA37" s="9">
        <f>COGS_DB!AA21</f>
        <v>4672909.3499999996</v>
      </c>
      <c r="AB37" s="9">
        <f>COGS_DB!AB21</f>
        <v>7480776.5999999978</v>
      </c>
      <c r="AC37" s="9">
        <f>COGS_DB!AC21</f>
        <v>8413297.6499999985</v>
      </c>
      <c r="AD37" s="9">
        <f>COGS_DB!AD21</f>
        <v>8413297.6499999985</v>
      </c>
      <c r="AE37" s="9">
        <f>COGS_DB!AE21</f>
        <v>8413297.6499999985</v>
      </c>
      <c r="AF37" s="9">
        <f>COGS_DB!AF21</f>
        <v>8413297.6499999985</v>
      </c>
      <c r="AG37" s="9">
        <f>COGS_DB!AG21</f>
        <v>8413297.6499999985</v>
      </c>
      <c r="AH37" s="9">
        <f>COGS_DB!AH21</f>
        <v>8413297.6499999985</v>
      </c>
      <c r="AI37" s="9">
        <f>COGS_DB!AI21</f>
        <v>8413297.6499999985</v>
      </c>
      <c r="AJ37" s="9">
        <f>COGS_DB!AJ21</f>
        <v>8413297.6499999985</v>
      </c>
      <c r="AK37" s="9">
        <f>COGS_DB!AK21</f>
        <v>8413297.6499999985</v>
      </c>
      <c r="AL37" s="9">
        <f>COGS_DB!AL21</f>
        <v>5610582.4500000011</v>
      </c>
      <c r="AM37" s="9">
        <f>COGS_DB!AM21</f>
        <v>5148855.7290000021</v>
      </c>
      <c r="AN37" s="9">
        <f>COGS_DB!AN21</f>
        <v>8241476.7824999988</v>
      </c>
      <c r="AO37" s="9">
        <f>COGS_DB!AO21</f>
        <v>9272350.4670000002</v>
      </c>
      <c r="AP37" s="9">
        <f>COGS_DB!AP21</f>
        <v>9272350.4670000002</v>
      </c>
      <c r="AQ37" s="9">
        <f>COGS_DB!AQ21</f>
        <v>9272350.4670000002</v>
      </c>
      <c r="AR37" s="9">
        <f>COGS_DB!AR21</f>
        <v>9272350.4670000002</v>
      </c>
      <c r="AS37" s="9">
        <f>COGS_DB!AS21</f>
        <v>9272350.4670000002</v>
      </c>
      <c r="AT37" s="9">
        <f>COGS_DB!AT21</f>
        <v>9272350.4670000002</v>
      </c>
      <c r="AU37" s="9">
        <f>COGS_DB!AU21</f>
        <v>9272350.4670000002</v>
      </c>
      <c r="AV37" s="9">
        <f>COGS_DB!AV21</f>
        <v>9272350.4670000002</v>
      </c>
      <c r="AW37" s="9">
        <f>COGS_DB!AW21</f>
        <v>9272350.4670000002</v>
      </c>
      <c r="AX37" s="9">
        <f>COGS_DB!AX21</f>
        <v>6179729.4135000017</v>
      </c>
      <c r="AY37" s="9">
        <f>COGS_DB!AY21</f>
        <v>5674435.92729</v>
      </c>
      <c r="AZ37" s="9">
        <f>COGS_DB!AZ21</f>
        <v>9083816.3493000045</v>
      </c>
      <c r="BA37" s="9">
        <f>COGS_DB!BA21</f>
        <v>10222242.683985002</v>
      </c>
      <c r="BB37" s="9">
        <f>COGS_DB!BB21</f>
        <v>10222242.683985002</v>
      </c>
      <c r="BC37" s="9">
        <f>COGS_DB!BC21</f>
        <v>10222242.683985002</v>
      </c>
      <c r="BD37" s="9">
        <f>COGS_DB!BD21</f>
        <v>10222242.683985002</v>
      </c>
      <c r="BE37" s="9">
        <f>COGS_DB!BE21</f>
        <v>10222242.683985002</v>
      </c>
      <c r="BF37" s="9">
        <f>COGS_DB!BF21</f>
        <v>10222242.683985002</v>
      </c>
      <c r="BG37" s="9">
        <f>COGS_DB!BG21</f>
        <v>10222242.683985002</v>
      </c>
      <c r="BH37" s="9">
        <f>COGS_DB!BH21</f>
        <v>10222242.683985002</v>
      </c>
      <c r="BI37" s="9">
        <f>COGS_DB!BI21</f>
        <v>10222242.683985002</v>
      </c>
      <c r="BJ37" s="9">
        <f>COGS_DB!BJ21</f>
        <v>6812862.2619749997</v>
      </c>
    </row>
    <row r="38" spans="2:66" x14ac:dyDescent="0.15">
      <c r="B38" s="14" t="s">
        <v>641</v>
      </c>
      <c r="C38" s="9">
        <f>COGS_DB!C6</f>
        <v>32949000</v>
      </c>
      <c r="D38" s="9">
        <f>COGS_DB!E6</f>
        <v>78579195</v>
      </c>
      <c r="E38" s="9">
        <f>COGS_DB!G6</f>
        <v>109609863.75000001</v>
      </c>
      <c r="F38" s="9">
        <f>COGS_DB!I6</f>
        <v>120208569.41800001</v>
      </c>
      <c r="G38" s="9">
        <f>COGS_DB!K6</f>
        <v>132505747.05888003</v>
      </c>
      <c r="H38" s="9"/>
      <c r="I38" s="9"/>
      <c r="J38" s="9"/>
      <c r="K38" s="9"/>
      <c r="L38" s="9"/>
      <c r="M38" s="9"/>
      <c r="N38" s="9"/>
      <c r="O38" s="9">
        <f>COGS_DB!O24</f>
        <v>0.35277396124508459</v>
      </c>
      <c r="P38" s="9">
        <f>COGS_DB!P24</f>
        <v>0.35269398168992944</v>
      </c>
      <c r="Q38" s="9">
        <f>COGS_DB!Q24</f>
        <v>0.35268202814193789</v>
      </c>
      <c r="R38" s="9">
        <f>COGS_DB!R24</f>
        <v>0.35268202814193789</v>
      </c>
      <c r="S38" s="9">
        <f>COGS_DB!S24</f>
        <v>0.35268202814193789</v>
      </c>
      <c r="T38" s="9">
        <f>COGS_DB!T24</f>
        <v>0.35268202814193789</v>
      </c>
      <c r="U38" s="9">
        <f>COGS_DB!U24</f>
        <v>0.35268202814193789</v>
      </c>
      <c r="V38" s="9">
        <f>COGS_DB!V24</f>
        <v>0.35268202814193789</v>
      </c>
      <c r="W38" s="9">
        <f>COGS_DB!W24</f>
        <v>0.35268202814193789</v>
      </c>
      <c r="X38" s="9">
        <f>COGS_DB!X24</f>
        <v>0.35268202814193789</v>
      </c>
      <c r="Y38" s="9">
        <f>COGS_DB!Y24</f>
        <v>0.35268202814193789</v>
      </c>
      <c r="Z38" s="9">
        <f>COGS_DB!Z24</f>
        <v>0.35270541082164331</v>
      </c>
      <c r="AA38" s="9">
        <f>COGS_DB!AA24</f>
        <v>0.35712153995374163</v>
      </c>
      <c r="AB38" s="9">
        <f>COGS_DB!AB24</f>
        <v>0.35708792617277613</v>
      </c>
      <c r="AC38" s="9">
        <f>COGS_DB!AC24</f>
        <v>0.35707329202842986</v>
      </c>
      <c r="AD38" s="9">
        <f>COGS_DB!AD24</f>
        <v>0.35707329202842986</v>
      </c>
      <c r="AE38" s="9">
        <f>COGS_DB!AE24</f>
        <v>0.35707329202842986</v>
      </c>
      <c r="AF38" s="9">
        <f>COGS_DB!AF24</f>
        <v>0.35707329202842986</v>
      </c>
      <c r="AG38" s="9">
        <f>COGS_DB!AG24</f>
        <v>0.35707329202842986</v>
      </c>
      <c r="AH38" s="9">
        <f>COGS_DB!AH24</f>
        <v>0.35707329202842986</v>
      </c>
      <c r="AI38" s="9">
        <f>COGS_DB!AI24</f>
        <v>0.35707329202842986</v>
      </c>
      <c r="AJ38" s="9">
        <f>COGS_DB!AJ24</f>
        <v>0.35707329202842986</v>
      </c>
      <c r="AK38" s="9">
        <f>COGS_DB!AK24</f>
        <v>0.35707329202842986</v>
      </c>
      <c r="AL38" s="9">
        <f>COGS_DB!AL24</f>
        <v>0.35706295444658509</v>
      </c>
      <c r="AM38" s="9">
        <f>COGS_DB!AM24</f>
        <v>0.3560256922016185</v>
      </c>
      <c r="AN38" s="9">
        <f>COGS_DB!AN24</f>
        <v>0.35596871103049538</v>
      </c>
      <c r="AO38" s="9">
        <f>COGS_DB!AO24</f>
        <v>0.35595816287458931</v>
      </c>
      <c r="AP38" s="9">
        <f>COGS_DB!AP24</f>
        <v>0.35595816287458931</v>
      </c>
      <c r="AQ38" s="9">
        <f>COGS_DB!AQ24</f>
        <v>0.35595816287458931</v>
      </c>
      <c r="AR38" s="9">
        <f>COGS_DB!AR24</f>
        <v>0.35595816287458931</v>
      </c>
      <c r="AS38" s="9">
        <f>COGS_DB!AS24</f>
        <v>0.35595816287458931</v>
      </c>
      <c r="AT38" s="9">
        <f>COGS_DB!AT24</f>
        <v>0.35595816287458931</v>
      </c>
      <c r="AU38" s="9">
        <f>COGS_DB!AU24</f>
        <v>0.35595816287458931</v>
      </c>
      <c r="AV38" s="9">
        <f>COGS_DB!AV24</f>
        <v>0.35595816287458931</v>
      </c>
      <c r="AW38" s="9">
        <f>COGS_DB!AW24</f>
        <v>0.35595816287458931</v>
      </c>
      <c r="AX38" s="9">
        <f>COGS_DB!AX24</f>
        <v>0.35600036283373149</v>
      </c>
      <c r="AY38" s="9">
        <f>COGS_DB!AY24</f>
        <v>0.35597759064162637</v>
      </c>
      <c r="AZ38" s="9">
        <f>COGS_DB!AZ24</f>
        <v>0.35593220338983056</v>
      </c>
      <c r="BA38" s="9">
        <f>COGS_DB!BA24</f>
        <v>0.35593850246459591</v>
      </c>
      <c r="BB38" s="9">
        <f>COGS_DB!BB24</f>
        <v>0.35593850246459591</v>
      </c>
      <c r="BC38" s="9">
        <f>COGS_DB!BC24</f>
        <v>0.35593850246459591</v>
      </c>
      <c r="BD38" s="9">
        <f>COGS_DB!BD24</f>
        <v>0.35593850246459591</v>
      </c>
      <c r="BE38" s="9">
        <f>COGS_DB!BE24</f>
        <v>0.35593850246459591</v>
      </c>
      <c r="BF38" s="9">
        <f>COGS_DB!BF24</f>
        <v>0.35593850246459591</v>
      </c>
      <c r="BG38" s="9">
        <f>COGS_DB!BG24</f>
        <v>0.35593850246459591</v>
      </c>
      <c r="BH38" s="9">
        <f>COGS_DB!BH24</f>
        <v>0.35593850246459591</v>
      </c>
      <c r="BI38" s="9">
        <f>COGS_DB!BI24</f>
        <v>0.35593850246459591</v>
      </c>
      <c r="BJ38" s="9">
        <f>COGS_DB!BJ24</f>
        <v>0.35597945707997058</v>
      </c>
    </row>
    <row r="39" spans="2:66" x14ac:dyDescent="0.15">
      <c r="B39" s="14" t="s">
        <v>642</v>
      </c>
      <c r="C39" s="9">
        <f>COGS_DB!C7</f>
        <v>29422500</v>
      </c>
      <c r="D39" s="9">
        <f>COGS_DB!E7</f>
        <v>72412250</v>
      </c>
      <c r="E39" s="9">
        <f>COGS_DB!G7</f>
        <v>224785498.50000003</v>
      </c>
      <c r="F39" s="9">
        <f>COGS_DB!I7</f>
        <v>246270394.29000014</v>
      </c>
      <c r="G39" s="9">
        <f>COGS_DB!K7</f>
        <v>271357713.000175</v>
      </c>
      <c r="H39" s="98"/>
      <c r="I39" s="98"/>
      <c r="J39" s="98"/>
      <c r="K39" s="98"/>
      <c r="L39" s="98"/>
      <c r="M39" s="98"/>
      <c r="N39" s="98"/>
      <c r="O39" s="98">
        <f>COGS_DB!O22</f>
        <v>521625</v>
      </c>
      <c r="P39" s="98">
        <f>COGS_DB!P22</f>
        <v>821225</v>
      </c>
      <c r="Q39" s="98">
        <f>COGS_DB!Q22</f>
        <v>922875</v>
      </c>
      <c r="R39" s="98">
        <f>COGS_DB!R22</f>
        <v>922875</v>
      </c>
      <c r="S39" s="98">
        <f>COGS_DB!S22</f>
        <v>922875</v>
      </c>
      <c r="T39" s="98">
        <f>COGS_DB!T22</f>
        <v>922875</v>
      </c>
      <c r="U39" s="98">
        <f>COGS_DB!U22</f>
        <v>922875</v>
      </c>
      <c r="V39" s="98">
        <f>COGS_DB!V22</f>
        <v>922875</v>
      </c>
      <c r="W39" s="98">
        <f>COGS_DB!W22</f>
        <v>922875</v>
      </c>
      <c r="X39" s="98">
        <f>COGS_DB!X22</f>
        <v>922875</v>
      </c>
      <c r="Y39" s="98">
        <f>COGS_DB!Y22</f>
        <v>922875</v>
      </c>
      <c r="Z39" s="98">
        <f>COGS_DB!Z22</f>
        <v>615250</v>
      </c>
      <c r="AA39" s="98">
        <f>COGS_DB!AA22</f>
        <v>807154.5</v>
      </c>
      <c r="AB39" s="98">
        <f>COGS_DB!AB22</f>
        <v>1290874.75</v>
      </c>
      <c r="AC39" s="98">
        <f>COGS_DB!AC22</f>
        <v>1451160.75</v>
      </c>
      <c r="AD39" s="98">
        <f>COGS_DB!AD22</f>
        <v>1451160.75</v>
      </c>
      <c r="AE39" s="98">
        <f>COGS_DB!AE22</f>
        <v>1451160.75</v>
      </c>
      <c r="AF39" s="98">
        <f>COGS_DB!AF22</f>
        <v>1451160.75</v>
      </c>
      <c r="AG39" s="98">
        <f>COGS_DB!AG22</f>
        <v>1451160.75</v>
      </c>
      <c r="AH39" s="98">
        <f>COGS_DB!AH22</f>
        <v>1451160.75</v>
      </c>
      <c r="AI39" s="98">
        <f>COGS_DB!AI22</f>
        <v>1451160.75</v>
      </c>
      <c r="AJ39" s="98">
        <f>COGS_DB!AJ22</f>
        <v>1451160.75</v>
      </c>
      <c r="AK39" s="98">
        <f>COGS_DB!AK22</f>
        <v>1451160.75</v>
      </c>
      <c r="AL39" s="98">
        <f>COGS_DB!AL22</f>
        <v>967440.5</v>
      </c>
      <c r="AM39" s="98">
        <f>COGS_DB!AM22</f>
        <v>860592.70750000002</v>
      </c>
      <c r="AN39" s="98">
        <f>COGS_DB!AN22</f>
        <v>1375110.7675000001</v>
      </c>
      <c r="AO39" s="98">
        <f>COGS_DB!AO22</f>
        <v>1546616.7875000001</v>
      </c>
      <c r="AP39" s="98">
        <f>COGS_DB!AP22</f>
        <v>1546616.7875000001</v>
      </c>
      <c r="AQ39" s="98">
        <f>COGS_DB!AQ22</f>
        <v>1546616.7875000001</v>
      </c>
      <c r="AR39" s="98">
        <f>COGS_DB!AR22</f>
        <v>1546616.7875000001</v>
      </c>
      <c r="AS39" s="98">
        <f>COGS_DB!AS22</f>
        <v>1546616.7875000001</v>
      </c>
      <c r="AT39" s="98">
        <f>COGS_DB!AT22</f>
        <v>1546616.7875000001</v>
      </c>
      <c r="AU39" s="98">
        <f>COGS_DB!AU22</f>
        <v>1546616.7875000001</v>
      </c>
      <c r="AV39" s="98">
        <f>COGS_DB!AV22</f>
        <v>1546616.7875000001</v>
      </c>
      <c r="AW39" s="98">
        <f>COGS_DB!AW22</f>
        <v>1546616.7875000001</v>
      </c>
      <c r="AX39" s="98">
        <f>COGS_DB!AX22</f>
        <v>1032098.7275</v>
      </c>
      <c r="AY39" s="98">
        <f>COGS_DB!AY22</f>
        <v>947050.11722500005</v>
      </c>
      <c r="AZ39" s="98">
        <f>COGS_DB!AZ22</f>
        <v>1513969.3915500001</v>
      </c>
      <c r="BA39" s="98">
        <f>COGS_DB!BA22</f>
        <v>1704034.8130000001</v>
      </c>
      <c r="BB39" s="98">
        <f>COGS_DB!BB22</f>
        <v>1704034.8130000001</v>
      </c>
      <c r="BC39" s="98">
        <f>COGS_DB!BC22</f>
        <v>1704034.8130000001</v>
      </c>
      <c r="BD39" s="98">
        <f>COGS_DB!BD22</f>
        <v>1704034.8130000001</v>
      </c>
      <c r="BE39" s="98">
        <f>COGS_DB!BE22</f>
        <v>1704034.8130000001</v>
      </c>
      <c r="BF39" s="98">
        <f>COGS_DB!BF22</f>
        <v>1704034.8130000001</v>
      </c>
      <c r="BG39" s="98">
        <f>COGS_DB!BG22</f>
        <v>1704034.8130000001</v>
      </c>
      <c r="BH39" s="98">
        <f>COGS_DB!BH22</f>
        <v>1704034.8130000001</v>
      </c>
      <c r="BI39" s="98">
        <f>COGS_DB!BI22</f>
        <v>1704034.8130000001</v>
      </c>
      <c r="BJ39" s="98">
        <f>COGS_DB!BJ22</f>
        <v>1137115.538675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645</v>
      </c>
      <c r="C42" s="116">
        <f>COGS_DB!C5</f>
        <v>0.3983871997956055</v>
      </c>
      <c r="D42" s="116">
        <f>COGS_DB!E5</f>
        <v>0.40053162577292228</v>
      </c>
      <c r="E42" s="116">
        <f>COGS_DB!G5</f>
        <v>0.42878734508153321</v>
      </c>
      <c r="F42" s="116">
        <f>COGS_DB!I5</f>
        <v>0.42670006218869999</v>
      </c>
      <c r="G42" s="116">
        <f>COGS_DB!K5</f>
        <v>0.42667834552573924</v>
      </c>
      <c r="H42" s="9"/>
      <c r="I42" s="9"/>
      <c r="J42" s="9"/>
      <c r="K42" s="9"/>
      <c r="L42" s="9"/>
      <c r="M42" s="9"/>
      <c r="N42" s="9"/>
      <c r="O42" s="9">
        <f>COGS_DB!O23</f>
        <v>3983610</v>
      </c>
      <c r="P42" s="9">
        <f>COGS_DB!P23</f>
        <v>6286250</v>
      </c>
      <c r="Q42" s="9">
        <f>COGS_DB!Q23</f>
        <v>7066815</v>
      </c>
      <c r="R42" s="9">
        <f>COGS_DB!R23</f>
        <v>7066815</v>
      </c>
      <c r="S42" s="9">
        <f>COGS_DB!S23</f>
        <v>7066815</v>
      </c>
      <c r="T42" s="9">
        <f>COGS_DB!T23</f>
        <v>7066815</v>
      </c>
      <c r="U42" s="9">
        <f>COGS_DB!U23</f>
        <v>7066815</v>
      </c>
      <c r="V42" s="9">
        <f>COGS_DB!V23</f>
        <v>7066815</v>
      </c>
      <c r="W42" s="9">
        <f>COGS_DB!W23</f>
        <v>7066815</v>
      </c>
      <c r="X42" s="9">
        <f>COGS_DB!X23</f>
        <v>7066815</v>
      </c>
      <c r="Y42" s="9">
        <f>COGS_DB!Y23</f>
        <v>7066815</v>
      </c>
      <c r="Z42" s="9">
        <f>COGS_DB!Z23</f>
        <v>4708000</v>
      </c>
      <c r="AA42" s="9">
        <f>COGS_DB!AA23</f>
        <v>5480063.8499999996</v>
      </c>
      <c r="AB42" s="9">
        <f>COGS_DB!AB23</f>
        <v>8771651.3499999978</v>
      </c>
      <c r="AC42" s="9">
        <f>COGS_DB!AC23</f>
        <v>9864458.3999999985</v>
      </c>
      <c r="AD42" s="9">
        <f>COGS_DB!AD23</f>
        <v>9864458.3999999985</v>
      </c>
      <c r="AE42" s="9">
        <f>COGS_DB!AE23</f>
        <v>9864458.3999999985</v>
      </c>
      <c r="AF42" s="9">
        <f>COGS_DB!AF23</f>
        <v>9864458.3999999985</v>
      </c>
      <c r="AG42" s="9">
        <f>COGS_DB!AG23</f>
        <v>9864458.3999999985</v>
      </c>
      <c r="AH42" s="9">
        <f>COGS_DB!AH23</f>
        <v>9864458.3999999985</v>
      </c>
      <c r="AI42" s="9">
        <f>COGS_DB!AI23</f>
        <v>9864458.3999999985</v>
      </c>
      <c r="AJ42" s="9">
        <f>COGS_DB!AJ23</f>
        <v>9864458.3999999985</v>
      </c>
      <c r="AK42" s="9">
        <f>COGS_DB!AK23</f>
        <v>9864458.3999999985</v>
      </c>
      <c r="AL42" s="9">
        <f>COGS_DB!AL23</f>
        <v>6578022.9500000011</v>
      </c>
      <c r="AM42" s="9">
        <f>COGS_DB!AM23</f>
        <v>6009448.4365000017</v>
      </c>
      <c r="AN42" s="9">
        <f>COGS_DB!AN23</f>
        <v>9616587.5499999989</v>
      </c>
      <c r="AO42" s="9">
        <f>COGS_DB!AO23</f>
        <v>10818967.2545</v>
      </c>
      <c r="AP42" s="9">
        <f>COGS_DB!AP23</f>
        <v>10818967.2545</v>
      </c>
      <c r="AQ42" s="9">
        <f>COGS_DB!AQ23</f>
        <v>10818967.2545</v>
      </c>
      <c r="AR42" s="9">
        <f>COGS_DB!AR23</f>
        <v>10818967.2545</v>
      </c>
      <c r="AS42" s="9">
        <f>COGS_DB!AS23</f>
        <v>10818967.2545</v>
      </c>
      <c r="AT42" s="9">
        <f>COGS_DB!AT23</f>
        <v>10818967.2545</v>
      </c>
      <c r="AU42" s="9">
        <f>COGS_DB!AU23</f>
        <v>10818967.2545</v>
      </c>
      <c r="AV42" s="9">
        <f>COGS_DB!AV23</f>
        <v>10818967.2545</v>
      </c>
      <c r="AW42" s="9">
        <f>COGS_DB!AW23</f>
        <v>10818967.2545</v>
      </c>
      <c r="AX42" s="9">
        <f>COGS_DB!AX23</f>
        <v>7211828.1410000017</v>
      </c>
      <c r="AY42" s="9">
        <f>COGS_DB!AY23</f>
        <v>6621486.0445149997</v>
      </c>
      <c r="AZ42" s="9">
        <f>COGS_DB!AZ23</f>
        <v>10597785.740850005</v>
      </c>
      <c r="BA42" s="9">
        <f>COGS_DB!BA23</f>
        <v>11926277.496985003</v>
      </c>
      <c r="BB42" s="9">
        <f>COGS_DB!BB23</f>
        <v>11926277.496985003</v>
      </c>
      <c r="BC42" s="9">
        <f>COGS_DB!BC23</f>
        <v>11926277.496985003</v>
      </c>
      <c r="BD42" s="9">
        <f>COGS_DB!BD23</f>
        <v>11926277.496985003</v>
      </c>
      <c r="BE42" s="9">
        <f>COGS_DB!BE23</f>
        <v>11926277.496985003</v>
      </c>
      <c r="BF42" s="9">
        <f>COGS_DB!BF23</f>
        <v>11926277.496985003</v>
      </c>
      <c r="BG42" s="9">
        <f>COGS_DB!BG23</f>
        <v>11926277.496985003</v>
      </c>
      <c r="BH42" s="9">
        <f>COGS_DB!BH23</f>
        <v>11926277.496985003</v>
      </c>
      <c r="BI42" s="9">
        <f>COGS_DB!BI23</f>
        <v>11926277.496985003</v>
      </c>
      <c r="BJ42" s="9">
        <f>COGS_DB!BJ23</f>
        <v>7949977.8006499996</v>
      </c>
    </row>
    <row r="43" spans="2:66" x14ac:dyDescent="0.15">
      <c r="B43" s="14" t="s">
        <v>646</v>
      </c>
      <c r="C43" s="116">
        <f>COGS_DB!D6</f>
        <v>0.21045605518650998</v>
      </c>
      <c r="D43" s="116">
        <f>COGS_DB!F6</f>
        <v>0.20844527135479421</v>
      </c>
      <c r="E43" s="116">
        <f>COGS_DB!H6</f>
        <v>0.14055016240618062</v>
      </c>
      <c r="F43" s="116">
        <f>COGS_DB!J6</f>
        <v>0.13996165981069536</v>
      </c>
      <c r="G43" s="116">
        <f>COGS_DB!L6</f>
        <v>0.13999120623457198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649</v>
      </c>
      <c r="C44" s="98">
        <f>COGS_DB!D7</f>
        <v>0.18793114460909555</v>
      </c>
      <c r="D44" s="116">
        <f>COGS_DB!F7</f>
        <v>0.19208635441812807</v>
      </c>
      <c r="E44" s="98">
        <f>COGS_DB!H7</f>
        <v>0.2882371826753527</v>
      </c>
      <c r="F44" s="98">
        <f>COGS_DB!J7</f>
        <v>0.2867384023780048</v>
      </c>
      <c r="G44" s="98">
        <f>COGS_DB!L7</f>
        <v>0.28668713929116713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654</v>
      </c>
    </row>
    <row r="47" spans="2:66" x14ac:dyDescent="0.15">
      <c r="C47" s="75"/>
      <c r="D47" s="387" t="s">
        <v>35</v>
      </c>
      <c r="E47" s="387"/>
      <c r="F47" s="387"/>
      <c r="G47" s="387"/>
      <c r="H47" s="387"/>
      <c r="I47" s="387"/>
      <c r="J47" s="387"/>
      <c r="K47" s="387"/>
      <c r="L47" s="387"/>
      <c r="M47" s="387"/>
      <c r="N47" s="387"/>
      <c r="O47" s="387"/>
      <c r="P47" s="387" t="s">
        <v>36</v>
      </c>
      <c r="Q47" s="387"/>
      <c r="R47" s="387"/>
      <c r="S47" s="387"/>
      <c r="T47" s="387"/>
      <c r="U47" s="387"/>
      <c r="V47" s="387"/>
      <c r="W47" s="387"/>
      <c r="X47" s="387"/>
      <c r="Y47" s="387"/>
      <c r="Z47" s="387"/>
      <c r="AA47" s="387"/>
      <c r="AB47" s="387" t="s">
        <v>37</v>
      </c>
      <c r="AC47" s="387"/>
      <c r="AD47" s="387"/>
      <c r="AE47" s="387"/>
      <c r="AF47" s="387"/>
      <c r="AG47" s="387"/>
      <c r="AH47" s="387"/>
      <c r="AI47" s="387"/>
      <c r="AJ47" s="387"/>
      <c r="AK47" s="387"/>
      <c r="AL47" s="387"/>
      <c r="AM47" s="387"/>
      <c r="AN47" s="387" t="s">
        <v>38</v>
      </c>
      <c r="AO47" s="387"/>
      <c r="AP47" s="387"/>
      <c r="AQ47" s="387"/>
      <c r="AR47" s="387"/>
      <c r="AS47" s="387"/>
      <c r="AT47" s="387"/>
      <c r="AU47" s="387"/>
      <c r="AV47" s="387"/>
      <c r="AW47" s="387"/>
      <c r="AX47" s="387"/>
      <c r="AY47" s="387"/>
      <c r="AZ47" s="387" t="s">
        <v>39</v>
      </c>
      <c r="BA47" s="387"/>
      <c r="BB47" s="387"/>
      <c r="BC47" s="387"/>
      <c r="BD47" s="387"/>
      <c r="BE47" s="387"/>
      <c r="BF47" s="387"/>
      <c r="BG47" s="387"/>
      <c r="BH47" s="387"/>
      <c r="BI47" s="387"/>
      <c r="BJ47" s="387"/>
      <c r="BK47" s="387"/>
      <c r="BM47" s="10" t="s">
        <v>631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340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0</v>
      </c>
      <c r="L49" s="9">
        <f>'COGS-INVENTORY_CWS'!L31</f>
        <v>0</v>
      </c>
      <c r="M49" s="9">
        <f>'COGS-INVENTORY_CWS'!M31</f>
        <v>0</v>
      </c>
      <c r="N49" s="9">
        <f>'COGS-INVENTORY_CWS'!N31</f>
        <v>0</v>
      </c>
      <c r="O49" s="9">
        <f>'COGS-INVENTORY_CWS'!O31</f>
        <v>0</v>
      </c>
      <c r="P49" s="9">
        <f>'COGS-INVENTORY_CWS'!P31</f>
        <v>0</v>
      </c>
      <c r="Q49" s="9">
        <f>'COGS-INVENTORY_CWS'!Q31</f>
        <v>0</v>
      </c>
      <c r="R49" s="9">
        <f>'COGS-INVENTORY_CWS'!R31</f>
        <v>0</v>
      </c>
      <c r="S49" s="9">
        <f>'COGS-INVENTORY_CWS'!S31</f>
        <v>0</v>
      </c>
      <c r="T49" s="9">
        <f>'COGS-INVENTORY_CWS'!T31</f>
        <v>0</v>
      </c>
      <c r="U49" s="9">
        <f>'COGS-INVENTORY_CWS'!U31</f>
        <v>0</v>
      </c>
      <c r="V49" s="9">
        <f>'COGS-INVENTORY_CWS'!V31</f>
        <v>0</v>
      </c>
      <c r="W49" s="9">
        <f>'COGS-INVENTORY_CWS'!W31</f>
        <v>0</v>
      </c>
      <c r="X49" s="9">
        <f>'COGS-INVENTORY_CWS'!X31</f>
        <v>0</v>
      </c>
      <c r="Y49" s="9">
        <f>'COGS-INVENTORY_CWS'!Y31</f>
        <v>0</v>
      </c>
      <c r="Z49" s="9">
        <f>'COGS-INVENTORY_CWS'!Z31</f>
        <v>0</v>
      </c>
      <c r="AA49" s="9">
        <f>'COGS-INVENTORY_CWS'!AA31</f>
        <v>0</v>
      </c>
      <c r="AB49" s="9">
        <f>'COGS-INVENTORY_CWS'!AB31</f>
        <v>0</v>
      </c>
      <c r="AC49" s="9">
        <f>'COGS-INVENTORY_CWS'!AC31</f>
        <v>0</v>
      </c>
      <c r="AD49" s="9">
        <f>'COGS-INVENTORY_CWS'!AD31</f>
        <v>0</v>
      </c>
      <c r="AE49" s="9">
        <f>'COGS-INVENTORY_CWS'!AE31</f>
        <v>0</v>
      </c>
      <c r="AF49" s="9">
        <f>'COGS-INVENTORY_CWS'!AF31</f>
        <v>0</v>
      </c>
      <c r="AG49" s="9">
        <f>'COGS-INVENTORY_CWS'!AG31</f>
        <v>0</v>
      </c>
      <c r="AH49" s="9">
        <f>'COGS-INVENTORY_CWS'!AH31</f>
        <v>0</v>
      </c>
      <c r="AI49" s="9">
        <f>'COGS-INVENTORY_CWS'!AI31</f>
        <v>0</v>
      </c>
      <c r="AJ49" s="9">
        <f>'COGS-INVENTORY_CWS'!AJ31</f>
        <v>0</v>
      </c>
      <c r="AK49" s="9">
        <f>'COGS-INVENTORY_CWS'!AK31</f>
        <v>0</v>
      </c>
      <c r="AL49" s="9">
        <f>'COGS-INVENTORY_CWS'!AL31</f>
        <v>0</v>
      </c>
      <c r="AM49" s="9">
        <f>'COGS-INVENTORY_CWS'!AM31</f>
        <v>0</v>
      </c>
      <c r="AN49" s="9">
        <f>'COGS-INVENTORY_CWS'!AN31</f>
        <v>0</v>
      </c>
      <c r="AO49" s="9">
        <f>'COGS-INVENTORY_CWS'!AO31</f>
        <v>0</v>
      </c>
      <c r="AP49" s="9">
        <f>'COGS-INVENTORY_CWS'!AP31</f>
        <v>0</v>
      </c>
      <c r="AQ49" s="9">
        <f>'COGS-INVENTORY_CWS'!AQ31</f>
        <v>0</v>
      </c>
      <c r="AR49" s="9">
        <f>'COGS-INVENTORY_CWS'!AR31</f>
        <v>0</v>
      </c>
      <c r="AS49" s="9">
        <f>'COGS-INVENTORY_CWS'!AS31</f>
        <v>0</v>
      </c>
      <c r="AT49" s="9">
        <f>'COGS-INVENTORY_CWS'!AT31</f>
        <v>0</v>
      </c>
      <c r="AU49" s="9">
        <f>'COGS-INVENTORY_CWS'!AU31</f>
        <v>0</v>
      </c>
      <c r="AV49" s="9">
        <f>'COGS-INVENTORY_CWS'!AV31</f>
        <v>0</v>
      </c>
      <c r="AW49" s="9">
        <f>'COGS-INVENTORY_CWS'!AW31</f>
        <v>0</v>
      </c>
      <c r="AX49" s="9">
        <f>'COGS-INVENTORY_CWS'!AX31</f>
        <v>0</v>
      </c>
      <c r="AY49" s="9">
        <f>'COGS-INVENTORY_CWS'!AY31</f>
        <v>0</v>
      </c>
      <c r="AZ49" s="9">
        <f>'COGS-INVENTORY_CWS'!AZ31</f>
        <v>0</v>
      </c>
      <c r="BA49" s="9">
        <f>'COGS-INVENTORY_CWS'!BA31</f>
        <v>0</v>
      </c>
      <c r="BB49" s="9">
        <f>'COGS-INVENTORY_CWS'!BB31</f>
        <v>0</v>
      </c>
      <c r="BC49" s="9">
        <f>'COGS-INVENTORY_CWS'!BC31</f>
        <v>0</v>
      </c>
      <c r="BD49" s="9">
        <f>'COGS-INVENTORY_CWS'!BD31</f>
        <v>0</v>
      </c>
      <c r="BE49" s="9">
        <f>'COGS-INVENTORY_CWS'!BE31</f>
        <v>0</v>
      </c>
      <c r="BF49" s="9">
        <f>'COGS-INVENTORY_CWS'!BF31</f>
        <v>0</v>
      </c>
      <c r="BG49" s="9">
        <f>'COGS-INVENTORY_CWS'!BG31</f>
        <v>0</v>
      </c>
      <c r="BH49" s="9">
        <f>'COGS-INVENTORY_CWS'!BH31</f>
        <v>0</v>
      </c>
      <c r="BI49" s="9">
        <f>'COGS-INVENTORY_CWS'!BI31</f>
        <v>0</v>
      </c>
      <c r="BJ49" s="9">
        <f>'COGS-INVENTORY_CWS'!BJ31</f>
        <v>0</v>
      </c>
      <c r="BK49" s="9">
        <f>'COGS-INVENTORY_CWS'!BK31</f>
        <v>0</v>
      </c>
    </row>
    <row r="50" spans="2:66" x14ac:dyDescent="0.15">
      <c r="B50" s="14" t="s">
        <v>1060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4094500</v>
      </c>
      <c r="H50" s="9">
        <f>'COGS-INVENTORY_CWS'!H35</f>
        <v>7163000</v>
      </c>
      <c r="I50" s="9">
        <f>'COGS-INVENTORY_CWS'!I35</f>
        <v>7163000</v>
      </c>
      <c r="J50" s="9">
        <f>'COGS-INVENTORY_CWS'!J35</f>
        <v>7163000</v>
      </c>
      <c r="K50" s="9">
        <f>'COGS-INVENTORY_CWS'!K35</f>
        <v>7163000</v>
      </c>
      <c r="L50" s="9">
        <f>'COGS-INVENTORY_CWS'!L35</f>
        <v>7163000</v>
      </c>
      <c r="M50" s="9">
        <f>'COGS-INVENTORY_CWS'!M35</f>
        <v>7163000</v>
      </c>
      <c r="N50" s="9">
        <f>'COGS-INVENTORY_CWS'!N35</f>
        <v>7163000</v>
      </c>
      <c r="O50" s="9">
        <f>'COGS-INVENTORY_CWS'!O35</f>
        <v>6821000</v>
      </c>
      <c r="P50" s="9">
        <f>'COGS-INVENTORY_CWS'!P35</f>
        <v>7206985</v>
      </c>
      <c r="Q50" s="9">
        <f>'COGS-INVENTORY_CWS'!Q35</f>
        <v>11537275</v>
      </c>
      <c r="R50" s="9">
        <f>'COGS-INVENTORY_CWS'!R35</f>
        <v>12970540</v>
      </c>
      <c r="S50" s="9">
        <f>'COGS-INVENTORY_CWS'!S35</f>
        <v>12970540</v>
      </c>
      <c r="T50" s="9">
        <f>'COGS-INVENTORY_CWS'!T35</f>
        <v>12970540</v>
      </c>
      <c r="U50" s="9">
        <f>'COGS-INVENTORY_CWS'!U35</f>
        <v>12970540</v>
      </c>
      <c r="V50" s="9">
        <f>'COGS-INVENTORY_CWS'!V35</f>
        <v>12970540</v>
      </c>
      <c r="W50" s="9">
        <f>'COGS-INVENTORY_CWS'!W35</f>
        <v>12970540</v>
      </c>
      <c r="X50" s="9">
        <f>'COGS-INVENTORY_CWS'!X35</f>
        <v>12970540</v>
      </c>
      <c r="Y50" s="9">
        <f>'COGS-INVENTORY_CWS'!Y35</f>
        <v>12970540</v>
      </c>
      <c r="Z50" s="9">
        <f>'COGS-INVENTORY_CWS'!Z35</f>
        <v>12970540</v>
      </c>
      <c r="AA50" s="9">
        <f>'COGS-INVENTORY_CWS'!AA35</f>
        <v>8640250</v>
      </c>
      <c r="AB50" s="9">
        <f>'COGS-INVENTORY_CWS'!AB35</f>
        <v>10384243</v>
      </c>
      <c r="AC50" s="9">
        <f>'COGS-INVENTORY_CWS'!AC35</f>
        <v>16623948</v>
      </c>
      <c r="AD50" s="9">
        <f>'COGS-INVENTORY_CWS'!AD35</f>
        <v>18696217</v>
      </c>
      <c r="AE50" s="9">
        <f>'COGS-INVENTORY_CWS'!AE35</f>
        <v>18696217</v>
      </c>
      <c r="AF50" s="9">
        <f>'COGS-INVENTORY_CWS'!AF35</f>
        <v>18696217</v>
      </c>
      <c r="AG50" s="9">
        <f>'COGS-INVENTORY_CWS'!AG35</f>
        <v>18696217</v>
      </c>
      <c r="AH50" s="9">
        <f>'COGS-INVENTORY_CWS'!AH35</f>
        <v>18696217</v>
      </c>
      <c r="AI50" s="9">
        <f>'COGS-INVENTORY_CWS'!AI35</f>
        <v>18696217</v>
      </c>
      <c r="AJ50" s="9">
        <f>'COGS-INVENTORY_CWS'!AJ35</f>
        <v>18696217</v>
      </c>
      <c r="AK50" s="9">
        <f>'COGS-INVENTORY_CWS'!AK35</f>
        <v>18696217</v>
      </c>
      <c r="AL50" s="9">
        <f>'COGS-INVENTORY_CWS'!AL35</f>
        <v>18696217</v>
      </c>
      <c r="AM50" s="9">
        <f>'COGS-INVENTORY_CWS'!AM35</f>
        <v>12467961</v>
      </c>
      <c r="AN50" s="9">
        <f>'COGS-INVENTORY_CWS'!AN35</f>
        <v>399966</v>
      </c>
      <c r="AO50" s="9">
        <f>'COGS-INVENTORY_CWS'!AO35</f>
        <v>640074</v>
      </c>
      <c r="AP50" s="9">
        <f>'COGS-INVENTORY_CWS'!AP35</f>
        <v>720110</v>
      </c>
      <c r="AQ50" s="9">
        <f>'COGS-INVENTORY_CWS'!AQ35</f>
        <v>720110</v>
      </c>
      <c r="AR50" s="9">
        <f>'COGS-INVENTORY_CWS'!AR35</f>
        <v>720110</v>
      </c>
      <c r="AS50" s="9">
        <f>'COGS-INVENTORY_CWS'!AS35</f>
        <v>720110</v>
      </c>
      <c r="AT50" s="9">
        <f>'COGS-INVENTORY_CWS'!AT35</f>
        <v>720110</v>
      </c>
      <c r="AU50" s="9">
        <f>'COGS-INVENTORY_CWS'!AU35</f>
        <v>720110</v>
      </c>
      <c r="AV50" s="9">
        <f>'COGS-INVENTORY_CWS'!AV35</f>
        <v>720110</v>
      </c>
      <c r="AW50" s="9">
        <f>'COGS-INVENTORY_CWS'!AW35</f>
        <v>720110</v>
      </c>
      <c r="AX50" s="9">
        <f>'COGS-INVENTORY_CWS'!AX35</f>
        <v>720110</v>
      </c>
      <c r="AY50" s="9">
        <f>'COGS-INVENTORY_CWS'!AY35</f>
        <v>480002</v>
      </c>
      <c r="AZ50" s="9">
        <f>'COGS-INVENTORY_CWS'!AZ35</f>
        <v>20937358.750000004</v>
      </c>
      <c r="BA50" s="9">
        <f>'COGS-INVENTORY_CWS'!BA35</f>
        <v>33510650.550000004</v>
      </c>
      <c r="BB50" s="9">
        <f>'COGS-INVENTORY_CWS'!BB35</f>
        <v>37698122.300000004</v>
      </c>
      <c r="BC50" s="9">
        <f>'COGS-INVENTORY_CWS'!BC35</f>
        <v>37698122.300000004</v>
      </c>
      <c r="BD50" s="9">
        <f>'COGS-INVENTORY_CWS'!BD35</f>
        <v>37698122.300000004</v>
      </c>
      <c r="BE50" s="9">
        <f>'COGS-INVENTORY_CWS'!BE35</f>
        <v>37698122.300000004</v>
      </c>
      <c r="BF50" s="9">
        <f>'COGS-INVENTORY_CWS'!BF35</f>
        <v>37698122.300000004</v>
      </c>
      <c r="BG50" s="9">
        <f>'COGS-INVENTORY_CWS'!BG35</f>
        <v>37698122.300000004</v>
      </c>
      <c r="BH50" s="9">
        <f>'COGS-INVENTORY_CWS'!BH35</f>
        <v>37698122.300000004</v>
      </c>
      <c r="BI50" s="9">
        <f>'COGS-INVENTORY_CWS'!BI35</f>
        <v>37698122.300000004</v>
      </c>
      <c r="BJ50" s="9">
        <f>'COGS-INVENTORY_CWS'!BJ35</f>
        <v>37698122.300000004</v>
      </c>
      <c r="BK50" s="9">
        <f>'COGS-INVENTORY_CWS'!BK35</f>
        <v>25135707.050000001</v>
      </c>
    </row>
    <row r="51" spans="2:66" x14ac:dyDescent="0.15">
      <c r="B51" s="14" t="s">
        <v>339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4094500</v>
      </c>
      <c r="H51" s="9">
        <f>'COGS-INVENTORY_CWS'!H39</f>
        <v>7163000</v>
      </c>
      <c r="I51" s="9">
        <f>'COGS-INVENTORY_CWS'!I39</f>
        <v>7163000</v>
      </c>
      <c r="J51" s="9">
        <f>'COGS-INVENTORY_CWS'!J39</f>
        <v>7163000</v>
      </c>
      <c r="K51" s="9">
        <f>'COGS-INVENTORY_CWS'!K39</f>
        <v>7163000</v>
      </c>
      <c r="L51" s="9">
        <f>'COGS-INVENTORY_CWS'!L39</f>
        <v>7163000</v>
      </c>
      <c r="M51" s="9">
        <f>'COGS-INVENTORY_CWS'!M39</f>
        <v>7163000</v>
      </c>
      <c r="N51" s="9">
        <f>'COGS-INVENTORY_CWS'!N39</f>
        <v>7163000</v>
      </c>
      <c r="O51" s="9">
        <f>'COGS-INVENTORY_CWS'!O39</f>
        <v>6821000</v>
      </c>
      <c r="P51" s="9">
        <f>'COGS-INVENTORY_CWS'!P39</f>
        <v>7206985</v>
      </c>
      <c r="Q51" s="9">
        <f>'COGS-INVENTORY_CWS'!Q39</f>
        <v>11537275</v>
      </c>
      <c r="R51" s="9">
        <f>'COGS-INVENTORY_CWS'!R39</f>
        <v>12970540</v>
      </c>
      <c r="S51" s="9">
        <f>'COGS-INVENTORY_CWS'!S39</f>
        <v>12970540</v>
      </c>
      <c r="T51" s="9">
        <f>'COGS-INVENTORY_CWS'!T39</f>
        <v>12970540</v>
      </c>
      <c r="U51" s="9">
        <f>'COGS-INVENTORY_CWS'!U39</f>
        <v>12970540</v>
      </c>
      <c r="V51" s="9">
        <f>'COGS-INVENTORY_CWS'!V39</f>
        <v>12970540</v>
      </c>
      <c r="W51" s="9">
        <f>'COGS-INVENTORY_CWS'!W39</f>
        <v>12970540</v>
      </c>
      <c r="X51" s="9">
        <f>'COGS-INVENTORY_CWS'!X39</f>
        <v>12970540</v>
      </c>
      <c r="Y51" s="9">
        <f>'COGS-INVENTORY_CWS'!Y39</f>
        <v>12970540</v>
      </c>
      <c r="Z51" s="9">
        <f>'COGS-INVENTORY_CWS'!Z39</f>
        <v>12970540</v>
      </c>
      <c r="AA51" s="9">
        <f>'COGS-INVENTORY_CWS'!AA39</f>
        <v>8640250</v>
      </c>
      <c r="AB51" s="9">
        <f>'COGS-INVENTORY_CWS'!AB39</f>
        <v>10384243</v>
      </c>
      <c r="AC51" s="9">
        <f>'COGS-INVENTORY_CWS'!AC39</f>
        <v>16623948</v>
      </c>
      <c r="AD51" s="9">
        <f>'COGS-INVENTORY_CWS'!AD39</f>
        <v>18696217</v>
      </c>
      <c r="AE51" s="9">
        <f>'COGS-INVENTORY_CWS'!AE39</f>
        <v>18696217</v>
      </c>
      <c r="AF51" s="9">
        <f>'COGS-INVENTORY_CWS'!AF39</f>
        <v>18696217</v>
      </c>
      <c r="AG51" s="9">
        <f>'COGS-INVENTORY_CWS'!AG39</f>
        <v>18696217</v>
      </c>
      <c r="AH51" s="9">
        <f>'COGS-INVENTORY_CWS'!AH39</f>
        <v>18696217</v>
      </c>
      <c r="AI51" s="9">
        <f>'COGS-INVENTORY_CWS'!AI39</f>
        <v>18696217</v>
      </c>
      <c r="AJ51" s="9">
        <f>'COGS-INVENTORY_CWS'!AJ39</f>
        <v>18696217</v>
      </c>
      <c r="AK51" s="9">
        <f>'COGS-INVENTORY_CWS'!AK39</f>
        <v>18696217</v>
      </c>
      <c r="AL51" s="9">
        <f>'COGS-INVENTORY_CWS'!AL39</f>
        <v>18696217</v>
      </c>
      <c r="AM51" s="9">
        <f>'COGS-INVENTORY_CWS'!AM39</f>
        <v>12467961</v>
      </c>
      <c r="AN51" s="9">
        <f>'COGS-INVENTORY_CWS'!AN39</f>
        <v>399966</v>
      </c>
      <c r="AO51" s="9">
        <f>'COGS-INVENTORY_CWS'!AO39</f>
        <v>640074</v>
      </c>
      <c r="AP51" s="9">
        <f>'COGS-INVENTORY_CWS'!AP39</f>
        <v>720110</v>
      </c>
      <c r="AQ51" s="9">
        <f>'COGS-INVENTORY_CWS'!AQ39</f>
        <v>720110</v>
      </c>
      <c r="AR51" s="9">
        <f>'COGS-INVENTORY_CWS'!AR39</f>
        <v>720110</v>
      </c>
      <c r="AS51" s="9">
        <f>'COGS-INVENTORY_CWS'!AS39</f>
        <v>720110</v>
      </c>
      <c r="AT51" s="9">
        <f>'COGS-INVENTORY_CWS'!AT39</f>
        <v>720110</v>
      </c>
      <c r="AU51" s="9">
        <f>'COGS-INVENTORY_CWS'!AU39</f>
        <v>720110</v>
      </c>
      <c r="AV51" s="9">
        <f>'COGS-INVENTORY_CWS'!AV39</f>
        <v>720110</v>
      </c>
      <c r="AW51" s="9">
        <f>'COGS-INVENTORY_CWS'!AW39</f>
        <v>720110</v>
      </c>
      <c r="AX51" s="9">
        <f>'COGS-INVENTORY_CWS'!AX39</f>
        <v>720110</v>
      </c>
      <c r="AY51" s="9">
        <f>'COGS-INVENTORY_CWS'!AY39</f>
        <v>480002</v>
      </c>
      <c r="AZ51" s="9">
        <f>'COGS-INVENTORY_CWS'!AZ39</f>
        <v>20937358.750000004</v>
      </c>
      <c r="BA51" s="9">
        <f>'COGS-INVENTORY_CWS'!BA39</f>
        <v>33510650.550000004</v>
      </c>
      <c r="BB51" s="9">
        <f>'COGS-INVENTORY_CWS'!BB39</f>
        <v>37698122.300000004</v>
      </c>
      <c r="BC51" s="9">
        <f>'COGS-INVENTORY_CWS'!BC39</f>
        <v>37698122.300000004</v>
      </c>
      <c r="BD51" s="9">
        <f>'COGS-INVENTORY_CWS'!BD39</f>
        <v>37698122.300000004</v>
      </c>
      <c r="BE51" s="9">
        <f>'COGS-INVENTORY_CWS'!BE39</f>
        <v>37698122.300000004</v>
      </c>
      <c r="BF51" s="9">
        <f>'COGS-INVENTORY_CWS'!BF39</f>
        <v>37698122.300000004</v>
      </c>
      <c r="BG51" s="9">
        <f>'COGS-INVENTORY_CWS'!BG39</f>
        <v>37698122.300000004</v>
      </c>
      <c r="BH51" s="9">
        <f>'COGS-INVENTORY_CWS'!BH39</f>
        <v>37698122.300000004</v>
      </c>
      <c r="BI51" s="9">
        <f>'COGS-INVENTORY_CWS'!BI39</f>
        <v>37698122.300000004</v>
      </c>
      <c r="BJ51" s="9">
        <f>'COGS-INVENTORY_CWS'!BJ39</f>
        <v>37698122.300000004</v>
      </c>
      <c r="BK51" s="9">
        <f>'COGS-INVENTORY_CWS'!BK39</f>
        <v>25135707.050000001</v>
      </c>
    </row>
    <row r="52" spans="2:66" x14ac:dyDescent="0.15">
      <c r="B52" s="14" t="s">
        <v>342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0</v>
      </c>
      <c r="K52" s="9">
        <f>'COGS-INVENTORY_CWS'!K48</f>
        <v>0</v>
      </c>
      <c r="L52" s="9">
        <f>'COGS-INVENTORY_CWS'!L48</f>
        <v>0</v>
      </c>
      <c r="M52" s="9">
        <f>'COGS-INVENTORY_CWS'!M48</f>
        <v>0</v>
      </c>
      <c r="N52" s="9">
        <f>'COGS-INVENTORY_CWS'!N48</f>
        <v>0</v>
      </c>
      <c r="O52" s="9">
        <f>'COGS-INVENTORY_CWS'!O48</f>
        <v>0</v>
      </c>
      <c r="P52" s="9">
        <f>'COGS-INVENTORY_CWS'!P48</f>
        <v>0</v>
      </c>
      <c r="Q52" s="9">
        <f>'COGS-INVENTORY_CWS'!Q48</f>
        <v>0</v>
      </c>
      <c r="R52" s="9">
        <f>'COGS-INVENTORY_CWS'!R48</f>
        <v>0</v>
      </c>
      <c r="S52" s="9">
        <f>'COGS-INVENTORY_CWS'!S48</f>
        <v>0</v>
      </c>
      <c r="T52" s="9">
        <f>'COGS-INVENTORY_CWS'!T48</f>
        <v>0</v>
      </c>
      <c r="U52" s="9">
        <f>'COGS-INVENTORY_CWS'!U48</f>
        <v>0</v>
      </c>
      <c r="V52" s="9">
        <f>'COGS-INVENTORY_CWS'!V48</f>
        <v>0</v>
      </c>
      <c r="W52" s="9">
        <f>'COGS-INVENTORY_CWS'!W48</f>
        <v>0</v>
      </c>
      <c r="X52" s="9">
        <f>'COGS-INVENTORY_CWS'!X48</f>
        <v>0</v>
      </c>
      <c r="Y52" s="9">
        <f>'COGS-INVENTORY_CWS'!Y48</f>
        <v>0</v>
      </c>
      <c r="Z52" s="9">
        <f>'COGS-INVENTORY_CWS'!Z48</f>
        <v>0</v>
      </c>
      <c r="AA52" s="9">
        <f>'COGS-INVENTORY_CWS'!AA48</f>
        <v>0</v>
      </c>
      <c r="AB52" s="9">
        <f>'COGS-INVENTORY_CWS'!AB48</f>
        <v>0</v>
      </c>
      <c r="AC52" s="9">
        <f>'COGS-INVENTORY_CWS'!AC48</f>
        <v>0</v>
      </c>
      <c r="AD52" s="9">
        <f>'COGS-INVENTORY_CWS'!AD48</f>
        <v>0</v>
      </c>
      <c r="AE52" s="9">
        <f>'COGS-INVENTORY_CWS'!AE48</f>
        <v>0</v>
      </c>
      <c r="AF52" s="9">
        <f>'COGS-INVENTORY_CWS'!AF48</f>
        <v>0</v>
      </c>
      <c r="AG52" s="9">
        <f>'COGS-INVENTORY_CWS'!AG48</f>
        <v>0</v>
      </c>
      <c r="AH52" s="9">
        <f>'COGS-INVENTORY_CWS'!AH48</f>
        <v>0</v>
      </c>
      <c r="AI52" s="9">
        <f>'COGS-INVENTORY_CWS'!AI48</f>
        <v>0</v>
      </c>
      <c r="AJ52" s="9">
        <f>'COGS-INVENTORY_CWS'!AJ48</f>
        <v>0</v>
      </c>
      <c r="AK52" s="9">
        <f>'COGS-INVENTORY_CWS'!AK48</f>
        <v>0</v>
      </c>
      <c r="AL52" s="9">
        <f>'COGS-INVENTORY_CWS'!AL48</f>
        <v>0</v>
      </c>
      <c r="AM52" s="9">
        <f>'COGS-INVENTORY_CWS'!AM48</f>
        <v>0</v>
      </c>
      <c r="AN52" s="9">
        <f>'COGS-INVENTORY_CWS'!AN48</f>
        <v>0</v>
      </c>
      <c r="AO52" s="9">
        <f>'COGS-INVENTORY_CWS'!AO48</f>
        <v>0</v>
      </c>
      <c r="AP52" s="9">
        <f>'COGS-INVENTORY_CWS'!AP48</f>
        <v>0</v>
      </c>
      <c r="AQ52" s="9">
        <f>'COGS-INVENTORY_CWS'!AQ48</f>
        <v>0</v>
      </c>
      <c r="AR52" s="9">
        <f>'COGS-INVENTORY_CWS'!AR48</f>
        <v>0</v>
      </c>
      <c r="AS52" s="9">
        <f>'COGS-INVENTORY_CWS'!AS48</f>
        <v>0</v>
      </c>
      <c r="AT52" s="9">
        <f>'COGS-INVENTORY_CWS'!AT48</f>
        <v>0</v>
      </c>
      <c r="AU52" s="9">
        <f>'COGS-INVENTORY_CWS'!AU48</f>
        <v>0</v>
      </c>
      <c r="AV52" s="9">
        <f>'COGS-INVENTORY_CWS'!AV48</f>
        <v>0</v>
      </c>
      <c r="AW52" s="9">
        <f>'COGS-INVENTORY_CWS'!AW48</f>
        <v>0</v>
      </c>
      <c r="AX52" s="9">
        <f>'COGS-INVENTORY_CWS'!AX48</f>
        <v>0</v>
      </c>
      <c r="AY52" s="9">
        <f>'COGS-INVENTORY_CWS'!AY48</f>
        <v>0</v>
      </c>
      <c r="AZ52" s="9">
        <f>'COGS-INVENTORY_CWS'!AZ48</f>
        <v>0</v>
      </c>
      <c r="BA52" s="9">
        <f>'COGS-INVENTORY_CWS'!BA48</f>
        <v>0</v>
      </c>
      <c r="BB52" s="9">
        <f>'COGS-INVENTORY_CWS'!BB48</f>
        <v>0</v>
      </c>
      <c r="BC52" s="9">
        <f>'COGS-INVENTORY_CWS'!BC48</f>
        <v>0</v>
      </c>
      <c r="BD52" s="9">
        <f>'COGS-INVENTORY_CWS'!BD48</f>
        <v>0</v>
      </c>
      <c r="BE52" s="9">
        <f>'COGS-INVENTORY_CWS'!BE48</f>
        <v>0</v>
      </c>
      <c r="BF52" s="9">
        <f>'COGS-INVENTORY_CWS'!BF48</f>
        <v>0</v>
      </c>
      <c r="BG52" s="9">
        <f>'COGS-INVENTORY_CWS'!BG48</f>
        <v>0</v>
      </c>
      <c r="BH52" s="9">
        <f>'COGS-INVENTORY_CWS'!BH48</f>
        <v>0</v>
      </c>
      <c r="BI52" s="9">
        <f>'COGS-INVENTORY_CWS'!BI48</f>
        <v>0</v>
      </c>
      <c r="BJ52" s="9">
        <f>'COGS-INVENTORY_CWS'!BJ48</f>
        <v>0</v>
      </c>
      <c r="BK52" s="9">
        <f>'COGS-INVENTORY_CWS'!BK48</f>
        <v>0</v>
      </c>
    </row>
    <row r="53" spans="2:66" x14ac:dyDescent="0.15">
      <c r="B53" s="14" t="s">
        <v>363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0</v>
      </c>
      <c r="K53" s="9">
        <f>'COGS-INVENTORY_CWS'!K69</f>
        <v>0</v>
      </c>
      <c r="L53" s="9">
        <f>'COGS-INVENTORY_CWS'!L69</f>
        <v>0</v>
      </c>
      <c r="M53" s="9">
        <f>'COGS-INVENTORY_CWS'!M69</f>
        <v>0</v>
      </c>
      <c r="N53" s="9">
        <f>'COGS-INVENTORY_CWS'!N69</f>
        <v>0</v>
      </c>
      <c r="O53" s="9">
        <f>'COGS-INVENTORY_CWS'!O69</f>
        <v>0</v>
      </c>
      <c r="P53" s="9">
        <f>'COGS-INVENTORY_CWS'!P69</f>
        <v>0</v>
      </c>
      <c r="Q53" s="9">
        <f>'COGS-INVENTORY_CWS'!Q69</f>
        <v>0</v>
      </c>
      <c r="R53" s="9">
        <f>'COGS-INVENTORY_CWS'!R69</f>
        <v>0</v>
      </c>
      <c r="S53" s="9">
        <f>'COGS-INVENTORY_CWS'!S69</f>
        <v>0</v>
      </c>
      <c r="T53" s="9">
        <f>'COGS-INVENTORY_CWS'!T69</f>
        <v>0</v>
      </c>
      <c r="U53" s="9">
        <f>'COGS-INVENTORY_CWS'!U69</f>
        <v>0</v>
      </c>
      <c r="V53" s="9">
        <f>'COGS-INVENTORY_CWS'!V69</f>
        <v>0</v>
      </c>
      <c r="W53" s="9">
        <f>'COGS-INVENTORY_CWS'!W69</f>
        <v>0</v>
      </c>
      <c r="X53" s="9">
        <f>'COGS-INVENTORY_CWS'!X69</f>
        <v>0</v>
      </c>
      <c r="Y53" s="9">
        <f>'COGS-INVENTORY_CWS'!Y69</f>
        <v>0</v>
      </c>
      <c r="Z53" s="9">
        <f>'COGS-INVENTORY_CWS'!Z69</f>
        <v>0</v>
      </c>
      <c r="AA53" s="9">
        <f>'COGS-INVENTORY_CWS'!AA69</f>
        <v>0</v>
      </c>
      <c r="AB53" s="9">
        <f>'COGS-INVENTORY_CWS'!AB69</f>
        <v>0</v>
      </c>
      <c r="AC53" s="9">
        <f>'COGS-INVENTORY_CWS'!AC69</f>
        <v>0</v>
      </c>
      <c r="AD53" s="9">
        <f>'COGS-INVENTORY_CWS'!AD69</f>
        <v>0</v>
      </c>
      <c r="AE53" s="9">
        <f>'COGS-INVENTORY_CWS'!AE69</f>
        <v>0</v>
      </c>
      <c r="AF53" s="9">
        <f>'COGS-INVENTORY_CWS'!AF69</f>
        <v>0</v>
      </c>
      <c r="AG53" s="9">
        <f>'COGS-INVENTORY_CWS'!AG69</f>
        <v>0</v>
      </c>
      <c r="AH53" s="9">
        <f>'COGS-INVENTORY_CWS'!AH69</f>
        <v>0</v>
      </c>
      <c r="AI53" s="9">
        <f>'COGS-INVENTORY_CWS'!AI69</f>
        <v>0</v>
      </c>
      <c r="AJ53" s="9">
        <f>'COGS-INVENTORY_CWS'!AJ69</f>
        <v>0</v>
      </c>
      <c r="AK53" s="9">
        <f>'COGS-INVENTORY_CWS'!AK69</f>
        <v>0</v>
      </c>
      <c r="AL53" s="9">
        <f>'COGS-INVENTORY_CWS'!AL69</f>
        <v>0</v>
      </c>
      <c r="AM53" s="9">
        <f>'COGS-INVENTORY_CWS'!AM69</f>
        <v>0</v>
      </c>
      <c r="AN53" s="9">
        <f>'COGS-INVENTORY_CWS'!AN69</f>
        <v>0</v>
      </c>
      <c r="AO53" s="9">
        <f>'COGS-INVENTORY_CWS'!AO69</f>
        <v>0</v>
      </c>
      <c r="AP53" s="9">
        <f>'COGS-INVENTORY_CWS'!AP69</f>
        <v>0</v>
      </c>
      <c r="AQ53" s="9">
        <f>'COGS-INVENTORY_CWS'!AQ69</f>
        <v>0</v>
      </c>
      <c r="AR53" s="9">
        <f>'COGS-INVENTORY_CWS'!AR69</f>
        <v>0</v>
      </c>
      <c r="AS53" s="9">
        <f>'COGS-INVENTORY_CWS'!AS69</f>
        <v>0</v>
      </c>
      <c r="AT53" s="9">
        <f>'COGS-INVENTORY_CWS'!AT69</f>
        <v>0</v>
      </c>
      <c r="AU53" s="9">
        <f>'COGS-INVENTORY_CWS'!AU69</f>
        <v>0</v>
      </c>
      <c r="AV53" s="9">
        <f>'COGS-INVENTORY_CWS'!AV69</f>
        <v>0</v>
      </c>
      <c r="AW53" s="9">
        <f>'COGS-INVENTORY_CWS'!AW69</f>
        <v>0</v>
      </c>
      <c r="AX53" s="9">
        <f>'COGS-INVENTORY_CWS'!AX69</f>
        <v>0</v>
      </c>
      <c r="AY53" s="9">
        <f>'COGS-INVENTORY_CWS'!AY69</f>
        <v>0</v>
      </c>
      <c r="AZ53" s="9">
        <f>'COGS-INVENTORY_CWS'!AZ69</f>
        <v>0</v>
      </c>
      <c r="BA53" s="9">
        <f>'COGS-INVENTORY_CWS'!BA69</f>
        <v>0</v>
      </c>
      <c r="BB53" s="9">
        <f>'COGS-INVENTORY_CWS'!BB69</f>
        <v>0</v>
      </c>
      <c r="BC53" s="9">
        <f>'COGS-INVENTORY_CWS'!BC69</f>
        <v>0</v>
      </c>
      <c r="BD53" s="9">
        <f>'COGS-INVENTORY_CWS'!BD69</f>
        <v>0</v>
      </c>
      <c r="BE53" s="9">
        <f>'COGS-INVENTORY_CWS'!BE69</f>
        <v>0</v>
      </c>
      <c r="BF53" s="9">
        <f>'COGS-INVENTORY_CWS'!BF69</f>
        <v>0</v>
      </c>
      <c r="BG53" s="9">
        <f>'COGS-INVENTORY_CWS'!BG69</f>
        <v>0</v>
      </c>
      <c r="BH53" s="9">
        <f>'COGS-INVENTORY_CWS'!BH69</f>
        <v>0</v>
      </c>
      <c r="BI53" s="9">
        <f>'COGS-INVENTORY_CWS'!BI69</f>
        <v>0</v>
      </c>
      <c r="BJ53" s="9">
        <f>'COGS-INVENTORY_CWS'!BJ69</f>
        <v>0</v>
      </c>
      <c r="BK53" s="9">
        <f>'COGS-INVENTORY_CWS'!BK69</f>
        <v>0</v>
      </c>
    </row>
    <row r="55" spans="2:66" x14ac:dyDescent="0.15">
      <c r="C55" s="75"/>
      <c r="D55" s="387" t="s">
        <v>35</v>
      </c>
      <c r="E55" s="387"/>
      <c r="F55" s="387"/>
      <c r="G55" s="387"/>
      <c r="H55" s="387"/>
      <c r="I55" s="387"/>
      <c r="J55" s="387"/>
      <c r="K55" s="387"/>
      <c r="L55" s="387"/>
      <c r="M55" s="387"/>
      <c r="N55" s="387"/>
      <c r="O55" s="387"/>
      <c r="P55" s="387" t="s">
        <v>36</v>
      </c>
      <c r="Q55" s="387"/>
      <c r="R55" s="387"/>
      <c r="S55" s="387"/>
      <c r="T55" s="387"/>
      <c r="U55" s="387"/>
      <c r="V55" s="387"/>
      <c r="W55" s="387"/>
      <c r="X55" s="387"/>
      <c r="Y55" s="387"/>
      <c r="Z55" s="387"/>
      <c r="AA55" s="387"/>
      <c r="AB55" s="387" t="s">
        <v>37</v>
      </c>
      <c r="AC55" s="387"/>
      <c r="AD55" s="387"/>
      <c r="AE55" s="387"/>
      <c r="AF55" s="387"/>
      <c r="AG55" s="387"/>
      <c r="AH55" s="387"/>
      <c r="AI55" s="387"/>
      <c r="AJ55" s="387"/>
      <c r="AK55" s="387"/>
      <c r="AL55" s="387"/>
      <c r="AM55" s="387"/>
      <c r="AN55" s="387" t="s">
        <v>38</v>
      </c>
      <c r="AO55" s="387"/>
      <c r="AP55" s="387"/>
      <c r="AQ55" s="387"/>
      <c r="AR55" s="387"/>
      <c r="AS55" s="387"/>
      <c r="AT55" s="387"/>
      <c r="AU55" s="387"/>
      <c r="AV55" s="387"/>
      <c r="AW55" s="387"/>
      <c r="AX55" s="387"/>
      <c r="AY55" s="387"/>
      <c r="AZ55" s="387" t="s">
        <v>39</v>
      </c>
      <c r="BA55" s="387"/>
      <c r="BB55" s="387"/>
      <c r="BC55" s="387"/>
      <c r="BD55" s="387"/>
      <c r="BE55" s="387"/>
      <c r="BF55" s="387"/>
      <c r="BG55" s="387"/>
      <c r="BH55" s="387"/>
      <c r="BI55" s="387"/>
      <c r="BJ55" s="387"/>
      <c r="BK55" s="387"/>
      <c r="BM55" s="10" t="s">
        <v>631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342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0</v>
      </c>
      <c r="K58" s="9">
        <f>'COGS-INVENTORY_CWS'!K48</f>
        <v>0</v>
      </c>
      <c r="L58" s="9">
        <f>'COGS-INVENTORY_CWS'!L48</f>
        <v>0</v>
      </c>
      <c r="M58" s="9">
        <f>'COGS-INVENTORY_CWS'!M48</f>
        <v>0</v>
      </c>
      <c r="N58" s="9">
        <f>'COGS-INVENTORY_CWS'!N48</f>
        <v>0</v>
      </c>
      <c r="O58" s="9">
        <f>'COGS-INVENTORY_CWS'!O48</f>
        <v>0</v>
      </c>
      <c r="P58" s="9">
        <f>'COGS-INVENTORY_CWS'!P48</f>
        <v>0</v>
      </c>
      <c r="Q58" s="9">
        <f>'COGS-INVENTORY_CWS'!Q48</f>
        <v>0</v>
      </c>
      <c r="R58" s="9">
        <f>'COGS-INVENTORY_CWS'!R48</f>
        <v>0</v>
      </c>
      <c r="S58" s="9">
        <f>'COGS-INVENTORY_CWS'!S48</f>
        <v>0</v>
      </c>
      <c r="T58" s="9">
        <f>'COGS-INVENTORY_CWS'!T48</f>
        <v>0</v>
      </c>
      <c r="U58" s="9">
        <f>'COGS-INVENTORY_CWS'!U48</f>
        <v>0</v>
      </c>
      <c r="V58" s="9">
        <f>'COGS-INVENTORY_CWS'!V48</f>
        <v>0</v>
      </c>
      <c r="W58" s="9">
        <f>'COGS-INVENTORY_CWS'!W48</f>
        <v>0</v>
      </c>
      <c r="X58" s="9">
        <f>'COGS-INVENTORY_CWS'!X48</f>
        <v>0</v>
      </c>
      <c r="Y58" s="9">
        <f>'COGS-INVENTORY_CWS'!Y48</f>
        <v>0</v>
      </c>
      <c r="Z58" s="9">
        <f>'COGS-INVENTORY_CWS'!Z48</f>
        <v>0</v>
      </c>
      <c r="AA58" s="9">
        <f>'COGS-INVENTORY_CWS'!AA48</f>
        <v>0</v>
      </c>
      <c r="AB58" s="9">
        <f>'COGS-INVENTORY_CWS'!AB48</f>
        <v>0</v>
      </c>
      <c r="AC58" s="9">
        <f>'COGS-INVENTORY_CWS'!AC48</f>
        <v>0</v>
      </c>
      <c r="AD58" s="9">
        <f>'COGS-INVENTORY_CWS'!AD48</f>
        <v>0</v>
      </c>
      <c r="AE58" s="9">
        <f>'COGS-INVENTORY_CWS'!AE48</f>
        <v>0</v>
      </c>
      <c r="AF58" s="9">
        <f>'COGS-INVENTORY_CWS'!AF48</f>
        <v>0</v>
      </c>
      <c r="AG58" s="9">
        <f>'COGS-INVENTORY_CWS'!AG48</f>
        <v>0</v>
      </c>
      <c r="AH58" s="9">
        <f>'COGS-INVENTORY_CWS'!AH48</f>
        <v>0</v>
      </c>
      <c r="AI58" s="9">
        <f>'COGS-INVENTORY_CWS'!AI48</f>
        <v>0</v>
      </c>
      <c r="AJ58" s="9">
        <f>'COGS-INVENTORY_CWS'!AJ48</f>
        <v>0</v>
      </c>
      <c r="AK58" s="9">
        <f>'COGS-INVENTORY_CWS'!AK48</f>
        <v>0</v>
      </c>
      <c r="AL58" s="9">
        <f>'COGS-INVENTORY_CWS'!AL48</f>
        <v>0</v>
      </c>
      <c r="AM58" s="9">
        <f>'COGS-INVENTORY_CWS'!AM48</f>
        <v>0</v>
      </c>
      <c r="AN58" s="9">
        <f>'COGS-INVENTORY_CWS'!AN48</f>
        <v>0</v>
      </c>
      <c r="AO58" s="9">
        <f>'COGS-INVENTORY_CWS'!AO48</f>
        <v>0</v>
      </c>
      <c r="AP58" s="9">
        <f>'COGS-INVENTORY_CWS'!AP48</f>
        <v>0</v>
      </c>
      <c r="AQ58" s="9">
        <f>'COGS-INVENTORY_CWS'!AQ48</f>
        <v>0</v>
      </c>
      <c r="AR58" s="9">
        <f>'COGS-INVENTORY_CWS'!AR48</f>
        <v>0</v>
      </c>
      <c r="AS58" s="9">
        <f>'COGS-INVENTORY_CWS'!AS48</f>
        <v>0</v>
      </c>
      <c r="AT58" s="9">
        <f>'COGS-INVENTORY_CWS'!AT48</f>
        <v>0</v>
      </c>
      <c r="AU58" s="9">
        <f>'COGS-INVENTORY_CWS'!AU48</f>
        <v>0</v>
      </c>
      <c r="AV58" s="9">
        <f>'COGS-INVENTORY_CWS'!AV48</f>
        <v>0</v>
      </c>
      <c r="AW58" s="9">
        <f>'COGS-INVENTORY_CWS'!AW48</f>
        <v>0</v>
      </c>
      <c r="AX58" s="9">
        <f>'COGS-INVENTORY_CWS'!AX48</f>
        <v>0</v>
      </c>
      <c r="AY58" s="9">
        <f>'COGS-INVENTORY_CWS'!AY48</f>
        <v>0</v>
      </c>
      <c r="AZ58" s="9">
        <f>'COGS-INVENTORY_CWS'!AZ48</f>
        <v>0</v>
      </c>
      <c r="BA58" s="9">
        <f>'COGS-INVENTORY_CWS'!BA48</f>
        <v>0</v>
      </c>
      <c r="BB58" s="9">
        <f>'COGS-INVENTORY_CWS'!BB48</f>
        <v>0</v>
      </c>
      <c r="BC58" s="9">
        <f>'COGS-INVENTORY_CWS'!BC48</f>
        <v>0</v>
      </c>
      <c r="BD58" s="9">
        <f>'COGS-INVENTORY_CWS'!BD48</f>
        <v>0</v>
      </c>
      <c r="BE58" s="9">
        <f>'COGS-INVENTORY_CWS'!BE48</f>
        <v>0</v>
      </c>
      <c r="BF58" s="9">
        <f>'COGS-INVENTORY_CWS'!BF48</f>
        <v>0</v>
      </c>
      <c r="BG58" s="9">
        <f>'COGS-INVENTORY_CWS'!BG48</f>
        <v>0</v>
      </c>
      <c r="BH58" s="9">
        <f>'COGS-INVENTORY_CWS'!BH48</f>
        <v>0</v>
      </c>
      <c r="BI58" s="9">
        <f>'COGS-INVENTORY_CWS'!BI48</f>
        <v>0</v>
      </c>
      <c r="BJ58" s="9">
        <f>'COGS-INVENTORY_CWS'!BJ48</f>
        <v>0</v>
      </c>
      <c r="BK58" s="9">
        <f>'COGS-INVENTORY_CWS'!BK48</f>
        <v>0</v>
      </c>
    </row>
    <row r="59" spans="2:66" x14ac:dyDescent="0.15">
      <c r="B59" s="14" t="s">
        <v>363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0</v>
      </c>
      <c r="K59" s="9">
        <f>'COGS-INVENTORY_CWS'!K69</f>
        <v>0</v>
      </c>
      <c r="L59" s="9">
        <f>'COGS-INVENTORY_CWS'!L69</f>
        <v>0</v>
      </c>
      <c r="M59" s="9">
        <f>'COGS-INVENTORY_CWS'!M69</f>
        <v>0</v>
      </c>
      <c r="N59" s="9">
        <f>'COGS-INVENTORY_CWS'!N69</f>
        <v>0</v>
      </c>
      <c r="O59" s="9">
        <f>'COGS-INVENTORY_CWS'!O69</f>
        <v>0</v>
      </c>
      <c r="P59" s="9">
        <f>'COGS-INVENTORY_CWS'!P69</f>
        <v>0</v>
      </c>
      <c r="Q59" s="9">
        <f>'COGS-INVENTORY_CWS'!Q69</f>
        <v>0</v>
      </c>
      <c r="R59" s="9">
        <f>'COGS-INVENTORY_CWS'!R69</f>
        <v>0</v>
      </c>
      <c r="S59" s="9">
        <f>'COGS-INVENTORY_CWS'!S69</f>
        <v>0</v>
      </c>
      <c r="T59" s="9">
        <f>'COGS-INVENTORY_CWS'!T69</f>
        <v>0</v>
      </c>
      <c r="U59" s="9">
        <f>'COGS-INVENTORY_CWS'!U69</f>
        <v>0</v>
      </c>
      <c r="V59" s="9">
        <f>'COGS-INVENTORY_CWS'!V69</f>
        <v>0</v>
      </c>
      <c r="W59" s="9">
        <f>'COGS-INVENTORY_CWS'!W69</f>
        <v>0</v>
      </c>
      <c r="X59" s="9">
        <f>'COGS-INVENTORY_CWS'!X69</f>
        <v>0</v>
      </c>
      <c r="Y59" s="9">
        <f>'COGS-INVENTORY_CWS'!Y69</f>
        <v>0</v>
      </c>
      <c r="Z59" s="9">
        <f>'COGS-INVENTORY_CWS'!Z69</f>
        <v>0</v>
      </c>
      <c r="AA59" s="9">
        <f>'COGS-INVENTORY_CWS'!AA69</f>
        <v>0</v>
      </c>
      <c r="AB59" s="9">
        <f>'COGS-INVENTORY_CWS'!AB69</f>
        <v>0</v>
      </c>
      <c r="AC59" s="9">
        <f>'COGS-INVENTORY_CWS'!AC69</f>
        <v>0</v>
      </c>
      <c r="AD59" s="9">
        <f>'COGS-INVENTORY_CWS'!AD69</f>
        <v>0</v>
      </c>
      <c r="AE59" s="9">
        <f>'COGS-INVENTORY_CWS'!AE69</f>
        <v>0</v>
      </c>
      <c r="AF59" s="9">
        <f>'COGS-INVENTORY_CWS'!AF69</f>
        <v>0</v>
      </c>
      <c r="AG59" s="9">
        <f>'COGS-INVENTORY_CWS'!AG69</f>
        <v>0</v>
      </c>
      <c r="AH59" s="9">
        <f>'COGS-INVENTORY_CWS'!AH69</f>
        <v>0</v>
      </c>
      <c r="AI59" s="9">
        <f>'COGS-INVENTORY_CWS'!AI69</f>
        <v>0</v>
      </c>
      <c r="AJ59" s="9">
        <f>'COGS-INVENTORY_CWS'!AJ69</f>
        <v>0</v>
      </c>
      <c r="AK59" s="9">
        <f>'COGS-INVENTORY_CWS'!AK69</f>
        <v>0</v>
      </c>
      <c r="AL59" s="9">
        <f>'COGS-INVENTORY_CWS'!AL69</f>
        <v>0</v>
      </c>
      <c r="AM59" s="9">
        <f>'COGS-INVENTORY_CWS'!AM69</f>
        <v>0</v>
      </c>
      <c r="AN59" s="9">
        <f>'COGS-INVENTORY_CWS'!AN69</f>
        <v>0</v>
      </c>
      <c r="AO59" s="9">
        <f>'COGS-INVENTORY_CWS'!AO69</f>
        <v>0</v>
      </c>
      <c r="AP59" s="9">
        <f>'COGS-INVENTORY_CWS'!AP69</f>
        <v>0</v>
      </c>
      <c r="AQ59" s="9">
        <f>'COGS-INVENTORY_CWS'!AQ69</f>
        <v>0</v>
      </c>
      <c r="AR59" s="9">
        <f>'COGS-INVENTORY_CWS'!AR69</f>
        <v>0</v>
      </c>
      <c r="AS59" s="9">
        <f>'COGS-INVENTORY_CWS'!AS69</f>
        <v>0</v>
      </c>
      <c r="AT59" s="9">
        <f>'COGS-INVENTORY_CWS'!AT69</f>
        <v>0</v>
      </c>
      <c r="AU59" s="9">
        <f>'COGS-INVENTORY_CWS'!AU69</f>
        <v>0</v>
      </c>
      <c r="AV59" s="9">
        <f>'COGS-INVENTORY_CWS'!AV69</f>
        <v>0</v>
      </c>
      <c r="AW59" s="9">
        <f>'COGS-INVENTORY_CWS'!AW69</f>
        <v>0</v>
      </c>
      <c r="AX59" s="9">
        <f>'COGS-INVENTORY_CWS'!AX69</f>
        <v>0</v>
      </c>
      <c r="AY59" s="9">
        <f>'COGS-INVENTORY_CWS'!AY69</f>
        <v>0</v>
      </c>
      <c r="AZ59" s="9">
        <f>'COGS-INVENTORY_CWS'!AZ69</f>
        <v>0</v>
      </c>
      <c r="BA59" s="9">
        <f>'COGS-INVENTORY_CWS'!BA69</f>
        <v>0</v>
      </c>
      <c r="BB59" s="9">
        <f>'COGS-INVENTORY_CWS'!BB69</f>
        <v>0</v>
      </c>
      <c r="BC59" s="9">
        <f>'COGS-INVENTORY_CWS'!BC69</f>
        <v>0</v>
      </c>
      <c r="BD59" s="9">
        <f>'COGS-INVENTORY_CWS'!BD69</f>
        <v>0</v>
      </c>
      <c r="BE59" s="9">
        <f>'COGS-INVENTORY_CWS'!BE69</f>
        <v>0</v>
      </c>
      <c r="BF59" s="9">
        <f>'COGS-INVENTORY_CWS'!BF69</f>
        <v>0</v>
      </c>
      <c r="BG59" s="9">
        <f>'COGS-INVENTORY_CWS'!BG69</f>
        <v>0</v>
      </c>
      <c r="BH59" s="9">
        <f>'COGS-INVENTORY_CWS'!BH69</f>
        <v>0</v>
      </c>
      <c r="BI59" s="9">
        <f>'COGS-INVENTORY_CWS'!BI69</f>
        <v>0</v>
      </c>
      <c r="BJ59" s="9">
        <f>'COGS-INVENTORY_CWS'!BJ69</f>
        <v>0</v>
      </c>
      <c r="BK59" s="9">
        <f>'COGS-INVENTORY_CWS'!BK69</f>
        <v>0</v>
      </c>
    </row>
    <row r="62" spans="2:66" x14ac:dyDescent="0.15">
      <c r="B62" s="10" t="s">
        <v>650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210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614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615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1051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1540</v>
      </c>
      <c r="G72" s="169">
        <f>+'REV-SALES-FCAST_CWS'!G36</f>
        <v>1540</v>
      </c>
      <c r="H72" s="169">
        <f>+'REV-SALES-FCAST_CWS'!H36</f>
        <v>1540</v>
      </c>
      <c r="I72" s="169">
        <f>+'REV-SALES-FCAST_CWS'!I36</f>
        <v>1540</v>
      </c>
      <c r="J72" s="169">
        <f>+'REV-SALES-FCAST_CWS'!J36</f>
        <v>1540</v>
      </c>
      <c r="K72" s="169">
        <f>+'REV-SALES-FCAST_CWS'!K36</f>
        <v>1540</v>
      </c>
      <c r="L72" s="169">
        <f>+'REV-SALES-FCAST_CWS'!L36</f>
        <v>1540</v>
      </c>
      <c r="M72" s="169">
        <f>+'REV-SALES-FCAST_CWS'!M36</f>
        <v>1540</v>
      </c>
      <c r="N72" s="169">
        <f>+'REV-SALES-FCAST_CWS'!N36</f>
        <v>1026</v>
      </c>
    </row>
    <row r="73" spans="2:15" x14ac:dyDescent="0.15">
      <c r="B73" t="s">
        <v>36</v>
      </c>
      <c r="C73" s="169">
        <f>+'REV-SALES-FCAST_CWS'!C42</f>
        <v>1028</v>
      </c>
      <c r="D73" s="169">
        <f>+'REV-SALES-FCAST_CWS'!D42</f>
        <v>1645</v>
      </c>
      <c r="E73" s="169">
        <f>+'REV-SALES-FCAST_CWS'!E42</f>
        <v>1850</v>
      </c>
      <c r="F73" s="169">
        <f>+'REV-SALES-FCAST_CWS'!F42</f>
        <v>1850</v>
      </c>
      <c r="G73" s="169">
        <f>+'REV-SALES-FCAST_CWS'!G42</f>
        <v>1850</v>
      </c>
      <c r="H73" s="169">
        <f>+'REV-SALES-FCAST_CWS'!H42</f>
        <v>1850</v>
      </c>
      <c r="I73" s="169">
        <f>+'REV-SALES-FCAST_CWS'!I42</f>
        <v>1850</v>
      </c>
      <c r="J73" s="169">
        <f>+'REV-SALES-FCAST_CWS'!J42</f>
        <v>1850</v>
      </c>
      <c r="K73" s="169">
        <f>+'REV-SALES-FCAST_CWS'!K42</f>
        <v>1850</v>
      </c>
      <c r="L73" s="169">
        <f>+'REV-SALES-FCAST_CWS'!L42</f>
        <v>1850</v>
      </c>
      <c r="M73" s="169">
        <f>+'REV-SALES-FCAST_CWS'!M42</f>
        <v>1850</v>
      </c>
      <c r="N73" s="169">
        <f>+'REV-SALES-FCAST_CWS'!N42</f>
        <v>1233</v>
      </c>
    </row>
    <row r="74" spans="2:15" x14ac:dyDescent="0.15">
      <c r="B74" t="s">
        <v>37</v>
      </c>
      <c r="C74" s="169">
        <f>+'REV-SALES-FCAST_CWS'!C46</f>
        <v>1815</v>
      </c>
      <c r="D74" s="169">
        <f>+'REV-SALES-FCAST_CWS'!D46</f>
        <v>2904</v>
      </c>
      <c r="E74" s="169">
        <f>+'REV-SALES-FCAST_CWS'!E46</f>
        <v>3267</v>
      </c>
      <c r="F74" s="169">
        <f>+'REV-SALES-FCAST_CWS'!F46</f>
        <v>3267</v>
      </c>
      <c r="G74" s="169">
        <f>+'REV-SALES-FCAST_CWS'!G46</f>
        <v>3267</v>
      </c>
      <c r="H74" s="169">
        <f>+'REV-SALES-FCAST_CWS'!H46</f>
        <v>3267</v>
      </c>
      <c r="I74" s="169">
        <f>+'REV-SALES-FCAST_CWS'!I46</f>
        <v>3267</v>
      </c>
      <c r="J74" s="169">
        <f>+'REV-SALES-FCAST_CWS'!J46</f>
        <v>3267</v>
      </c>
      <c r="K74" s="169">
        <f>+'REV-SALES-FCAST_CWS'!K46</f>
        <v>3267</v>
      </c>
      <c r="L74" s="169">
        <f>+'REV-SALES-FCAST_CWS'!L46</f>
        <v>3267</v>
      </c>
      <c r="M74" s="169">
        <f>+'REV-SALES-FCAST_CWS'!M46</f>
        <v>3267</v>
      </c>
      <c r="N74" s="169">
        <f>+'REV-SALES-FCAST_CWS'!N46</f>
        <v>2178</v>
      </c>
    </row>
    <row r="75" spans="2:15" x14ac:dyDescent="0.15">
      <c r="B75" t="s">
        <v>38</v>
      </c>
      <c r="C75" s="169">
        <f>+'REV-SALES-FCAST_CWS'!C50</f>
        <v>1869</v>
      </c>
      <c r="D75" s="169">
        <f>+'REV-SALES-FCAST_CWS'!D50</f>
        <v>2991</v>
      </c>
      <c r="E75" s="169">
        <f>+'REV-SALES-FCAST_CWS'!E50</f>
        <v>3365</v>
      </c>
      <c r="F75" s="169">
        <f>+'REV-SALES-FCAST_CWS'!F50</f>
        <v>3365</v>
      </c>
      <c r="G75" s="169">
        <f>+'REV-SALES-FCAST_CWS'!G50</f>
        <v>3365</v>
      </c>
      <c r="H75" s="169">
        <f>+'REV-SALES-FCAST_CWS'!H50</f>
        <v>3365</v>
      </c>
      <c r="I75" s="169">
        <f>+'REV-SALES-FCAST_CWS'!I50</f>
        <v>3365</v>
      </c>
      <c r="J75" s="169">
        <f>+'REV-SALES-FCAST_CWS'!J50</f>
        <v>3365</v>
      </c>
      <c r="K75" s="169">
        <f>+'REV-SALES-FCAST_CWS'!K50</f>
        <v>3365</v>
      </c>
      <c r="L75" s="169">
        <f>+'REV-SALES-FCAST_CWS'!L50</f>
        <v>3365</v>
      </c>
      <c r="M75" s="169">
        <f>+'REV-SALES-FCAST_CWS'!M50</f>
        <v>3365</v>
      </c>
      <c r="N75" s="169">
        <f>+'REV-SALES-FCAST_CWS'!N50</f>
        <v>2243</v>
      </c>
    </row>
    <row r="76" spans="2:15" x14ac:dyDescent="0.15">
      <c r="B76" t="s">
        <v>39</v>
      </c>
      <c r="C76" s="169">
        <f>+'REV-SALES-FCAST_CWS'!C54</f>
        <v>1925</v>
      </c>
      <c r="D76" s="169">
        <f>+'REV-SALES-FCAST_CWS'!D54</f>
        <v>3081</v>
      </c>
      <c r="E76" s="169">
        <f>+'REV-SALES-FCAST_CWS'!E54</f>
        <v>3466</v>
      </c>
      <c r="F76" s="169">
        <f>+'REV-SALES-FCAST_CWS'!F54</f>
        <v>3466</v>
      </c>
      <c r="G76" s="169">
        <f>+'REV-SALES-FCAST_CWS'!G54</f>
        <v>3466</v>
      </c>
      <c r="H76" s="169">
        <f>+'REV-SALES-FCAST_CWS'!H54</f>
        <v>3466</v>
      </c>
      <c r="I76" s="169">
        <f>+'REV-SALES-FCAST_CWS'!I54</f>
        <v>3466</v>
      </c>
      <c r="J76" s="169">
        <f>+'REV-SALES-FCAST_CWS'!J54</f>
        <v>3466</v>
      </c>
      <c r="K76" s="169">
        <f>+'REV-SALES-FCAST_CWS'!K54</f>
        <v>3466</v>
      </c>
      <c r="L76" s="169">
        <f>+'REV-SALES-FCAST_CWS'!L54</f>
        <v>3466</v>
      </c>
      <c r="M76" s="169">
        <f>+'REV-SALES-FCAST_CWS'!M54</f>
        <v>3466</v>
      </c>
      <c r="N76" s="169">
        <f>+'REV-SALES-FCAST_CWS'!N54</f>
        <v>2311</v>
      </c>
    </row>
  </sheetData>
  <mergeCells count="27">
    <mergeCell ref="AM17:AX17"/>
    <mergeCell ref="AY17:BJ17"/>
    <mergeCell ref="A4:B4"/>
    <mergeCell ref="A2:B2"/>
    <mergeCell ref="C17:N17"/>
    <mergeCell ref="O17:Z17"/>
    <mergeCell ref="AA17:AL17"/>
    <mergeCell ref="C26:N26"/>
    <mergeCell ref="O26:Z26"/>
    <mergeCell ref="AA26:AL26"/>
    <mergeCell ref="AM26:AX26"/>
    <mergeCell ref="AY26:BJ26"/>
    <mergeCell ref="C34:N34"/>
    <mergeCell ref="O34:Z34"/>
    <mergeCell ref="AA34:AL34"/>
    <mergeCell ref="AM34:AX34"/>
    <mergeCell ref="AY34:BJ34"/>
    <mergeCell ref="D47:O47"/>
    <mergeCell ref="P47:AA47"/>
    <mergeCell ref="AB47:AM47"/>
    <mergeCell ref="AN47:AY47"/>
    <mergeCell ref="AZ47:BK47"/>
    <mergeCell ref="D55:O55"/>
    <mergeCell ref="P55:AA55"/>
    <mergeCell ref="AB55:AM55"/>
    <mergeCell ref="AN55:AY55"/>
    <mergeCell ref="AZ55:BK5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workbookViewId="0"/>
    <sheetView workbookViewId="1"/>
    <sheetView workbookViewId="2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9" width="14.6640625" bestFit="1" customWidth="1"/>
    <col min="10" max="10" width="15.6640625" bestFit="1" customWidth="1"/>
    <col min="11" max="15" width="14.6640625" bestFit="1" customWidth="1"/>
    <col min="16" max="18" width="13.6640625" bestFit="1" customWidth="1"/>
    <col min="19" max="26" width="12.1640625" bestFit="1" customWidth="1"/>
    <col min="27" max="31" width="13.6640625" bestFit="1" customWidth="1"/>
    <col min="32" max="38" width="14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3" t="s">
        <v>1245</v>
      </c>
      <c r="C1" s="366" t="s">
        <v>598</v>
      </c>
    </row>
    <row r="2" spans="1:63" x14ac:dyDescent="0.15">
      <c r="B2" s="75"/>
      <c r="C2" s="387" t="s">
        <v>35</v>
      </c>
      <c r="D2" s="387"/>
      <c r="E2" s="387"/>
      <c r="F2" s="387"/>
      <c r="G2" s="387"/>
      <c r="H2" s="387"/>
      <c r="I2" s="387"/>
      <c r="J2" s="387"/>
      <c r="K2" s="387"/>
      <c r="L2" s="387"/>
      <c r="M2" s="387"/>
      <c r="N2" s="387"/>
      <c r="O2" s="387" t="s">
        <v>36</v>
      </c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  <c r="AA2" s="387" t="s">
        <v>37</v>
      </c>
      <c r="AB2" s="387"/>
      <c r="AC2" s="387"/>
      <c r="AD2" s="387"/>
      <c r="AE2" s="387"/>
      <c r="AF2" s="387"/>
      <c r="AG2" s="387"/>
      <c r="AH2" s="387"/>
      <c r="AI2" s="387"/>
      <c r="AJ2" s="387"/>
      <c r="AK2" s="387"/>
      <c r="AL2" s="387"/>
      <c r="AM2" s="387" t="s">
        <v>38</v>
      </c>
      <c r="AN2" s="387"/>
      <c r="AO2" s="387"/>
      <c r="AP2" s="387"/>
      <c r="AQ2" s="387"/>
      <c r="AR2" s="387"/>
      <c r="AS2" s="387"/>
      <c r="AT2" s="387"/>
      <c r="AU2" s="387"/>
      <c r="AV2" s="387"/>
      <c r="AW2" s="387"/>
      <c r="AX2" s="387"/>
      <c r="AY2" s="387" t="s">
        <v>39</v>
      </c>
      <c r="AZ2" s="387"/>
      <c r="BA2" s="387"/>
      <c r="BB2" s="387"/>
      <c r="BC2" s="387"/>
      <c r="BD2" s="387"/>
      <c r="BE2" s="387"/>
      <c r="BF2" s="387"/>
      <c r="BG2" s="387"/>
      <c r="BH2" s="387"/>
      <c r="BI2" s="387"/>
      <c r="BJ2" s="387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1204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1203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379">
        <f>'REV-SALES-FCAST_CWS'!F38</f>
        <v>616</v>
      </c>
      <c r="G6" s="169">
        <f>'REV-SALES-FCAST_CWS'!G38</f>
        <v>1078</v>
      </c>
      <c r="H6" s="169">
        <f>'REV-SALES-FCAST_CWS'!H38</f>
        <v>1078</v>
      </c>
      <c r="I6" s="169">
        <f>'REV-SALES-FCAST_CWS'!I38</f>
        <v>1078</v>
      </c>
      <c r="J6" s="169">
        <f>'REV-SALES-FCAST_CWS'!J38</f>
        <v>1078</v>
      </c>
      <c r="K6" s="169">
        <f>'REV-SALES-FCAST_CWS'!K38</f>
        <v>1078</v>
      </c>
      <c r="L6" s="169">
        <f>'REV-SALES-FCAST_CWS'!L38</f>
        <v>1078</v>
      </c>
      <c r="M6" s="169">
        <f>'REV-SALES-FCAST_CWS'!M38</f>
        <v>1078</v>
      </c>
      <c r="N6" s="169">
        <f>'REV-SALES-FCAST_CWS'!N38</f>
        <v>1026</v>
      </c>
      <c r="O6" s="169">
        <f>'REV-SALES-FCAST_CWS'!C42</f>
        <v>1028</v>
      </c>
      <c r="P6" s="169">
        <f>'REV-SALES-FCAST_CWS'!D42</f>
        <v>1645</v>
      </c>
      <c r="Q6" s="169">
        <f>'REV-SALES-FCAST_CWS'!E42</f>
        <v>1850</v>
      </c>
      <c r="R6" s="169">
        <f>'REV-SALES-FCAST_CWS'!F42</f>
        <v>1850</v>
      </c>
      <c r="S6" s="169">
        <f>'REV-SALES-FCAST_CWS'!G42</f>
        <v>1850</v>
      </c>
      <c r="T6" s="169">
        <f>'REV-SALES-FCAST_CWS'!H42</f>
        <v>1850</v>
      </c>
      <c r="U6" s="169">
        <f>'REV-SALES-FCAST_CWS'!I42</f>
        <v>1850</v>
      </c>
      <c r="V6" s="169">
        <f>'REV-SALES-FCAST_CWS'!J42</f>
        <v>1850</v>
      </c>
      <c r="W6" s="169">
        <f>'REV-SALES-FCAST_CWS'!K42</f>
        <v>1850</v>
      </c>
      <c r="X6" s="169">
        <f>'REV-SALES-FCAST_CWS'!L42</f>
        <v>1850</v>
      </c>
      <c r="Y6" s="169">
        <f>'REV-SALES-FCAST_CWS'!M42</f>
        <v>1850</v>
      </c>
      <c r="Z6" s="169">
        <f>'REV-SALES-FCAST_CWS'!N42</f>
        <v>1233</v>
      </c>
      <c r="AA6" s="169">
        <f>'REV-SALES-FCAST_CWS'!C46</f>
        <v>1815</v>
      </c>
      <c r="AB6" s="169">
        <f>'REV-SALES-FCAST_CWS'!D46</f>
        <v>2904</v>
      </c>
      <c r="AC6" s="169">
        <f>'REV-SALES-FCAST_CWS'!E46</f>
        <v>3267</v>
      </c>
      <c r="AD6" s="169">
        <f>'REV-SALES-FCAST_CWS'!F46</f>
        <v>3267</v>
      </c>
      <c r="AE6" s="169">
        <f>'REV-SALES-FCAST_CWS'!G46</f>
        <v>3267</v>
      </c>
      <c r="AF6" s="169">
        <f>'REV-SALES-FCAST_CWS'!H46</f>
        <v>3267</v>
      </c>
      <c r="AG6" s="169">
        <f>'REV-SALES-FCAST_CWS'!I46</f>
        <v>3267</v>
      </c>
      <c r="AH6" s="169">
        <f>'REV-SALES-FCAST_CWS'!J46</f>
        <v>3267</v>
      </c>
      <c r="AI6" s="169">
        <f>'REV-SALES-FCAST_CWS'!K46</f>
        <v>3267</v>
      </c>
      <c r="AJ6" s="169">
        <f>'REV-SALES-FCAST_CWS'!L46</f>
        <v>3267</v>
      </c>
      <c r="AK6" s="169">
        <f>'REV-SALES-FCAST_CWS'!M46</f>
        <v>3267</v>
      </c>
      <c r="AL6" s="169">
        <f>'REV-SALES-FCAST_CWS'!N46</f>
        <v>2178</v>
      </c>
      <c r="AM6" s="169" cm="1">
        <f t="array" ref="AM6:AX6">PronosticoVentaAñ4</f>
        <v>1869</v>
      </c>
      <c r="AN6" s="169">
        <v>2991</v>
      </c>
      <c r="AO6" s="169">
        <v>3365</v>
      </c>
      <c r="AP6" s="169">
        <v>3365</v>
      </c>
      <c r="AQ6" s="169">
        <v>3365</v>
      </c>
      <c r="AR6" s="169">
        <v>3365</v>
      </c>
      <c r="AS6" s="169">
        <v>3365</v>
      </c>
      <c r="AT6" s="169">
        <v>3365</v>
      </c>
      <c r="AU6" s="169">
        <v>3365</v>
      </c>
      <c r="AV6" s="169">
        <v>3365</v>
      </c>
      <c r="AW6" s="169">
        <v>3365</v>
      </c>
      <c r="AX6" s="169">
        <v>2243</v>
      </c>
      <c r="AY6" s="169" cm="1">
        <f t="array" ref="AY6:BJ6">PronosticoVentaAñ5</f>
        <v>1925</v>
      </c>
      <c r="AZ6" s="169">
        <v>3081</v>
      </c>
      <c r="BA6" s="169">
        <v>3466</v>
      </c>
      <c r="BB6" s="169">
        <v>3466</v>
      </c>
      <c r="BC6" s="169">
        <v>3466</v>
      </c>
      <c r="BD6" s="169">
        <v>3466</v>
      </c>
      <c r="BE6" s="169">
        <v>3466</v>
      </c>
      <c r="BF6" s="169">
        <v>3466</v>
      </c>
      <c r="BG6" s="169">
        <v>3466</v>
      </c>
      <c r="BH6" s="169">
        <v>3466</v>
      </c>
      <c r="BI6" s="169">
        <v>3466</v>
      </c>
      <c r="BJ6" s="169">
        <v>2311</v>
      </c>
    </row>
    <row r="7" spans="1:63" x14ac:dyDescent="0.15">
      <c r="A7" s="17" t="str">
        <f>'COGS-PRICE-MARGIN_CWS'!A33</f>
        <v>% Aceptación SS Fusión</v>
      </c>
      <c r="B7" s="74"/>
      <c r="C7" s="365">
        <f>'COGS-PRICE-MARGIN_CWS'!$B33</f>
        <v>0.3</v>
      </c>
      <c r="D7" s="365">
        <f>'COGS-PRICE-MARGIN_CWS'!$B33</f>
        <v>0.3</v>
      </c>
      <c r="E7" s="365">
        <f>'COGS-PRICE-MARGIN_CWS'!$B33</f>
        <v>0.3</v>
      </c>
      <c r="F7" s="365">
        <f>'COGS-PRICE-MARGIN_CWS'!$B33</f>
        <v>0.3</v>
      </c>
      <c r="G7" s="365">
        <f>'COGS-PRICE-MARGIN_CWS'!$B33</f>
        <v>0.3</v>
      </c>
      <c r="H7" s="365">
        <f>'COGS-PRICE-MARGIN_CWS'!$B33</f>
        <v>0.3</v>
      </c>
      <c r="I7" s="365">
        <f>'COGS-PRICE-MARGIN_CWS'!$B33</f>
        <v>0.3</v>
      </c>
      <c r="J7" s="365">
        <f>'COGS-PRICE-MARGIN_CWS'!$B33</f>
        <v>0.3</v>
      </c>
      <c r="K7" s="365">
        <f>'COGS-PRICE-MARGIN_CWS'!$B33</f>
        <v>0.3</v>
      </c>
      <c r="L7" s="365">
        <f>'COGS-PRICE-MARGIN_CWS'!$B33</f>
        <v>0.3</v>
      </c>
      <c r="M7" s="365">
        <f>'COGS-PRICE-MARGIN_CWS'!$B33</f>
        <v>0.3</v>
      </c>
      <c r="N7" s="365">
        <f>'COGS-PRICE-MARGIN_CWS'!$B33</f>
        <v>0.3</v>
      </c>
      <c r="O7" s="96">
        <f>'COGS-PRICE-MARGIN_CWS'!$B83</f>
        <v>0.31</v>
      </c>
      <c r="P7" s="96">
        <f>'COGS-PRICE-MARGIN_CWS'!$B83</f>
        <v>0.31</v>
      </c>
      <c r="Q7" s="96">
        <f>'COGS-PRICE-MARGIN_CWS'!$B83</f>
        <v>0.31</v>
      </c>
      <c r="R7" s="96">
        <f>'COGS-PRICE-MARGIN_CWS'!$B83</f>
        <v>0.31</v>
      </c>
      <c r="S7" s="96">
        <f>'COGS-PRICE-MARGIN_CWS'!$B83</f>
        <v>0.31</v>
      </c>
      <c r="T7" s="96">
        <f>'COGS-PRICE-MARGIN_CWS'!$B83</f>
        <v>0.31</v>
      </c>
      <c r="U7" s="96">
        <f>'COGS-PRICE-MARGIN_CWS'!$B83</f>
        <v>0.31</v>
      </c>
      <c r="V7" s="96">
        <f>'COGS-PRICE-MARGIN_CWS'!$B83</f>
        <v>0.31</v>
      </c>
      <c r="W7" s="96">
        <f>'COGS-PRICE-MARGIN_CWS'!$B83</f>
        <v>0.31</v>
      </c>
      <c r="X7" s="96">
        <f>'COGS-PRICE-MARGIN_CWS'!$B83</f>
        <v>0.31</v>
      </c>
      <c r="Y7" s="96">
        <f>'COGS-PRICE-MARGIN_CWS'!$B83</f>
        <v>0.31</v>
      </c>
      <c r="Z7" s="96">
        <f>'COGS-PRICE-MARGIN_CWS'!$B83</f>
        <v>0.31</v>
      </c>
      <c r="AA7" s="96">
        <f>'COGS-PRICE-MARGIN_CWS'!$B133</f>
        <v>0.5</v>
      </c>
      <c r="AB7" s="96">
        <f>'COGS-PRICE-MARGIN_CWS'!$B133</f>
        <v>0.5</v>
      </c>
      <c r="AC7" s="96">
        <f>'COGS-PRICE-MARGIN_CWS'!$B133</f>
        <v>0.5</v>
      </c>
      <c r="AD7" s="96">
        <f>'COGS-PRICE-MARGIN_CWS'!$B133</f>
        <v>0.5</v>
      </c>
      <c r="AE7" s="96">
        <f>'COGS-PRICE-MARGIN_CWS'!$B133</f>
        <v>0.5</v>
      </c>
      <c r="AF7" s="96">
        <f>'COGS-PRICE-MARGIN_CWS'!$B133</f>
        <v>0.5</v>
      </c>
      <c r="AG7" s="96">
        <f>'COGS-PRICE-MARGIN_CWS'!$B133</f>
        <v>0.5</v>
      </c>
      <c r="AH7" s="96">
        <f>'COGS-PRICE-MARGIN_CWS'!$B133</f>
        <v>0.5</v>
      </c>
      <c r="AI7" s="96">
        <f>'COGS-PRICE-MARGIN_CWS'!$B133</f>
        <v>0.5</v>
      </c>
      <c r="AJ7" s="96">
        <f>'COGS-PRICE-MARGIN_CWS'!$B133</f>
        <v>0.5</v>
      </c>
      <c r="AK7" s="96">
        <f>'COGS-PRICE-MARGIN_CWS'!$B133</f>
        <v>0.5</v>
      </c>
      <c r="AL7" s="96">
        <f>'COGS-PRICE-MARGIN_CWS'!$B133</f>
        <v>0.5</v>
      </c>
      <c r="AM7" s="96">
        <f t="shared" ref="AM7:AX7" si="0">PorcAceptacionFusionAñ4</f>
        <v>0.5</v>
      </c>
      <c r="AN7" s="96">
        <f t="shared" si="0"/>
        <v>0.5</v>
      </c>
      <c r="AO7" s="96">
        <f t="shared" si="0"/>
        <v>0.5</v>
      </c>
      <c r="AP7" s="96">
        <f t="shared" si="0"/>
        <v>0.5</v>
      </c>
      <c r="AQ7" s="96">
        <f t="shared" si="0"/>
        <v>0.5</v>
      </c>
      <c r="AR7" s="96">
        <f t="shared" si="0"/>
        <v>0.5</v>
      </c>
      <c r="AS7" s="96">
        <f t="shared" si="0"/>
        <v>0.5</v>
      </c>
      <c r="AT7" s="96">
        <f t="shared" si="0"/>
        <v>0.5</v>
      </c>
      <c r="AU7" s="96">
        <f t="shared" si="0"/>
        <v>0.5</v>
      </c>
      <c r="AV7" s="96">
        <f t="shared" si="0"/>
        <v>0.5</v>
      </c>
      <c r="AW7" s="96">
        <f t="shared" si="0"/>
        <v>0.5</v>
      </c>
      <c r="AX7" s="96">
        <f t="shared" si="0"/>
        <v>0.5</v>
      </c>
      <c r="AY7" s="96">
        <f t="shared" ref="AY7:BJ7" si="1">PorcAceptacionFusionAñ5</f>
        <v>0.5</v>
      </c>
      <c r="AZ7" s="96">
        <f t="shared" si="1"/>
        <v>0.5</v>
      </c>
      <c r="BA7" s="96">
        <f t="shared" si="1"/>
        <v>0.5</v>
      </c>
      <c r="BB7" s="96">
        <f t="shared" si="1"/>
        <v>0.5</v>
      </c>
      <c r="BC7" s="96">
        <f t="shared" si="1"/>
        <v>0.5</v>
      </c>
      <c r="BD7" s="96">
        <f t="shared" si="1"/>
        <v>0.5</v>
      </c>
      <c r="BE7" s="96">
        <f t="shared" si="1"/>
        <v>0.5</v>
      </c>
      <c r="BF7" s="96">
        <f t="shared" si="1"/>
        <v>0.5</v>
      </c>
      <c r="BG7" s="96">
        <f t="shared" si="1"/>
        <v>0.5</v>
      </c>
      <c r="BH7" s="96">
        <f t="shared" si="1"/>
        <v>0.5</v>
      </c>
      <c r="BI7" s="96">
        <f t="shared" si="1"/>
        <v>0.5</v>
      </c>
      <c r="BJ7" s="96">
        <f t="shared" si="1"/>
        <v>0.5</v>
      </c>
    </row>
    <row r="8" spans="1:63" x14ac:dyDescent="0.15">
      <c r="A8" s="17" t="str">
        <f>'COGS-PRICE-MARGIN_CWS'!$A4 &amp; " Units"</f>
        <v>Producto Diario Units</v>
      </c>
      <c r="B8" s="74"/>
      <c r="C8" s="169">
        <f>C$6-C$9</f>
        <v>0</v>
      </c>
      <c r="D8" s="169">
        <f t="shared" ref="D8:N8" si="2">D6-D9</f>
        <v>0</v>
      </c>
      <c r="E8" s="169">
        <f t="shared" si="2"/>
        <v>0</v>
      </c>
      <c r="F8" s="169">
        <f t="shared" si="2"/>
        <v>431</v>
      </c>
      <c r="G8" s="169">
        <f t="shared" si="2"/>
        <v>754</v>
      </c>
      <c r="H8" s="169">
        <f t="shared" si="2"/>
        <v>754</v>
      </c>
      <c r="I8" s="169">
        <f t="shared" si="2"/>
        <v>754</v>
      </c>
      <c r="J8" s="169">
        <f t="shared" si="2"/>
        <v>754</v>
      </c>
      <c r="K8" s="169">
        <f t="shared" si="2"/>
        <v>754</v>
      </c>
      <c r="L8" s="169">
        <f t="shared" si="2"/>
        <v>754</v>
      </c>
      <c r="M8" s="169">
        <f t="shared" si="2"/>
        <v>754</v>
      </c>
      <c r="N8" s="169">
        <f t="shared" si="2"/>
        <v>718</v>
      </c>
      <c r="O8" s="169">
        <f>O$6-O$9</f>
        <v>709</v>
      </c>
      <c r="P8" s="169">
        <f t="shared" ref="P8:BJ8" si="3">P$6-P$9</f>
        <v>1135</v>
      </c>
      <c r="Q8" s="169">
        <f t="shared" si="3"/>
        <v>1276</v>
      </c>
      <c r="R8" s="169">
        <f t="shared" si="3"/>
        <v>1276</v>
      </c>
      <c r="S8" s="169">
        <f t="shared" si="3"/>
        <v>1276</v>
      </c>
      <c r="T8" s="169">
        <f t="shared" si="3"/>
        <v>1276</v>
      </c>
      <c r="U8" s="169">
        <f t="shared" si="3"/>
        <v>1276</v>
      </c>
      <c r="V8" s="169">
        <f t="shared" si="3"/>
        <v>1276</v>
      </c>
      <c r="W8" s="169">
        <f t="shared" si="3"/>
        <v>1276</v>
      </c>
      <c r="X8" s="169">
        <f t="shared" si="3"/>
        <v>1276</v>
      </c>
      <c r="Y8" s="169">
        <f t="shared" si="3"/>
        <v>1276</v>
      </c>
      <c r="Z8" s="169">
        <f t="shared" si="3"/>
        <v>850</v>
      </c>
      <c r="AA8" s="169">
        <f t="shared" si="3"/>
        <v>907</v>
      </c>
      <c r="AB8" s="169">
        <f t="shared" si="3"/>
        <v>1452</v>
      </c>
      <c r="AC8" s="169">
        <f t="shared" si="3"/>
        <v>1633</v>
      </c>
      <c r="AD8" s="169">
        <f t="shared" si="3"/>
        <v>1633</v>
      </c>
      <c r="AE8" s="169">
        <f t="shared" si="3"/>
        <v>1633</v>
      </c>
      <c r="AF8" s="169">
        <f t="shared" si="3"/>
        <v>1633</v>
      </c>
      <c r="AG8" s="169">
        <f t="shared" si="3"/>
        <v>1633</v>
      </c>
      <c r="AH8" s="169">
        <f t="shared" si="3"/>
        <v>1633</v>
      </c>
      <c r="AI8" s="169">
        <f t="shared" si="3"/>
        <v>1633</v>
      </c>
      <c r="AJ8" s="169">
        <f t="shared" si="3"/>
        <v>1633</v>
      </c>
      <c r="AK8" s="169">
        <f t="shared" si="3"/>
        <v>1633</v>
      </c>
      <c r="AL8" s="169">
        <f t="shared" si="3"/>
        <v>1089</v>
      </c>
      <c r="AM8" s="169">
        <f t="shared" si="3"/>
        <v>934</v>
      </c>
      <c r="AN8" s="169">
        <f t="shared" si="3"/>
        <v>1495</v>
      </c>
      <c r="AO8" s="169">
        <f t="shared" si="3"/>
        <v>1682</v>
      </c>
      <c r="AP8" s="169">
        <f t="shared" si="3"/>
        <v>1682</v>
      </c>
      <c r="AQ8" s="169">
        <f t="shared" si="3"/>
        <v>1682</v>
      </c>
      <c r="AR8" s="169">
        <f t="shared" si="3"/>
        <v>1682</v>
      </c>
      <c r="AS8" s="169">
        <f t="shared" si="3"/>
        <v>1682</v>
      </c>
      <c r="AT8" s="169">
        <f t="shared" si="3"/>
        <v>1682</v>
      </c>
      <c r="AU8" s="169">
        <f t="shared" si="3"/>
        <v>1682</v>
      </c>
      <c r="AV8" s="169">
        <f t="shared" si="3"/>
        <v>1682</v>
      </c>
      <c r="AW8" s="169">
        <f t="shared" si="3"/>
        <v>1682</v>
      </c>
      <c r="AX8" s="169">
        <f t="shared" si="3"/>
        <v>1121</v>
      </c>
      <c r="AY8" s="169">
        <f t="shared" si="3"/>
        <v>962</v>
      </c>
      <c r="AZ8" s="169">
        <f t="shared" si="3"/>
        <v>1540</v>
      </c>
      <c r="BA8" s="169">
        <f t="shared" si="3"/>
        <v>1733</v>
      </c>
      <c r="BB8" s="169">
        <f t="shared" si="3"/>
        <v>1733</v>
      </c>
      <c r="BC8" s="169">
        <f t="shared" si="3"/>
        <v>1733</v>
      </c>
      <c r="BD8" s="169">
        <f t="shared" si="3"/>
        <v>1733</v>
      </c>
      <c r="BE8" s="169">
        <f t="shared" si="3"/>
        <v>1733</v>
      </c>
      <c r="BF8" s="169">
        <f t="shared" si="3"/>
        <v>1733</v>
      </c>
      <c r="BG8" s="169">
        <f t="shared" si="3"/>
        <v>1733</v>
      </c>
      <c r="BH8" s="169">
        <f t="shared" si="3"/>
        <v>1733</v>
      </c>
      <c r="BI8" s="169">
        <f t="shared" si="3"/>
        <v>1733</v>
      </c>
      <c r="BJ8" s="169">
        <f t="shared" si="3"/>
        <v>1155</v>
      </c>
    </row>
    <row r="9" spans="1:63" x14ac:dyDescent="0.15">
      <c r="A9" s="17" t="str">
        <f>'COGS-PRICE-MARGIN_CWS'!$A28 &amp; " Units"</f>
        <v>Producto Fusión Units</v>
      </c>
      <c r="B9" s="74"/>
      <c r="C9" s="169">
        <f>ROUNDUP(C6*C$7,0)</f>
        <v>0</v>
      </c>
      <c r="D9" s="169">
        <f t="shared" ref="D9:N9" si="4">ROUNDUP(D6*D7,0)</f>
        <v>0</v>
      </c>
      <c r="E9" s="169">
        <f t="shared" si="4"/>
        <v>0</v>
      </c>
      <c r="F9" s="169">
        <f t="shared" si="4"/>
        <v>185</v>
      </c>
      <c r="G9" s="169">
        <f t="shared" si="4"/>
        <v>324</v>
      </c>
      <c r="H9" s="169">
        <f t="shared" si="4"/>
        <v>324</v>
      </c>
      <c r="I9" s="169">
        <f t="shared" si="4"/>
        <v>324</v>
      </c>
      <c r="J9" s="169">
        <f t="shared" si="4"/>
        <v>324</v>
      </c>
      <c r="K9" s="169">
        <f t="shared" si="4"/>
        <v>324</v>
      </c>
      <c r="L9" s="169">
        <f t="shared" si="4"/>
        <v>324</v>
      </c>
      <c r="M9" s="169">
        <f t="shared" si="4"/>
        <v>324</v>
      </c>
      <c r="N9" s="169">
        <f t="shared" si="4"/>
        <v>308</v>
      </c>
      <c r="O9" s="169">
        <f>ROUNDUP(O6*O$7,0)</f>
        <v>319</v>
      </c>
      <c r="P9" s="169">
        <f t="shared" ref="P9:Z9" si="5">ROUNDUP(P6*P$7,0)</f>
        <v>510</v>
      </c>
      <c r="Q9" s="169">
        <f t="shared" si="5"/>
        <v>574</v>
      </c>
      <c r="R9" s="169">
        <f t="shared" si="5"/>
        <v>574</v>
      </c>
      <c r="S9" s="169">
        <f t="shared" si="5"/>
        <v>574</v>
      </c>
      <c r="T9" s="169">
        <f t="shared" si="5"/>
        <v>574</v>
      </c>
      <c r="U9" s="169">
        <f t="shared" si="5"/>
        <v>574</v>
      </c>
      <c r="V9" s="169">
        <f t="shared" si="5"/>
        <v>574</v>
      </c>
      <c r="W9" s="169">
        <f t="shared" si="5"/>
        <v>574</v>
      </c>
      <c r="X9" s="169">
        <f t="shared" si="5"/>
        <v>574</v>
      </c>
      <c r="Y9" s="169">
        <f t="shared" si="5"/>
        <v>574</v>
      </c>
      <c r="Z9" s="169">
        <f t="shared" si="5"/>
        <v>383</v>
      </c>
      <c r="AA9" s="169">
        <f t="shared" ref="AA9:AL9" si="6">ROUNDUP(AA6*AA$7,0)</f>
        <v>908</v>
      </c>
      <c r="AB9" s="169">
        <f t="shared" si="6"/>
        <v>1452</v>
      </c>
      <c r="AC9" s="169">
        <f t="shared" si="6"/>
        <v>1634</v>
      </c>
      <c r="AD9" s="169">
        <f t="shared" si="6"/>
        <v>1634</v>
      </c>
      <c r="AE9" s="169">
        <f t="shared" si="6"/>
        <v>1634</v>
      </c>
      <c r="AF9" s="169">
        <f t="shared" si="6"/>
        <v>1634</v>
      </c>
      <c r="AG9" s="169">
        <f t="shared" si="6"/>
        <v>1634</v>
      </c>
      <c r="AH9" s="169">
        <f t="shared" si="6"/>
        <v>1634</v>
      </c>
      <c r="AI9" s="169">
        <f t="shared" si="6"/>
        <v>1634</v>
      </c>
      <c r="AJ9" s="169">
        <f t="shared" si="6"/>
        <v>1634</v>
      </c>
      <c r="AK9" s="169">
        <f t="shared" si="6"/>
        <v>1634</v>
      </c>
      <c r="AL9" s="169">
        <f t="shared" si="6"/>
        <v>1089</v>
      </c>
      <c r="AM9" s="169">
        <f t="shared" ref="AM9:AX9" si="7">ROUNDUP(AM6*AM$7,0)</f>
        <v>935</v>
      </c>
      <c r="AN9" s="169">
        <f t="shared" si="7"/>
        <v>1496</v>
      </c>
      <c r="AO9" s="169">
        <f t="shared" si="7"/>
        <v>1683</v>
      </c>
      <c r="AP9" s="169">
        <f t="shared" si="7"/>
        <v>1683</v>
      </c>
      <c r="AQ9" s="169">
        <f t="shared" si="7"/>
        <v>1683</v>
      </c>
      <c r="AR9" s="169">
        <f t="shared" si="7"/>
        <v>1683</v>
      </c>
      <c r="AS9" s="169">
        <f t="shared" si="7"/>
        <v>1683</v>
      </c>
      <c r="AT9" s="169">
        <f t="shared" si="7"/>
        <v>1683</v>
      </c>
      <c r="AU9" s="169">
        <f t="shared" si="7"/>
        <v>1683</v>
      </c>
      <c r="AV9" s="169">
        <f t="shared" si="7"/>
        <v>1683</v>
      </c>
      <c r="AW9" s="169">
        <f t="shared" si="7"/>
        <v>1683</v>
      </c>
      <c r="AX9" s="169">
        <f t="shared" si="7"/>
        <v>1122</v>
      </c>
      <c r="AY9" s="169">
        <f t="shared" ref="AY9:BJ9" si="8">ROUNDUP(AY6*AY$7,0)</f>
        <v>963</v>
      </c>
      <c r="AZ9" s="169">
        <f t="shared" si="8"/>
        <v>1541</v>
      </c>
      <c r="BA9" s="169">
        <f t="shared" si="8"/>
        <v>1733</v>
      </c>
      <c r="BB9" s="169">
        <f t="shared" si="8"/>
        <v>1733</v>
      </c>
      <c r="BC9" s="169">
        <f t="shared" si="8"/>
        <v>1733</v>
      </c>
      <c r="BD9" s="169">
        <f t="shared" si="8"/>
        <v>1733</v>
      </c>
      <c r="BE9" s="169">
        <f t="shared" si="8"/>
        <v>1733</v>
      </c>
      <c r="BF9" s="169">
        <f t="shared" si="8"/>
        <v>1733</v>
      </c>
      <c r="BG9" s="169">
        <f t="shared" si="8"/>
        <v>1733</v>
      </c>
      <c r="BH9" s="169">
        <f t="shared" si="8"/>
        <v>1733</v>
      </c>
      <c r="BI9" s="169">
        <f t="shared" si="8"/>
        <v>1733</v>
      </c>
      <c r="BJ9" s="169">
        <f t="shared" si="8"/>
        <v>1156</v>
      </c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'COGS-PRICE-MARGIN_CWS'!A4</f>
        <v>Producto Diario</v>
      </c>
      <c r="B11" s="10"/>
      <c r="C11" s="10"/>
      <c r="D11" s="10"/>
      <c r="E11" s="10"/>
      <c r="F11" s="10"/>
      <c r="G11" s="10"/>
    </row>
    <row r="12" spans="1:63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outlineLevel="1" x14ac:dyDescent="0.15">
      <c r="A13" s="315" t="s">
        <v>207</v>
      </c>
      <c r="C13" s="169">
        <f>C$8</f>
        <v>0</v>
      </c>
      <c r="D13" s="169">
        <f t="shared" ref="D13:AL13" si="9">D$8</f>
        <v>0</v>
      </c>
      <c r="E13" s="169">
        <f t="shared" si="9"/>
        <v>0</v>
      </c>
      <c r="F13" s="379">
        <f>F$8</f>
        <v>431</v>
      </c>
      <c r="G13" s="169">
        <f t="shared" si="9"/>
        <v>754</v>
      </c>
      <c r="H13" s="169">
        <f t="shared" si="9"/>
        <v>754</v>
      </c>
      <c r="I13" s="169">
        <f t="shared" si="9"/>
        <v>754</v>
      </c>
      <c r="J13" s="169">
        <f t="shared" si="9"/>
        <v>754</v>
      </c>
      <c r="K13" s="169">
        <f t="shared" si="9"/>
        <v>754</v>
      </c>
      <c r="L13" s="169">
        <f t="shared" si="9"/>
        <v>754</v>
      </c>
      <c r="M13" s="169">
        <f t="shared" si="9"/>
        <v>754</v>
      </c>
      <c r="N13" s="169">
        <f t="shared" si="9"/>
        <v>718</v>
      </c>
      <c r="O13" s="169">
        <f t="shared" si="9"/>
        <v>709</v>
      </c>
      <c r="P13" s="169">
        <f t="shared" si="9"/>
        <v>1135</v>
      </c>
      <c r="Q13" s="169">
        <f t="shared" si="9"/>
        <v>1276</v>
      </c>
      <c r="R13" s="169">
        <f t="shared" si="9"/>
        <v>1276</v>
      </c>
      <c r="S13" s="169">
        <f t="shared" si="9"/>
        <v>1276</v>
      </c>
      <c r="T13" s="169">
        <f t="shared" si="9"/>
        <v>1276</v>
      </c>
      <c r="U13" s="169">
        <f t="shared" si="9"/>
        <v>1276</v>
      </c>
      <c r="V13" s="169">
        <f t="shared" si="9"/>
        <v>1276</v>
      </c>
      <c r="W13" s="169">
        <f t="shared" si="9"/>
        <v>1276</v>
      </c>
      <c r="X13" s="169">
        <f t="shared" si="9"/>
        <v>1276</v>
      </c>
      <c r="Y13" s="169">
        <f t="shared" si="9"/>
        <v>1276</v>
      </c>
      <c r="Z13" s="169">
        <f t="shared" si="9"/>
        <v>850</v>
      </c>
      <c r="AA13" s="169">
        <f t="shared" si="9"/>
        <v>907</v>
      </c>
      <c r="AB13" s="169">
        <f t="shared" si="9"/>
        <v>1452</v>
      </c>
      <c r="AC13" s="169">
        <f t="shared" si="9"/>
        <v>1633</v>
      </c>
      <c r="AD13" s="169">
        <f t="shared" si="9"/>
        <v>1633</v>
      </c>
      <c r="AE13" s="169">
        <f t="shared" si="9"/>
        <v>1633</v>
      </c>
      <c r="AF13" s="169">
        <f t="shared" si="9"/>
        <v>1633</v>
      </c>
      <c r="AG13" s="169">
        <f t="shared" si="9"/>
        <v>1633</v>
      </c>
      <c r="AH13" s="169">
        <f t="shared" si="9"/>
        <v>1633</v>
      </c>
      <c r="AI13" s="169">
        <f t="shared" si="9"/>
        <v>1633</v>
      </c>
      <c r="AJ13" s="169">
        <f t="shared" si="9"/>
        <v>1633</v>
      </c>
      <c r="AK13" s="169">
        <f t="shared" si="9"/>
        <v>1633</v>
      </c>
      <c r="AL13" s="169">
        <f t="shared" si="9"/>
        <v>1089</v>
      </c>
      <c r="AM13" s="169">
        <f>'REV-SALES-FCAST_CWS'!C50</f>
        <v>1869</v>
      </c>
      <c r="AN13" s="169">
        <f>'REV-SALES-FCAST_CWS'!D50</f>
        <v>2991</v>
      </c>
      <c r="AO13" s="169">
        <f>'REV-SALES-FCAST_CWS'!E50</f>
        <v>3365</v>
      </c>
      <c r="AP13" s="169">
        <f>'REV-SALES-FCAST_CWS'!F50</f>
        <v>3365</v>
      </c>
      <c r="AQ13" s="169">
        <f>'REV-SALES-FCAST_CWS'!G50</f>
        <v>3365</v>
      </c>
      <c r="AR13" s="169">
        <f>'REV-SALES-FCAST_CWS'!H50</f>
        <v>3365</v>
      </c>
      <c r="AS13" s="169">
        <f>'REV-SALES-FCAST_CWS'!I50</f>
        <v>3365</v>
      </c>
      <c r="AT13" s="169">
        <f>'REV-SALES-FCAST_CWS'!J50</f>
        <v>3365</v>
      </c>
      <c r="AU13" s="169">
        <f>'REV-SALES-FCAST_CWS'!K50</f>
        <v>3365</v>
      </c>
      <c r="AV13" s="169">
        <f>'REV-SALES-FCAST_CWS'!L50</f>
        <v>3365</v>
      </c>
      <c r="AW13" s="169">
        <f>'REV-SALES-FCAST_CWS'!M50</f>
        <v>3365</v>
      </c>
      <c r="AX13" s="169">
        <f>'REV-SALES-FCAST_CWS'!N50</f>
        <v>2243</v>
      </c>
      <c r="AY13" s="169">
        <f>'REV-SALES-FCAST_CWS'!C54</f>
        <v>1925</v>
      </c>
      <c r="AZ13" s="169">
        <f>'REV-SALES-FCAST_CWS'!D54</f>
        <v>3081</v>
      </c>
      <c r="BA13" s="169">
        <f>'REV-SALES-FCAST_CWS'!E54</f>
        <v>3466</v>
      </c>
      <c r="BB13" s="169">
        <f>'REV-SALES-FCAST_CWS'!F54</f>
        <v>3466</v>
      </c>
      <c r="BC13" s="169">
        <f>'REV-SALES-FCAST_CWS'!G54</f>
        <v>3466</v>
      </c>
      <c r="BD13" s="169">
        <f>'REV-SALES-FCAST_CWS'!H54</f>
        <v>3466</v>
      </c>
      <c r="BE13" s="169">
        <f>'REV-SALES-FCAST_CWS'!I54</f>
        <v>3466</v>
      </c>
      <c r="BF13" s="169">
        <f>'REV-SALES-FCAST_CWS'!J54</f>
        <v>3466</v>
      </c>
      <c r="BG13" s="169">
        <f>'REV-SALES-FCAST_CWS'!K54</f>
        <v>3466</v>
      </c>
      <c r="BH13" s="169">
        <f>'REV-SALES-FCAST_CWS'!L54</f>
        <v>3466</v>
      </c>
      <c r="BI13" s="169">
        <f>'REV-SALES-FCAST_CWS'!M54</f>
        <v>3466</v>
      </c>
      <c r="BJ13" s="169">
        <f>'REV-SALES-FCAST_CWS'!N54</f>
        <v>2311</v>
      </c>
      <c r="BK13" s="316">
        <f>SUM(C13:BJ13)</f>
        <v>114649</v>
      </c>
    </row>
    <row r="14" spans="1:63" outlineLevel="1" x14ac:dyDescent="0.15">
      <c r="A14" s="47" t="s">
        <v>314</v>
      </c>
      <c r="C14" s="12">
        <f>'COGS-PRICE-MARGIN_CWS'!$B5*B11</f>
        <v>0</v>
      </c>
      <c r="D14" s="12">
        <f>'COGS-PRICE-MARGIN_CWS'!$B5*D13</f>
        <v>0</v>
      </c>
      <c r="E14" s="12">
        <f>'COGS-PRICE-MARGIN_CWS'!$B5*E13</f>
        <v>0</v>
      </c>
      <c r="F14" s="97">
        <f>'COGS-PRICE-MARGIN_CWS'!$B5*F13</f>
        <v>6034000</v>
      </c>
      <c r="G14" s="97">
        <f>'COGS-PRICE-MARGIN_CWS'!$B5*G13</f>
        <v>10556000</v>
      </c>
      <c r="H14" s="97">
        <f>'COGS-PRICE-MARGIN_CWS'!$B5*H13</f>
        <v>10556000</v>
      </c>
      <c r="I14" s="97">
        <f>'COGS-PRICE-MARGIN_CWS'!$B5*I13</f>
        <v>10556000</v>
      </c>
      <c r="J14" s="97">
        <f>'COGS-PRICE-MARGIN_CWS'!$B5*J13</f>
        <v>10556000</v>
      </c>
      <c r="K14" s="97">
        <f>'COGS-PRICE-MARGIN_CWS'!$B5*K13</f>
        <v>10556000</v>
      </c>
      <c r="L14" s="97">
        <f>'COGS-PRICE-MARGIN_CWS'!$B5*L13</f>
        <v>10556000</v>
      </c>
      <c r="M14" s="97">
        <f>'COGS-PRICE-MARGIN_CWS'!$B5*M13</f>
        <v>10556000</v>
      </c>
      <c r="N14" s="97">
        <f>'COGS-PRICE-MARGIN_CWS'!$B5*N13</f>
        <v>10052000</v>
      </c>
      <c r="O14" s="97">
        <f>'COGS-PRICE-MARGIN_CWS'!$B55*O13</f>
        <v>10620820</v>
      </c>
      <c r="P14" s="97">
        <f>'COGS-PRICE-MARGIN_CWS'!$B55*P13</f>
        <v>17002300</v>
      </c>
      <c r="Q14" s="97">
        <f>'COGS-PRICE-MARGIN_CWS'!$B55*Q13</f>
        <v>19114480</v>
      </c>
      <c r="R14" s="97">
        <f>'COGS-PRICE-MARGIN_CWS'!$B55*R13</f>
        <v>19114480</v>
      </c>
      <c r="S14" s="97">
        <f>'COGS-PRICE-MARGIN_CWS'!$B55*S13</f>
        <v>19114480</v>
      </c>
      <c r="T14" s="97">
        <f>'COGS-PRICE-MARGIN_CWS'!$B55*T13</f>
        <v>19114480</v>
      </c>
      <c r="U14" s="97">
        <f>'COGS-PRICE-MARGIN_CWS'!$B55*U13</f>
        <v>19114480</v>
      </c>
      <c r="V14" s="97">
        <f>'COGS-PRICE-MARGIN_CWS'!$B55*V13</f>
        <v>19114480</v>
      </c>
      <c r="W14" s="97">
        <f>'COGS-PRICE-MARGIN_CWS'!$B55*W13</f>
        <v>19114480</v>
      </c>
      <c r="X14" s="97">
        <f>'COGS-PRICE-MARGIN_CWS'!$B55*X13</f>
        <v>19114480</v>
      </c>
      <c r="Y14" s="97">
        <f>'COGS-PRICE-MARGIN_CWS'!$B55*Y13</f>
        <v>19114480</v>
      </c>
      <c r="Z14" s="97">
        <f>'COGS-PRICE-MARGIN_CWS'!$B55*Z13</f>
        <v>12733000</v>
      </c>
      <c r="AA14" s="97">
        <f>'COGS-PRICE-MARGIN_CWS'!$B105*AA13</f>
        <v>14537940.200000001</v>
      </c>
      <c r="AB14" s="97">
        <f>'COGS-PRICE-MARGIN_CWS'!$B105*AB13</f>
        <v>23273527.199999999</v>
      </c>
      <c r="AC14" s="97">
        <f>'COGS-PRICE-MARGIN_CWS'!$B105*AC13</f>
        <v>26174703.800000001</v>
      </c>
      <c r="AD14" s="97">
        <f>'COGS-PRICE-MARGIN_CWS'!$B105*AD13</f>
        <v>26174703.800000001</v>
      </c>
      <c r="AE14" s="97">
        <f>'COGS-PRICE-MARGIN_CWS'!$B105*AE13</f>
        <v>26174703.800000001</v>
      </c>
      <c r="AF14" s="97">
        <f>'COGS-PRICE-MARGIN_CWS'!$B105*AF13</f>
        <v>26174703.800000001</v>
      </c>
      <c r="AG14" s="97">
        <f>'COGS-PRICE-MARGIN_CWS'!$B105*AG13</f>
        <v>26174703.800000001</v>
      </c>
      <c r="AH14" s="97">
        <f>'COGS-PRICE-MARGIN_CWS'!$B105*AH13</f>
        <v>26174703.800000001</v>
      </c>
      <c r="AI14" s="97">
        <f>'COGS-PRICE-MARGIN_CWS'!$B105*AI13</f>
        <v>26174703.800000001</v>
      </c>
      <c r="AJ14" s="97">
        <f>'COGS-PRICE-MARGIN_CWS'!$B105*AJ13</f>
        <v>26174703.800000001</v>
      </c>
      <c r="AK14" s="97">
        <f>'COGS-PRICE-MARGIN_CWS'!$B105*AK13</f>
        <v>26174703.800000001</v>
      </c>
      <c r="AL14" s="97">
        <f>'COGS-PRICE-MARGIN_CWS'!$B105*AL13</f>
        <v>17455145.400000002</v>
      </c>
      <c r="AM14" s="97">
        <f>'COGS-PRICE-MARGIN_CWS'!$B155*AM13</f>
        <v>32054475.138000004</v>
      </c>
      <c r="AN14" s="97">
        <f>'COGS-PRICE-MARGIN_CWS'!$B155*AN13</f>
        <v>51297450.58200001</v>
      </c>
      <c r="AO14" s="97">
        <f>'COGS-PRICE-MARGIN_CWS'!$B155*AO13</f>
        <v>57711775.730000012</v>
      </c>
      <c r="AP14" s="97">
        <f>'COGS-PRICE-MARGIN_CWS'!$B155*AP13</f>
        <v>57711775.730000012</v>
      </c>
      <c r="AQ14" s="97">
        <f>'COGS-PRICE-MARGIN_CWS'!$B155*AQ13</f>
        <v>57711775.730000012</v>
      </c>
      <c r="AR14" s="97">
        <f>'COGS-PRICE-MARGIN_CWS'!$B155*AR13</f>
        <v>57711775.730000012</v>
      </c>
      <c r="AS14" s="97">
        <f>'COGS-PRICE-MARGIN_CWS'!$B155*AS13</f>
        <v>57711775.730000012</v>
      </c>
      <c r="AT14" s="97">
        <f>'COGS-PRICE-MARGIN_CWS'!$B155*AT13</f>
        <v>57711775.730000012</v>
      </c>
      <c r="AU14" s="97">
        <f>'COGS-PRICE-MARGIN_CWS'!$B155*AU13</f>
        <v>57711775.730000012</v>
      </c>
      <c r="AV14" s="97">
        <f>'COGS-PRICE-MARGIN_CWS'!$B155*AV13</f>
        <v>57711775.730000012</v>
      </c>
      <c r="AW14" s="97">
        <f>'COGS-PRICE-MARGIN_CWS'!$B155*AW13</f>
        <v>57711775.730000012</v>
      </c>
      <c r="AX14" s="97">
        <f>'COGS-PRICE-MARGIN_CWS'!$B155*AX13</f>
        <v>38468800.286000006</v>
      </c>
      <c r="AY14" s="97">
        <f>'COGS-PRICE-MARGIN_CWS'!$B205*AY13</f>
        <v>35325952.469500005</v>
      </c>
      <c r="AZ14" s="97">
        <f>'COGS-PRICE-MARGIN_CWS'!$B205*AZ13</f>
        <v>56539875.095340014</v>
      </c>
      <c r="BA14" s="97">
        <f>'COGS-PRICE-MARGIN_CWS'!$B205*BA13</f>
        <v>63605065.589240015</v>
      </c>
      <c r="BB14" s="97">
        <f>'COGS-PRICE-MARGIN_CWS'!$B205*BB13</f>
        <v>63605065.589240015</v>
      </c>
      <c r="BC14" s="97">
        <f>'COGS-PRICE-MARGIN_CWS'!$B205*BC13</f>
        <v>63605065.589240015</v>
      </c>
      <c r="BD14" s="97">
        <f>'COGS-PRICE-MARGIN_CWS'!$B205*BD13</f>
        <v>63605065.589240015</v>
      </c>
      <c r="BE14" s="97">
        <f>'COGS-PRICE-MARGIN_CWS'!$B205*BE13</f>
        <v>63605065.589240015</v>
      </c>
      <c r="BF14" s="97">
        <f>'COGS-PRICE-MARGIN_CWS'!$B205*BF13</f>
        <v>63605065.589240015</v>
      </c>
      <c r="BG14" s="97">
        <f>'COGS-PRICE-MARGIN_CWS'!$B205*BG13</f>
        <v>63605065.589240015</v>
      </c>
      <c r="BH14" s="97">
        <f>'COGS-PRICE-MARGIN_CWS'!$B205*BH13</f>
        <v>63605065.589240015</v>
      </c>
      <c r="BI14" s="97">
        <f>'COGS-PRICE-MARGIN_CWS'!$B205*BI13</f>
        <v>63605065.589240015</v>
      </c>
      <c r="BJ14" s="97">
        <f>'COGS-PRICE-MARGIN_CWS'!$B205*BJ13</f>
        <v>42409494.107540011</v>
      </c>
      <c r="BK14" s="118">
        <f>SUM(C14:BJ14)</f>
        <v>1941151006.5515409</v>
      </c>
    </row>
    <row r="15" spans="1:63" outlineLevel="1" x14ac:dyDescent="0.15">
      <c r="A15" s="47" t="s">
        <v>335</v>
      </c>
      <c r="C15" s="98">
        <f>'COGS-PRICE-MARGIN_CWS'!$C5</f>
        <v>0</v>
      </c>
      <c r="D15" s="98">
        <f>'COGS-PRICE-MARGIN_CWS'!$C5</f>
        <v>0</v>
      </c>
      <c r="E15" s="98">
        <f>'COGS-PRICE-MARGIN_CWS'!$C5</f>
        <v>0</v>
      </c>
      <c r="F15" s="98">
        <f>'COGS-PRICE-MARGIN_CWS'!$C5</f>
        <v>0</v>
      </c>
      <c r="G15" s="98">
        <f>'COGS-PRICE-MARGIN_CWS'!$C5</f>
        <v>0</v>
      </c>
      <c r="H15" s="98">
        <f>'COGS-PRICE-MARGIN_CWS'!$C5</f>
        <v>0</v>
      </c>
      <c r="I15" s="98">
        <f>'COGS-PRICE-MARGIN_CWS'!$C5</f>
        <v>0</v>
      </c>
      <c r="J15" s="98">
        <f>'COGS-PRICE-MARGIN_CWS'!$C5</f>
        <v>0</v>
      </c>
      <c r="K15" s="98">
        <f>'COGS-PRICE-MARGIN_CWS'!$C5</f>
        <v>0</v>
      </c>
      <c r="L15" s="98">
        <f>'COGS-PRICE-MARGIN_CWS'!$C5</f>
        <v>0</v>
      </c>
      <c r="M15" s="98">
        <f>'COGS-PRICE-MARGIN_CWS'!$C5</f>
        <v>0</v>
      </c>
      <c r="N15" s="98">
        <f>'COGS-PRICE-MARGIN_CWS'!$C5</f>
        <v>0</v>
      </c>
      <c r="O15" s="98">
        <f>'COGS-PRICE-MARGIN_CWS'!$C55</f>
        <v>0</v>
      </c>
      <c r="P15" s="98">
        <f>'COGS-PRICE-MARGIN_CWS'!$C55</f>
        <v>0</v>
      </c>
      <c r="Q15" s="98">
        <f>'COGS-PRICE-MARGIN_CWS'!$C55</f>
        <v>0</v>
      </c>
      <c r="R15" s="98">
        <f>'COGS-PRICE-MARGIN_CWS'!$C55</f>
        <v>0</v>
      </c>
      <c r="S15" s="98">
        <f>'COGS-PRICE-MARGIN_CWS'!$C55</f>
        <v>0</v>
      </c>
      <c r="T15" s="98">
        <f>'COGS-PRICE-MARGIN_CWS'!$C55</f>
        <v>0</v>
      </c>
      <c r="U15" s="98">
        <f>'COGS-PRICE-MARGIN_CWS'!$C55</f>
        <v>0</v>
      </c>
      <c r="V15" s="98">
        <f>'COGS-PRICE-MARGIN_CWS'!$C55</f>
        <v>0</v>
      </c>
      <c r="W15" s="98">
        <f>'COGS-PRICE-MARGIN_CWS'!$C55</f>
        <v>0</v>
      </c>
      <c r="X15" s="98">
        <f>'COGS-PRICE-MARGIN_CWS'!$C55</f>
        <v>0</v>
      </c>
      <c r="Y15" s="98">
        <f>'COGS-PRICE-MARGIN_CWS'!$C55</f>
        <v>0</v>
      </c>
      <c r="Z15" s="98">
        <f>'COGS-PRICE-MARGIN_CWS'!$C55</f>
        <v>0</v>
      </c>
      <c r="AA15" s="98">
        <f>'COGS-PRICE-MARGIN_CWS'!$C105</f>
        <v>0</v>
      </c>
      <c r="AB15" s="98">
        <f>'COGS-PRICE-MARGIN_CWS'!$C105</f>
        <v>0</v>
      </c>
      <c r="AC15" s="98">
        <f>'COGS-PRICE-MARGIN_CWS'!$C105</f>
        <v>0</v>
      </c>
      <c r="AD15" s="98">
        <f>'COGS-PRICE-MARGIN_CWS'!$C105</f>
        <v>0</v>
      </c>
      <c r="AE15" s="98">
        <f>'COGS-PRICE-MARGIN_CWS'!$C105</f>
        <v>0</v>
      </c>
      <c r="AF15" s="98">
        <f>'COGS-PRICE-MARGIN_CWS'!$C105</f>
        <v>0</v>
      </c>
      <c r="AG15" s="98">
        <f>'COGS-PRICE-MARGIN_CWS'!$C105</f>
        <v>0</v>
      </c>
      <c r="AH15" s="98">
        <f>'COGS-PRICE-MARGIN_CWS'!$C105</f>
        <v>0</v>
      </c>
      <c r="AI15" s="98">
        <f>'COGS-PRICE-MARGIN_CWS'!$C105</f>
        <v>0</v>
      </c>
      <c r="AJ15" s="98">
        <f>'COGS-PRICE-MARGIN_CWS'!$C105</f>
        <v>0</v>
      </c>
      <c r="AK15" s="98">
        <f>'COGS-PRICE-MARGIN_CWS'!$C105</f>
        <v>0</v>
      </c>
      <c r="AL15" s="98">
        <f>'COGS-PRICE-MARGIN_CWS'!$C105</f>
        <v>0</v>
      </c>
      <c r="AM15" s="98">
        <f>'COGS-PRICE-MARGIN_CWS'!$C155</f>
        <v>0</v>
      </c>
      <c r="AN15" s="98">
        <f>'COGS-PRICE-MARGIN_CWS'!$C155</f>
        <v>0</v>
      </c>
      <c r="AO15" s="98">
        <f>'COGS-PRICE-MARGIN_CWS'!$C155</f>
        <v>0</v>
      </c>
      <c r="AP15" s="98">
        <f>'COGS-PRICE-MARGIN_CWS'!$C155</f>
        <v>0</v>
      </c>
      <c r="AQ15" s="98">
        <f>'COGS-PRICE-MARGIN_CWS'!$C155</f>
        <v>0</v>
      </c>
      <c r="AR15" s="98">
        <f>'COGS-PRICE-MARGIN_CWS'!$C155</f>
        <v>0</v>
      </c>
      <c r="AS15" s="98">
        <f>'COGS-PRICE-MARGIN_CWS'!$C155</f>
        <v>0</v>
      </c>
      <c r="AT15" s="98">
        <f>'COGS-PRICE-MARGIN_CWS'!$C155</f>
        <v>0</v>
      </c>
      <c r="AU15" s="98">
        <f>'COGS-PRICE-MARGIN_CWS'!$C155</f>
        <v>0</v>
      </c>
      <c r="AV15" s="98">
        <f>'COGS-PRICE-MARGIN_CWS'!$C155</f>
        <v>0</v>
      </c>
      <c r="AW15" s="98">
        <f>'COGS-PRICE-MARGIN_CWS'!$C155</f>
        <v>0</v>
      </c>
      <c r="AX15" s="98">
        <f>'COGS-PRICE-MARGIN_CWS'!$C155</f>
        <v>0</v>
      </c>
      <c r="AY15" s="98">
        <f>'COGS-PRICE-MARGIN_CWS'!$C205</f>
        <v>0</v>
      </c>
      <c r="AZ15" s="98">
        <f>'COGS-PRICE-MARGIN_CWS'!$C205</f>
        <v>0</v>
      </c>
      <c r="BA15" s="98">
        <f>'COGS-PRICE-MARGIN_CWS'!$C205</f>
        <v>0</v>
      </c>
      <c r="BB15" s="98">
        <f>'COGS-PRICE-MARGIN_CWS'!$C205</f>
        <v>0</v>
      </c>
      <c r="BC15" s="98">
        <f>'COGS-PRICE-MARGIN_CWS'!$C205</f>
        <v>0</v>
      </c>
      <c r="BD15" s="98">
        <f>'COGS-PRICE-MARGIN_CWS'!$C205</f>
        <v>0</v>
      </c>
      <c r="BE15" s="98">
        <f>'COGS-PRICE-MARGIN_CWS'!$C205</f>
        <v>0</v>
      </c>
      <c r="BF15" s="98">
        <f>'COGS-PRICE-MARGIN_CWS'!$C205</f>
        <v>0</v>
      </c>
      <c r="BG15" s="98">
        <f>'COGS-PRICE-MARGIN_CWS'!$C205</f>
        <v>0</v>
      </c>
      <c r="BH15" s="98">
        <f>'COGS-PRICE-MARGIN_CWS'!$C205</f>
        <v>0</v>
      </c>
      <c r="BI15" s="98">
        <f>'COGS-PRICE-MARGIN_CWS'!$C205</f>
        <v>0</v>
      </c>
      <c r="BJ15" s="98">
        <f>'COGS-PRICE-MARGIN_CWS'!$C205</f>
        <v>0</v>
      </c>
      <c r="BK15" s="35">
        <f>COLUMNS(C15:BJ15)</f>
        <v>60</v>
      </c>
    </row>
    <row r="16" spans="1:63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outlineLevel="1" x14ac:dyDescent="0.15">
      <c r="A17" s="16" t="s">
        <v>336</v>
      </c>
      <c r="C17" s="187">
        <f t="shared" ref="C17:AH17" si="10">C14*(1-C15)</f>
        <v>0</v>
      </c>
      <c r="D17" s="187">
        <f t="shared" si="10"/>
        <v>0</v>
      </c>
      <c r="E17" s="187">
        <f t="shared" si="10"/>
        <v>0</v>
      </c>
      <c r="F17" s="99">
        <f t="shared" si="10"/>
        <v>6034000</v>
      </c>
      <c r="G17" s="99">
        <f t="shared" si="10"/>
        <v>10556000</v>
      </c>
      <c r="H17" s="99">
        <f t="shared" si="10"/>
        <v>10556000</v>
      </c>
      <c r="I17" s="99">
        <f t="shared" si="10"/>
        <v>10556000</v>
      </c>
      <c r="J17" s="99">
        <f t="shared" si="10"/>
        <v>10556000</v>
      </c>
      <c r="K17" s="99">
        <f t="shared" si="10"/>
        <v>10556000</v>
      </c>
      <c r="L17" s="99">
        <f t="shared" si="10"/>
        <v>10556000</v>
      </c>
      <c r="M17" s="99">
        <f t="shared" si="10"/>
        <v>10556000</v>
      </c>
      <c r="N17" s="99">
        <f t="shared" si="10"/>
        <v>10052000</v>
      </c>
      <c r="O17" s="99">
        <f t="shared" si="10"/>
        <v>10620820</v>
      </c>
      <c r="P17" s="99">
        <f t="shared" si="10"/>
        <v>17002300</v>
      </c>
      <c r="Q17" s="99">
        <f t="shared" si="10"/>
        <v>19114480</v>
      </c>
      <c r="R17" s="99">
        <f t="shared" si="10"/>
        <v>19114480</v>
      </c>
      <c r="S17" s="99">
        <f t="shared" si="10"/>
        <v>19114480</v>
      </c>
      <c r="T17" s="99">
        <f t="shared" si="10"/>
        <v>19114480</v>
      </c>
      <c r="U17" s="99">
        <f t="shared" si="10"/>
        <v>19114480</v>
      </c>
      <c r="V17" s="99">
        <f t="shared" si="10"/>
        <v>19114480</v>
      </c>
      <c r="W17" s="99">
        <f t="shared" si="10"/>
        <v>19114480</v>
      </c>
      <c r="X17" s="99">
        <f t="shared" si="10"/>
        <v>19114480</v>
      </c>
      <c r="Y17" s="99">
        <f t="shared" si="10"/>
        <v>19114480</v>
      </c>
      <c r="Z17" s="99">
        <f t="shared" si="10"/>
        <v>12733000</v>
      </c>
      <c r="AA17" s="99">
        <f t="shared" si="10"/>
        <v>14537940.200000001</v>
      </c>
      <c r="AB17" s="99">
        <f t="shared" si="10"/>
        <v>23273527.199999999</v>
      </c>
      <c r="AC17" s="99">
        <f t="shared" si="10"/>
        <v>26174703.800000001</v>
      </c>
      <c r="AD17" s="99">
        <f t="shared" si="10"/>
        <v>26174703.800000001</v>
      </c>
      <c r="AE17" s="99">
        <f t="shared" si="10"/>
        <v>26174703.800000001</v>
      </c>
      <c r="AF17" s="99">
        <f t="shared" si="10"/>
        <v>26174703.800000001</v>
      </c>
      <c r="AG17" s="99">
        <f t="shared" si="10"/>
        <v>26174703.800000001</v>
      </c>
      <c r="AH17" s="99">
        <f t="shared" si="10"/>
        <v>26174703.800000001</v>
      </c>
      <c r="AI17" s="99">
        <f t="shared" ref="AI17:BJ17" si="11">AI14*(1-AI15)</f>
        <v>26174703.800000001</v>
      </c>
      <c r="AJ17" s="99">
        <f t="shared" si="11"/>
        <v>26174703.800000001</v>
      </c>
      <c r="AK17" s="99">
        <f t="shared" si="11"/>
        <v>26174703.800000001</v>
      </c>
      <c r="AL17" s="99">
        <f t="shared" si="11"/>
        <v>17455145.400000002</v>
      </c>
      <c r="AM17" s="99">
        <f t="shared" si="11"/>
        <v>32054475.138000004</v>
      </c>
      <c r="AN17" s="99">
        <f t="shared" si="11"/>
        <v>51297450.58200001</v>
      </c>
      <c r="AO17" s="99">
        <f t="shared" si="11"/>
        <v>57711775.730000012</v>
      </c>
      <c r="AP17" s="99">
        <f t="shared" si="11"/>
        <v>57711775.730000012</v>
      </c>
      <c r="AQ17" s="99">
        <f t="shared" si="11"/>
        <v>57711775.730000012</v>
      </c>
      <c r="AR17" s="99">
        <f t="shared" si="11"/>
        <v>57711775.730000012</v>
      </c>
      <c r="AS17" s="99">
        <f t="shared" si="11"/>
        <v>57711775.730000012</v>
      </c>
      <c r="AT17" s="99">
        <f t="shared" si="11"/>
        <v>57711775.730000012</v>
      </c>
      <c r="AU17" s="99">
        <f t="shared" si="11"/>
        <v>57711775.730000012</v>
      </c>
      <c r="AV17" s="99">
        <f t="shared" si="11"/>
        <v>57711775.730000012</v>
      </c>
      <c r="AW17" s="99">
        <f t="shared" si="11"/>
        <v>57711775.730000012</v>
      </c>
      <c r="AX17" s="99">
        <f t="shared" si="11"/>
        <v>38468800.286000006</v>
      </c>
      <c r="AY17" s="99">
        <f t="shared" si="11"/>
        <v>35325952.469500005</v>
      </c>
      <c r="AZ17" s="99">
        <f t="shared" si="11"/>
        <v>56539875.095340014</v>
      </c>
      <c r="BA17" s="99">
        <f t="shared" si="11"/>
        <v>63605065.589240015</v>
      </c>
      <c r="BB17" s="99">
        <f t="shared" si="11"/>
        <v>63605065.589240015</v>
      </c>
      <c r="BC17" s="99">
        <f t="shared" si="11"/>
        <v>63605065.589240015</v>
      </c>
      <c r="BD17" s="99">
        <f t="shared" si="11"/>
        <v>63605065.589240015</v>
      </c>
      <c r="BE17" s="99">
        <f t="shared" si="11"/>
        <v>63605065.589240015</v>
      </c>
      <c r="BF17" s="99">
        <f t="shared" si="11"/>
        <v>63605065.589240015</v>
      </c>
      <c r="BG17" s="99">
        <f t="shared" si="11"/>
        <v>63605065.589240015</v>
      </c>
      <c r="BH17" s="99">
        <f t="shared" si="11"/>
        <v>63605065.589240015</v>
      </c>
      <c r="BI17" s="99">
        <f t="shared" si="11"/>
        <v>63605065.589240015</v>
      </c>
      <c r="BJ17" s="99">
        <f t="shared" si="11"/>
        <v>42409494.107540011</v>
      </c>
      <c r="BK17" s="118">
        <f>SUM(C17:BJ17)</f>
        <v>1941151006.5515409</v>
      </c>
    </row>
    <row r="18" spans="1:63" outlineLevel="1" x14ac:dyDescent="0.15">
      <c r="A18" s="33"/>
    </row>
    <row r="19" spans="1:63" outlineLevel="1" x14ac:dyDescent="0.15">
      <c r="A19" s="16" t="s">
        <v>304</v>
      </c>
    </row>
    <row r="20" spans="1:63" outlineLevel="1" x14ac:dyDescent="0.15">
      <c r="A20" s="16"/>
    </row>
    <row r="21" spans="1:63" outlineLevel="1" x14ac:dyDescent="0.15">
      <c r="A21" s="47" t="str">
        <f>'COGS-PRICE-MARGIN_CWS'!A5</f>
        <v>Plato servicio</v>
      </c>
      <c r="C21" s="12">
        <f>'COGS-PRICE-MARGIN_CWS'!$E5*C13</f>
        <v>0</v>
      </c>
      <c r="D21" s="12">
        <f>'COGS-PRICE-MARGIN_CWS'!$E5*D13</f>
        <v>0</v>
      </c>
      <c r="E21" s="12">
        <f>'COGS-PRICE-MARGIN_CWS'!$E5*E13</f>
        <v>0</v>
      </c>
      <c r="F21" s="97">
        <f>'COGS-PRICE-MARGIN_CWS'!$E5*F13</f>
        <v>4094500</v>
      </c>
      <c r="G21" s="97">
        <f>'COGS-PRICE-MARGIN_CWS'!$E5*G13</f>
        <v>7163000</v>
      </c>
      <c r="H21" s="97">
        <f>'COGS-PRICE-MARGIN_CWS'!$E5*H13</f>
        <v>7163000</v>
      </c>
      <c r="I21" s="97">
        <f>'COGS-PRICE-MARGIN_CWS'!$E5*I13</f>
        <v>7163000</v>
      </c>
      <c r="J21" s="97">
        <f>'COGS-PRICE-MARGIN_CWS'!$E5*J13</f>
        <v>7163000</v>
      </c>
      <c r="K21" s="97">
        <f>'COGS-PRICE-MARGIN_CWS'!$E5*K13</f>
        <v>7163000</v>
      </c>
      <c r="L21" s="97">
        <f>'COGS-PRICE-MARGIN_CWS'!$E5*L13</f>
        <v>7163000</v>
      </c>
      <c r="M21" s="97">
        <f>'COGS-PRICE-MARGIN_CWS'!$E5*M13</f>
        <v>7163000</v>
      </c>
      <c r="N21" s="97">
        <f>'COGS-PRICE-MARGIN_CWS'!$E5*N13</f>
        <v>6821000</v>
      </c>
      <c r="O21" s="97">
        <f>'COGS-PRICE-MARGIN_CWS'!$E55*O13</f>
        <v>7206985</v>
      </c>
      <c r="P21" s="97">
        <f>'COGS-PRICE-MARGIN_CWS'!$E55*P13</f>
        <v>11537275</v>
      </c>
      <c r="Q21" s="97">
        <f>'COGS-PRICE-MARGIN_CWS'!$E55*Q13</f>
        <v>12970540</v>
      </c>
      <c r="R21" s="97">
        <f>'COGS-PRICE-MARGIN_CWS'!$E55*R13</f>
        <v>12970540</v>
      </c>
      <c r="S21" s="97">
        <f>'COGS-PRICE-MARGIN_CWS'!$E55*S13</f>
        <v>12970540</v>
      </c>
      <c r="T21" s="97">
        <f>'COGS-PRICE-MARGIN_CWS'!$E55*T13</f>
        <v>12970540</v>
      </c>
      <c r="U21" s="97">
        <f>'COGS-PRICE-MARGIN_CWS'!$E55*U13</f>
        <v>12970540</v>
      </c>
      <c r="V21" s="97">
        <f>'COGS-PRICE-MARGIN_CWS'!$E55*V13</f>
        <v>12970540</v>
      </c>
      <c r="W21" s="97">
        <f>'COGS-PRICE-MARGIN_CWS'!$E55*W13</f>
        <v>12970540</v>
      </c>
      <c r="X21" s="97">
        <f>'COGS-PRICE-MARGIN_CWS'!$E55*X13</f>
        <v>12970540</v>
      </c>
      <c r="Y21" s="97">
        <f>'COGS-PRICE-MARGIN_CWS'!$E55*Y13</f>
        <v>12970540</v>
      </c>
      <c r="Z21" s="97">
        <f>'COGS-PRICE-MARGIN_CWS'!$E55*Z$13</f>
        <v>8640250</v>
      </c>
      <c r="AA21" s="97">
        <f>'COGS-PRICE-MARGIN_CWS'!$E105*AA$13</f>
        <v>9865030.8500000015</v>
      </c>
      <c r="AB21" s="97">
        <f>'COGS-PRICE-MARGIN_CWS'!$E105*AB$13</f>
        <v>15792750.600000001</v>
      </c>
      <c r="AC21" s="97">
        <f>'COGS-PRICE-MARGIN_CWS'!$E105*AC$13</f>
        <v>17761406.150000002</v>
      </c>
      <c r="AD21" s="97">
        <f>'COGS-PRICE-MARGIN_CWS'!$E105*AD$13</f>
        <v>17761406.150000002</v>
      </c>
      <c r="AE21" s="97">
        <f>'COGS-PRICE-MARGIN_CWS'!$E105*AE$13</f>
        <v>17761406.150000002</v>
      </c>
      <c r="AF21" s="97">
        <f>'COGS-PRICE-MARGIN_CWS'!$E105*AF$13</f>
        <v>17761406.150000002</v>
      </c>
      <c r="AG21" s="97">
        <f>'COGS-PRICE-MARGIN_CWS'!$E105*AG$13</f>
        <v>17761406.150000002</v>
      </c>
      <c r="AH21" s="97">
        <f>'COGS-PRICE-MARGIN_CWS'!$E105*AH$13</f>
        <v>17761406.150000002</v>
      </c>
      <c r="AI21" s="97">
        <f>'COGS-PRICE-MARGIN_CWS'!$E105*AI$13</f>
        <v>17761406.150000002</v>
      </c>
      <c r="AJ21" s="97">
        <f>'COGS-PRICE-MARGIN_CWS'!$E105*AJ$13</f>
        <v>17761406.150000002</v>
      </c>
      <c r="AK21" s="97">
        <f>'COGS-PRICE-MARGIN_CWS'!$E105*AK$13</f>
        <v>17761406.150000002</v>
      </c>
      <c r="AL21" s="97">
        <f>'COGS-PRICE-MARGIN_CWS'!$E105*AL$13</f>
        <v>11844562.950000001</v>
      </c>
      <c r="AM21" s="97">
        <f>'COGS-PRICE-MARGIN_CWS'!$E155*AM$13</f>
        <v>21751250.986500002</v>
      </c>
      <c r="AN21" s="97">
        <f>'COGS-PRICE-MARGIN_CWS'!$E155*AN$13</f>
        <v>34808984.323500007</v>
      </c>
      <c r="AO21" s="97">
        <f>'COGS-PRICE-MARGIN_CWS'!$E155*AO$13</f>
        <v>39161562.102500007</v>
      </c>
      <c r="AP21" s="97">
        <f>'COGS-PRICE-MARGIN_CWS'!$E155*AP$13</f>
        <v>39161562.102500007</v>
      </c>
      <c r="AQ21" s="97">
        <f>'COGS-PRICE-MARGIN_CWS'!$E155*AQ$13</f>
        <v>39161562.102500007</v>
      </c>
      <c r="AR21" s="97">
        <f>'COGS-PRICE-MARGIN_CWS'!$E155*AR$13</f>
        <v>39161562.102500007</v>
      </c>
      <c r="AS21" s="97">
        <f>'COGS-PRICE-MARGIN_CWS'!$E155*AS$13</f>
        <v>39161562.102500007</v>
      </c>
      <c r="AT21" s="97">
        <f>'COGS-PRICE-MARGIN_CWS'!$E155*AT$13</f>
        <v>39161562.102500007</v>
      </c>
      <c r="AU21" s="97">
        <f>'COGS-PRICE-MARGIN_CWS'!$E155*AU$13</f>
        <v>39161562.102500007</v>
      </c>
      <c r="AV21" s="97">
        <f>'COGS-PRICE-MARGIN_CWS'!$E155*AV$13</f>
        <v>39161562.102500007</v>
      </c>
      <c r="AW21" s="97">
        <f>'COGS-PRICE-MARGIN_CWS'!$E155*AW$13</f>
        <v>39161562.102500007</v>
      </c>
      <c r="AX21" s="97">
        <f>'COGS-PRICE-MARGIN_CWS'!$E155*AX$13</f>
        <v>26103828.765500002</v>
      </c>
      <c r="AY21" s="97">
        <f>'COGS-PRICE-MARGIN_CWS'!$E205*AY$13</f>
        <v>23971182.032875005</v>
      </c>
      <c r="AZ21" s="97">
        <f>'COGS-PRICE-MARGIN_CWS'!$E205*AZ$13</f>
        <v>38366343.814695008</v>
      </c>
      <c r="BA21" s="97">
        <f>'COGS-PRICE-MARGIN_CWS'!$E205*BA$13</f>
        <v>43160580.22127001</v>
      </c>
      <c r="BB21" s="97">
        <f>'COGS-PRICE-MARGIN_CWS'!$E205*BB$13</f>
        <v>43160580.22127001</v>
      </c>
      <c r="BC21" s="97">
        <f>'COGS-PRICE-MARGIN_CWS'!$E205*BC$13</f>
        <v>43160580.22127001</v>
      </c>
      <c r="BD21" s="97">
        <f>'COGS-PRICE-MARGIN_CWS'!$E205*BD$13</f>
        <v>43160580.22127001</v>
      </c>
      <c r="BE21" s="97">
        <f>'COGS-PRICE-MARGIN_CWS'!$E205*BE$13</f>
        <v>43160580.22127001</v>
      </c>
      <c r="BF21" s="97">
        <f>'COGS-PRICE-MARGIN_CWS'!$E205*BF$13</f>
        <v>43160580.22127001</v>
      </c>
      <c r="BG21" s="97">
        <f>'COGS-PRICE-MARGIN_CWS'!$E205*BG$13</f>
        <v>43160580.22127001</v>
      </c>
      <c r="BH21" s="97">
        <f>'COGS-PRICE-MARGIN_CWS'!$E205*BH$13</f>
        <v>43160580.22127001</v>
      </c>
      <c r="BI21" s="97">
        <f>'COGS-PRICE-MARGIN_CWS'!$E205*BI$13</f>
        <v>43160580.22127001</v>
      </c>
      <c r="BJ21" s="97">
        <f>'COGS-PRICE-MARGIN_CWS'!$E205*BJ$13</f>
        <v>28777871.001545008</v>
      </c>
      <c r="BK21" s="118">
        <f>SUM(C21:BJ21)</f>
        <v>1317209611.5885448</v>
      </c>
    </row>
    <row r="22" spans="1:63" outlineLevel="1" x14ac:dyDescent="0.15">
      <c r="A22" s="47" t="str">
        <f>'COGS-PRICE-MARGIN_CWS'!A6</f>
        <v>Aderezos</v>
      </c>
      <c r="C22" s="12">
        <f>'COGS-PRICE-MARGIN_CWS'!$E6*C13</f>
        <v>0</v>
      </c>
      <c r="D22" s="12">
        <f>'COGS-PRICE-MARGIN_CWS'!$E6*D13</f>
        <v>0</v>
      </c>
      <c r="E22" s="12">
        <f>'COGS-PRICE-MARGIN_CWS'!$E6*E13</f>
        <v>0</v>
      </c>
      <c r="F22" s="97">
        <f>'COGS-PRICE-MARGIN_CWS'!$E6*F13</f>
        <v>0</v>
      </c>
      <c r="G22" s="97">
        <f>'COGS-PRICE-MARGIN_CWS'!$E6*G13</f>
        <v>0</v>
      </c>
      <c r="H22" s="97">
        <f>'COGS-PRICE-MARGIN_CWS'!$E6*H13</f>
        <v>0</v>
      </c>
      <c r="I22" s="97">
        <f>'COGS-PRICE-MARGIN_CWS'!$E6*I13</f>
        <v>0</v>
      </c>
      <c r="J22" s="97">
        <f>'COGS-PRICE-MARGIN_CWS'!$E6*J13</f>
        <v>0</v>
      </c>
      <c r="K22" s="97">
        <f>'COGS-PRICE-MARGIN_CWS'!$E6*K13</f>
        <v>0</v>
      </c>
      <c r="L22" s="97">
        <f>'COGS-PRICE-MARGIN_CWS'!$E6*L13</f>
        <v>0</v>
      </c>
      <c r="M22" s="97">
        <f>'COGS-PRICE-MARGIN_CWS'!$E6*M13</f>
        <v>0</v>
      </c>
      <c r="N22" s="97">
        <f>'COGS-PRICE-MARGIN_CWS'!$E6*N13</f>
        <v>0</v>
      </c>
      <c r="O22" s="97">
        <f>'COGS-PRICE-MARGIN_CWS'!$E56*O13</f>
        <v>0</v>
      </c>
      <c r="P22" s="97">
        <f>'COGS-PRICE-MARGIN_CWS'!$E56*P13</f>
        <v>0</v>
      </c>
      <c r="Q22" s="97">
        <f>'COGS-PRICE-MARGIN_CWS'!$E56*Q13</f>
        <v>0</v>
      </c>
      <c r="R22" s="97">
        <f>'COGS-PRICE-MARGIN_CWS'!$E56*R13</f>
        <v>0</v>
      </c>
      <c r="S22" s="97">
        <f>'COGS-PRICE-MARGIN_CWS'!$E56*S13</f>
        <v>0</v>
      </c>
      <c r="T22" s="97">
        <f>'COGS-PRICE-MARGIN_CWS'!$E56*T13</f>
        <v>0</v>
      </c>
      <c r="U22" s="97">
        <f>'COGS-PRICE-MARGIN_CWS'!$E56*U13</f>
        <v>0</v>
      </c>
      <c r="V22" s="97">
        <f>'COGS-PRICE-MARGIN_CWS'!$E56*V13</f>
        <v>0</v>
      </c>
      <c r="W22" s="97">
        <f>'COGS-PRICE-MARGIN_CWS'!$E56*W13</f>
        <v>0</v>
      </c>
      <c r="X22" s="97">
        <f>'COGS-PRICE-MARGIN_CWS'!$E56*X13</f>
        <v>0</v>
      </c>
      <c r="Y22" s="97">
        <f>'COGS-PRICE-MARGIN_CWS'!$E56*Y13</f>
        <v>0</v>
      </c>
      <c r="Z22" s="97">
        <f>'COGS-PRICE-MARGIN_CWS'!$E56*Z13</f>
        <v>0</v>
      </c>
      <c r="AA22" s="97">
        <f>'COGS-PRICE-MARGIN_CWS'!$E106*AA$13</f>
        <v>0</v>
      </c>
      <c r="AB22" s="97">
        <f>'COGS-PRICE-MARGIN_CWS'!$E106*AB$13</f>
        <v>0</v>
      </c>
      <c r="AC22" s="97">
        <f>'COGS-PRICE-MARGIN_CWS'!$E106*AC$13</f>
        <v>0</v>
      </c>
      <c r="AD22" s="97">
        <f>'COGS-PRICE-MARGIN_CWS'!$E106*AD$13</f>
        <v>0</v>
      </c>
      <c r="AE22" s="97">
        <f>'COGS-PRICE-MARGIN_CWS'!$E106*AE$13</f>
        <v>0</v>
      </c>
      <c r="AF22" s="97">
        <f>'COGS-PRICE-MARGIN_CWS'!$E106*AF$13</f>
        <v>0</v>
      </c>
      <c r="AG22" s="97">
        <f>'COGS-PRICE-MARGIN_CWS'!$E106*AG$13</f>
        <v>0</v>
      </c>
      <c r="AH22" s="97">
        <f>'COGS-PRICE-MARGIN_CWS'!$E106*AH$13</f>
        <v>0</v>
      </c>
      <c r="AI22" s="97">
        <f>'COGS-PRICE-MARGIN_CWS'!$E106*AI$13</f>
        <v>0</v>
      </c>
      <c r="AJ22" s="97">
        <f>'COGS-PRICE-MARGIN_CWS'!$E106*AJ$13</f>
        <v>0</v>
      </c>
      <c r="AK22" s="97">
        <f>'COGS-PRICE-MARGIN_CWS'!$E106*AK$13</f>
        <v>0</v>
      </c>
      <c r="AL22" s="97">
        <f>'COGS-PRICE-MARGIN_CWS'!$E106*AL$13</f>
        <v>0</v>
      </c>
      <c r="AM22" s="97">
        <f>'COGS-PRICE-MARGIN_CWS'!$E156*AM$13</f>
        <v>0</v>
      </c>
      <c r="AN22" s="97">
        <f>'COGS-PRICE-MARGIN_CWS'!$E156*AN$13</f>
        <v>0</v>
      </c>
      <c r="AO22" s="97">
        <f>'COGS-PRICE-MARGIN_CWS'!$E156*AO$13</f>
        <v>0</v>
      </c>
      <c r="AP22" s="97">
        <f>'COGS-PRICE-MARGIN_CWS'!$E156*AP$13</f>
        <v>0</v>
      </c>
      <c r="AQ22" s="97">
        <f>'COGS-PRICE-MARGIN_CWS'!$E156*AQ$13</f>
        <v>0</v>
      </c>
      <c r="AR22" s="97">
        <f>'COGS-PRICE-MARGIN_CWS'!$E156*AR$13</f>
        <v>0</v>
      </c>
      <c r="AS22" s="97">
        <f>'COGS-PRICE-MARGIN_CWS'!$E156*AS$13</f>
        <v>0</v>
      </c>
      <c r="AT22" s="97">
        <f>'COGS-PRICE-MARGIN_CWS'!$E156*AT$13</f>
        <v>0</v>
      </c>
      <c r="AU22" s="97">
        <f>'COGS-PRICE-MARGIN_CWS'!$E156*AU$13</f>
        <v>0</v>
      </c>
      <c r="AV22" s="97">
        <f>'COGS-PRICE-MARGIN_CWS'!$E156*AV$13</f>
        <v>0</v>
      </c>
      <c r="AW22" s="97">
        <f>'COGS-PRICE-MARGIN_CWS'!$E156*AW$13</f>
        <v>0</v>
      </c>
      <c r="AX22" s="97">
        <f>'COGS-PRICE-MARGIN_CWS'!$E156*AX$13</f>
        <v>0</v>
      </c>
      <c r="AY22" s="97">
        <f>'COGS-PRICE-MARGIN_CWS'!$E206*AY$13</f>
        <v>0</v>
      </c>
      <c r="AZ22" s="97">
        <f>'COGS-PRICE-MARGIN_CWS'!$E206*AZ$13</f>
        <v>0</v>
      </c>
      <c r="BA22" s="97">
        <f>'COGS-PRICE-MARGIN_CWS'!$E206*BA$13</f>
        <v>0</v>
      </c>
      <c r="BB22" s="97">
        <f>'COGS-PRICE-MARGIN_CWS'!$E206*BB$13</f>
        <v>0</v>
      </c>
      <c r="BC22" s="97">
        <f>'COGS-PRICE-MARGIN_CWS'!$E206*BC$13</f>
        <v>0</v>
      </c>
      <c r="BD22" s="97">
        <f>'COGS-PRICE-MARGIN_CWS'!$E206*BD$13</f>
        <v>0</v>
      </c>
      <c r="BE22" s="97">
        <f>'COGS-PRICE-MARGIN_CWS'!$E206*BE$13</f>
        <v>0</v>
      </c>
      <c r="BF22" s="97">
        <f>'COGS-PRICE-MARGIN_CWS'!$E206*BF$13</f>
        <v>0</v>
      </c>
      <c r="BG22" s="97">
        <f>'COGS-PRICE-MARGIN_CWS'!$E206*BG$13</f>
        <v>0</v>
      </c>
      <c r="BH22" s="97">
        <f>'COGS-PRICE-MARGIN_CWS'!$E206*BH$13</f>
        <v>0</v>
      </c>
      <c r="BI22" s="97">
        <f>'COGS-PRICE-MARGIN_CWS'!$E206*BI$13</f>
        <v>0</v>
      </c>
      <c r="BJ22" s="97">
        <f>'COGS-PRICE-MARGIN_CWS'!$E206*BJ$13</f>
        <v>0</v>
      </c>
      <c r="BK22" s="118">
        <f>SUM(C22:BJ22)</f>
        <v>0</v>
      </c>
    </row>
    <row r="23" spans="1:63" outlineLevel="1" x14ac:dyDescent="0.15">
      <c r="A23" s="17" t="s">
        <v>319</v>
      </c>
      <c r="C23" s="12">
        <f>'COGS-PRICE-MARGIN_CWS'!$E7*C13</f>
        <v>0</v>
      </c>
      <c r="D23" s="12">
        <f>'COGS-PRICE-MARGIN_CWS'!$E7*D13</f>
        <v>0</v>
      </c>
      <c r="E23" s="12">
        <f>'COGS-PRICE-MARGIN_CWS'!$E7*E13</f>
        <v>0</v>
      </c>
      <c r="F23" s="97">
        <f>'COGS-PRICE-MARGIN_CWS'!$E7*F13</f>
        <v>0</v>
      </c>
      <c r="G23" s="97">
        <f>'COGS-PRICE-MARGIN_CWS'!$E7*G13</f>
        <v>0</v>
      </c>
      <c r="H23" s="97">
        <f>'COGS-PRICE-MARGIN_CWS'!$E7*H13</f>
        <v>0</v>
      </c>
      <c r="I23" s="97">
        <f>'COGS-PRICE-MARGIN_CWS'!$E7*I13</f>
        <v>0</v>
      </c>
      <c r="J23" s="97">
        <f>'COGS-PRICE-MARGIN_CWS'!$E7*J13</f>
        <v>0</v>
      </c>
      <c r="K23" s="97">
        <f>'COGS-PRICE-MARGIN_CWS'!$E7*K13</f>
        <v>0</v>
      </c>
      <c r="L23" s="97">
        <f>'COGS-PRICE-MARGIN_CWS'!$E7*L13</f>
        <v>0</v>
      </c>
      <c r="M23" s="97">
        <f>'COGS-PRICE-MARGIN_CWS'!$E7*M13</f>
        <v>0</v>
      </c>
      <c r="N23" s="97">
        <f>'COGS-PRICE-MARGIN_CWS'!$E7*N13</f>
        <v>0</v>
      </c>
      <c r="O23" s="97">
        <f>'COGS-PRICE-MARGIN_CWS'!$E57*O13</f>
        <v>0</v>
      </c>
      <c r="P23" s="97">
        <f>'COGS-PRICE-MARGIN_CWS'!$E57*P13</f>
        <v>0</v>
      </c>
      <c r="Q23" s="97">
        <f>'COGS-PRICE-MARGIN_CWS'!$E57*Q13</f>
        <v>0</v>
      </c>
      <c r="R23" s="97">
        <f>'COGS-PRICE-MARGIN_CWS'!$E57*R13</f>
        <v>0</v>
      </c>
      <c r="S23" s="97">
        <f>'COGS-PRICE-MARGIN_CWS'!$E57*S13</f>
        <v>0</v>
      </c>
      <c r="T23" s="97">
        <f>'COGS-PRICE-MARGIN_CWS'!$E57*T13</f>
        <v>0</v>
      </c>
      <c r="U23" s="97">
        <f>'COGS-PRICE-MARGIN_CWS'!$E57*U13</f>
        <v>0</v>
      </c>
      <c r="V23" s="97">
        <f>'COGS-PRICE-MARGIN_CWS'!$E57*V13</f>
        <v>0</v>
      </c>
      <c r="W23" s="97">
        <f>'COGS-PRICE-MARGIN_CWS'!$E57*W13</f>
        <v>0</v>
      </c>
      <c r="X23" s="97">
        <f>'COGS-PRICE-MARGIN_CWS'!$E57*X13</f>
        <v>0</v>
      </c>
      <c r="Y23" s="97">
        <f>'COGS-PRICE-MARGIN_CWS'!$E57*Y13</f>
        <v>0</v>
      </c>
      <c r="Z23" s="97">
        <f>'COGS-PRICE-MARGIN_CWS'!$E57*Z13</f>
        <v>0</v>
      </c>
      <c r="AA23" s="97">
        <f>'COGS-PRICE-MARGIN_CWS'!$E107*AA$13</f>
        <v>0</v>
      </c>
      <c r="AB23" s="97">
        <f>'COGS-PRICE-MARGIN_CWS'!$E107*AB$13</f>
        <v>0</v>
      </c>
      <c r="AC23" s="97">
        <f>'COGS-PRICE-MARGIN_CWS'!$E107*AC$13</f>
        <v>0</v>
      </c>
      <c r="AD23" s="97">
        <f>'COGS-PRICE-MARGIN_CWS'!$E107*AD$13</f>
        <v>0</v>
      </c>
      <c r="AE23" s="97">
        <f>'COGS-PRICE-MARGIN_CWS'!$E107*AE$13</f>
        <v>0</v>
      </c>
      <c r="AF23" s="97">
        <f>'COGS-PRICE-MARGIN_CWS'!$E107*AF$13</f>
        <v>0</v>
      </c>
      <c r="AG23" s="97">
        <f>'COGS-PRICE-MARGIN_CWS'!$E107*AG$13</f>
        <v>0</v>
      </c>
      <c r="AH23" s="97">
        <f>'COGS-PRICE-MARGIN_CWS'!$E107*AH$13</f>
        <v>0</v>
      </c>
      <c r="AI23" s="97">
        <f>'COGS-PRICE-MARGIN_CWS'!$E107*AI$13</f>
        <v>0</v>
      </c>
      <c r="AJ23" s="97">
        <f>'COGS-PRICE-MARGIN_CWS'!$E107*AJ$13</f>
        <v>0</v>
      </c>
      <c r="AK23" s="97">
        <f>'COGS-PRICE-MARGIN_CWS'!$E107*AK$13</f>
        <v>0</v>
      </c>
      <c r="AL23" s="97">
        <f>'COGS-PRICE-MARGIN_CWS'!$E107*AL$13</f>
        <v>0</v>
      </c>
      <c r="AM23" s="97">
        <f>'COGS-PRICE-MARGIN_CWS'!$E157*AM$13</f>
        <v>0</v>
      </c>
      <c r="AN23" s="97">
        <f>'COGS-PRICE-MARGIN_CWS'!$E157*AN$13</f>
        <v>0</v>
      </c>
      <c r="AO23" s="97">
        <f>'COGS-PRICE-MARGIN_CWS'!$E157*AO$13</f>
        <v>0</v>
      </c>
      <c r="AP23" s="97">
        <f>'COGS-PRICE-MARGIN_CWS'!$E157*AP$13</f>
        <v>0</v>
      </c>
      <c r="AQ23" s="97">
        <f>'COGS-PRICE-MARGIN_CWS'!$E157*AQ$13</f>
        <v>0</v>
      </c>
      <c r="AR23" s="97">
        <f>'COGS-PRICE-MARGIN_CWS'!$E157*AR$13</f>
        <v>0</v>
      </c>
      <c r="AS23" s="97">
        <f>'COGS-PRICE-MARGIN_CWS'!$E157*AS$13</f>
        <v>0</v>
      </c>
      <c r="AT23" s="97">
        <f>'COGS-PRICE-MARGIN_CWS'!$E157*AT$13</f>
        <v>0</v>
      </c>
      <c r="AU23" s="97">
        <f>'COGS-PRICE-MARGIN_CWS'!$E157*AU$13</f>
        <v>0</v>
      </c>
      <c r="AV23" s="97">
        <f>'COGS-PRICE-MARGIN_CWS'!$E157*AV$13</f>
        <v>0</v>
      </c>
      <c r="AW23" s="97">
        <f>'COGS-PRICE-MARGIN_CWS'!$E157*AW$13</f>
        <v>0</v>
      </c>
      <c r="AX23" s="97">
        <f>'COGS-PRICE-MARGIN_CWS'!$E157*AX$13</f>
        <v>0</v>
      </c>
      <c r="AY23" s="97">
        <f>'COGS-PRICE-MARGIN_CWS'!$E207*AY$13</f>
        <v>0</v>
      </c>
      <c r="AZ23" s="97">
        <f>'COGS-PRICE-MARGIN_CWS'!$E207*AZ$13</f>
        <v>0</v>
      </c>
      <c r="BA23" s="97">
        <f>'COGS-PRICE-MARGIN_CWS'!$E207*BA$13</f>
        <v>0</v>
      </c>
      <c r="BB23" s="97">
        <f>'COGS-PRICE-MARGIN_CWS'!$E207*BB$13</f>
        <v>0</v>
      </c>
      <c r="BC23" s="97">
        <f>'COGS-PRICE-MARGIN_CWS'!$E207*BC$13</f>
        <v>0</v>
      </c>
      <c r="BD23" s="97">
        <f>'COGS-PRICE-MARGIN_CWS'!$E207*BD$13</f>
        <v>0</v>
      </c>
      <c r="BE23" s="97">
        <f>'COGS-PRICE-MARGIN_CWS'!$E207*BE$13</f>
        <v>0</v>
      </c>
      <c r="BF23" s="97">
        <f>'COGS-PRICE-MARGIN_CWS'!$E207*BF$13</f>
        <v>0</v>
      </c>
      <c r="BG23" s="97">
        <f>'COGS-PRICE-MARGIN_CWS'!$E207*BG$13</f>
        <v>0</v>
      </c>
      <c r="BH23" s="97">
        <f>'COGS-PRICE-MARGIN_CWS'!$E207*BH$13</f>
        <v>0</v>
      </c>
      <c r="BI23" s="97">
        <f>'COGS-PRICE-MARGIN_CWS'!$E207*BI$13</f>
        <v>0</v>
      </c>
      <c r="BJ23" s="97">
        <f>'COGS-PRICE-MARGIN_CWS'!$E207*BJ$13</f>
        <v>0</v>
      </c>
      <c r="BK23" s="118">
        <f>SUM(C23:BJ23)</f>
        <v>0</v>
      </c>
    </row>
    <row r="24" spans="1:63" outlineLevel="1" x14ac:dyDescent="0.15">
      <c r="A24" s="17" t="s">
        <v>317</v>
      </c>
      <c r="C24" s="12">
        <f>'COGS-PRICE-MARGIN_CWS'!$E8*C13</f>
        <v>0</v>
      </c>
      <c r="D24" s="12">
        <f>'COGS-PRICE-MARGIN_CWS'!$E8*D13</f>
        <v>0</v>
      </c>
      <c r="E24" s="12">
        <f>'COGS-PRICE-MARGIN_CWS'!$E8*E13</f>
        <v>0</v>
      </c>
      <c r="F24" s="97">
        <f>'COGS-PRICE-MARGIN_CWS'!$E8*F13</f>
        <v>0</v>
      </c>
      <c r="G24" s="97">
        <f>'COGS-PRICE-MARGIN_CWS'!$E8*G13</f>
        <v>0</v>
      </c>
      <c r="H24" s="97">
        <f>'COGS-PRICE-MARGIN_CWS'!$E8*H13</f>
        <v>0</v>
      </c>
      <c r="I24" s="97">
        <f>'COGS-PRICE-MARGIN_CWS'!$E8*I13</f>
        <v>0</v>
      </c>
      <c r="J24" s="97">
        <f>'COGS-PRICE-MARGIN_CWS'!$E8*J13</f>
        <v>0</v>
      </c>
      <c r="K24" s="97">
        <f>'COGS-PRICE-MARGIN_CWS'!$E8*K13</f>
        <v>0</v>
      </c>
      <c r="L24" s="97">
        <f>'COGS-PRICE-MARGIN_CWS'!$E8*L13</f>
        <v>0</v>
      </c>
      <c r="M24" s="97">
        <f>'COGS-PRICE-MARGIN_CWS'!$E8*M13</f>
        <v>0</v>
      </c>
      <c r="N24" s="97">
        <f>'COGS-PRICE-MARGIN_CWS'!$E8*N13</f>
        <v>0</v>
      </c>
      <c r="O24" s="97">
        <f>'COGS-PRICE-MARGIN_CWS'!$E58*O13</f>
        <v>0</v>
      </c>
      <c r="P24" s="97">
        <f>'COGS-PRICE-MARGIN_CWS'!$E58*P13</f>
        <v>0</v>
      </c>
      <c r="Q24" s="97">
        <f>'COGS-PRICE-MARGIN_CWS'!$E58*Q13</f>
        <v>0</v>
      </c>
      <c r="R24" s="97">
        <f>'COGS-PRICE-MARGIN_CWS'!$E58*R13</f>
        <v>0</v>
      </c>
      <c r="S24" s="97">
        <f>'COGS-PRICE-MARGIN_CWS'!$E58*S13</f>
        <v>0</v>
      </c>
      <c r="T24" s="97">
        <f>'COGS-PRICE-MARGIN_CWS'!$E58*T13</f>
        <v>0</v>
      </c>
      <c r="U24" s="97">
        <f>'COGS-PRICE-MARGIN_CWS'!$E58*U13</f>
        <v>0</v>
      </c>
      <c r="V24" s="97">
        <f>'COGS-PRICE-MARGIN_CWS'!$E58*V13</f>
        <v>0</v>
      </c>
      <c r="W24" s="97">
        <f>'COGS-PRICE-MARGIN_CWS'!$E58*W13</f>
        <v>0</v>
      </c>
      <c r="X24" s="97">
        <f>'COGS-PRICE-MARGIN_CWS'!$E58*X13</f>
        <v>0</v>
      </c>
      <c r="Y24" s="97">
        <f>'COGS-PRICE-MARGIN_CWS'!$E58*Y13</f>
        <v>0</v>
      </c>
      <c r="Z24" s="97">
        <f>'COGS-PRICE-MARGIN_CWS'!$E58*Z13</f>
        <v>0</v>
      </c>
      <c r="AA24" s="97">
        <f>'COGS-PRICE-MARGIN_CWS'!$E108*AA$13</f>
        <v>0</v>
      </c>
      <c r="AB24" s="97">
        <f>'COGS-PRICE-MARGIN_CWS'!$E108*AB$13</f>
        <v>0</v>
      </c>
      <c r="AC24" s="97">
        <f>'COGS-PRICE-MARGIN_CWS'!$E108*AC$13</f>
        <v>0</v>
      </c>
      <c r="AD24" s="97">
        <f>'COGS-PRICE-MARGIN_CWS'!$E108*AD$13</f>
        <v>0</v>
      </c>
      <c r="AE24" s="97">
        <f>'COGS-PRICE-MARGIN_CWS'!$E108*AE$13</f>
        <v>0</v>
      </c>
      <c r="AF24" s="97">
        <f>'COGS-PRICE-MARGIN_CWS'!$E108*AF$13</f>
        <v>0</v>
      </c>
      <c r="AG24" s="97">
        <f>'COGS-PRICE-MARGIN_CWS'!$E108*AG$13</f>
        <v>0</v>
      </c>
      <c r="AH24" s="97">
        <f>'COGS-PRICE-MARGIN_CWS'!$E108*AH$13</f>
        <v>0</v>
      </c>
      <c r="AI24" s="97">
        <f>'COGS-PRICE-MARGIN_CWS'!$E108*AI$13</f>
        <v>0</v>
      </c>
      <c r="AJ24" s="97">
        <f>'COGS-PRICE-MARGIN_CWS'!$E108*AJ$13</f>
        <v>0</v>
      </c>
      <c r="AK24" s="97">
        <f>'COGS-PRICE-MARGIN_CWS'!$E108*AK$13</f>
        <v>0</v>
      </c>
      <c r="AL24" s="97">
        <f>'COGS-PRICE-MARGIN_CWS'!$E108*AL$13</f>
        <v>0</v>
      </c>
      <c r="AM24" s="97">
        <f>'COGS-PRICE-MARGIN_CWS'!$E158*AM$13</f>
        <v>0</v>
      </c>
      <c r="AN24" s="97">
        <f>'COGS-PRICE-MARGIN_CWS'!$E158*AN$13</f>
        <v>0</v>
      </c>
      <c r="AO24" s="97">
        <f>'COGS-PRICE-MARGIN_CWS'!$E158*AO$13</f>
        <v>0</v>
      </c>
      <c r="AP24" s="97">
        <f>'COGS-PRICE-MARGIN_CWS'!$E158*AP$13</f>
        <v>0</v>
      </c>
      <c r="AQ24" s="97">
        <f>'COGS-PRICE-MARGIN_CWS'!$E158*AQ$13</f>
        <v>0</v>
      </c>
      <c r="AR24" s="97">
        <f>'COGS-PRICE-MARGIN_CWS'!$E158*AR$13</f>
        <v>0</v>
      </c>
      <c r="AS24" s="97">
        <f>'COGS-PRICE-MARGIN_CWS'!$E158*AS$13</f>
        <v>0</v>
      </c>
      <c r="AT24" s="97">
        <f>'COGS-PRICE-MARGIN_CWS'!$E158*AT$13</f>
        <v>0</v>
      </c>
      <c r="AU24" s="97">
        <f>'COGS-PRICE-MARGIN_CWS'!$E158*AU$13</f>
        <v>0</v>
      </c>
      <c r="AV24" s="97">
        <f>'COGS-PRICE-MARGIN_CWS'!$E158*AV$13</f>
        <v>0</v>
      </c>
      <c r="AW24" s="97">
        <f>'COGS-PRICE-MARGIN_CWS'!$E158*AW$13</f>
        <v>0</v>
      </c>
      <c r="AX24" s="97">
        <f>'COGS-PRICE-MARGIN_CWS'!$E158*AX$13</f>
        <v>0</v>
      </c>
      <c r="AY24" s="97">
        <f>'COGS-PRICE-MARGIN_CWS'!$E208*AY$13</f>
        <v>0</v>
      </c>
      <c r="AZ24" s="97">
        <f>'COGS-PRICE-MARGIN_CWS'!$E208*AZ$13</f>
        <v>0</v>
      </c>
      <c r="BA24" s="97">
        <f>'COGS-PRICE-MARGIN_CWS'!$E208*BA$13</f>
        <v>0</v>
      </c>
      <c r="BB24" s="97">
        <f>'COGS-PRICE-MARGIN_CWS'!$E208*BB$13</f>
        <v>0</v>
      </c>
      <c r="BC24" s="97">
        <f>'COGS-PRICE-MARGIN_CWS'!$E208*BC$13</f>
        <v>0</v>
      </c>
      <c r="BD24" s="97">
        <f>'COGS-PRICE-MARGIN_CWS'!$E208*BD$13</f>
        <v>0</v>
      </c>
      <c r="BE24" s="97">
        <f>'COGS-PRICE-MARGIN_CWS'!$E208*BE$13</f>
        <v>0</v>
      </c>
      <c r="BF24" s="97">
        <f>'COGS-PRICE-MARGIN_CWS'!$E208*BF$13</f>
        <v>0</v>
      </c>
      <c r="BG24" s="97">
        <f>'COGS-PRICE-MARGIN_CWS'!$E208*BG$13</f>
        <v>0</v>
      </c>
      <c r="BH24" s="97">
        <f>'COGS-PRICE-MARGIN_CWS'!$E208*BH$13</f>
        <v>0</v>
      </c>
      <c r="BI24" s="97">
        <f>'COGS-PRICE-MARGIN_CWS'!$E208*BI$13</f>
        <v>0</v>
      </c>
      <c r="BJ24" s="97">
        <f>'COGS-PRICE-MARGIN_CWS'!$E208*BJ$13</f>
        <v>0</v>
      </c>
      <c r="BK24" s="118">
        <f>SUM(C24:BJ24)</f>
        <v>0</v>
      </c>
    </row>
    <row r="25" spans="1:63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outlineLevel="1" x14ac:dyDescent="0.15">
      <c r="A26" s="16" t="s">
        <v>334</v>
      </c>
      <c r="C26" s="187">
        <f>SUM(C21:C24)</f>
        <v>0</v>
      </c>
      <c r="D26" s="187">
        <f t="shared" ref="D26:N26" si="12">SUM(D21:D24)</f>
        <v>0</v>
      </c>
      <c r="E26" s="187">
        <f t="shared" si="12"/>
        <v>0</v>
      </c>
      <c r="F26" s="99">
        <f t="shared" si="12"/>
        <v>4094500</v>
      </c>
      <c r="G26" s="99">
        <f t="shared" si="12"/>
        <v>7163000</v>
      </c>
      <c r="H26" s="99">
        <f t="shared" si="12"/>
        <v>7163000</v>
      </c>
      <c r="I26" s="99">
        <f t="shared" si="12"/>
        <v>7163000</v>
      </c>
      <c r="J26" s="99">
        <f t="shared" si="12"/>
        <v>7163000</v>
      </c>
      <c r="K26" s="99">
        <f t="shared" si="12"/>
        <v>7163000</v>
      </c>
      <c r="L26" s="99">
        <f t="shared" si="12"/>
        <v>7163000</v>
      </c>
      <c r="M26" s="99">
        <f t="shared" si="12"/>
        <v>7163000</v>
      </c>
      <c r="N26" s="99">
        <f t="shared" si="12"/>
        <v>6821000</v>
      </c>
      <c r="O26" s="99">
        <f>SUM(O21:O24)</f>
        <v>7206985</v>
      </c>
      <c r="P26" s="99">
        <f t="shared" ref="P26:Z26" si="13">SUM(P21:P24)</f>
        <v>11537275</v>
      </c>
      <c r="Q26" s="99">
        <f t="shared" si="13"/>
        <v>12970540</v>
      </c>
      <c r="R26" s="99">
        <f t="shared" si="13"/>
        <v>12970540</v>
      </c>
      <c r="S26" s="99">
        <f t="shared" si="13"/>
        <v>12970540</v>
      </c>
      <c r="T26" s="99">
        <f t="shared" si="13"/>
        <v>12970540</v>
      </c>
      <c r="U26" s="99">
        <f t="shared" si="13"/>
        <v>12970540</v>
      </c>
      <c r="V26" s="99">
        <f t="shared" si="13"/>
        <v>12970540</v>
      </c>
      <c r="W26" s="99">
        <f t="shared" si="13"/>
        <v>12970540</v>
      </c>
      <c r="X26" s="99">
        <f t="shared" si="13"/>
        <v>12970540</v>
      </c>
      <c r="Y26" s="99">
        <f t="shared" si="13"/>
        <v>12970540</v>
      </c>
      <c r="Z26" s="99">
        <f t="shared" si="13"/>
        <v>8640250</v>
      </c>
      <c r="AA26" s="99">
        <f>SUM(AA21:AA24)</f>
        <v>9865030.8500000015</v>
      </c>
      <c r="AB26" s="99">
        <f t="shared" ref="AB26:BJ26" si="14">SUM(AB21:AB24)</f>
        <v>15792750.600000001</v>
      </c>
      <c r="AC26" s="99">
        <f t="shared" si="14"/>
        <v>17761406.150000002</v>
      </c>
      <c r="AD26" s="99">
        <f t="shared" si="14"/>
        <v>17761406.150000002</v>
      </c>
      <c r="AE26" s="99">
        <f t="shared" si="14"/>
        <v>17761406.150000002</v>
      </c>
      <c r="AF26" s="99">
        <f t="shared" si="14"/>
        <v>17761406.150000002</v>
      </c>
      <c r="AG26" s="99">
        <f t="shared" si="14"/>
        <v>17761406.150000002</v>
      </c>
      <c r="AH26" s="99">
        <f t="shared" si="14"/>
        <v>17761406.150000002</v>
      </c>
      <c r="AI26" s="99">
        <f t="shared" si="14"/>
        <v>17761406.150000002</v>
      </c>
      <c r="AJ26" s="99">
        <f t="shared" si="14"/>
        <v>17761406.150000002</v>
      </c>
      <c r="AK26" s="99">
        <f t="shared" si="14"/>
        <v>17761406.150000002</v>
      </c>
      <c r="AL26" s="99">
        <f t="shared" si="14"/>
        <v>11844562.950000001</v>
      </c>
      <c r="AM26" s="99">
        <f t="shared" si="14"/>
        <v>21751250.986500002</v>
      </c>
      <c r="AN26" s="99">
        <f t="shared" si="14"/>
        <v>34808984.323500007</v>
      </c>
      <c r="AO26" s="99">
        <f t="shared" si="14"/>
        <v>39161562.102500007</v>
      </c>
      <c r="AP26" s="99">
        <f t="shared" si="14"/>
        <v>39161562.102500007</v>
      </c>
      <c r="AQ26" s="99">
        <f t="shared" si="14"/>
        <v>39161562.102500007</v>
      </c>
      <c r="AR26" s="99">
        <f t="shared" si="14"/>
        <v>39161562.102500007</v>
      </c>
      <c r="AS26" s="99">
        <f t="shared" si="14"/>
        <v>39161562.102500007</v>
      </c>
      <c r="AT26" s="99">
        <f t="shared" si="14"/>
        <v>39161562.102500007</v>
      </c>
      <c r="AU26" s="99">
        <f t="shared" si="14"/>
        <v>39161562.102500007</v>
      </c>
      <c r="AV26" s="99">
        <f t="shared" si="14"/>
        <v>39161562.102500007</v>
      </c>
      <c r="AW26" s="99">
        <f t="shared" si="14"/>
        <v>39161562.102500007</v>
      </c>
      <c r="AX26" s="99">
        <f t="shared" si="14"/>
        <v>26103828.765500002</v>
      </c>
      <c r="AY26" s="99">
        <f t="shared" si="14"/>
        <v>23971182.032875005</v>
      </c>
      <c r="AZ26" s="99">
        <f t="shared" si="14"/>
        <v>38366343.814695008</v>
      </c>
      <c r="BA26" s="99">
        <f t="shared" si="14"/>
        <v>43160580.22127001</v>
      </c>
      <c r="BB26" s="99">
        <f t="shared" si="14"/>
        <v>43160580.22127001</v>
      </c>
      <c r="BC26" s="99">
        <f t="shared" si="14"/>
        <v>43160580.22127001</v>
      </c>
      <c r="BD26" s="99">
        <f t="shared" si="14"/>
        <v>43160580.22127001</v>
      </c>
      <c r="BE26" s="99">
        <f t="shared" si="14"/>
        <v>43160580.22127001</v>
      </c>
      <c r="BF26" s="99">
        <f t="shared" si="14"/>
        <v>43160580.22127001</v>
      </c>
      <c r="BG26" s="99">
        <f t="shared" si="14"/>
        <v>43160580.22127001</v>
      </c>
      <c r="BH26" s="99">
        <f t="shared" si="14"/>
        <v>43160580.22127001</v>
      </c>
      <c r="BI26" s="99">
        <f t="shared" si="14"/>
        <v>43160580.22127001</v>
      </c>
      <c r="BJ26" s="99">
        <f t="shared" si="14"/>
        <v>28777871.001545008</v>
      </c>
      <c r="BK26" s="118">
        <f>SUM(C26:BJ26)</f>
        <v>1317209611.5885448</v>
      </c>
    </row>
    <row r="27" spans="1:63" s="14" customFormat="1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outlineLevel="1" x14ac:dyDescent="0.15">
      <c r="A28" s="73" t="s">
        <v>331</v>
      </c>
      <c r="C28" s="187">
        <f t="shared" ref="C28:AH28" si="15">C17-C26</f>
        <v>0</v>
      </c>
      <c r="D28" s="187">
        <f t="shared" si="15"/>
        <v>0</v>
      </c>
      <c r="E28" s="187">
        <f t="shared" si="15"/>
        <v>0</v>
      </c>
      <c r="F28" s="99">
        <f t="shared" si="15"/>
        <v>1939500</v>
      </c>
      <c r="G28" s="99">
        <f t="shared" si="15"/>
        <v>3393000</v>
      </c>
      <c r="H28" s="99">
        <f t="shared" si="15"/>
        <v>3393000</v>
      </c>
      <c r="I28" s="99">
        <f t="shared" si="15"/>
        <v>3393000</v>
      </c>
      <c r="J28" s="99">
        <f t="shared" si="15"/>
        <v>3393000</v>
      </c>
      <c r="K28" s="99">
        <f t="shared" si="15"/>
        <v>3393000</v>
      </c>
      <c r="L28" s="99">
        <f t="shared" si="15"/>
        <v>3393000</v>
      </c>
      <c r="M28" s="99">
        <f t="shared" si="15"/>
        <v>3393000</v>
      </c>
      <c r="N28" s="99">
        <f t="shared" si="15"/>
        <v>3231000</v>
      </c>
      <c r="O28" s="99">
        <f t="shared" si="15"/>
        <v>3413835</v>
      </c>
      <c r="P28" s="99">
        <f t="shared" si="15"/>
        <v>5465025</v>
      </c>
      <c r="Q28" s="99">
        <f t="shared" si="15"/>
        <v>6143940</v>
      </c>
      <c r="R28" s="99">
        <f t="shared" si="15"/>
        <v>6143940</v>
      </c>
      <c r="S28" s="99">
        <f t="shared" si="15"/>
        <v>6143940</v>
      </c>
      <c r="T28" s="99">
        <f t="shared" si="15"/>
        <v>6143940</v>
      </c>
      <c r="U28" s="99">
        <f t="shared" si="15"/>
        <v>6143940</v>
      </c>
      <c r="V28" s="99">
        <f t="shared" si="15"/>
        <v>6143940</v>
      </c>
      <c r="W28" s="99">
        <f t="shared" si="15"/>
        <v>6143940</v>
      </c>
      <c r="X28" s="99">
        <f t="shared" si="15"/>
        <v>6143940</v>
      </c>
      <c r="Y28" s="99">
        <f t="shared" si="15"/>
        <v>6143940</v>
      </c>
      <c r="Z28" s="99">
        <f t="shared" si="15"/>
        <v>4092750</v>
      </c>
      <c r="AA28" s="99">
        <f t="shared" si="15"/>
        <v>4672909.3499999996</v>
      </c>
      <c r="AB28" s="99">
        <f t="shared" si="15"/>
        <v>7480776.5999999978</v>
      </c>
      <c r="AC28" s="99">
        <f t="shared" si="15"/>
        <v>8413297.6499999985</v>
      </c>
      <c r="AD28" s="99">
        <f t="shared" si="15"/>
        <v>8413297.6499999985</v>
      </c>
      <c r="AE28" s="99">
        <f t="shared" si="15"/>
        <v>8413297.6499999985</v>
      </c>
      <c r="AF28" s="99">
        <f t="shared" si="15"/>
        <v>8413297.6499999985</v>
      </c>
      <c r="AG28" s="99">
        <f t="shared" si="15"/>
        <v>8413297.6499999985</v>
      </c>
      <c r="AH28" s="99">
        <f t="shared" si="15"/>
        <v>8413297.6499999985</v>
      </c>
      <c r="AI28" s="99">
        <f t="shared" ref="AI28:BJ28" si="16">AI17-AI26</f>
        <v>8413297.6499999985</v>
      </c>
      <c r="AJ28" s="99">
        <f t="shared" si="16"/>
        <v>8413297.6499999985</v>
      </c>
      <c r="AK28" s="99">
        <f t="shared" si="16"/>
        <v>8413297.6499999985</v>
      </c>
      <c r="AL28" s="99">
        <f t="shared" si="16"/>
        <v>5610582.4500000011</v>
      </c>
      <c r="AM28" s="99">
        <f t="shared" si="16"/>
        <v>10303224.151500002</v>
      </c>
      <c r="AN28" s="99">
        <f t="shared" si="16"/>
        <v>16488466.258500002</v>
      </c>
      <c r="AO28" s="99">
        <f t="shared" si="16"/>
        <v>18550213.627500005</v>
      </c>
      <c r="AP28" s="99">
        <f t="shared" si="16"/>
        <v>18550213.627500005</v>
      </c>
      <c r="AQ28" s="99">
        <f t="shared" si="16"/>
        <v>18550213.627500005</v>
      </c>
      <c r="AR28" s="99">
        <f t="shared" si="16"/>
        <v>18550213.627500005</v>
      </c>
      <c r="AS28" s="99">
        <f t="shared" si="16"/>
        <v>18550213.627500005</v>
      </c>
      <c r="AT28" s="99">
        <f t="shared" si="16"/>
        <v>18550213.627500005</v>
      </c>
      <c r="AU28" s="99">
        <f t="shared" si="16"/>
        <v>18550213.627500005</v>
      </c>
      <c r="AV28" s="99">
        <f t="shared" si="16"/>
        <v>18550213.627500005</v>
      </c>
      <c r="AW28" s="99">
        <f t="shared" si="16"/>
        <v>18550213.627500005</v>
      </c>
      <c r="AX28" s="99">
        <f t="shared" si="16"/>
        <v>12364971.520500004</v>
      </c>
      <c r="AY28" s="99">
        <f t="shared" si="16"/>
        <v>11354770.436625</v>
      </c>
      <c r="AZ28" s="99">
        <f t="shared" si="16"/>
        <v>18173531.280645005</v>
      </c>
      <c r="BA28" s="99">
        <f t="shared" si="16"/>
        <v>20444485.367970005</v>
      </c>
      <c r="BB28" s="99">
        <f t="shared" si="16"/>
        <v>20444485.367970005</v>
      </c>
      <c r="BC28" s="99">
        <f t="shared" si="16"/>
        <v>20444485.367970005</v>
      </c>
      <c r="BD28" s="99">
        <f t="shared" si="16"/>
        <v>20444485.367970005</v>
      </c>
      <c r="BE28" s="99">
        <f t="shared" si="16"/>
        <v>20444485.367970005</v>
      </c>
      <c r="BF28" s="99">
        <f t="shared" si="16"/>
        <v>20444485.367970005</v>
      </c>
      <c r="BG28" s="99">
        <f t="shared" si="16"/>
        <v>20444485.367970005</v>
      </c>
      <c r="BH28" s="99">
        <f t="shared" si="16"/>
        <v>20444485.367970005</v>
      </c>
      <c r="BI28" s="99">
        <f t="shared" si="16"/>
        <v>20444485.367970005</v>
      </c>
      <c r="BJ28" s="99">
        <f t="shared" si="16"/>
        <v>13631623.105995003</v>
      </c>
      <c r="BK28" s="118">
        <f>SUM(C28:BJ28)</f>
        <v>623941394.96299505</v>
      </c>
    </row>
    <row r="29" spans="1:63" s="14" customFormat="1" outlineLevel="1" x14ac:dyDescent="0.15">
      <c r="A29" s="73" t="s">
        <v>318</v>
      </c>
      <c r="C29" s="100">
        <f>IF(C28&gt;0,(C28/C17),0)</f>
        <v>0</v>
      </c>
      <c r="D29" s="100">
        <f t="shared" ref="D29:BJ29" si="17">IF(D28&gt;0,(D28/D17),0)</f>
        <v>0</v>
      </c>
      <c r="E29" s="100">
        <f t="shared" si="17"/>
        <v>0</v>
      </c>
      <c r="F29" s="100">
        <f t="shared" si="17"/>
        <v>0.32142857142857145</v>
      </c>
      <c r="G29" s="100">
        <f t="shared" si="17"/>
        <v>0.32142857142857145</v>
      </c>
      <c r="H29" s="100">
        <f t="shared" si="17"/>
        <v>0.32142857142857145</v>
      </c>
      <c r="I29" s="100">
        <f t="shared" si="17"/>
        <v>0.32142857142857145</v>
      </c>
      <c r="J29" s="100">
        <f t="shared" si="17"/>
        <v>0.32142857142857145</v>
      </c>
      <c r="K29" s="100">
        <f t="shared" si="17"/>
        <v>0.32142857142857145</v>
      </c>
      <c r="L29" s="100">
        <f t="shared" si="17"/>
        <v>0.32142857142857145</v>
      </c>
      <c r="M29" s="100">
        <f t="shared" si="17"/>
        <v>0.32142857142857145</v>
      </c>
      <c r="N29" s="100">
        <f t="shared" si="17"/>
        <v>0.32142857142857145</v>
      </c>
      <c r="O29" s="100">
        <f t="shared" si="17"/>
        <v>0.32142857142857145</v>
      </c>
      <c r="P29" s="100">
        <f t="shared" si="17"/>
        <v>0.32142857142857145</v>
      </c>
      <c r="Q29" s="100">
        <f t="shared" si="17"/>
        <v>0.32142857142857145</v>
      </c>
      <c r="R29" s="100">
        <f t="shared" si="17"/>
        <v>0.32142857142857145</v>
      </c>
      <c r="S29" s="100">
        <f t="shared" si="17"/>
        <v>0.32142857142857145</v>
      </c>
      <c r="T29" s="100">
        <f t="shared" si="17"/>
        <v>0.32142857142857145</v>
      </c>
      <c r="U29" s="100">
        <f t="shared" si="17"/>
        <v>0.32142857142857145</v>
      </c>
      <c r="V29" s="100">
        <f t="shared" si="17"/>
        <v>0.32142857142857145</v>
      </c>
      <c r="W29" s="100">
        <f t="shared" si="17"/>
        <v>0.32142857142857145</v>
      </c>
      <c r="X29" s="100">
        <f t="shared" si="17"/>
        <v>0.32142857142857145</v>
      </c>
      <c r="Y29" s="100">
        <f t="shared" si="17"/>
        <v>0.32142857142857145</v>
      </c>
      <c r="Z29" s="100">
        <f t="shared" si="17"/>
        <v>0.32142857142857145</v>
      </c>
      <c r="AA29" s="100">
        <f t="shared" si="17"/>
        <v>0.3214285714285714</v>
      </c>
      <c r="AB29" s="100">
        <f t="shared" si="17"/>
        <v>0.32142857142857134</v>
      </c>
      <c r="AC29" s="100">
        <f t="shared" si="17"/>
        <v>0.32142857142857134</v>
      </c>
      <c r="AD29" s="100">
        <f t="shared" si="17"/>
        <v>0.32142857142857134</v>
      </c>
      <c r="AE29" s="100">
        <f t="shared" si="17"/>
        <v>0.32142857142857134</v>
      </c>
      <c r="AF29" s="100">
        <f t="shared" si="17"/>
        <v>0.32142857142857134</v>
      </c>
      <c r="AG29" s="100">
        <f t="shared" si="17"/>
        <v>0.32142857142857134</v>
      </c>
      <c r="AH29" s="100">
        <f t="shared" si="17"/>
        <v>0.32142857142857134</v>
      </c>
      <c r="AI29" s="100">
        <f t="shared" si="17"/>
        <v>0.32142857142857134</v>
      </c>
      <c r="AJ29" s="100">
        <f t="shared" si="17"/>
        <v>0.32142857142857134</v>
      </c>
      <c r="AK29" s="100">
        <f t="shared" si="17"/>
        <v>0.32142857142857134</v>
      </c>
      <c r="AL29" s="100">
        <f t="shared" si="17"/>
        <v>0.32142857142857145</v>
      </c>
      <c r="AM29" s="100">
        <f t="shared" si="17"/>
        <v>0.32142857142857145</v>
      </c>
      <c r="AN29" s="100">
        <f t="shared" si="17"/>
        <v>0.3214285714285714</v>
      </c>
      <c r="AO29" s="100">
        <f t="shared" si="17"/>
        <v>0.32142857142857145</v>
      </c>
      <c r="AP29" s="100">
        <f t="shared" si="17"/>
        <v>0.32142857142857145</v>
      </c>
      <c r="AQ29" s="100">
        <f t="shared" si="17"/>
        <v>0.32142857142857145</v>
      </c>
      <c r="AR29" s="100">
        <f t="shared" si="17"/>
        <v>0.32142857142857145</v>
      </c>
      <c r="AS29" s="100">
        <f t="shared" si="17"/>
        <v>0.32142857142857145</v>
      </c>
      <c r="AT29" s="100">
        <f t="shared" si="17"/>
        <v>0.32142857142857145</v>
      </c>
      <c r="AU29" s="100">
        <f t="shared" si="17"/>
        <v>0.32142857142857145</v>
      </c>
      <c r="AV29" s="100">
        <f t="shared" si="17"/>
        <v>0.32142857142857145</v>
      </c>
      <c r="AW29" s="100">
        <f t="shared" si="17"/>
        <v>0.32142857142857145</v>
      </c>
      <c r="AX29" s="100">
        <f t="shared" si="17"/>
        <v>0.32142857142857151</v>
      </c>
      <c r="AY29" s="100">
        <f t="shared" si="17"/>
        <v>0.3214285714285714</v>
      </c>
      <c r="AZ29" s="100">
        <f t="shared" si="17"/>
        <v>0.32142857142857145</v>
      </c>
      <c r="BA29" s="100">
        <f t="shared" si="17"/>
        <v>0.32142857142857145</v>
      </c>
      <c r="BB29" s="100">
        <f t="shared" si="17"/>
        <v>0.32142857142857145</v>
      </c>
      <c r="BC29" s="100">
        <f t="shared" si="17"/>
        <v>0.32142857142857145</v>
      </c>
      <c r="BD29" s="100">
        <f t="shared" si="17"/>
        <v>0.32142857142857145</v>
      </c>
      <c r="BE29" s="100">
        <f t="shared" si="17"/>
        <v>0.32142857142857145</v>
      </c>
      <c r="BF29" s="100">
        <f t="shared" si="17"/>
        <v>0.32142857142857145</v>
      </c>
      <c r="BG29" s="100">
        <f t="shared" si="17"/>
        <v>0.32142857142857145</v>
      </c>
      <c r="BH29" s="100">
        <f t="shared" si="17"/>
        <v>0.32142857142857145</v>
      </c>
      <c r="BI29" s="100">
        <f t="shared" si="17"/>
        <v>0.32142857142857145</v>
      </c>
      <c r="BJ29" s="100">
        <f t="shared" si="17"/>
        <v>0.3214285714285714</v>
      </c>
      <c r="BK29" s="119"/>
    </row>
    <row r="30" spans="1:63" outlineLevel="1" x14ac:dyDescent="0.15"/>
    <row r="31" spans="1:63" outlineLevel="1" x14ac:dyDescent="0.15">
      <c r="A31" s="16" t="s">
        <v>1200</v>
      </c>
    </row>
    <row r="32" spans="1:63" outlineLevel="1" x14ac:dyDescent="0.15">
      <c r="A32" s="16"/>
    </row>
    <row r="33" spans="1:63" outlineLevel="1" x14ac:dyDescent="0.15">
      <c r="A33" s="47" t="str">
        <f>'COGS-PRICE-MARGIN_CWS'!A23</f>
        <v>% Aceptación Domicilio</v>
      </c>
      <c r="C33" s="98">
        <f>'COGS-PRICE-MARGIN_CWS'!$B23</f>
        <v>0.25</v>
      </c>
      <c r="D33" s="98">
        <f>'COGS-PRICE-MARGIN_CWS'!$B23</f>
        <v>0.25</v>
      </c>
      <c r="E33" s="98">
        <f>'COGS-PRICE-MARGIN_CWS'!$B23</f>
        <v>0.25</v>
      </c>
      <c r="F33" s="98">
        <f>'COGS-PRICE-MARGIN_CWS'!$B23</f>
        <v>0.25</v>
      </c>
      <c r="G33" s="98">
        <f>'COGS-PRICE-MARGIN_CWS'!$B23</f>
        <v>0.25</v>
      </c>
      <c r="H33" s="98">
        <f>'COGS-PRICE-MARGIN_CWS'!$B23</f>
        <v>0.25</v>
      </c>
      <c r="I33" s="98">
        <f>'COGS-PRICE-MARGIN_CWS'!$B23</f>
        <v>0.25</v>
      </c>
      <c r="J33" s="98">
        <f>'COGS-PRICE-MARGIN_CWS'!$B23</f>
        <v>0.25</v>
      </c>
      <c r="K33" s="98">
        <f>'COGS-PRICE-MARGIN_CWS'!$B23</f>
        <v>0.25</v>
      </c>
      <c r="L33" s="98">
        <f>'COGS-PRICE-MARGIN_CWS'!$B23</f>
        <v>0.25</v>
      </c>
      <c r="M33" s="98">
        <f>'COGS-PRICE-MARGIN_CWS'!$B23</f>
        <v>0.25</v>
      </c>
      <c r="N33" s="98">
        <f>'COGS-PRICE-MARGIN_CWS'!$B23</f>
        <v>0.25</v>
      </c>
      <c r="O33" s="98">
        <f>'COGS-PRICE-MARGIN_CWS'!$B73</f>
        <v>0.27</v>
      </c>
      <c r="P33" s="98">
        <f>'COGS-PRICE-MARGIN_CWS'!$B73</f>
        <v>0.27</v>
      </c>
      <c r="Q33" s="98">
        <f>'COGS-PRICE-MARGIN_CWS'!$B73</f>
        <v>0.27</v>
      </c>
      <c r="R33" s="98">
        <f>'COGS-PRICE-MARGIN_CWS'!$B73</f>
        <v>0.27</v>
      </c>
      <c r="S33" s="98">
        <f>'COGS-PRICE-MARGIN_CWS'!$B73</f>
        <v>0.27</v>
      </c>
      <c r="T33" s="98">
        <f>'COGS-PRICE-MARGIN_CWS'!$B73</f>
        <v>0.27</v>
      </c>
      <c r="U33" s="98">
        <f>'COGS-PRICE-MARGIN_CWS'!$B73</f>
        <v>0.27</v>
      </c>
      <c r="V33" s="98">
        <f>'COGS-PRICE-MARGIN_CWS'!$B73</f>
        <v>0.27</v>
      </c>
      <c r="W33" s="98">
        <f>'COGS-PRICE-MARGIN_CWS'!$B73</f>
        <v>0.27</v>
      </c>
      <c r="X33" s="98">
        <f>'COGS-PRICE-MARGIN_CWS'!$B73</f>
        <v>0.27</v>
      </c>
      <c r="Y33" s="98">
        <f>'COGS-PRICE-MARGIN_CWS'!$B73</f>
        <v>0.27</v>
      </c>
      <c r="Z33" s="98">
        <f>'COGS-PRICE-MARGIN_CWS'!$B73</f>
        <v>0.27</v>
      </c>
      <c r="AA33" s="98">
        <f>'COGS-PRICE-MARGIN_CWS'!$B123</f>
        <v>0.31</v>
      </c>
      <c r="AB33" s="98">
        <f>'COGS-PRICE-MARGIN_CWS'!$B123</f>
        <v>0.31</v>
      </c>
      <c r="AC33" s="98">
        <f>'COGS-PRICE-MARGIN_CWS'!$B123</f>
        <v>0.31</v>
      </c>
      <c r="AD33" s="98">
        <f>'COGS-PRICE-MARGIN_CWS'!$B123</f>
        <v>0.31</v>
      </c>
      <c r="AE33" s="98">
        <f>'COGS-PRICE-MARGIN_CWS'!$B123</f>
        <v>0.31</v>
      </c>
      <c r="AF33" s="98">
        <f>'COGS-PRICE-MARGIN_CWS'!$B123</f>
        <v>0.31</v>
      </c>
      <c r="AG33" s="98">
        <f>'COGS-PRICE-MARGIN_CWS'!$B123</f>
        <v>0.31</v>
      </c>
      <c r="AH33" s="98">
        <f>'COGS-PRICE-MARGIN_CWS'!$B123</f>
        <v>0.31</v>
      </c>
      <c r="AI33" s="98">
        <f>'COGS-PRICE-MARGIN_CWS'!$B123</f>
        <v>0.31</v>
      </c>
      <c r="AJ33" s="98">
        <f>'COGS-PRICE-MARGIN_CWS'!$B123</f>
        <v>0.31</v>
      </c>
      <c r="AK33" s="98">
        <f>'COGS-PRICE-MARGIN_CWS'!$B123</f>
        <v>0.31</v>
      </c>
      <c r="AL33" s="98">
        <f>'COGS-PRICE-MARGIN_CWS'!$B123</f>
        <v>0.31</v>
      </c>
      <c r="AM33" s="98">
        <f>'COGS-PRICE-MARGIN_CWS'!$B173</f>
        <v>0.3</v>
      </c>
      <c r="AN33" s="98">
        <f>'COGS-PRICE-MARGIN_CWS'!$B173</f>
        <v>0.3</v>
      </c>
      <c r="AO33" s="98">
        <f>'COGS-PRICE-MARGIN_CWS'!$B173</f>
        <v>0.3</v>
      </c>
      <c r="AP33" s="98">
        <f>'COGS-PRICE-MARGIN_CWS'!$B173</f>
        <v>0.3</v>
      </c>
      <c r="AQ33" s="98">
        <f>'COGS-PRICE-MARGIN_CWS'!$B173</f>
        <v>0.3</v>
      </c>
      <c r="AR33" s="98">
        <f>'COGS-PRICE-MARGIN_CWS'!$B173</f>
        <v>0.3</v>
      </c>
      <c r="AS33" s="98">
        <f>'COGS-PRICE-MARGIN_CWS'!$B173</f>
        <v>0.3</v>
      </c>
      <c r="AT33" s="98">
        <f>'COGS-PRICE-MARGIN_CWS'!$B173</f>
        <v>0.3</v>
      </c>
      <c r="AU33" s="98">
        <f>'COGS-PRICE-MARGIN_CWS'!$B173</f>
        <v>0.3</v>
      </c>
      <c r="AV33" s="98">
        <f>'COGS-PRICE-MARGIN_CWS'!$B173</f>
        <v>0.3</v>
      </c>
      <c r="AW33" s="98">
        <f>'COGS-PRICE-MARGIN_CWS'!$B173</f>
        <v>0.3</v>
      </c>
      <c r="AX33" s="98">
        <f>'COGS-PRICE-MARGIN_CWS'!$B173</f>
        <v>0.3</v>
      </c>
      <c r="AY33" s="98">
        <f>'COGS-PRICE-MARGIN_CWS'!$B223</f>
        <v>0.3</v>
      </c>
      <c r="AZ33" s="98">
        <f>'COGS-PRICE-MARGIN_CWS'!$B223</f>
        <v>0.3</v>
      </c>
      <c r="BA33" s="98">
        <f>'COGS-PRICE-MARGIN_CWS'!$B223</f>
        <v>0.3</v>
      </c>
      <c r="BB33" s="98">
        <f>'COGS-PRICE-MARGIN_CWS'!$B223</f>
        <v>0.3</v>
      </c>
      <c r="BC33" s="98">
        <f>'COGS-PRICE-MARGIN_CWS'!$B223</f>
        <v>0.3</v>
      </c>
      <c r="BD33" s="98">
        <f>'COGS-PRICE-MARGIN_CWS'!$B223</f>
        <v>0.3</v>
      </c>
      <c r="BE33" s="98">
        <f>'COGS-PRICE-MARGIN_CWS'!$B223</f>
        <v>0.3</v>
      </c>
      <c r="BF33" s="98">
        <f>'COGS-PRICE-MARGIN_CWS'!$B223</f>
        <v>0.3</v>
      </c>
      <c r="BG33" s="98">
        <f>'COGS-PRICE-MARGIN_CWS'!$B223</f>
        <v>0.3</v>
      </c>
      <c r="BH33" s="98">
        <f>'COGS-PRICE-MARGIN_CWS'!$B223</f>
        <v>0.3</v>
      </c>
      <c r="BI33" s="98">
        <f>'COGS-PRICE-MARGIN_CWS'!$B223</f>
        <v>0.3</v>
      </c>
      <c r="BJ33" s="98">
        <f>'COGS-PRICE-MARGIN_CWS'!$B223</f>
        <v>0.3</v>
      </c>
    </row>
    <row r="34" spans="1:63" s="102" customFormat="1" outlineLevel="1" x14ac:dyDescent="0.15">
      <c r="A34" s="298" t="str">
        <f xml:space="preserve"> 'COGS-PRICE-MARGIN_CWS'!A11 &amp; " Units"</f>
        <v>Local Services Units</v>
      </c>
      <c r="C34" s="169">
        <f t="shared" ref="C34:AH34" si="18">C13-C35</f>
        <v>0</v>
      </c>
      <c r="D34" s="169">
        <f t="shared" si="18"/>
        <v>0</v>
      </c>
      <c r="E34" s="169">
        <f t="shared" si="18"/>
        <v>0</v>
      </c>
      <c r="F34" s="169">
        <f t="shared" si="18"/>
        <v>323</v>
      </c>
      <c r="G34" s="169">
        <f t="shared" si="18"/>
        <v>565</v>
      </c>
      <c r="H34" s="169">
        <f t="shared" si="18"/>
        <v>565</v>
      </c>
      <c r="I34" s="169">
        <f t="shared" si="18"/>
        <v>565</v>
      </c>
      <c r="J34" s="169">
        <f t="shared" si="18"/>
        <v>565</v>
      </c>
      <c r="K34" s="169">
        <f t="shared" si="18"/>
        <v>565</v>
      </c>
      <c r="L34" s="169">
        <f t="shared" si="18"/>
        <v>565</v>
      </c>
      <c r="M34" s="169">
        <f t="shared" si="18"/>
        <v>565</v>
      </c>
      <c r="N34" s="169">
        <f t="shared" si="18"/>
        <v>538</v>
      </c>
      <c r="O34" s="169">
        <f t="shared" si="18"/>
        <v>517</v>
      </c>
      <c r="P34" s="169">
        <f t="shared" si="18"/>
        <v>828</v>
      </c>
      <c r="Q34" s="169">
        <f t="shared" si="18"/>
        <v>931</v>
      </c>
      <c r="R34" s="169">
        <f t="shared" si="18"/>
        <v>931</v>
      </c>
      <c r="S34" s="169">
        <f t="shared" si="18"/>
        <v>931</v>
      </c>
      <c r="T34" s="169">
        <f t="shared" si="18"/>
        <v>931</v>
      </c>
      <c r="U34" s="169">
        <f t="shared" si="18"/>
        <v>931</v>
      </c>
      <c r="V34" s="169">
        <f t="shared" si="18"/>
        <v>931</v>
      </c>
      <c r="W34" s="169">
        <f t="shared" si="18"/>
        <v>931</v>
      </c>
      <c r="X34" s="169">
        <f t="shared" si="18"/>
        <v>931</v>
      </c>
      <c r="Y34" s="169">
        <f t="shared" si="18"/>
        <v>931</v>
      </c>
      <c r="Z34" s="169">
        <f t="shared" si="18"/>
        <v>620</v>
      </c>
      <c r="AA34" s="102">
        <f t="shared" si="18"/>
        <v>625</v>
      </c>
      <c r="AB34" s="102">
        <f t="shared" si="18"/>
        <v>1001</v>
      </c>
      <c r="AC34" s="102">
        <f t="shared" si="18"/>
        <v>1126</v>
      </c>
      <c r="AD34" s="102">
        <f t="shared" si="18"/>
        <v>1126</v>
      </c>
      <c r="AE34" s="102">
        <f t="shared" si="18"/>
        <v>1126</v>
      </c>
      <c r="AF34" s="102">
        <f t="shared" si="18"/>
        <v>1126</v>
      </c>
      <c r="AG34" s="102">
        <f t="shared" si="18"/>
        <v>1126</v>
      </c>
      <c r="AH34" s="102">
        <f t="shared" si="18"/>
        <v>1126</v>
      </c>
      <c r="AI34" s="102">
        <f t="shared" ref="AI34:BJ34" si="19">AI13-AI35</f>
        <v>1126</v>
      </c>
      <c r="AJ34" s="102">
        <f t="shared" si="19"/>
        <v>1126</v>
      </c>
      <c r="AK34" s="102">
        <f t="shared" si="19"/>
        <v>1126</v>
      </c>
      <c r="AL34" s="102">
        <f t="shared" si="19"/>
        <v>751</v>
      </c>
      <c r="AM34" s="102">
        <f t="shared" si="19"/>
        <v>1308</v>
      </c>
      <c r="AN34" s="102">
        <f t="shared" si="19"/>
        <v>2093</v>
      </c>
      <c r="AO34" s="102">
        <f t="shared" si="19"/>
        <v>2355</v>
      </c>
      <c r="AP34" s="102">
        <f t="shared" si="19"/>
        <v>2355</v>
      </c>
      <c r="AQ34" s="102">
        <f t="shared" si="19"/>
        <v>2355</v>
      </c>
      <c r="AR34" s="102">
        <f t="shared" si="19"/>
        <v>2355</v>
      </c>
      <c r="AS34" s="102">
        <f t="shared" si="19"/>
        <v>2355</v>
      </c>
      <c r="AT34" s="102">
        <f t="shared" si="19"/>
        <v>2355</v>
      </c>
      <c r="AU34" s="102">
        <f t="shared" si="19"/>
        <v>2355</v>
      </c>
      <c r="AV34" s="102">
        <f t="shared" si="19"/>
        <v>2355</v>
      </c>
      <c r="AW34" s="102">
        <f t="shared" si="19"/>
        <v>2355</v>
      </c>
      <c r="AX34" s="102">
        <f t="shared" si="19"/>
        <v>1570</v>
      </c>
      <c r="AY34" s="102">
        <f t="shared" si="19"/>
        <v>1347</v>
      </c>
      <c r="AZ34" s="102">
        <f t="shared" si="19"/>
        <v>2156</v>
      </c>
      <c r="BA34" s="102">
        <f t="shared" si="19"/>
        <v>2426</v>
      </c>
      <c r="BB34" s="102">
        <f t="shared" si="19"/>
        <v>2426</v>
      </c>
      <c r="BC34" s="102">
        <f t="shared" si="19"/>
        <v>2426</v>
      </c>
      <c r="BD34" s="102">
        <f t="shared" si="19"/>
        <v>2426</v>
      </c>
      <c r="BE34" s="102">
        <f t="shared" si="19"/>
        <v>2426</v>
      </c>
      <c r="BF34" s="102">
        <f t="shared" si="19"/>
        <v>2426</v>
      </c>
      <c r="BG34" s="102">
        <f t="shared" si="19"/>
        <v>2426</v>
      </c>
      <c r="BH34" s="102">
        <f t="shared" si="19"/>
        <v>2426</v>
      </c>
      <c r="BI34" s="102">
        <f t="shared" si="19"/>
        <v>2426</v>
      </c>
      <c r="BJ34" s="102">
        <f t="shared" si="19"/>
        <v>1617</v>
      </c>
      <c r="BK34" s="103">
        <f>SUM(C34:BJ34)</f>
        <v>80791</v>
      </c>
    </row>
    <row r="35" spans="1:63" s="102" customFormat="1" outlineLevel="1" x14ac:dyDescent="0.15">
      <c r="A35" s="298" t="str">
        <f xml:space="preserve"> 'COGS-PRICE-MARGIN_CWS'!A19 &amp; " Units"</f>
        <v>Domicilio Services Units</v>
      </c>
      <c r="C35" s="169">
        <f>ROUNDUP(+C13*C33,0)</f>
        <v>0</v>
      </c>
      <c r="D35" s="169">
        <f t="shared" ref="D35:N35" si="20">ROUNDUP(+D13*D33,0)</f>
        <v>0</v>
      </c>
      <c r="E35" s="169">
        <f t="shared" si="20"/>
        <v>0</v>
      </c>
      <c r="F35" s="169">
        <f t="shared" si="20"/>
        <v>108</v>
      </c>
      <c r="G35" s="169">
        <f t="shared" si="20"/>
        <v>189</v>
      </c>
      <c r="H35" s="169">
        <f t="shared" si="20"/>
        <v>189</v>
      </c>
      <c r="I35" s="169">
        <f t="shared" si="20"/>
        <v>189</v>
      </c>
      <c r="J35" s="169">
        <f t="shared" si="20"/>
        <v>189</v>
      </c>
      <c r="K35" s="169">
        <f t="shared" si="20"/>
        <v>189</v>
      </c>
      <c r="L35" s="169">
        <f t="shared" si="20"/>
        <v>189</v>
      </c>
      <c r="M35" s="169">
        <f t="shared" si="20"/>
        <v>189</v>
      </c>
      <c r="N35" s="169">
        <f t="shared" si="20"/>
        <v>180</v>
      </c>
      <c r="O35" s="169">
        <f t="shared" ref="O35:BJ35" si="21">ROUNDUP(+O13*O33,0)</f>
        <v>192</v>
      </c>
      <c r="P35" s="169">
        <f t="shared" si="21"/>
        <v>307</v>
      </c>
      <c r="Q35" s="169">
        <f t="shared" si="21"/>
        <v>345</v>
      </c>
      <c r="R35" s="169">
        <f t="shared" si="21"/>
        <v>345</v>
      </c>
      <c r="S35" s="169">
        <f t="shared" si="21"/>
        <v>345</v>
      </c>
      <c r="T35" s="169">
        <f t="shared" si="21"/>
        <v>345</v>
      </c>
      <c r="U35" s="169">
        <f t="shared" si="21"/>
        <v>345</v>
      </c>
      <c r="V35" s="169">
        <f t="shared" si="21"/>
        <v>345</v>
      </c>
      <c r="W35" s="169">
        <f t="shared" si="21"/>
        <v>345</v>
      </c>
      <c r="X35" s="169">
        <f t="shared" si="21"/>
        <v>345</v>
      </c>
      <c r="Y35" s="169">
        <f t="shared" si="21"/>
        <v>345</v>
      </c>
      <c r="Z35" s="169">
        <f t="shared" si="21"/>
        <v>230</v>
      </c>
      <c r="AA35" s="102">
        <f t="shared" si="21"/>
        <v>282</v>
      </c>
      <c r="AB35" s="102">
        <f t="shared" si="21"/>
        <v>451</v>
      </c>
      <c r="AC35" s="102">
        <f t="shared" si="21"/>
        <v>507</v>
      </c>
      <c r="AD35" s="102">
        <f t="shared" si="21"/>
        <v>507</v>
      </c>
      <c r="AE35" s="102">
        <f t="shared" si="21"/>
        <v>507</v>
      </c>
      <c r="AF35" s="102">
        <f t="shared" si="21"/>
        <v>507</v>
      </c>
      <c r="AG35" s="102">
        <f t="shared" si="21"/>
        <v>507</v>
      </c>
      <c r="AH35" s="102">
        <f t="shared" si="21"/>
        <v>507</v>
      </c>
      <c r="AI35" s="102">
        <f t="shared" si="21"/>
        <v>507</v>
      </c>
      <c r="AJ35" s="102">
        <f t="shared" si="21"/>
        <v>507</v>
      </c>
      <c r="AK35" s="102">
        <f t="shared" si="21"/>
        <v>507</v>
      </c>
      <c r="AL35" s="102">
        <f t="shared" si="21"/>
        <v>338</v>
      </c>
      <c r="AM35" s="102">
        <f t="shared" si="21"/>
        <v>561</v>
      </c>
      <c r="AN35" s="102">
        <f t="shared" si="21"/>
        <v>898</v>
      </c>
      <c r="AO35" s="102">
        <f t="shared" si="21"/>
        <v>1010</v>
      </c>
      <c r="AP35" s="102">
        <f t="shared" si="21"/>
        <v>1010</v>
      </c>
      <c r="AQ35" s="102">
        <f t="shared" si="21"/>
        <v>1010</v>
      </c>
      <c r="AR35" s="102">
        <f t="shared" si="21"/>
        <v>1010</v>
      </c>
      <c r="AS35" s="102">
        <f t="shared" si="21"/>
        <v>1010</v>
      </c>
      <c r="AT35" s="102">
        <f t="shared" si="21"/>
        <v>1010</v>
      </c>
      <c r="AU35" s="102">
        <f t="shared" si="21"/>
        <v>1010</v>
      </c>
      <c r="AV35" s="102">
        <f t="shared" si="21"/>
        <v>1010</v>
      </c>
      <c r="AW35" s="102">
        <f t="shared" si="21"/>
        <v>1010</v>
      </c>
      <c r="AX35" s="102">
        <f t="shared" si="21"/>
        <v>673</v>
      </c>
      <c r="AY35" s="102">
        <f t="shared" si="21"/>
        <v>578</v>
      </c>
      <c r="AZ35" s="102">
        <f t="shared" si="21"/>
        <v>925</v>
      </c>
      <c r="BA35" s="102">
        <f t="shared" si="21"/>
        <v>1040</v>
      </c>
      <c r="BB35" s="102">
        <f t="shared" si="21"/>
        <v>1040</v>
      </c>
      <c r="BC35" s="102">
        <f t="shared" si="21"/>
        <v>1040</v>
      </c>
      <c r="BD35" s="102">
        <f t="shared" si="21"/>
        <v>1040</v>
      </c>
      <c r="BE35" s="102">
        <f t="shared" si="21"/>
        <v>1040</v>
      </c>
      <c r="BF35" s="102">
        <f t="shared" si="21"/>
        <v>1040</v>
      </c>
      <c r="BG35" s="102">
        <f t="shared" si="21"/>
        <v>1040</v>
      </c>
      <c r="BH35" s="102">
        <f t="shared" si="21"/>
        <v>1040</v>
      </c>
      <c r="BI35" s="102">
        <f t="shared" si="21"/>
        <v>1040</v>
      </c>
      <c r="BJ35" s="102">
        <f t="shared" si="21"/>
        <v>694</v>
      </c>
      <c r="BK35" s="103">
        <f>SUM(C35:BJ35)</f>
        <v>33858</v>
      </c>
    </row>
    <row r="36" spans="1:63" outlineLevel="1" x14ac:dyDescent="0.15">
      <c r="A36" s="47"/>
    </row>
    <row r="37" spans="1:63" outlineLevel="1" x14ac:dyDescent="0.15">
      <c r="A37" s="14" t="str">
        <f>A34</f>
        <v>Local Services Units</v>
      </c>
    </row>
    <row r="38" spans="1:63" outlineLevel="1" x14ac:dyDescent="0.15">
      <c r="A38" s="47" t="str">
        <f>'COGS-PRICE-MARGIN_CWS'!A12</f>
        <v>Servicio</v>
      </c>
      <c r="C38" s="90">
        <f>'COGS-PRICE-MARGIN_CWS'!$B12*C34</f>
        <v>0</v>
      </c>
      <c r="D38" s="90">
        <f>'COGS-PRICE-MARGIN_CWS'!$B12*D34</f>
        <v>0</v>
      </c>
      <c r="E38" s="90">
        <f>'COGS-PRICE-MARGIN_CWS'!$B12*E34</f>
        <v>0</v>
      </c>
      <c r="F38" s="90">
        <f>'COGS-PRICE-MARGIN_CWS'!$B12*F34</f>
        <v>0</v>
      </c>
      <c r="G38" s="90">
        <f>'COGS-PRICE-MARGIN_CWS'!$B12*G34</f>
        <v>0</v>
      </c>
      <c r="H38" s="90">
        <f>'COGS-PRICE-MARGIN_CWS'!$B12*H34</f>
        <v>0</v>
      </c>
      <c r="I38" s="90">
        <f>'COGS-PRICE-MARGIN_CWS'!$B12*I34</f>
        <v>0</v>
      </c>
      <c r="J38" s="90">
        <f>'COGS-PRICE-MARGIN_CWS'!$B12*J34</f>
        <v>0</v>
      </c>
      <c r="K38" s="90">
        <f>'COGS-PRICE-MARGIN_CWS'!$B12*K34</f>
        <v>0</v>
      </c>
      <c r="L38" s="90">
        <f>'COGS-PRICE-MARGIN_CWS'!$B12*L34</f>
        <v>0</v>
      </c>
      <c r="M38" s="90">
        <f>'COGS-PRICE-MARGIN_CWS'!$B12*M34</f>
        <v>0</v>
      </c>
      <c r="N38" s="90">
        <f>'COGS-PRICE-MARGIN_CWS'!$B12*N34</f>
        <v>0</v>
      </c>
      <c r="O38" s="90">
        <f>'COGS-PRICE-MARGIN_CWS'!$B62*O34</f>
        <v>0</v>
      </c>
      <c r="P38" s="90">
        <f>'COGS-PRICE-MARGIN_CWS'!$B62*P34</f>
        <v>0</v>
      </c>
      <c r="Q38" s="90">
        <f>'COGS-PRICE-MARGIN_CWS'!$B62*Q34</f>
        <v>0</v>
      </c>
      <c r="R38" s="90">
        <f>'COGS-PRICE-MARGIN_CWS'!$B62*R34</f>
        <v>0</v>
      </c>
      <c r="S38" s="90">
        <f>'COGS-PRICE-MARGIN_CWS'!$B62*S34</f>
        <v>0</v>
      </c>
      <c r="T38" s="90">
        <f>'COGS-PRICE-MARGIN_CWS'!$B62*T34</f>
        <v>0</v>
      </c>
      <c r="U38" s="90">
        <f>'COGS-PRICE-MARGIN_CWS'!$B62*U34</f>
        <v>0</v>
      </c>
      <c r="V38" s="90">
        <f>'COGS-PRICE-MARGIN_CWS'!$B62*V34</f>
        <v>0</v>
      </c>
      <c r="W38" s="90">
        <f>'COGS-PRICE-MARGIN_CWS'!$B62*W34</f>
        <v>0</v>
      </c>
      <c r="X38" s="90">
        <f>'COGS-PRICE-MARGIN_CWS'!$B62*X34</f>
        <v>0</v>
      </c>
      <c r="Y38" s="90">
        <f>'COGS-PRICE-MARGIN_CWS'!$B62*Y34</f>
        <v>0</v>
      </c>
      <c r="Z38" s="90">
        <f>'COGS-PRICE-MARGIN_CWS'!$B62*Z34</f>
        <v>0</v>
      </c>
      <c r="AA38" s="90">
        <f>'COGS-PRICE-MARGIN_CWS'!$B112*AA34</f>
        <v>0</v>
      </c>
      <c r="AB38" s="90">
        <f>'COGS-PRICE-MARGIN_CWS'!$B112*AB34</f>
        <v>0</v>
      </c>
      <c r="AC38" s="90">
        <f>'COGS-PRICE-MARGIN_CWS'!$B112*AC34</f>
        <v>0</v>
      </c>
      <c r="AD38" s="90">
        <f>'COGS-PRICE-MARGIN_CWS'!$B112*AD34</f>
        <v>0</v>
      </c>
      <c r="AE38" s="90">
        <f>'COGS-PRICE-MARGIN_CWS'!$B112*AE34</f>
        <v>0</v>
      </c>
      <c r="AF38" s="90">
        <f>'COGS-PRICE-MARGIN_CWS'!$B112*AF34</f>
        <v>0</v>
      </c>
      <c r="AG38" s="90">
        <f>'COGS-PRICE-MARGIN_CWS'!$B112*AG34</f>
        <v>0</v>
      </c>
      <c r="AH38" s="90">
        <f>'COGS-PRICE-MARGIN_CWS'!$B112*AH34</f>
        <v>0</v>
      </c>
      <c r="AI38" s="90">
        <f>'COGS-PRICE-MARGIN_CWS'!$B112*AI34</f>
        <v>0</v>
      </c>
      <c r="AJ38" s="90">
        <f>'COGS-PRICE-MARGIN_CWS'!$B112*AJ34</f>
        <v>0</v>
      </c>
      <c r="AK38" s="90">
        <f>'COGS-PRICE-MARGIN_CWS'!$B112*AK34</f>
        <v>0</v>
      </c>
      <c r="AL38" s="90">
        <f>'COGS-PRICE-MARGIN_CWS'!$B112*AL34</f>
        <v>0</v>
      </c>
      <c r="AM38" s="90">
        <f>'COGS-PRICE-MARGIN_CWS'!$B162*AM34</f>
        <v>0</v>
      </c>
      <c r="AN38" s="90">
        <f>'COGS-PRICE-MARGIN_CWS'!$B162*AN34</f>
        <v>0</v>
      </c>
      <c r="AO38" s="90">
        <f>'COGS-PRICE-MARGIN_CWS'!$B162*AO34</f>
        <v>0</v>
      </c>
      <c r="AP38" s="90">
        <f>'COGS-PRICE-MARGIN_CWS'!$B162*AP34</f>
        <v>0</v>
      </c>
      <c r="AQ38" s="90">
        <f>'COGS-PRICE-MARGIN_CWS'!$B162*AQ34</f>
        <v>0</v>
      </c>
      <c r="AR38" s="90">
        <f>'COGS-PRICE-MARGIN_CWS'!$B162*AR34</f>
        <v>0</v>
      </c>
      <c r="AS38" s="90">
        <f>'COGS-PRICE-MARGIN_CWS'!$B162*AS34</f>
        <v>0</v>
      </c>
      <c r="AT38" s="90">
        <f>'COGS-PRICE-MARGIN_CWS'!$B162*AT34</f>
        <v>0</v>
      </c>
      <c r="AU38" s="90">
        <f>'COGS-PRICE-MARGIN_CWS'!$B162*AU34</f>
        <v>0</v>
      </c>
      <c r="AV38" s="90">
        <f>'COGS-PRICE-MARGIN_CWS'!$B162*AV34</f>
        <v>0</v>
      </c>
      <c r="AW38" s="90">
        <f>'COGS-PRICE-MARGIN_CWS'!$B162*AW34</f>
        <v>0</v>
      </c>
      <c r="AX38" s="90">
        <f>'COGS-PRICE-MARGIN_CWS'!$B162*AX34</f>
        <v>0</v>
      </c>
      <c r="AY38" s="90">
        <f>'COGS-PRICE-MARGIN_CWS'!$B212*AY34</f>
        <v>0</v>
      </c>
      <c r="AZ38" s="90">
        <f>'COGS-PRICE-MARGIN_CWS'!$B212*AZ34</f>
        <v>0</v>
      </c>
      <c r="BA38" s="90">
        <f>'COGS-PRICE-MARGIN_CWS'!$B212*BA34</f>
        <v>0</v>
      </c>
      <c r="BB38" s="90">
        <f>'COGS-PRICE-MARGIN_CWS'!$B212*BB34</f>
        <v>0</v>
      </c>
      <c r="BC38" s="90">
        <f>'COGS-PRICE-MARGIN_CWS'!$B212*BC34</f>
        <v>0</v>
      </c>
      <c r="BD38" s="90">
        <f>'COGS-PRICE-MARGIN_CWS'!$B212*BD34</f>
        <v>0</v>
      </c>
      <c r="BE38" s="90">
        <f>'COGS-PRICE-MARGIN_CWS'!$B212*BE34</f>
        <v>0</v>
      </c>
      <c r="BF38" s="90">
        <f>'COGS-PRICE-MARGIN_CWS'!$B212*BF34</f>
        <v>0</v>
      </c>
      <c r="BG38" s="90">
        <f>'COGS-PRICE-MARGIN_CWS'!$B212*BG34</f>
        <v>0</v>
      </c>
      <c r="BH38" s="90">
        <f>'COGS-PRICE-MARGIN_CWS'!$B212*BH34</f>
        <v>0</v>
      </c>
      <c r="BI38" s="90">
        <f>'COGS-PRICE-MARGIN_CWS'!$B212*BI34</f>
        <v>0</v>
      </c>
      <c r="BJ38" s="90">
        <f>'COGS-PRICE-MARGIN_CWS'!$B212*BJ34</f>
        <v>0</v>
      </c>
      <c r="BK38" s="118">
        <f>SUM(C38:BJ38)</f>
        <v>0</v>
      </c>
    </row>
    <row r="39" spans="1:63" outlineLevel="1" x14ac:dyDescent="0.15">
      <c r="A39" s="47" t="s">
        <v>333</v>
      </c>
      <c r="C39" s="98">
        <f>'COGS-PRICE-MARGIN_CWS'!$C12</f>
        <v>0</v>
      </c>
      <c r="D39" s="98">
        <f>'COGS-PRICE-MARGIN_CWS'!$C12</f>
        <v>0</v>
      </c>
      <c r="E39" s="98">
        <f>'COGS-PRICE-MARGIN_CWS'!$C12</f>
        <v>0</v>
      </c>
      <c r="F39" s="98">
        <f>'COGS-PRICE-MARGIN_CWS'!$C12</f>
        <v>0</v>
      </c>
      <c r="G39" s="98">
        <f>'COGS-PRICE-MARGIN_CWS'!$C12</f>
        <v>0</v>
      </c>
      <c r="H39" s="98">
        <f>'COGS-PRICE-MARGIN_CWS'!$C12</f>
        <v>0</v>
      </c>
      <c r="I39" s="98">
        <f>'COGS-PRICE-MARGIN_CWS'!$C12</f>
        <v>0</v>
      </c>
      <c r="J39" s="98">
        <f>'COGS-PRICE-MARGIN_CWS'!$C12</f>
        <v>0</v>
      </c>
      <c r="K39" s="98">
        <f>'COGS-PRICE-MARGIN_CWS'!$C12</f>
        <v>0</v>
      </c>
      <c r="L39" s="98">
        <f>'COGS-PRICE-MARGIN_CWS'!$C12</f>
        <v>0</v>
      </c>
      <c r="M39" s="98">
        <f>'COGS-PRICE-MARGIN_CWS'!$C12</f>
        <v>0</v>
      </c>
      <c r="N39" s="98">
        <f>'COGS-PRICE-MARGIN_CWS'!$C12</f>
        <v>0</v>
      </c>
      <c r="O39" s="98">
        <f>'COGS-PRICE-MARGIN_CWS'!$C62</f>
        <v>0</v>
      </c>
      <c r="P39" s="98">
        <f>'COGS-PRICE-MARGIN_CWS'!$C62</f>
        <v>0</v>
      </c>
      <c r="Q39" s="98">
        <f>'COGS-PRICE-MARGIN_CWS'!$C62</f>
        <v>0</v>
      </c>
      <c r="R39" s="98">
        <f>'COGS-PRICE-MARGIN_CWS'!$C62</f>
        <v>0</v>
      </c>
      <c r="S39" s="98">
        <f>'COGS-PRICE-MARGIN_CWS'!$C62</f>
        <v>0</v>
      </c>
      <c r="T39" s="98">
        <f>'COGS-PRICE-MARGIN_CWS'!$C62</f>
        <v>0</v>
      </c>
      <c r="U39" s="98">
        <f>'COGS-PRICE-MARGIN_CWS'!$C62</f>
        <v>0</v>
      </c>
      <c r="V39" s="98">
        <f>'COGS-PRICE-MARGIN_CWS'!$C62</f>
        <v>0</v>
      </c>
      <c r="W39" s="98">
        <f>'COGS-PRICE-MARGIN_CWS'!$C62</f>
        <v>0</v>
      </c>
      <c r="X39" s="98">
        <f>'COGS-PRICE-MARGIN_CWS'!$C62</f>
        <v>0</v>
      </c>
      <c r="Y39" s="98">
        <f>'COGS-PRICE-MARGIN_CWS'!$C62</f>
        <v>0</v>
      </c>
      <c r="Z39" s="98">
        <f>'COGS-PRICE-MARGIN_CWS'!$C62</f>
        <v>0</v>
      </c>
      <c r="AA39" s="98">
        <f>'COGS-PRICE-MARGIN_CWS'!$C112</f>
        <v>0</v>
      </c>
      <c r="AB39" s="98">
        <f>'COGS-PRICE-MARGIN_CWS'!$C112</f>
        <v>0</v>
      </c>
      <c r="AC39" s="98">
        <f>'COGS-PRICE-MARGIN_CWS'!$C112</f>
        <v>0</v>
      </c>
      <c r="AD39" s="98">
        <f>'COGS-PRICE-MARGIN_CWS'!$C112</f>
        <v>0</v>
      </c>
      <c r="AE39" s="98">
        <f>'COGS-PRICE-MARGIN_CWS'!$C112</f>
        <v>0</v>
      </c>
      <c r="AF39" s="98">
        <f>'COGS-PRICE-MARGIN_CWS'!$C112</f>
        <v>0</v>
      </c>
      <c r="AG39" s="98">
        <f>'COGS-PRICE-MARGIN_CWS'!$C112</f>
        <v>0</v>
      </c>
      <c r="AH39" s="98">
        <f>'COGS-PRICE-MARGIN_CWS'!$C112</f>
        <v>0</v>
      </c>
      <c r="AI39" s="98">
        <f>'COGS-PRICE-MARGIN_CWS'!$C112</f>
        <v>0</v>
      </c>
      <c r="AJ39" s="98">
        <f>'COGS-PRICE-MARGIN_CWS'!$C112</f>
        <v>0</v>
      </c>
      <c r="AK39" s="98">
        <f>'COGS-PRICE-MARGIN_CWS'!$C112</f>
        <v>0</v>
      </c>
      <c r="AL39" s="98">
        <f>'COGS-PRICE-MARGIN_CWS'!$C112</f>
        <v>0</v>
      </c>
      <c r="AM39" s="98">
        <f>'COGS-PRICE-MARGIN_CWS'!$C162</f>
        <v>0</v>
      </c>
      <c r="AN39" s="98">
        <f>'COGS-PRICE-MARGIN_CWS'!$C162</f>
        <v>0</v>
      </c>
      <c r="AO39" s="98">
        <f>'COGS-PRICE-MARGIN_CWS'!$C162</f>
        <v>0</v>
      </c>
      <c r="AP39" s="98">
        <f>'COGS-PRICE-MARGIN_CWS'!$C162</f>
        <v>0</v>
      </c>
      <c r="AQ39" s="98">
        <f>'COGS-PRICE-MARGIN_CWS'!$C162</f>
        <v>0</v>
      </c>
      <c r="AR39" s="98">
        <f>'COGS-PRICE-MARGIN_CWS'!$C162</f>
        <v>0</v>
      </c>
      <c r="AS39" s="98">
        <f>'COGS-PRICE-MARGIN_CWS'!$C162</f>
        <v>0</v>
      </c>
      <c r="AT39" s="98">
        <f>'COGS-PRICE-MARGIN_CWS'!$C162</f>
        <v>0</v>
      </c>
      <c r="AU39" s="98">
        <f>'COGS-PRICE-MARGIN_CWS'!$C162</f>
        <v>0</v>
      </c>
      <c r="AV39" s="98">
        <f>'COGS-PRICE-MARGIN_CWS'!$C162</f>
        <v>0</v>
      </c>
      <c r="AW39" s="98">
        <f>'COGS-PRICE-MARGIN_CWS'!$C162</f>
        <v>0</v>
      </c>
      <c r="AX39" s="98">
        <f>'COGS-PRICE-MARGIN_CWS'!$C162</f>
        <v>0</v>
      </c>
      <c r="AY39" s="98">
        <f>'COGS-PRICE-MARGIN_CWS'!$C212</f>
        <v>0</v>
      </c>
      <c r="AZ39" s="98">
        <f>'COGS-PRICE-MARGIN_CWS'!$C212</f>
        <v>0</v>
      </c>
      <c r="BA39" s="98">
        <f>'COGS-PRICE-MARGIN_CWS'!$C212</f>
        <v>0</v>
      </c>
      <c r="BB39" s="98">
        <f>'COGS-PRICE-MARGIN_CWS'!$C212</f>
        <v>0</v>
      </c>
      <c r="BC39" s="98">
        <f>'COGS-PRICE-MARGIN_CWS'!$C212</f>
        <v>0</v>
      </c>
      <c r="BD39" s="98">
        <f>'COGS-PRICE-MARGIN_CWS'!$C212</f>
        <v>0</v>
      </c>
      <c r="BE39" s="98">
        <f>'COGS-PRICE-MARGIN_CWS'!$C212</f>
        <v>0</v>
      </c>
      <c r="BF39" s="98">
        <f>'COGS-PRICE-MARGIN_CWS'!$C212</f>
        <v>0</v>
      </c>
      <c r="BG39" s="98">
        <f>'COGS-PRICE-MARGIN_CWS'!$C212</f>
        <v>0</v>
      </c>
      <c r="BH39" s="98">
        <f>'COGS-PRICE-MARGIN_CWS'!$C212</f>
        <v>0</v>
      </c>
      <c r="BI39" s="98">
        <f>'COGS-PRICE-MARGIN_CWS'!$C212</f>
        <v>0</v>
      </c>
      <c r="BJ39" s="98">
        <f>'COGS-PRICE-MARGIN_CWS'!$C212</f>
        <v>0</v>
      </c>
    </row>
    <row r="40" spans="1:63" outlineLevel="1" x14ac:dyDescent="0.15">
      <c r="A40" s="47" t="str">
        <f>A38 &amp; " Ingreso"</f>
        <v>Servicio Ingreso</v>
      </c>
      <c r="C40" s="12">
        <f t="shared" ref="C40:AH40" si="22">C38*(1-C39)</f>
        <v>0</v>
      </c>
      <c r="D40" s="12">
        <f t="shared" si="22"/>
        <v>0</v>
      </c>
      <c r="E40" s="12">
        <f t="shared" si="22"/>
        <v>0</v>
      </c>
      <c r="F40" s="12">
        <f t="shared" si="22"/>
        <v>0</v>
      </c>
      <c r="G40" s="12">
        <f t="shared" si="22"/>
        <v>0</v>
      </c>
      <c r="H40" s="12">
        <f t="shared" si="22"/>
        <v>0</v>
      </c>
      <c r="I40" s="12">
        <f t="shared" si="22"/>
        <v>0</v>
      </c>
      <c r="J40" s="12">
        <f t="shared" si="22"/>
        <v>0</v>
      </c>
      <c r="K40" s="12">
        <f t="shared" si="22"/>
        <v>0</v>
      </c>
      <c r="L40" s="12">
        <f t="shared" si="22"/>
        <v>0</v>
      </c>
      <c r="M40" s="12">
        <f t="shared" si="22"/>
        <v>0</v>
      </c>
      <c r="N40" s="12">
        <f t="shared" si="22"/>
        <v>0</v>
      </c>
      <c r="O40" s="90">
        <f t="shared" si="22"/>
        <v>0</v>
      </c>
      <c r="P40" s="90">
        <f t="shared" si="22"/>
        <v>0</v>
      </c>
      <c r="Q40" s="90">
        <f t="shared" si="22"/>
        <v>0</v>
      </c>
      <c r="R40" s="90">
        <f t="shared" si="22"/>
        <v>0</v>
      </c>
      <c r="S40" s="90">
        <f t="shared" si="22"/>
        <v>0</v>
      </c>
      <c r="T40" s="90">
        <f t="shared" si="22"/>
        <v>0</v>
      </c>
      <c r="U40" s="90">
        <f t="shared" si="22"/>
        <v>0</v>
      </c>
      <c r="V40" s="90">
        <f t="shared" si="22"/>
        <v>0</v>
      </c>
      <c r="W40" s="90">
        <f t="shared" si="22"/>
        <v>0</v>
      </c>
      <c r="X40" s="90">
        <f t="shared" si="22"/>
        <v>0</v>
      </c>
      <c r="Y40" s="90">
        <f t="shared" si="22"/>
        <v>0</v>
      </c>
      <c r="Z40" s="90">
        <f t="shared" si="22"/>
        <v>0</v>
      </c>
      <c r="AA40" s="90">
        <f t="shared" si="22"/>
        <v>0</v>
      </c>
      <c r="AB40" s="90">
        <f t="shared" si="22"/>
        <v>0</v>
      </c>
      <c r="AC40" s="90">
        <f t="shared" si="22"/>
        <v>0</v>
      </c>
      <c r="AD40" s="90">
        <f t="shared" si="22"/>
        <v>0</v>
      </c>
      <c r="AE40" s="90">
        <f t="shared" si="22"/>
        <v>0</v>
      </c>
      <c r="AF40" s="90">
        <f t="shared" si="22"/>
        <v>0</v>
      </c>
      <c r="AG40" s="90">
        <f t="shared" si="22"/>
        <v>0</v>
      </c>
      <c r="AH40" s="90">
        <f t="shared" si="22"/>
        <v>0</v>
      </c>
      <c r="AI40" s="90">
        <f t="shared" ref="AI40:BJ40" si="23">AI38*(1-AI39)</f>
        <v>0</v>
      </c>
      <c r="AJ40" s="90">
        <f t="shared" si="23"/>
        <v>0</v>
      </c>
      <c r="AK40" s="90">
        <f t="shared" si="23"/>
        <v>0</v>
      </c>
      <c r="AL40" s="90">
        <f t="shared" si="23"/>
        <v>0</v>
      </c>
      <c r="AM40" s="90">
        <f t="shared" si="23"/>
        <v>0</v>
      </c>
      <c r="AN40" s="90">
        <f t="shared" si="23"/>
        <v>0</v>
      </c>
      <c r="AO40" s="90">
        <f t="shared" si="23"/>
        <v>0</v>
      </c>
      <c r="AP40" s="90">
        <f t="shared" si="23"/>
        <v>0</v>
      </c>
      <c r="AQ40" s="90">
        <f t="shared" si="23"/>
        <v>0</v>
      </c>
      <c r="AR40" s="90">
        <f t="shared" si="23"/>
        <v>0</v>
      </c>
      <c r="AS40" s="90">
        <f t="shared" si="23"/>
        <v>0</v>
      </c>
      <c r="AT40" s="90">
        <f t="shared" si="23"/>
        <v>0</v>
      </c>
      <c r="AU40" s="90">
        <f t="shared" si="23"/>
        <v>0</v>
      </c>
      <c r="AV40" s="90">
        <f t="shared" si="23"/>
        <v>0</v>
      </c>
      <c r="AW40" s="90">
        <f t="shared" si="23"/>
        <v>0</v>
      </c>
      <c r="AX40" s="90">
        <f t="shared" si="23"/>
        <v>0</v>
      </c>
      <c r="AY40" s="90">
        <f t="shared" si="23"/>
        <v>0</v>
      </c>
      <c r="AZ40" s="90">
        <f t="shared" si="23"/>
        <v>0</v>
      </c>
      <c r="BA40" s="90">
        <f t="shared" si="23"/>
        <v>0</v>
      </c>
      <c r="BB40" s="90">
        <f t="shared" si="23"/>
        <v>0</v>
      </c>
      <c r="BC40" s="90">
        <f t="shared" si="23"/>
        <v>0</v>
      </c>
      <c r="BD40" s="90">
        <f t="shared" si="23"/>
        <v>0</v>
      </c>
      <c r="BE40" s="90">
        <f t="shared" si="23"/>
        <v>0</v>
      </c>
      <c r="BF40" s="90">
        <f t="shared" si="23"/>
        <v>0</v>
      </c>
      <c r="BG40" s="90">
        <f t="shared" si="23"/>
        <v>0</v>
      </c>
      <c r="BH40" s="90">
        <f t="shared" si="23"/>
        <v>0</v>
      </c>
      <c r="BI40" s="90">
        <f t="shared" si="23"/>
        <v>0</v>
      </c>
      <c r="BJ40" s="90">
        <f t="shared" si="23"/>
        <v>0</v>
      </c>
      <c r="BK40" s="118">
        <f>SUM(C40:BJ40)</f>
        <v>0</v>
      </c>
    </row>
    <row r="41" spans="1:63" outlineLevel="1" x14ac:dyDescent="0.15">
      <c r="A41" s="47" t="s">
        <v>346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>
        <f>'REV-REC-MAINT_CWS'!$AO$68</f>
        <v>0</v>
      </c>
      <c r="AN41" s="90">
        <f>'REV-REC-MAINT_CWS'!$AO$68</f>
        <v>0</v>
      </c>
      <c r="AO41" s="90">
        <f>'REV-REC-MAINT_CWS'!$AO$68</f>
        <v>0</v>
      </c>
      <c r="AP41" s="90">
        <f>'REV-REC-MAINT_CWS'!$AO$68</f>
        <v>0</v>
      </c>
      <c r="AQ41" s="90">
        <f>'REV-REC-MAINT_CWS'!$AO$68</f>
        <v>0</v>
      </c>
      <c r="AR41" s="90">
        <f>'REV-REC-MAINT_CWS'!$AO$68</f>
        <v>0</v>
      </c>
      <c r="AS41" s="90">
        <f>'REV-REC-MAINT_CWS'!$AO$68</f>
        <v>0</v>
      </c>
      <c r="AT41" s="90">
        <f>'REV-REC-MAINT_CWS'!$AO$68</f>
        <v>0</v>
      </c>
      <c r="AU41" s="90">
        <f>'REV-REC-MAINT_CWS'!$AO$68</f>
        <v>0</v>
      </c>
      <c r="AV41" s="90">
        <f>'REV-REC-MAINT_CWS'!$AO$68</f>
        <v>0</v>
      </c>
      <c r="AW41" s="90">
        <f>'REV-REC-MAINT_CWS'!$AO$68</f>
        <v>0</v>
      </c>
      <c r="AX41" s="90">
        <f>'REV-REC-MAINT_CWS'!$AO$68</f>
        <v>0</v>
      </c>
      <c r="AY41" s="90">
        <f>'REV-REC-MAINT_CWS'!$AO$68</f>
        <v>0</v>
      </c>
      <c r="AZ41" s="90">
        <f>'REV-REC-MAINT_CWS'!$AO$68</f>
        <v>0</v>
      </c>
      <c r="BA41" s="90">
        <f>'REV-REC-MAINT_CWS'!$AO$68</f>
        <v>0</v>
      </c>
      <c r="BB41" s="90">
        <f>'REV-REC-MAINT_CWS'!$AO$68</f>
        <v>0</v>
      </c>
      <c r="BC41" s="90">
        <f>'REV-REC-MAINT_CWS'!$AO$68</f>
        <v>0</v>
      </c>
      <c r="BD41" s="90">
        <f>'REV-REC-MAINT_CWS'!$AO$68</f>
        <v>0</v>
      </c>
      <c r="BE41" s="90">
        <f>'REV-REC-MAINT_CWS'!$AO$68</f>
        <v>0</v>
      </c>
      <c r="BF41" s="90">
        <f>'REV-REC-MAINT_CWS'!$AO$68</f>
        <v>0</v>
      </c>
      <c r="BG41" s="90">
        <f>'REV-REC-MAINT_CWS'!$AO$68</f>
        <v>0</v>
      </c>
      <c r="BH41" s="90">
        <f>'REV-REC-MAINT_CWS'!$AO$68</f>
        <v>0</v>
      </c>
      <c r="BI41" s="90">
        <f>'REV-REC-MAINT_CWS'!$AO$68</f>
        <v>0</v>
      </c>
      <c r="BJ41" s="90">
        <f>'REV-REC-MAINT_CWS'!$AO$68</f>
        <v>0</v>
      </c>
      <c r="BK41" s="118">
        <f>SUM(C41:BJ41)</f>
        <v>0</v>
      </c>
    </row>
    <row r="42" spans="1:63" outlineLevel="1" x14ac:dyDescent="0.15"/>
    <row r="43" spans="1:63" outlineLevel="1" x14ac:dyDescent="0.15">
      <c r="A43" s="16" t="str">
        <f>A35</f>
        <v>Domicilio Services Units</v>
      </c>
    </row>
    <row r="44" spans="1:63" outlineLevel="1" x14ac:dyDescent="0.15">
      <c r="A44" s="47" t="str">
        <f>'COGS-PRICE-MARGIN_CWS'!A20</f>
        <v>Envío</v>
      </c>
      <c r="C44" s="90">
        <f>'COGS-PRICE-MARGIN_CWS'!$B20*C35</f>
        <v>0</v>
      </c>
      <c r="D44" s="90">
        <f>'COGS-PRICE-MARGIN_CWS'!$B20*D35</f>
        <v>0</v>
      </c>
      <c r="E44" s="90">
        <f>'COGS-PRICE-MARGIN_CWS'!$B20*E35</f>
        <v>0</v>
      </c>
      <c r="F44" s="90">
        <f>'COGS-PRICE-MARGIN_CWS'!$B20*F35</f>
        <v>270000</v>
      </c>
      <c r="G44" s="90">
        <f>'COGS-PRICE-MARGIN_CWS'!$B20*G35</f>
        <v>472500</v>
      </c>
      <c r="H44" s="90">
        <f>'COGS-PRICE-MARGIN_CWS'!$B20*H35</f>
        <v>472500</v>
      </c>
      <c r="I44" s="90">
        <f>'COGS-PRICE-MARGIN_CWS'!$B20*I35</f>
        <v>472500</v>
      </c>
      <c r="J44" s="90">
        <f>'COGS-PRICE-MARGIN_CWS'!$B20*J35</f>
        <v>472500</v>
      </c>
      <c r="K44" s="90">
        <f>'COGS-PRICE-MARGIN_CWS'!$B20*K35</f>
        <v>472500</v>
      </c>
      <c r="L44" s="90">
        <f>'COGS-PRICE-MARGIN_CWS'!$B20*L35</f>
        <v>472500</v>
      </c>
      <c r="M44" s="90">
        <f>'COGS-PRICE-MARGIN_CWS'!$B20*M35</f>
        <v>472500</v>
      </c>
      <c r="N44" s="90">
        <f>'COGS-PRICE-MARGIN_CWS'!$B20*N35</f>
        <v>450000</v>
      </c>
      <c r="O44" s="90">
        <f>'COGS-PRICE-MARGIN_CWS'!$B70*O35</f>
        <v>513600</v>
      </c>
      <c r="P44" s="90">
        <f>'COGS-PRICE-MARGIN_CWS'!$B70*P35</f>
        <v>821225</v>
      </c>
      <c r="Q44" s="90">
        <f>'COGS-PRICE-MARGIN_CWS'!$B70*Q35</f>
        <v>922875</v>
      </c>
      <c r="R44" s="90">
        <f>'COGS-PRICE-MARGIN_CWS'!$B70*R35</f>
        <v>922875</v>
      </c>
      <c r="S44" s="90">
        <f>'COGS-PRICE-MARGIN_CWS'!$B70*S35</f>
        <v>922875</v>
      </c>
      <c r="T44" s="90">
        <f>'COGS-PRICE-MARGIN_CWS'!$B70*T35</f>
        <v>922875</v>
      </c>
      <c r="U44" s="90">
        <f>'COGS-PRICE-MARGIN_CWS'!$B70*U35</f>
        <v>922875</v>
      </c>
      <c r="V44" s="90">
        <f>'COGS-PRICE-MARGIN_CWS'!$B70*V35</f>
        <v>922875</v>
      </c>
      <c r="W44" s="90">
        <f>'COGS-PRICE-MARGIN_CWS'!$B70*W35</f>
        <v>922875</v>
      </c>
      <c r="X44" s="90">
        <f>'COGS-PRICE-MARGIN_CWS'!$B70*X35</f>
        <v>922875</v>
      </c>
      <c r="Y44" s="90">
        <f>'COGS-PRICE-MARGIN_CWS'!$B70*Y35</f>
        <v>922875</v>
      </c>
      <c r="Z44" s="90">
        <f>'COGS-PRICE-MARGIN_CWS'!$B70*Z35</f>
        <v>615250</v>
      </c>
      <c r="AA44" s="90">
        <f>'COGS-PRICE-MARGIN_CWS'!$B120*AA35</f>
        <v>807154.5</v>
      </c>
      <c r="AB44" s="90">
        <f>'COGS-PRICE-MARGIN_CWS'!$B120*AB35</f>
        <v>1290874.75</v>
      </c>
      <c r="AC44" s="90">
        <f>'COGS-PRICE-MARGIN_CWS'!$B120*AC35</f>
        <v>1451160.75</v>
      </c>
      <c r="AD44" s="90">
        <f>'COGS-PRICE-MARGIN_CWS'!$B120*AD35</f>
        <v>1451160.75</v>
      </c>
      <c r="AE44" s="90">
        <f>'COGS-PRICE-MARGIN_CWS'!$B120*AE35</f>
        <v>1451160.75</v>
      </c>
      <c r="AF44" s="90">
        <f>'COGS-PRICE-MARGIN_CWS'!$B120*AF35</f>
        <v>1451160.75</v>
      </c>
      <c r="AG44" s="90">
        <f>'COGS-PRICE-MARGIN_CWS'!$B120*AG35</f>
        <v>1451160.75</v>
      </c>
      <c r="AH44" s="90">
        <f>'COGS-PRICE-MARGIN_CWS'!$B120*AH35</f>
        <v>1451160.75</v>
      </c>
      <c r="AI44" s="90">
        <f>'COGS-PRICE-MARGIN_CWS'!$B120*AI35</f>
        <v>1451160.75</v>
      </c>
      <c r="AJ44" s="90">
        <f>'COGS-PRICE-MARGIN_CWS'!$B120*AJ35</f>
        <v>1451160.75</v>
      </c>
      <c r="AK44" s="90">
        <f>'COGS-PRICE-MARGIN_CWS'!$B120*AK35</f>
        <v>1451160.75</v>
      </c>
      <c r="AL44" s="90">
        <f>'COGS-PRICE-MARGIN_CWS'!$B120*AL35</f>
        <v>967440.5</v>
      </c>
      <c r="AM44" s="90">
        <f>'COGS-PRICE-MARGIN_CWS'!$B170*AM35</f>
        <v>1718122.8075000001</v>
      </c>
      <c r="AN44" s="90">
        <f>'COGS-PRICE-MARGIN_CWS'!$B170*AN35</f>
        <v>2750221.5350000001</v>
      </c>
      <c r="AO44" s="90">
        <f>'COGS-PRICE-MARGIN_CWS'!$B170*AO35</f>
        <v>3093233.5750000002</v>
      </c>
      <c r="AP44" s="90">
        <f>'COGS-PRICE-MARGIN_CWS'!$B170*AP35</f>
        <v>3093233.5750000002</v>
      </c>
      <c r="AQ44" s="90">
        <f>'COGS-PRICE-MARGIN_CWS'!$B170*AQ35</f>
        <v>3093233.5750000002</v>
      </c>
      <c r="AR44" s="90">
        <f>'COGS-PRICE-MARGIN_CWS'!$B170*AR35</f>
        <v>3093233.5750000002</v>
      </c>
      <c r="AS44" s="90">
        <f>'COGS-PRICE-MARGIN_CWS'!$B170*AS35</f>
        <v>3093233.5750000002</v>
      </c>
      <c r="AT44" s="90">
        <f>'COGS-PRICE-MARGIN_CWS'!$B170*AT35</f>
        <v>3093233.5750000002</v>
      </c>
      <c r="AU44" s="90">
        <f>'COGS-PRICE-MARGIN_CWS'!$B170*AU35</f>
        <v>3093233.5750000002</v>
      </c>
      <c r="AV44" s="90">
        <f>'COGS-PRICE-MARGIN_CWS'!$B170*AV35</f>
        <v>3093233.5750000002</v>
      </c>
      <c r="AW44" s="90">
        <f>'COGS-PRICE-MARGIN_CWS'!$B170*AW35</f>
        <v>3093233.5750000002</v>
      </c>
      <c r="AX44" s="90">
        <f>'COGS-PRICE-MARGIN_CWS'!$B170*AX35</f>
        <v>2061134.8475000001</v>
      </c>
      <c r="AY44" s="90">
        <f>'COGS-PRICE-MARGIN_CWS'!$B220*AY35</f>
        <v>1894100.2344500001</v>
      </c>
      <c r="AZ44" s="90">
        <f>'COGS-PRICE-MARGIN_CWS'!$B220*AZ35</f>
        <v>3031215.7731249998</v>
      </c>
      <c r="BA44" s="90">
        <f>'COGS-PRICE-MARGIN_CWS'!$B220*BA35</f>
        <v>3408069.6260000002</v>
      </c>
      <c r="BB44" s="90">
        <f>'COGS-PRICE-MARGIN_CWS'!$B220*BB35</f>
        <v>3408069.6260000002</v>
      </c>
      <c r="BC44" s="90">
        <f>'COGS-PRICE-MARGIN_CWS'!$B220*BC35</f>
        <v>3408069.6260000002</v>
      </c>
      <c r="BD44" s="90">
        <f>'COGS-PRICE-MARGIN_CWS'!$B220*BD35</f>
        <v>3408069.6260000002</v>
      </c>
      <c r="BE44" s="90">
        <f>'COGS-PRICE-MARGIN_CWS'!$B220*BE35</f>
        <v>3408069.6260000002</v>
      </c>
      <c r="BF44" s="90">
        <f>'COGS-PRICE-MARGIN_CWS'!$B220*BF35</f>
        <v>3408069.6260000002</v>
      </c>
      <c r="BG44" s="90">
        <f>'COGS-PRICE-MARGIN_CWS'!$B220*BG35</f>
        <v>3408069.6260000002</v>
      </c>
      <c r="BH44" s="90">
        <f>'COGS-PRICE-MARGIN_CWS'!$B220*BH35</f>
        <v>3408069.6260000002</v>
      </c>
      <c r="BI44" s="90">
        <f>'COGS-PRICE-MARGIN_CWS'!$B220*BI35</f>
        <v>3408069.6260000002</v>
      </c>
      <c r="BJ44" s="90">
        <f>'COGS-PRICE-MARGIN_CWS'!$B220*BJ35</f>
        <v>2274231.0773499999</v>
      </c>
      <c r="BK44" s="118">
        <f>SUM(C44:BJ44)</f>
        <v>102650121.58392504</v>
      </c>
    </row>
    <row r="45" spans="1:63" outlineLevel="1" x14ac:dyDescent="0.15">
      <c r="A45" s="47" t="s">
        <v>345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>
        <f>'REV-REC-MAINT_CWS'!$AO$141</f>
        <v>0</v>
      </c>
      <c r="AN45" s="12">
        <f>'REV-REC-MAINT_CWS'!$AO$141</f>
        <v>0</v>
      </c>
      <c r="AO45" s="12">
        <f>'REV-REC-MAINT_CWS'!$AO$141</f>
        <v>0</v>
      </c>
      <c r="AP45" s="12">
        <f>'REV-REC-MAINT_CWS'!$AO$141</f>
        <v>0</v>
      </c>
      <c r="AQ45" s="12">
        <f>'REV-REC-MAINT_CWS'!$AO$141</f>
        <v>0</v>
      </c>
      <c r="AR45" s="12">
        <f>'REV-REC-MAINT_CWS'!$AO$141</f>
        <v>0</v>
      </c>
      <c r="AS45" s="12">
        <f>'REV-REC-MAINT_CWS'!$AO$141</f>
        <v>0</v>
      </c>
      <c r="AT45" s="12">
        <f>'REV-REC-MAINT_CWS'!$AO$141</f>
        <v>0</v>
      </c>
      <c r="AU45" s="12">
        <f>'REV-REC-MAINT_CWS'!$AO$141</f>
        <v>0</v>
      </c>
      <c r="AV45" s="12">
        <f>'REV-REC-MAINT_CWS'!$AO$141</f>
        <v>0</v>
      </c>
      <c r="AW45" s="12">
        <f>'REV-REC-MAINT_CWS'!$AO$141</f>
        <v>0</v>
      </c>
      <c r="AX45" s="12">
        <f>'REV-REC-MAINT_CWS'!$AO$141</f>
        <v>0</v>
      </c>
      <c r="AY45" s="12">
        <f>'REV-REC-MAINT_CWS'!$AO$141</f>
        <v>0</v>
      </c>
      <c r="AZ45" s="12">
        <f>'REV-REC-MAINT_CWS'!$AO$141</f>
        <v>0</v>
      </c>
      <c r="BA45" s="12">
        <f>'REV-REC-MAINT_CWS'!$AO$141</f>
        <v>0</v>
      </c>
      <c r="BB45" s="12">
        <f>'REV-REC-MAINT_CWS'!$AO$141</f>
        <v>0</v>
      </c>
      <c r="BC45" s="12">
        <f>'REV-REC-MAINT_CWS'!$AO$141</f>
        <v>0</v>
      </c>
      <c r="BD45" s="12">
        <f>'REV-REC-MAINT_CWS'!$AO$141</f>
        <v>0</v>
      </c>
      <c r="BE45" s="12">
        <f>'REV-REC-MAINT_CWS'!$AO$141</f>
        <v>0</v>
      </c>
      <c r="BF45" s="12">
        <f>'REV-REC-MAINT_CWS'!$AO$141</f>
        <v>0</v>
      </c>
      <c r="BG45" s="12">
        <f>'REV-REC-MAINT_CWS'!$AO$141</f>
        <v>0</v>
      </c>
      <c r="BH45" s="12">
        <f>'REV-REC-MAINT_CWS'!$AO$141</f>
        <v>0</v>
      </c>
      <c r="BI45" s="12">
        <f>'REV-REC-MAINT_CWS'!$AO$141</f>
        <v>0</v>
      </c>
      <c r="BJ45" s="12">
        <f>'REV-REC-MAINT_CWS'!$AO$141</f>
        <v>0</v>
      </c>
      <c r="BK45" s="118">
        <f>SUM(C45:BJ45)</f>
        <v>0</v>
      </c>
    </row>
    <row r="46" spans="1:63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x14ac:dyDescent="0.15">
      <c r="A48" s="14" t="str">
        <f>'COGS-PRICE-MARGIN_CWS'!$A$28</f>
        <v>Producto Fusión</v>
      </c>
      <c r="B48" s="10"/>
      <c r="C48" s="10"/>
      <c r="D48" s="10"/>
      <c r="E48" s="10"/>
      <c r="F48" s="10"/>
      <c r="G48" s="10"/>
    </row>
    <row r="49" spans="1:63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outlineLevel="1" x14ac:dyDescent="0.15">
      <c r="A50" s="315" t="s">
        <v>207</v>
      </c>
      <c r="C50" s="169">
        <f>C$9</f>
        <v>0</v>
      </c>
      <c r="D50" s="169">
        <f t="shared" ref="D50:BJ50" si="24">D$9</f>
        <v>0</v>
      </c>
      <c r="E50" s="169">
        <f t="shared" si="24"/>
        <v>0</v>
      </c>
      <c r="F50" s="169">
        <f t="shared" si="24"/>
        <v>185</v>
      </c>
      <c r="G50" s="169">
        <f t="shared" si="24"/>
        <v>324</v>
      </c>
      <c r="H50" s="169">
        <f t="shared" si="24"/>
        <v>324</v>
      </c>
      <c r="I50" s="169">
        <f t="shared" si="24"/>
        <v>324</v>
      </c>
      <c r="J50" s="169">
        <f t="shared" si="24"/>
        <v>324</v>
      </c>
      <c r="K50" s="169">
        <f t="shared" si="24"/>
        <v>324</v>
      </c>
      <c r="L50" s="169">
        <f t="shared" si="24"/>
        <v>324</v>
      </c>
      <c r="M50" s="169">
        <f t="shared" si="24"/>
        <v>324</v>
      </c>
      <c r="N50" s="169">
        <f t="shared" si="24"/>
        <v>308</v>
      </c>
      <c r="O50" s="169">
        <f t="shared" si="24"/>
        <v>319</v>
      </c>
      <c r="P50" s="169">
        <f t="shared" si="24"/>
        <v>510</v>
      </c>
      <c r="Q50" s="169">
        <f t="shared" si="24"/>
        <v>574</v>
      </c>
      <c r="R50" s="169">
        <f t="shared" si="24"/>
        <v>574</v>
      </c>
      <c r="S50" s="169">
        <f t="shared" si="24"/>
        <v>574</v>
      </c>
      <c r="T50" s="169">
        <f t="shared" si="24"/>
        <v>574</v>
      </c>
      <c r="U50" s="169">
        <f t="shared" si="24"/>
        <v>574</v>
      </c>
      <c r="V50" s="169">
        <f t="shared" si="24"/>
        <v>574</v>
      </c>
      <c r="W50" s="169">
        <f t="shared" si="24"/>
        <v>574</v>
      </c>
      <c r="X50" s="169">
        <f t="shared" si="24"/>
        <v>574</v>
      </c>
      <c r="Y50" s="169">
        <f t="shared" si="24"/>
        <v>574</v>
      </c>
      <c r="Z50" s="169">
        <f t="shared" si="24"/>
        <v>383</v>
      </c>
      <c r="AA50" s="169">
        <f t="shared" si="24"/>
        <v>908</v>
      </c>
      <c r="AB50" s="169">
        <f t="shared" si="24"/>
        <v>1452</v>
      </c>
      <c r="AC50" s="169">
        <f t="shared" si="24"/>
        <v>1634</v>
      </c>
      <c r="AD50" s="169">
        <f t="shared" si="24"/>
        <v>1634</v>
      </c>
      <c r="AE50" s="169">
        <f t="shared" si="24"/>
        <v>1634</v>
      </c>
      <c r="AF50" s="169">
        <f t="shared" si="24"/>
        <v>1634</v>
      </c>
      <c r="AG50" s="169">
        <f t="shared" si="24"/>
        <v>1634</v>
      </c>
      <c r="AH50" s="169">
        <f t="shared" si="24"/>
        <v>1634</v>
      </c>
      <c r="AI50" s="169">
        <f t="shared" si="24"/>
        <v>1634</v>
      </c>
      <c r="AJ50" s="169">
        <f t="shared" si="24"/>
        <v>1634</v>
      </c>
      <c r="AK50" s="169">
        <f t="shared" si="24"/>
        <v>1634</v>
      </c>
      <c r="AL50" s="169">
        <f t="shared" si="24"/>
        <v>1089</v>
      </c>
      <c r="AM50" s="169">
        <f t="shared" si="24"/>
        <v>935</v>
      </c>
      <c r="AN50" s="169">
        <f t="shared" si="24"/>
        <v>1496</v>
      </c>
      <c r="AO50" s="169">
        <f t="shared" si="24"/>
        <v>1683</v>
      </c>
      <c r="AP50" s="169">
        <f t="shared" si="24"/>
        <v>1683</v>
      </c>
      <c r="AQ50" s="169">
        <f t="shared" si="24"/>
        <v>1683</v>
      </c>
      <c r="AR50" s="169">
        <f t="shared" si="24"/>
        <v>1683</v>
      </c>
      <c r="AS50" s="169">
        <f t="shared" si="24"/>
        <v>1683</v>
      </c>
      <c r="AT50" s="169">
        <f t="shared" si="24"/>
        <v>1683</v>
      </c>
      <c r="AU50" s="169">
        <f t="shared" si="24"/>
        <v>1683</v>
      </c>
      <c r="AV50" s="169">
        <f t="shared" si="24"/>
        <v>1683</v>
      </c>
      <c r="AW50" s="169">
        <f t="shared" si="24"/>
        <v>1683</v>
      </c>
      <c r="AX50" s="169">
        <f t="shared" si="24"/>
        <v>1122</v>
      </c>
      <c r="AY50" s="169">
        <f t="shared" si="24"/>
        <v>963</v>
      </c>
      <c r="AZ50" s="169">
        <f t="shared" si="24"/>
        <v>1541</v>
      </c>
      <c r="BA50" s="169">
        <f t="shared" si="24"/>
        <v>1733</v>
      </c>
      <c r="BB50" s="169">
        <f t="shared" si="24"/>
        <v>1733</v>
      </c>
      <c r="BC50" s="169">
        <f t="shared" si="24"/>
        <v>1733</v>
      </c>
      <c r="BD50" s="169">
        <f t="shared" si="24"/>
        <v>1733</v>
      </c>
      <c r="BE50" s="169">
        <f t="shared" si="24"/>
        <v>1733</v>
      </c>
      <c r="BF50" s="169">
        <f t="shared" si="24"/>
        <v>1733</v>
      </c>
      <c r="BG50" s="169">
        <f t="shared" si="24"/>
        <v>1733</v>
      </c>
      <c r="BH50" s="169">
        <f t="shared" si="24"/>
        <v>1733</v>
      </c>
      <c r="BI50" s="169">
        <f t="shared" si="24"/>
        <v>1733</v>
      </c>
      <c r="BJ50" s="169">
        <f t="shared" si="24"/>
        <v>1156</v>
      </c>
      <c r="BK50" s="316">
        <f>SUM(C50:BJ50)</f>
        <v>65251</v>
      </c>
    </row>
    <row r="51" spans="1:63" outlineLevel="1" x14ac:dyDescent="0.15">
      <c r="A51" s="47" t="s">
        <v>314</v>
      </c>
      <c r="C51" s="169">
        <f>'COGS-PRICE-MARGIN_CWS'!$B29*C50</f>
        <v>0</v>
      </c>
      <c r="D51" s="169">
        <f>'COGS-PRICE-MARGIN_CWS'!$B29*D50</f>
        <v>0</v>
      </c>
      <c r="E51" s="169">
        <f>'COGS-PRICE-MARGIN_CWS'!$B29*E50</f>
        <v>0</v>
      </c>
      <c r="F51" s="97">
        <f>'COGS-PRICE-MARGIN_CWS'!$B29*F50</f>
        <v>4070000</v>
      </c>
      <c r="G51" s="97">
        <f>'COGS-PRICE-MARGIN_CWS'!$B29*G50</f>
        <v>7128000</v>
      </c>
      <c r="H51" s="97">
        <f>'COGS-PRICE-MARGIN_CWS'!$B29*H50</f>
        <v>7128000</v>
      </c>
      <c r="I51" s="97">
        <f>'COGS-PRICE-MARGIN_CWS'!$B29*I50</f>
        <v>7128000</v>
      </c>
      <c r="J51" s="97">
        <f>'COGS-PRICE-MARGIN_CWS'!$B29*J50</f>
        <v>7128000</v>
      </c>
      <c r="K51" s="97">
        <f>'COGS-PRICE-MARGIN_CWS'!$B29*K50</f>
        <v>7128000</v>
      </c>
      <c r="L51" s="97">
        <f>'COGS-PRICE-MARGIN_CWS'!$B29*L50</f>
        <v>7128000</v>
      </c>
      <c r="M51" s="97">
        <f>'COGS-PRICE-MARGIN_CWS'!$B29*M50</f>
        <v>7128000</v>
      </c>
      <c r="N51" s="97">
        <f>'COGS-PRICE-MARGIN_CWS'!$B29*N50</f>
        <v>6776000</v>
      </c>
      <c r="O51" s="97">
        <f>'COGS-PRICE-MARGIN_CWS'!$B79*O50</f>
        <v>7509260</v>
      </c>
      <c r="P51" s="97">
        <f>'COGS-PRICE-MARGIN_CWS'!$B79*P50</f>
        <v>12005400</v>
      </c>
      <c r="Q51" s="97">
        <f>'COGS-PRICE-MARGIN_CWS'!$B79*Q50</f>
        <v>13511960</v>
      </c>
      <c r="R51" s="97">
        <f>'COGS-PRICE-MARGIN_CWS'!$B79*R50</f>
        <v>13511960</v>
      </c>
      <c r="S51" s="97">
        <f>'COGS-PRICE-MARGIN_CWS'!$B79*S50</f>
        <v>13511960</v>
      </c>
      <c r="T51" s="97">
        <f>'COGS-PRICE-MARGIN_CWS'!$B79*T50</f>
        <v>13511960</v>
      </c>
      <c r="U51" s="97">
        <f>'COGS-PRICE-MARGIN_CWS'!$B79*U50</f>
        <v>13511960</v>
      </c>
      <c r="V51" s="97">
        <f>'COGS-PRICE-MARGIN_CWS'!$B79*V50</f>
        <v>13511960</v>
      </c>
      <c r="W51" s="97">
        <f>'COGS-PRICE-MARGIN_CWS'!$B79*W50</f>
        <v>13511960</v>
      </c>
      <c r="X51" s="97">
        <f>'COGS-PRICE-MARGIN_CWS'!$B79*X50</f>
        <v>13511960</v>
      </c>
      <c r="Y51" s="97">
        <f>'COGS-PRICE-MARGIN_CWS'!$B79*Y50</f>
        <v>13511960</v>
      </c>
      <c r="Z51" s="97">
        <f>'COGS-PRICE-MARGIN_CWS'!$B79*Z50</f>
        <v>9015820</v>
      </c>
      <c r="AA51" s="97">
        <f>'COGS-PRICE-MARGIN_CWS'!$B129*AA50</f>
        <v>22870522.400000002</v>
      </c>
      <c r="AB51" s="97">
        <f>'COGS-PRICE-MARGIN_CWS'!$B129*AB50</f>
        <v>36572685.600000001</v>
      </c>
      <c r="AC51" s="97">
        <f>'COGS-PRICE-MARGIN_CWS'!$B129*AC50</f>
        <v>41156865.200000003</v>
      </c>
      <c r="AD51" s="97">
        <f>'COGS-PRICE-MARGIN_CWS'!$B129*AD50</f>
        <v>41156865.200000003</v>
      </c>
      <c r="AE51" s="97">
        <f>'COGS-PRICE-MARGIN_CWS'!$B129*AE50</f>
        <v>41156865.200000003</v>
      </c>
      <c r="AF51" s="97">
        <f>'COGS-PRICE-MARGIN_CWS'!$B129*AF50</f>
        <v>41156865.200000003</v>
      </c>
      <c r="AG51" s="97">
        <f>'COGS-PRICE-MARGIN_CWS'!$B129*AG50</f>
        <v>41156865.200000003</v>
      </c>
      <c r="AH51" s="97">
        <f>'COGS-PRICE-MARGIN_CWS'!$B129*AH50</f>
        <v>41156865.200000003</v>
      </c>
      <c r="AI51" s="97">
        <f>'COGS-PRICE-MARGIN_CWS'!$B129*AI50</f>
        <v>41156865.200000003</v>
      </c>
      <c r="AJ51" s="97">
        <f>'COGS-PRICE-MARGIN_CWS'!$B129*AJ50</f>
        <v>41156865.200000003</v>
      </c>
      <c r="AK51" s="97">
        <f>'COGS-PRICE-MARGIN_CWS'!$B129*AK50</f>
        <v>41156865.200000003</v>
      </c>
      <c r="AL51" s="97">
        <f>'COGS-PRICE-MARGIN_CWS'!$B129*AL50</f>
        <v>27429514.200000003</v>
      </c>
      <c r="AM51" s="97">
        <f>'COGS-PRICE-MARGIN_CWS'!$B179*AM50</f>
        <v>25199134.510000002</v>
      </c>
      <c r="AN51" s="97">
        <f>'COGS-PRICE-MARGIN_CWS'!$B179*AN50</f>
        <v>40318615.216000006</v>
      </c>
      <c r="AO51" s="97">
        <f>'COGS-PRICE-MARGIN_CWS'!$B179*AO50</f>
        <v>45358442.118000008</v>
      </c>
      <c r="AP51" s="97">
        <f>'COGS-PRICE-MARGIN_CWS'!$B179*AP50</f>
        <v>45358442.118000008</v>
      </c>
      <c r="AQ51" s="97">
        <f>'COGS-PRICE-MARGIN_CWS'!$B179*AQ50</f>
        <v>45358442.118000008</v>
      </c>
      <c r="AR51" s="97">
        <f>'COGS-PRICE-MARGIN_CWS'!$B179*AR50</f>
        <v>45358442.118000008</v>
      </c>
      <c r="AS51" s="97">
        <f>'COGS-PRICE-MARGIN_CWS'!$B179*AS50</f>
        <v>45358442.118000008</v>
      </c>
      <c r="AT51" s="97">
        <f>'COGS-PRICE-MARGIN_CWS'!$B179*AT50</f>
        <v>45358442.118000008</v>
      </c>
      <c r="AU51" s="97">
        <f>'COGS-PRICE-MARGIN_CWS'!$B179*AU50</f>
        <v>45358442.118000008</v>
      </c>
      <c r="AV51" s="97">
        <f>'COGS-PRICE-MARGIN_CWS'!$B179*AV50</f>
        <v>45358442.118000008</v>
      </c>
      <c r="AW51" s="97">
        <f>'COGS-PRICE-MARGIN_CWS'!$B179*AW50</f>
        <v>45358442.118000008</v>
      </c>
      <c r="AX51" s="97">
        <f>'COGS-PRICE-MARGIN_CWS'!$B179*AX50</f>
        <v>30238961.412000004</v>
      </c>
      <c r="AY51" s="97">
        <f>'COGS-PRICE-MARGIN_CWS'!$B129*AY50</f>
        <v>24255851.400000002</v>
      </c>
      <c r="AZ51" s="97">
        <f>'COGS-PRICE-MARGIN_CWS'!$B129*AZ50</f>
        <v>38814399.800000004</v>
      </c>
      <c r="BA51" s="97">
        <f>'COGS-PRICE-MARGIN_CWS'!$B129*BA50</f>
        <v>43650457.400000006</v>
      </c>
      <c r="BB51" s="97">
        <f>'COGS-PRICE-MARGIN_CWS'!$B129*BB50</f>
        <v>43650457.400000006</v>
      </c>
      <c r="BC51" s="97">
        <f>'COGS-PRICE-MARGIN_CWS'!$B129*BC50</f>
        <v>43650457.400000006</v>
      </c>
      <c r="BD51" s="97">
        <f>'COGS-PRICE-MARGIN_CWS'!$B129*BD50</f>
        <v>43650457.400000006</v>
      </c>
      <c r="BE51" s="97">
        <f>'COGS-PRICE-MARGIN_CWS'!$B129*BE50</f>
        <v>43650457.400000006</v>
      </c>
      <c r="BF51" s="97">
        <f>'COGS-PRICE-MARGIN_CWS'!$B129*BF50</f>
        <v>43650457.400000006</v>
      </c>
      <c r="BG51" s="97">
        <f>'COGS-PRICE-MARGIN_CWS'!$B129*BG50</f>
        <v>43650457.400000006</v>
      </c>
      <c r="BH51" s="97">
        <f>'COGS-PRICE-MARGIN_CWS'!$B129*BH50</f>
        <v>43650457.400000006</v>
      </c>
      <c r="BI51" s="97">
        <f>'COGS-PRICE-MARGIN_CWS'!$B129*BI50</f>
        <v>43650457.400000006</v>
      </c>
      <c r="BJ51" s="97">
        <f>'COGS-PRICE-MARGIN_CWS'!$B129*BJ50</f>
        <v>29117096.800000004</v>
      </c>
      <c r="BK51" s="118">
        <f>SUM(C51:BJ51)</f>
        <v>1657188783.8000011</v>
      </c>
    </row>
    <row r="52" spans="1:63" outlineLevel="1" x14ac:dyDescent="0.15">
      <c r="A52" s="47" t="s">
        <v>335</v>
      </c>
      <c r="C52" s="98">
        <f>'COGS-PRICE-MARGIN_CWS'!$C$29</f>
        <v>0</v>
      </c>
      <c r="D52" s="98">
        <f>'COGS-PRICE-MARGIN_CWS'!$C29</f>
        <v>0</v>
      </c>
      <c r="E52" s="98">
        <f>'COGS-PRICE-MARGIN_CWS'!$C29</f>
        <v>0</v>
      </c>
      <c r="F52" s="98">
        <f>'COGS-PRICE-MARGIN_CWS'!$C29</f>
        <v>0</v>
      </c>
      <c r="G52" s="98">
        <f>'COGS-PRICE-MARGIN_CWS'!$C29</f>
        <v>0</v>
      </c>
      <c r="H52" s="98">
        <f>'COGS-PRICE-MARGIN_CWS'!$C29</f>
        <v>0</v>
      </c>
      <c r="I52" s="98">
        <f>'COGS-PRICE-MARGIN_CWS'!$C29</f>
        <v>0</v>
      </c>
      <c r="J52" s="98">
        <f>'COGS-PRICE-MARGIN_CWS'!$C29</f>
        <v>0</v>
      </c>
      <c r="K52" s="98">
        <f>'COGS-PRICE-MARGIN_CWS'!$C29</f>
        <v>0</v>
      </c>
      <c r="L52" s="98">
        <f>'COGS-PRICE-MARGIN_CWS'!$C29</f>
        <v>0</v>
      </c>
      <c r="M52" s="98">
        <f>'COGS-PRICE-MARGIN_CWS'!$C29</f>
        <v>0</v>
      </c>
      <c r="N52" s="98">
        <f>'COGS-PRICE-MARGIN_CWS'!$C29</f>
        <v>0</v>
      </c>
      <c r="O52" s="116">
        <f>'COGS-PRICE-MARGIN_CWS'!$C79</f>
        <v>0</v>
      </c>
      <c r="P52" s="116">
        <f>'COGS-PRICE-MARGIN_CWS'!$C79</f>
        <v>0</v>
      </c>
      <c r="Q52" s="116">
        <f>'COGS-PRICE-MARGIN_CWS'!$C79</f>
        <v>0</v>
      </c>
      <c r="R52" s="116">
        <f>'COGS-PRICE-MARGIN_CWS'!$C79</f>
        <v>0</v>
      </c>
      <c r="S52" s="116">
        <f>'COGS-PRICE-MARGIN_CWS'!$C79</f>
        <v>0</v>
      </c>
      <c r="T52" s="116">
        <f>'COGS-PRICE-MARGIN_CWS'!$C79</f>
        <v>0</v>
      </c>
      <c r="U52" s="116">
        <f>'COGS-PRICE-MARGIN_CWS'!$C79</f>
        <v>0</v>
      </c>
      <c r="V52" s="116">
        <f>'COGS-PRICE-MARGIN_CWS'!$C79</f>
        <v>0</v>
      </c>
      <c r="W52" s="116">
        <f>'COGS-PRICE-MARGIN_CWS'!$C79</f>
        <v>0</v>
      </c>
      <c r="X52" s="116">
        <f>'COGS-PRICE-MARGIN_CWS'!$C79</f>
        <v>0</v>
      </c>
      <c r="Y52" s="116">
        <f>'COGS-PRICE-MARGIN_CWS'!$C79</f>
        <v>0</v>
      </c>
      <c r="Z52" s="116">
        <f>'COGS-PRICE-MARGIN_CWS'!$C79</f>
        <v>0</v>
      </c>
      <c r="AA52" s="116">
        <f>'COGS-PRICE-MARGIN_CWS'!$C129</f>
        <v>0</v>
      </c>
      <c r="AB52" s="116">
        <f>'COGS-PRICE-MARGIN_CWS'!$C129</f>
        <v>0</v>
      </c>
      <c r="AC52" s="116">
        <f>'COGS-PRICE-MARGIN_CWS'!$C129</f>
        <v>0</v>
      </c>
      <c r="AD52" s="116">
        <f>'COGS-PRICE-MARGIN_CWS'!$C129</f>
        <v>0</v>
      </c>
      <c r="AE52" s="116">
        <f>'COGS-PRICE-MARGIN_CWS'!$C129</f>
        <v>0</v>
      </c>
      <c r="AF52" s="116">
        <f>'COGS-PRICE-MARGIN_CWS'!$C129</f>
        <v>0</v>
      </c>
      <c r="AG52" s="116">
        <f>'COGS-PRICE-MARGIN_CWS'!$C129</f>
        <v>0</v>
      </c>
      <c r="AH52" s="116">
        <f>'COGS-PRICE-MARGIN_CWS'!$C129</f>
        <v>0</v>
      </c>
      <c r="AI52" s="116">
        <f>'COGS-PRICE-MARGIN_CWS'!$C129</f>
        <v>0</v>
      </c>
      <c r="AJ52" s="116">
        <f>'COGS-PRICE-MARGIN_CWS'!$C129</f>
        <v>0</v>
      </c>
      <c r="AK52" s="116">
        <f>'COGS-PRICE-MARGIN_CWS'!$C129</f>
        <v>0</v>
      </c>
      <c r="AL52" s="116">
        <f>'COGS-PRICE-MARGIN_CWS'!$C129</f>
        <v>0</v>
      </c>
      <c r="AM52" s="98">
        <f>'COGS-PRICE-MARGIN_CWS'!$C179</f>
        <v>0</v>
      </c>
      <c r="AN52" s="98">
        <f>'COGS-PRICE-MARGIN_CWS'!$C179</f>
        <v>0</v>
      </c>
      <c r="AO52" s="98">
        <f>'COGS-PRICE-MARGIN_CWS'!$C179</f>
        <v>0</v>
      </c>
      <c r="AP52" s="98">
        <f>'COGS-PRICE-MARGIN_CWS'!$C179</f>
        <v>0</v>
      </c>
      <c r="AQ52" s="98">
        <f>'COGS-PRICE-MARGIN_CWS'!$C179</f>
        <v>0</v>
      </c>
      <c r="AR52" s="98">
        <f>'COGS-PRICE-MARGIN_CWS'!$C179</f>
        <v>0</v>
      </c>
      <c r="AS52" s="98">
        <f>'COGS-PRICE-MARGIN_CWS'!$C179</f>
        <v>0</v>
      </c>
      <c r="AT52" s="98">
        <f>'COGS-PRICE-MARGIN_CWS'!$C179</f>
        <v>0</v>
      </c>
      <c r="AU52" s="98">
        <f>'COGS-PRICE-MARGIN_CWS'!$C179</f>
        <v>0</v>
      </c>
      <c r="AV52" s="98">
        <f>'COGS-PRICE-MARGIN_CWS'!$C179</f>
        <v>0</v>
      </c>
      <c r="AW52" s="98">
        <f>'COGS-PRICE-MARGIN_CWS'!$C179</f>
        <v>0</v>
      </c>
      <c r="AX52" s="98">
        <f>'COGS-PRICE-MARGIN_CWS'!$C179</f>
        <v>0</v>
      </c>
      <c r="AY52" s="98">
        <f>'COGS-PRICE-MARGIN_CWS'!$C129</f>
        <v>0</v>
      </c>
      <c r="AZ52" s="98">
        <f>'COGS-PRICE-MARGIN_CWS'!$C129</f>
        <v>0</v>
      </c>
      <c r="BA52" s="98">
        <f>'COGS-PRICE-MARGIN_CWS'!$C129</f>
        <v>0</v>
      </c>
      <c r="BB52" s="98">
        <f>'COGS-PRICE-MARGIN_CWS'!$C129</f>
        <v>0</v>
      </c>
      <c r="BC52" s="98">
        <f>'COGS-PRICE-MARGIN_CWS'!$C129</f>
        <v>0</v>
      </c>
      <c r="BD52" s="98">
        <f>'COGS-PRICE-MARGIN_CWS'!$C129</f>
        <v>0</v>
      </c>
      <c r="BE52" s="98">
        <f>'COGS-PRICE-MARGIN_CWS'!$C129</f>
        <v>0</v>
      </c>
      <c r="BF52" s="98">
        <f>'COGS-PRICE-MARGIN_CWS'!$C129</f>
        <v>0</v>
      </c>
      <c r="BG52" s="98">
        <f>'COGS-PRICE-MARGIN_CWS'!$C129</f>
        <v>0</v>
      </c>
      <c r="BH52" s="98">
        <f>'COGS-PRICE-MARGIN_CWS'!$C129</f>
        <v>0</v>
      </c>
      <c r="BI52" s="98">
        <f>'COGS-PRICE-MARGIN_CWS'!$C129</f>
        <v>0</v>
      </c>
      <c r="BJ52" s="98">
        <f>'COGS-PRICE-MARGIN_CWS'!$C129</f>
        <v>0</v>
      </c>
      <c r="BK52" s="35">
        <f>COLUMNS(C52:BJ52)</f>
        <v>60</v>
      </c>
    </row>
    <row r="53" spans="1:63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outlineLevel="1" x14ac:dyDescent="0.15">
      <c r="A54" s="16" t="s">
        <v>336</v>
      </c>
      <c r="C54" s="367">
        <f t="shared" ref="C54:BJ54" si="25">C51*(1-C52)</f>
        <v>0</v>
      </c>
      <c r="D54" s="367">
        <f t="shared" si="25"/>
        <v>0</v>
      </c>
      <c r="E54" s="367">
        <f t="shared" si="25"/>
        <v>0</v>
      </c>
      <c r="F54" s="99">
        <f t="shared" si="25"/>
        <v>4070000</v>
      </c>
      <c r="G54" s="99">
        <f t="shared" si="25"/>
        <v>7128000</v>
      </c>
      <c r="H54" s="99">
        <f t="shared" si="25"/>
        <v>7128000</v>
      </c>
      <c r="I54" s="99">
        <f t="shared" si="25"/>
        <v>7128000</v>
      </c>
      <c r="J54" s="99">
        <f t="shared" si="25"/>
        <v>7128000</v>
      </c>
      <c r="K54" s="99">
        <f t="shared" si="25"/>
        <v>7128000</v>
      </c>
      <c r="L54" s="99">
        <f t="shared" si="25"/>
        <v>7128000</v>
      </c>
      <c r="M54" s="99">
        <f t="shared" si="25"/>
        <v>7128000</v>
      </c>
      <c r="N54" s="99">
        <f t="shared" si="25"/>
        <v>6776000</v>
      </c>
      <c r="O54" s="99">
        <f t="shared" si="25"/>
        <v>7509260</v>
      </c>
      <c r="P54" s="99">
        <f t="shared" si="25"/>
        <v>12005400</v>
      </c>
      <c r="Q54" s="99">
        <f t="shared" si="25"/>
        <v>13511960</v>
      </c>
      <c r="R54" s="99">
        <f t="shared" si="25"/>
        <v>13511960</v>
      </c>
      <c r="S54" s="99">
        <f t="shared" si="25"/>
        <v>13511960</v>
      </c>
      <c r="T54" s="99">
        <f t="shared" si="25"/>
        <v>13511960</v>
      </c>
      <c r="U54" s="99">
        <f t="shared" si="25"/>
        <v>13511960</v>
      </c>
      <c r="V54" s="99">
        <f t="shared" si="25"/>
        <v>13511960</v>
      </c>
      <c r="W54" s="99">
        <f t="shared" si="25"/>
        <v>13511960</v>
      </c>
      <c r="X54" s="99">
        <f t="shared" si="25"/>
        <v>13511960</v>
      </c>
      <c r="Y54" s="99">
        <f t="shared" si="25"/>
        <v>13511960</v>
      </c>
      <c r="Z54" s="99">
        <f t="shared" si="25"/>
        <v>9015820</v>
      </c>
      <c r="AA54" s="99">
        <f t="shared" si="25"/>
        <v>22870522.400000002</v>
      </c>
      <c r="AB54" s="99">
        <f t="shared" si="25"/>
        <v>36572685.600000001</v>
      </c>
      <c r="AC54" s="99">
        <f t="shared" si="25"/>
        <v>41156865.200000003</v>
      </c>
      <c r="AD54" s="99">
        <f t="shared" si="25"/>
        <v>41156865.200000003</v>
      </c>
      <c r="AE54" s="99">
        <f t="shared" si="25"/>
        <v>41156865.200000003</v>
      </c>
      <c r="AF54" s="99">
        <f t="shared" si="25"/>
        <v>41156865.200000003</v>
      </c>
      <c r="AG54" s="99">
        <f t="shared" si="25"/>
        <v>41156865.200000003</v>
      </c>
      <c r="AH54" s="99">
        <f t="shared" si="25"/>
        <v>41156865.200000003</v>
      </c>
      <c r="AI54" s="99">
        <f t="shared" si="25"/>
        <v>41156865.200000003</v>
      </c>
      <c r="AJ54" s="99">
        <f t="shared" si="25"/>
        <v>41156865.200000003</v>
      </c>
      <c r="AK54" s="99">
        <f t="shared" si="25"/>
        <v>41156865.200000003</v>
      </c>
      <c r="AL54" s="99">
        <f t="shared" si="25"/>
        <v>27429514.200000003</v>
      </c>
      <c r="AM54" s="99">
        <f t="shared" si="25"/>
        <v>25199134.510000002</v>
      </c>
      <c r="AN54" s="99">
        <f t="shared" si="25"/>
        <v>40318615.216000006</v>
      </c>
      <c r="AO54" s="99">
        <f t="shared" si="25"/>
        <v>45358442.118000008</v>
      </c>
      <c r="AP54" s="99">
        <f t="shared" si="25"/>
        <v>45358442.118000008</v>
      </c>
      <c r="AQ54" s="99">
        <f t="shared" si="25"/>
        <v>45358442.118000008</v>
      </c>
      <c r="AR54" s="99">
        <f t="shared" si="25"/>
        <v>45358442.118000008</v>
      </c>
      <c r="AS54" s="99">
        <f t="shared" si="25"/>
        <v>45358442.118000008</v>
      </c>
      <c r="AT54" s="99">
        <f t="shared" si="25"/>
        <v>45358442.118000008</v>
      </c>
      <c r="AU54" s="99">
        <f t="shared" si="25"/>
        <v>45358442.118000008</v>
      </c>
      <c r="AV54" s="99">
        <f t="shared" si="25"/>
        <v>45358442.118000008</v>
      </c>
      <c r="AW54" s="99">
        <f t="shared" si="25"/>
        <v>45358442.118000008</v>
      </c>
      <c r="AX54" s="99">
        <f t="shared" si="25"/>
        <v>30238961.412000004</v>
      </c>
      <c r="AY54" s="99">
        <f t="shared" si="25"/>
        <v>24255851.400000002</v>
      </c>
      <c r="AZ54" s="99">
        <f t="shared" si="25"/>
        <v>38814399.800000004</v>
      </c>
      <c r="BA54" s="99">
        <f t="shared" si="25"/>
        <v>43650457.400000006</v>
      </c>
      <c r="BB54" s="99">
        <f t="shared" si="25"/>
        <v>43650457.400000006</v>
      </c>
      <c r="BC54" s="99">
        <f t="shared" si="25"/>
        <v>43650457.400000006</v>
      </c>
      <c r="BD54" s="99">
        <f t="shared" si="25"/>
        <v>43650457.400000006</v>
      </c>
      <c r="BE54" s="99">
        <f t="shared" si="25"/>
        <v>43650457.400000006</v>
      </c>
      <c r="BF54" s="99">
        <f t="shared" si="25"/>
        <v>43650457.400000006</v>
      </c>
      <c r="BG54" s="99">
        <f t="shared" si="25"/>
        <v>43650457.400000006</v>
      </c>
      <c r="BH54" s="99">
        <f t="shared" si="25"/>
        <v>43650457.400000006</v>
      </c>
      <c r="BI54" s="99">
        <f t="shared" si="25"/>
        <v>43650457.400000006</v>
      </c>
      <c r="BJ54" s="99">
        <f t="shared" si="25"/>
        <v>29117096.800000004</v>
      </c>
      <c r="BK54" s="118">
        <f>SUM(C54:BJ54)</f>
        <v>1657188783.8000011</v>
      </c>
    </row>
    <row r="55" spans="1:63" outlineLevel="1" x14ac:dyDescent="0.15">
      <c r="A55" s="33"/>
    </row>
    <row r="56" spans="1:63" outlineLevel="1" x14ac:dyDescent="0.15">
      <c r="A56" s="16" t="s">
        <v>304</v>
      </c>
    </row>
    <row r="57" spans="1:63" outlineLevel="1" x14ac:dyDescent="0.15">
      <c r="A57" s="16"/>
    </row>
    <row r="58" spans="1:63" outlineLevel="1" x14ac:dyDescent="0.15">
      <c r="A58" s="47" t="str">
        <f>'COGS-PRICE-MARGIN_CWS'!$A$29</f>
        <v>Plato servicio</v>
      </c>
      <c r="C58" s="169">
        <f>'COGS-PRICE-MARGIN_CWS'!$E29*C50</f>
        <v>0</v>
      </c>
      <c r="D58" s="169">
        <f>'COGS-PRICE-MARGIN_CWS'!$E29*D50</f>
        <v>0</v>
      </c>
      <c r="E58" s="169">
        <f>'COGS-PRICE-MARGIN_CWS'!$E29*E50</f>
        <v>0</v>
      </c>
      <c r="F58" s="97">
        <f>'COGS-PRICE-MARGIN_CWS'!$E29*F50</f>
        <v>2127500</v>
      </c>
      <c r="G58" s="97">
        <f>'COGS-PRICE-MARGIN_CWS'!$E29*G50</f>
        <v>3726000</v>
      </c>
      <c r="H58" s="97">
        <f>'COGS-PRICE-MARGIN_CWS'!$E29*H50</f>
        <v>3726000</v>
      </c>
      <c r="I58" s="97">
        <f>'COGS-PRICE-MARGIN_CWS'!$E29*I50</f>
        <v>3726000</v>
      </c>
      <c r="J58" s="97">
        <f>'COGS-PRICE-MARGIN_CWS'!$E29*J50</f>
        <v>3726000</v>
      </c>
      <c r="K58" s="97">
        <f>'COGS-PRICE-MARGIN_CWS'!$E29*K50</f>
        <v>3726000</v>
      </c>
      <c r="L58" s="97">
        <f>'COGS-PRICE-MARGIN_CWS'!$E29*L50</f>
        <v>3726000</v>
      </c>
      <c r="M58" s="97">
        <f>'COGS-PRICE-MARGIN_CWS'!$E29*M50</f>
        <v>3726000</v>
      </c>
      <c r="N58" s="97">
        <f>'COGS-PRICE-MARGIN_CWS'!$E29*N50</f>
        <v>3542000</v>
      </c>
      <c r="O58" s="97">
        <f>'COGS-PRICE-MARGIN_CWS'!$E79*O50</f>
        <v>3925295</v>
      </c>
      <c r="P58" s="97">
        <f>'COGS-PRICE-MARGIN_CWS'!$E79*P50</f>
        <v>6275550</v>
      </c>
      <c r="Q58" s="97">
        <f>'COGS-PRICE-MARGIN_CWS'!$E79*Q50</f>
        <v>7063070</v>
      </c>
      <c r="R58" s="97">
        <f>'COGS-PRICE-MARGIN_CWS'!$E79*R50</f>
        <v>7063070</v>
      </c>
      <c r="S58" s="97">
        <f>'COGS-PRICE-MARGIN_CWS'!$E79*S50</f>
        <v>7063070</v>
      </c>
      <c r="T58" s="97">
        <f>'COGS-PRICE-MARGIN_CWS'!$E79*T50</f>
        <v>7063070</v>
      </c>
      <c r="U58" s="97">
        <f>'COGS-PRICE-MARGIN_CWS'!$E79*U50</f>
        <v>7063070</v>
      </c>
      <c r="V58" s="97">
        <f>'COGS-PRICE-MARGIN_CWS'!$E79*V50</f>
        <v>7063070</v>
      </c>
      <c r="W58" s="97">
        <f>'COGS-PRICE-MARGIN_CWS'!$E79*W50</f>
        <v>7063070</v>
      </c>
      <c r="X58" s="97">
        <f>'COGS-PRICE-MARGIN_CWS'!$E79*X50</f>
        <v>7063070</v>
      </c>
      <c r="Y58" s="97">
        <f>'COGS-PRICE-MARGIN_CWS'!$E79*Y50</f>
        <v>7063070</v>
      </c>
      <c r="Z58" s="97">
        <f>'COGS-PRICE-MARGIN_CWS'!$E79*Z$50</f>
        <v>4712815</v>
      </c>
      <c r="AA58" s="97">
        <f>'COGS-PRICE-MARGIN_CWS'!$E129*AA$50</f>
        <v>11955045.800000001</v>
      </c>
      <c r="AB58" s="97">
        <f>'COGS-PRICE-MARGIN_CWS'!$E129*AB$50</f>
        <v>19117540.199999999</v>
      </c>
      <c r="AC58" s="97">
        <f>'COGS-PRICE-MARGIN_CWS'!$E129*AC$50</f>
        <v>21513815.900000002</v>
      </c>
      <c r="AD58" s="97">
        <f>'COGS-PRICE-MARGIN_CWS'!$E129*AD$50</f>
        <v>21513815.900000002</v>
      </c>
      <c r="AE58" s="97">
        <f>'COGS-PRICE-MARGIN_CWS'!$E129*AE$50</f>
        <v>21513815.900000002</v>
      </c>
      <c r="AF58" s="97">
        <f>'COGS-PRICE-MARGIN_CWS'!$E129*AF$50</f>
        <v>21513815.900000002</v>
      </c>
      <c r="AG58" s="97">
        <f>'COGS-PRICE-MARGIN_CWS'!$E129*AG$50</f>
        <v>21513815.900000002</v>
      </c>
      <c r="AH58" s="97">
        <f>'COGS-PRICE-MARGIN_CWS'!$E129*AH$50</f>
        <v>21513815.900000002</v>
      </c>
      <c r="AI58" s="97">
        <f>'COGS-PRICE-MARGIN_CWS'!$E129*AI$50</f>
        <v>21513815.900000002</v>
      </c>
      <c r="AJ58" s="97">
        <f>'COGS-PRICE-MARGIN_CWS'!$E129*AJ$50</f>
        <v>21513815.900000002</v>
      </c>
      <c r="AK58" s="97">
        <f>'COGS-PRICE-MARGIN_CWS'!$E129*AK$50</f>
        <v>21513815.900000002</v>
      </c>
      <c r="AL58" s="97">
        <f>'COGS-PRICE-MARGIN_CWS'!$E129*AL$50</f>
        <v>14338155.15</v>
      </c>
      <c r="AM58" s="97">
        <f>'COGS-PRICE-MARGIN_CWS'!$E129*AM$50</f>
        <v>12310537.25</v>
      </c>
      <c r="AN58" s="97">
        <f>'COGS-PRICE-MARGIN_CWS'!$E129*AN$50</f>
        <v>19696859.600000001</v>
      </c>
      <c r="AO58" s="97">
        <f>'COGS-PRICE-MARGIN_CWS'!$E129*AO$50</f>
        <v>22158967.050000001</v>
      </c>
      <c r="AP58" s="97">
        <f>'COGS-PRICE-MARGIN_CWS'!$E129*AP$50</f>
        <v>22158967.050000001</v>
      </c>
      <c r="AQ58" s="97">
        <f>'COGS-PRICE-MARGIN_CWS'!$E129*AQ$50</f>
        <v>22158967.050000001</v>
      </c>
      <c r="AR58" s="97">
        <f>'COGS-PRICE-MARGIN_CWS'!$E129*AR$50</f>
        <v>22158967.050000001</v>
      </c>
      <c r="AS58" s="97">
        <f>'COGS-PRICE-MARGIN_CWS'!$E129*AS$50</f>
        <v>22158967.050000001</v>
      </c>
      <c r="AT58" s="97">
        <f>'COGS-PRICE-MARGIN_CWS'!$E129*AT$50</f>
        <v>22158967.050000001</v>
      </c>
      <c r="AU58" s="97">
        <f>'COGS-PRICE-MARGIN_CWS'!$E129*AU$50</f>
        <v>22158967.050000001</v>
      </c>
      <c r="AV58" s="97">
        <f>'COGS-PRICE-MARGIN_CWS'!$E129*AV$50</f>
        <v>22158967.050000001</v>
      </c>
      <c r="AW58" s="97">
        <f>'COGS-PRICE-MARGIN_CWS'!$E129*AW$50</f>
        <v>22158967.050000001</v>
      </c>
      <c r="AX58" s="97">
        <f>'COGS-PRICE-MARGIN_CWS'!$E129*AX$50</f>
        <v>14772644.700000001</v>
      </c>
      <c r="AY58" s="97">
        <f>'COGS-PRICE-MARGIN_CWS'!$E179*AY$50</f>
        <v>13566738.703500001</v>
      </c>
      <c r="AZ58" s="97">
        <f>'COGS-PRICE-MARGIN_CWS'!$E179*AZ$50</f>
        <v>21709599.524500001</v>
      </c>
      <c r="BA58" s="97">
        <f>'COGS-PRICE-MARGIN_CWS'!$E179*BA$50</f>
        <v>24414494.468499999</v>
      </c>
      <c r="BB58" s="97">
        <f>'COGS-PRICE-MARGIN_CWS'!$E179*BB$50</f>
        <v>24414494.468499999</v>
      </c>
      <c r="BC58" s="97">
        <f>'COGS-PRICE-MARGIN_CWS'!$E179*BC$50</f>
        <v>24414494.468499999</v>
      </c>
      <c r="BD58" s="97">
        <f>'COGS-PRICE-MARGIN_CWS'!$E179*BD$50</f>
        <v>24414494.468499999</v>
      </c>
      <c r="BE58" s="97">
        <f>'COGS-PRICE-MARGIN_CWS'!$E179*BE$50</f>
        <v>24414494.468499999</v>
      </c>
      <c r="BF58" s="97">
        <f>'COGS-PRICE-MARGIN_CWS'!$E179*BF$50</f>
        <v>24414494.468499999</v>
      </c>
      <c r="BG58" s="97">
        <f>'COGS-PRICE-MARGIN_CWS'!$E179*BG$50</f>
        <v>24414494.468499999</v>
      </c>
      <c r="BH58" s="97">
        <f>'COGS-PRICE-MARGIN_CWS'!$E179*BH$50</f>
        <v>24414494.468499999</v>
      </c>
      <c r="BI58" s="97">
        <f>'COGS-PRICE-MARGIN_CWS'!$E179*BI$50</f>
        <v>24414494.468499999</v>
      </c>
      <c r="BJ58" s="97">
        <f>'COGS-PRICE-MARGIN_CWS'!$E179*BJ$50</f>
        <v>16285721.642000001</v>
      </c>
      <c r="BK58" s="118">
        <f>SUM(C58:BJ58)</f>
        <v>866771129.33650017</v>
      </c>
    </row>
    <row r="59" spans="1:63" outlineLevel="1" x14ac:dyDescent="0.15">
      <c r="A59" s="47" t="str">
        <f>'COGS-PRICE-MARGIN_CWS'!$A$30</f>
        <v>Individual</v>
      </c>
      <c r="C59" s="169">
        <f>'COGS-PRICE-MARGIN_CWS'!$E30*C50</f>
        <v>0</v>
      </c>
      <c r="D59" s="169">
        <f>'COGS-PRICE-MARGIN_CWS'!$E30*D50</f>
        <v>0</v>
      </c>
      <c r="E59" s="169">
        <f>'COGS-PRICE-MARGIN_CWS'!$E30*E50</f>
        <v>0</v>
      </c>
      <c r="F59" s="97">
        <f>'COGS-PRICE-MARGIN_CWS'!$E30*F50</f>
        <v>92500</v>
      </c>
      <c r="G59" s="97">
        <f>'COGS-PRICE-MARGIN_CWS'!$E30*G50</f>
        <v>162000</v>
      </c>
      <c r="H59" s="97">
        <f>'COGS-PRICE-MARGIN_CWS'!$E30*H50</f>
        <v>162000</v>
      </c>
      <c r="I59" s="97">
        <f>'COGS-PRICE-MARGIN_CWS'!$E30*I50</f>
        <v>162000</v>
      </c>
      <c r="J59" s="97">
        <f>'COGS-PRICE-MARGIN_CWS'!$E30*J50</f>
        <v>162000</v>
      </c>
      <c r="K59" s="97">
        <f>'COGS-PRICE-MARGIN_CWS'!$E30*K50</f>
        <v>162000</v>
      </c>
      <c r="L59" s="97">
        <f>'COGS-PRICE-MARGIN_CWS'!$E30*L50</f>
        <v>162000</v>
      </c>
      <c r="M59" s="97">
        <f>'COGS-PRICE-MARGIN_CWS'!$E30*M50</f>
        <v>162000</v>
      </c>
      <c r="N59" s="97">
        <f>'COGS-PRICE-MARGIN_CWS'!$E30*N50</f>
        <v>154000</v>
      </c>
      <c r="O59" s="97">
        <f>'COGS-PRICE-MARGIN_CWS'!$E80*O50</f>
        <v>170665</v>
      </c>
      <c r="P59" s="97">
        <f>'COGS-PRICE-MARGIN_CWS'!$E80*P50</f>
        <v>272850</v>
      </c>
      <c r="Q59" s="97">
        <f>'COGS-PRICE-MARGIN_CWS'!$E80*Q50</f>
        <v>307090</v>
      </c>
      <c r="R59" s="97">
        <f>'COGS-PRICE-MARGIN_CWS'!$E80*R50</f>
        <v>307090</v>
      </c>
      <c r="S59" s="97">
        <f>'COGS-PRICE-MARGIN_CWS'!$E80*S50</f>
        <v>307090</v>
      </c>
      <c r="T59" s="97">
        <f>'COGS-PRICE-MARGIN_CWS'!$E80*T50</f>
        <v>307090</v>
      </c>
      <c r="U59" s="97">
        <f>'COGS-PRICE-MARGIN_CWS'!$E80*U50</f>
        <v>307090</v>
      </c>
      <c r="V59" s="97">
        <f>'COGS-PRICE-MARGIN_CWS'!$E80*V50</f>
        <v>307090</v>
      </c>
      <c r="W59" s="97">
        <f>'COGS-PRICE-MARGIN_CWS'!$E80*W50</f>
        <v>307090</v>
      </c>
      <c r="X59" s="97">
        <f>'COGS-PRICE-MARGIN_CWS'!$E80*X50</f>
        <v>307090</v>
      </c>
      <c r="Y59" s="97">
        <f>'COGS-PRICE-MARGIN_CWS'!$E80*Y50</f>
        <v>307090</v>
      </c>
      <c r="Z59" s="97">
        <f>'COGS-PRICE-MARGIN_CWS'!$E80*Z50</f>
        <v>204905</v>
      </c>
      <c r="AA59" s="97">
        <f>'COGS-PRICE-MARGIN_CWS'!$E130*AA$50</f>
        <v>519784.60000000003</v>
      </c>
      <c r="AB59" s="97">
        <f>'COGS-PRICE-MARGIN_CWS'!$E130*AB$50</f>
        <v>831197.4</v>
      </c>
      <c r="AC59" s="97">
        <f>'COGS-PRICE-MARGIN_CWS'!$E130*AC$50</f>
        <v>935383.3</v>
      </c>
      <c r="AD59" s="97">
        <f>'COGS-PRICE-MARGIN_CWS'!$E130*AD$50</f>
        <v>935383.3</v>
      </c>
      <c r="AE59" s="97">
        <f>'COGS-PRICE-MARGIN_CWS'!$E130*AE$50</f>
        <v>935383.3</v>
      </c>
      <c r="AF59" s="97">
        <f>'COGS-PRICE-MARGIN_CWS'!$E130*AF$50</f>
        <v>935383.3</v>
      </c>
      <c r="AG59" s="97">
        <f>'COGS-PRICE-MARGIN_CWS'!$E130*AG$50</f>
        <v>935383.3</v>
      </c>
      <c r="AH59" s="97">
        <f>'COGS-PRICE-MARGIN_CWS'!$E130*AH$50</f>
        <v>935383.3</v>
      </c>
      <c r="AI59" s="97">
        <f>'COGS-PRICE-MARGIN_CWS'!$E130*AI$50</f>
        <v>935383.3</v>
      </c>
      <c r="AJ59" s="97">
        <f>'COGS-PRICE-MARGIN_CWS'!$E130*AJ$50</f>
        <v>935383.3</v>
      </c>
      <c r="AK59" s="97">
        <f>'COGS-PRICE-MARGIN_CWS'!$E130*AK$50</f>
        <v>935383.3</v>
      </c>
      <c r="AL59" s="97">
        <f>'COGS-PRICE-MARGIN_CWS'!$E130*AL$50</f>
        <v>623398.05000000005</v>
      </c>
      <c r="AM59" s="97">
        <f>'COGS-PRICE-MARGIN_CWS'!$E130*AM$50</f>
        <v>535240.75</v>
      </c>
      <c r="AN59" s="97">
        <f>'COGS-PRICE-MARGIN_CWS'!$E130*AN$50</f>
        <v>856385.20000000007</v>
      </c>
      <c r="AO59" s="97">
        <f>'COGS-PRICE-MARGIN_CWS'!$E130*AO$50</f>
        <v>963433.35000000009</v>
      </c>
      <c r="AP59" s="97">
        <f>'COGS-PRICE-MARGIN_CWS'!$E130*AP$50</f>
        <v>963433.35000000009</v>
      </c>
      <c r="AQ59" s="97">
        <f>'COGS-PRICE-MARGIN_CWS'!$E130*AQ$50</f>
        <v>963433.35000000009</v>
      </c>
      <c r="AR59" s="97">
        <f>'COGS-PRICE-MARGIN_CWS'!$E130*AR$50</f>
        <v>963433.35000000009</v>
      </c>
      <c r="AS59" s="97">
        <f>'COGS-PRICE-MARGIN_CWS'!$E130*AS$50</f>
        <v>963433.35000000009</v>
      </c>
      <c r="AT59" s="97">
        <f>'COGS-PRICE-MARGIN_CWS'!$E130*AT$50</f>
        <v>963433.35000000009</v>
      </c>
      <c r="AU59" s="97">
        <f>'COGS-PRICE-MARGIN_CWS'!$E130*AU$50</f>
        <v>963433.35000000009</v>
      </c>
      <c r="AV59" s="97">
        <f>'COGS-PRICE-MARGIN_CWS'!$E130*AV$50</f>
        <v>963433.35000000009</v>
      </c>
      <c r="AW59" s="97">
        <f>'COGS-PRICE-MARGIN_CWS'!$E130*AW$50</f>
        <v>963433.35000000009</v>
      </c>
      <c r="AX59" s="97">
        <f>'COGS-PRICE-MARGIN_CWS'!$E130*AX$50</f>
        <v>642288.9</v>
      </c>
      <c r="AY59" s="97">
        <f>'COGS-PRICE-MARGIN_CWS'!$E180*AY$50</f>
        <v>589858.20450000011</v>
      </c>
      <c r="AZ59" s="97">
        <f>'COGS-PRICE-MARGIN_CWS'!$E180*AZ$50</f>
        <v>943895.63150000013</v>
      </c>
      <c r="BA59" s="97">
        <f>'COGS-PRICE-MARGIN_CWS'!$E180*BA$50</f>
        <v>1061499.7595000002</v>
      </c>
      <c r="BB59" s="97">
        <f>'COGS-PRICE-MARGIN_CWS'!$E180*BB$50</f>
        <v>1061499.7595000002</v>
      </c>
      <c r="BC59" s="97">
        <f>'COGS-PRICE-MARGIN_CWS'!$E180*BC$50</f>
        <v>1061499.7595000002</v>
      </c>
      <c r="BD59" s="97">
        <f>'COGS-PRICE-MARGIN_CWS'!$E180*BD$50</f>
        <v>1061499.7595000002</v>
      </c>
      <c r="BE59" s="97">
        <f>'COGS-PRICE-MARGIN_CWS'!$E180*BE$50</f>
        <v>1061499.7595000002</v>
      </c>
      <c r="BF59" s="97">
        <f>'COGS-PRICE-MARGIN_CWS'!$E180*BF$50</f>
        <v>1061499.7595000002</v>
      </c>
      <c r="BG59" s="97">
        <f>'COGS-PRICE-MARGIN_CWS'!$E180*BG$50</f>
        <v>1061499.7595000002</v>
      </c>
      <c r="BH59" s="97">
        <f>'COGS-PRICE-MARGIN_CWS'!$E180*BH$50</f>
        <v>1061499.7595000002</v>
      </c>
      <c r="BI59" s="97">
        <f>'COGS-PRICE-MARGIN_CWS'!$E180*BI$50</f>
        <v>1061499.7595000002</v>
      </c>
      <c r="BJ59" s="97">
        <f>'COGS-PRICE-MARGIN_CWS'!$E180*BJ$50</f>
        <v>708074.85400000005</v>
      </c>
      <c r="BK59" s="118">
        <f>SUM(C59:BJ59)</f>
        <v>37685701.275500014</v>
      </c>
    </row>
    <row r="60" spans="1:63" outlineLevel="1" x14ac:dyDescent="0.15">
      <c r="A60" s="17" t="s">
        <v>319</v>
      </c>
      <c r="C60" s="169">
        <f>'COGS-PRICE-MARGIN_CWS'!$E31*C50</f>
        <v>0</v>
      </c>
      <c r="D60" s="169">
        <f>'COGS-PRICE-MARGIN_CWS'!$E31*D50</f>
        <v>0</v>
      </c>
      <c r="E60" s="169">
        <f>'COGS-PRICE-MARGIN_CWS'!$E31*E50</f>
        <v>0</v>
      </c>
      <c r="F60" s="97">
        <f>'COGS-PRICE-MARGIN_CWS'!$E31*F50</f>
        <v>0</v>
      </c>
      <c r="G60" s="97">
        <f>'COGS-PRICE-MARGIN_CWS'!$E31*G50</f>
        <v>0</v>
      </c>
      <c r="H60" s="97">
        <f>'COGS-PRICE-MARGIN_CWS'!$E31*H50</f>
        <v>0</v>
      </c>
      <c r="I60" s="97">
        <f>'COGS-PRICE-MARGIN_CWS'!$E31*I50</f>
        <v>0</v>
      </c>
      <c r="J60" s="97">
        <f>'COGS-PRICE-MARGIN_CWS'!$E31*J50</f>
        <v>0</v>
      </c>
      <c r="K60" s="97">
        <f>'COGS-PRICE-MARGIN_CWS'!$E31*K50</f>
        <v>0</v>
      </c>
      <c r="L60" s="97">
        <f>'COGS-PRICE-MARGIN_CWS'!$E31*L50</f>
        <v>0</v>
      </c>
      <c r="M60" s="97">
        <f>'COGS-PRICE-MARGIN_CWS'!$E31*M50</f>
        <v>0</v>
      </c>
      <c r="N60" s="97">
        <f>'COGS-PRICE-MARGIN_CWS'!$E31*N50</f>
        <v>0</v>
      </c>
      <c r="O60" s="97">
        <f>'COGS-PRICE-MARGIN_CWS'!$E81*O50</f>
        <v>0</v>
      </c>
      <c r="P60" s="97">
        <f>'COGS-PRICE-MARGIN_CWS'!$E81*P50</f>
        <v>0</v>
      </c>
      <c r="Q60" s="97">
        <f>'COGS-PRICE-MARGIN_CWS'!$E81*Q50</f>
        <v>0</v>
      </c>
      <c r="R60" s="97">
        <f>'COGS-PRICE-MARGIN_CWS'!$E81*R50</f>
        <v>0</v>
      </c>
      <c r="S60" s="97">
        <f>'COGS-PRICE-MARGIN_CWS'!$E81*S50</f>
        <v>0</v>
      </c>
      <c r="T60" s="97">
        <f>'COGS-PRICE-MARGIN_CWS'!$E81*T50</f>
        <v>0</v>
      </c>
      <c r="U60" s="97">
        <f>'COGS-PRICE-MARGIN_CWS'!$E81*U50</f>
        <v>0</v>
      </c>
      <c r="V60" s="97">
        <f>'COGS-PRICE-MARGIN_CWS'!$E81*V50</f>
        <v>0</v>
      </c>
      <c r="W60" s="97">
        <f>'COGS-PRICE-MARGIN_CWS'!$E81*W50</f>
        <v>0</v>
      </c>
      <c r="X60" s="97">
        <f>'COGS-PRICE-MARGIN_CWS'!$E81*X50</f>
        <v>0</v>
      </c>
      <c r="Y60" s="97">
        <f>'COGS-PRICE-MARGIN_CWS'!$E81*Y50</f>
        <v>0</v>
      </c>
      <c r="Z60" s="97">
        <f>'COGS-PRICE-MARGIN_CWS'!$E81*Z50</f>
        <v>0</v>
      </c>
      <c r="AA60" s="97">
        <f>'COGS-PRICE-MARGIN_CWS'!$E131*AA$50</f>
        <v>0</v>
      </c>
      <c r="AB60" s="97">
        <f>'COGS-PRICE-MARGIN_CWS'!$E131*AB$50</f>
        <v>0</v>
      </c>
      <c r="AC60" s="97">
        <f>'COGS-PRICE-MARGIN_CWS'!$E131*AC$50</f>
        <v>0</v>
      </c>
      <c r="AD60" s="97">
        <f>'COGS-PRICE-MARGIN_CWS'!$E131*AD$50</f>
        <v>0</v>
      </c>
      <c r="AE60" s="97">
        <f>'COGS-PRICE-MARGIN_CWS'!$E131*AE$50</f>
        <v>0</v>
      </c>
      <c r="AF60" s="97">
        <f>'COGS-PRICE-MARGIN_CWS'!$E131*AF$50</f>
        <v>0</v>
      </c>
      <c r="AG60" s="97">
        <f>'COGS-PRICE-MARGIN_CWS'!$E131*AG$50</f>
        <v>0</v>
      </c>
      <c r="AH60" s="97">
        <f>'COGS-PRICE-MARGIN_CWS'!$E131*AH$50</f>
        <v>0</v>
      </c>
      <c r="AI60" s="97">
        <f>'COGS-PRICE-MARGIN_CWS'!$E131*AI$50</f>
        <v>0</v>
      </c>
      <c r="AJ60" s="97">
        <f>'COGS-PRICE-MARGIN_CWS'!$E131*AJ$50</f>
        <v>0</v>
      </c>
      <c r="AK60" s="97">
        <f>'COGS-PRICE-MARGIN_CWS'!$E131*AK$50</f>
        <v>0</v>
      </c>
      <c r="AL60" s="97">
        <f>'COGS-PRICE-MARGIN_CWS'!$E131*AL$50</f>
        <v>0</v>
      </c>
      <c r="AM60" s="97">
        <f>'COGS-PRICE-MARGIN_CWS'!$E131*AM$50</f>
        <v>0</v>
      </c>
      <c r="AN60" s="97">
        <f>'COGS-PRICE-MARGIN_CWS'!$E131*AN$50</f>
        <v>0</v>
      </c>
      <c r="AO60" s="97">
        <f>'COGS-PRICE-MARGIN_CWS'!$E131*AO$50</f>
        <v>0</v>
      </c>
      <c r="AP60" s="97">
        <f>'COGS-PRICE-MARGIN_CWS'!$E131*AP$50</f>
        <v>0</v>
      </c>
      <c r="AQ60" s="97">
        <f>'COGS-PRICE-MARGIN_CWS'!$E131*AQ$50</f>
        <v>0</v>
      </c>
      <c r="AR60" s="97">
        <f>'COGS-PRICE-MARGIN_CWS'!$E131*AR$50</f>
        <v>0</v>
      </c>
      <c r="AS60" s="97">
        <f>'COGS-PRICE-MARGIN_CWS'!$E131*AS$50</f>
        <v>0</v>
      </c>
      <c r="AT60" s="97">
        <f>'COGS-PRICE-MARGIN_CWS'!$E131*AT$50</f>
        <v>0</v>
      </c>
      <c r="AU60" s="97">
        <f>'COGS-PRICE-MARGIN_CWS'!$E131*AU$50</f>
        <v>0</v>
      </c>
      <c r="AV60" s="97">
        <f>'COGS-PRICE-MARGIN_CWS'!$E131*AV$50</f>
        <v>0</v>
      </c>
      <c r="AW60" s="97">
        <f>'COGS-PRICE-MARGIN_CWS'!$E131*AW$50</f>
        <v>0</v>
      </c>
      <c r="AX60" s="97">
        <f>'COGS-PRICE-MARGIN_CWS'!$E131*AX$50</f>
        <v>0</v>
      </c>
      <c r="AY60" s="97">
        <f>'COGS-PRICE-MARGIN_CWS'!$E181*AY$50</f>
        <v>0</v>
      </c>
      <c r="AZ60" s="97">
        <f>'COGS-PRICE-MARGIN_CWS'!$E181*AZ$50</f>
        <v>0</v>
      </c>
      <c r="BA60" s="97">
        <f>'COGS-PRICE-MARGIN_CWS'!$E181*BA$50</f>
        <v>0</v>
      </c>
      <c r="BB60" s="97">
        <f>'COGS-PRICE-MARGIN_CWS'!$E181*BB$50</f>
        <v>0</v>
      </c>
      <c r="BC60" s="97">
        <f>'COGS-PRICE-MARGIN_CWS'!$E181*BC$50</f>
        <v>0</v>
      </c>
      <c r="BD60" s="97">
        <f>'COGS-PRICE-MARGIN_CWS'!$E181*BD$50</f>
        <v>0</v>
      </c>
      <c r="BE60" s="97">
        <f>'COGS-PRICE-MARGIN_CWS'!$E181*BE$50</f>
        <v>0</v>
      </c>
      <c r="BF60" s="97">
        <f>'COGS-PRICE-MARGIN_CWS'!$E181*BF$50</f>
        <v>0</v>
      </c>
      <c r="BG60" s="97">
        <f>'COGS-PRICE-MARGIN_CWS'!$E181*BG$50</f>
        <v>0</v>
      </c>
      <c r="BH60" s="97">
        <f>'COGS-PRICE-MARGIN_CWS'!$E181*BH$50</f>
        <v>0</v>
      </c>
      <c r="BI60" s="97">
        <f>'COGS-PRICE-MARGIN_CWS'!$E181*BI$50</f>
        <v>0</v>
      </c>
      <c r="BJ60" s="97">
        <f>'COGS-PRICE-MARGIN_CWS'!$E181*BJ$50</f>
        <v>0</v>
      </c>
      <c r="BK60" s="118">
        <f>SUM(C60:BJ60)</f>
        <v>0</v>
      </c>
    </row>
    <row r="61" spans="1:63" outlineLevel="1" x14ac:dyDescent="0.15">
      <c r="A61" s="17" t="s">
        <v>317</v>
      </c>
      <c r="C61" s="169">
        <f>'COGS-PRICE-MARGIN_CWS'!$E32*C50</f>
        <v>0</v>
      </c>
      <c r="D61" s="169">
        <f>'COGS-PRICE-MARGIN_CWS'!$E32*D50</f>
        <v>0</v>
      </c>
      <c r="E61" s="169">
        <f>'COGS-PRICE-MARGIN_CWS'!$E32*E50</f>
        <v>0</v>
      </c>
      <c r="F61" s="97">
        <f>'COGS-PRICE-MARGIN_CWS'!$E32*F50</f>
        <v>0</v>
      </c>
      <c r="G61" s="97">
        <f>'COGS-PRICE-MARGIN_CWS'!$E32*G50</f>
        <v>0</v>
      </c>
      <c r="H61" s="97">
        <f>'COGS-PRICE-MARGIN_CWS'!$E32*H50</f>
        <v>0</v>
      </c>
      <c r="I61" s="97">
        <f>'COGS-PRICE-MARGIN_CWS'!$E32*I50</f>
        <v>0</v>
      </c>
      <c r="J61" s="97">
        <f>'COGS-PRICE-MARGIN_CWS'!$E32*J50</f>
        <v>0</v>
      </c>
      <c r="K61" s="97">
        <f>'COGS-PRICE-MARGIN_CWS'!$E32*K50</f>
        <v>0</v>
      </c>
      <c r="L61" s="97">
        <f>'COGS-PRICE-MARGIN_CWS'!$E32*L50</f>
        <v>0</v>
      </c>
      <c r="M61" s="97">
        <f>'COGS-PRICE-MARGIN_CWS'!$E32*M50</f>
        <v>0</v>
      </c>
      <c r="N61" s="97">
        <f>'COGS-PRICE-MARGIN_CWS'!$E32*N50</f>
        <v>0</v>
      </c>
      <c r="O61" s="97">
        <f>'COGS-PRICE-MARGIN_CWS'!$E82*O50</f>
        <v>0</v>
      </c>
      <c r="P61" s="97">
        <f>'COGS-PRICE-MARGIN_CWS'!$E82*P50</f>
        <v>0</v>
      </c>
      <c r="Q61" s="97">
        <f>'COGS-PRICE-MARGIN_CWS'!$E82*Q50</f>
        <v>0</v>
      </c>
      <c r="R61" s="97">
        <f>'COGS-PRICE-MARGIN_CWS'!$E82*R50</f>
        <v>0</v>
      </c>
      <c r="S61" s="97">
        <f>'COGS-PRICE-MARGIN_CWS'!$E82*S50</f>
        <v>0</v>
      </c>
      <c r="T61" s="97">
        <f>'COGS-PRICE-MARGIN_CWS'!$E82*T50</f>
        <v>0</v>
      </c>
      <c r="U61" s="97">
        <f>'COGS-PRICE-MARGIN_CWS'!$E82*U50</f>
        <v>0</v>
      </c>
      <c r="V61" s="97">
        <f>'COGS-PRICE-MARGIN_CWS'!$E82*V50</f>
        <v>0</v>
      </c>
      <c r="W61" s="97">
        <f>'COGS-PRICE-MARGIN_CWS'!$E82*W50</f>
        <v>0</v>
      </c>
      <c r="X61" s="97">
        <f>'COGS-PRICE-MARGIN_CWS'!$E82*X50</f>
        <v>0</v>
      </c>
      <c r="Y61" s="97">
        <f>'COGS-PRICE-MARGIN_CWS'!$E82*Y50</f>
        <v>0</v>
      </c>
      <c r="Z61" s="97">
        <f>'COGS-PRICE-MARGIN_CWS'!$E82*Z50</f>
        <v>0</v>
      </c>
      <c r="AA61" s="97">
        <f>'COGS-PRICE-MARGIN_CWS'!$E132*AA$50</f>
        <v>0</v>
      </c>
      <c r="AB61" s="97">
        <f>'COGS-PRICE-MARGIN_CWS'!$E132*AB$50</f>
        <v>0</v>
      </c>
      <c r="AC61" s="97">
        <f>'COGS-PRICE-MARGIN_CWS'!$E132*AC$50</f>
        <v>0</v>
      </c>
      <c r="AD61" s="97">
        <f>'COGS-PRICE-MARGIN_CWS'!$E132*AD$50</f>
        <v>0</v>
      </c>
      <c r="AE61" s="97">
        <f>'COGS-PRICE-MARGIN_CWS'!$E132*AE$50</f>
        <v>0</v>
      </c>
      <c r="AF61" s="97">
        <f>'COGS-PRICE-MARGIN_CWS'!$E132*AF$50</f>
        <v>0</v>
      </c>
      <c r="AG61" s="97">
        <f>'COGS-PRICE-MARGIN_CWS'!$E132*AG$50</f>
        <v>0</v>
      </c>
      <c r="AH61" s="97">
        <f>'COGS-PRICE-MARGIN_CWS'!$E132*AH$50</f>
        <v>0</v>
      </c>
      <c r="AI61" s="97">
        <f>'COGS-PRICE-MARGIN_CWS'!$E132*AI$50</f>
        <v>0</v>
      </c>
      <c r="AJ61" s="97">
        <f>'COGS-PRICE-MARGIN_CWS'!$E132*AJ$50</f>
        <v>0</v>
      </c>
      <c r="AK61" s="97">
        <f>'COGS-PRICE-MARGIN_CWS'!$E132*AK$50</f>
        <v>0</v>
      </c>
      <c r="AL61" s="97">
        <f>'COGS-PRICE-MARGIN_CWS'!$E132*AL$50</f>
        <v>0</v>
      </c>
      <c r="AM61" s="97">
        <f>'COGS-PRICE-MARGIN_CWS'!$E132*AM$50</f>
        <v>0</v>
      </c>
      <c r="AN61" s="97">
        <f>'COGS-PRICE-MARGIN_CWS'!$E132*AN$50</f>
        <v>0</v>
      </c>
      <c r="AO61" s="97">
        <f>'COGS-PRICE-MARGIN_CWS'!$E132*AO$50</f>
        <v>0</v>
      </c>
      <c r="AP61" s="97">
        <f>'COGS-PRICE-MARGIN_CWS'!$E132*AP$50</f>
        <v>0</v>
      </c>
      <c r="AQ61" s="97">
        <f>'COGS-PRICE-MARGIN_CWS'!$E132*AQ$50</f>
        <v>0</v>
      </c>
      <c r="AR61" s="97">
        <f>'COGS-PRICE-MARGIN_CWS'!$E132*AR$50</f>
        <v>0</v>
      </c>
      <c r="AS61" s="97">
        <f>'COGS-PRICE-MARGIN_CWS'!$E132*AS$50</f>
        <v>0</v>
      </c>
      <c r="AT61" s="97">
        <f>'COGS-PRICE-MARGIN_CWS'!$E132*AT$50</f>
        <v>0</v>
      </c>
      <c r="AU61" s="97">
        <f>'COGS-PRICE-MARGIN_CWS'!$E132*AU$50</f>
        <v>0</v>
      </c>
      <c r="AV61" s="97">
        <f>'COGS-PRICE-MARGIN_CWS'!$E132*AV$50</f>
        <v>0</v>
      </c>
      <c r="AW61" s="97">
        <f>'COGS-PRICE-MARGIN_CWS'!$E132*AW$50</f>
        <v>0</v>
      </c>
      <c r="AX61" s="97">
        <f>'COGS-PRICE-MARGIN_CWS'!$E132*AX$50</f>
        <v>0</v>
      </c>
      <c r="AY61" s="97">
        <f>'COGS-PRICE-MARGIN_CWS'!$E182*AY$50</f>
        <v>0</v>
      </c>
      <c r="AZ61" s="97">
        <f>'COGS-PRICE-MARGIN_CWS'!$E182*AZ$50</f>
        <v>0</v>
      </c>
      <c r="BA61" s="97">
        <f>'COGS-PRICE-MARGIN_CWS'!$E182*BA$50</f>
        <v>0</v>
      </c>
      <c r="BB61" s="97">
        <f>'COGS-PRICE-MARGIN_CWS'!$E182*BB$50</f>
        <v>0</v>
      </c>
      <c r="BC61" s="97">
        <f>'COGS-PRICE-MARGIN_CWS'!$E182*BC$50</f>
        <v>0</v>
      </c>
      <c r="BD61" s="97">
        <f>'COGS-PRICE-MARGIN_CWS'!$E182*BD$50</f>
        <v>0</v>
      </c>
      <c r="BE61" s="97">
        <f>'COGS-PRICE-MARGIN_CWS'!$E182*BE$50</f>
        <v>0</v>
      </c>
      <c r="BF61" s="97">
        <f>'COGS-PRICE-MARGIN_CWS'!$E182*BF$50</f>
        <v>0</v>
      </c>
      <c r="BG61" s="97">
        <f>'COGS-PRICE-MARGIN_CWS'!$E182*BG$50</f>
        <v>0</v>
      </c>
      <c r="BH61" s="97">
        <f>'COGS-PRICE-MARGIN_CWS'!$E182*BH$50</f>
        <v>0</v>
      </c>
      <c r="BI61" s="97">
        <f>'COGS-PRICE-MARGIN_CWS'!$E182*BI$50</f>
        <v>0</v>
      </c>
      <c r="BJ61" s="97">
        <f>'COGS-PRICE-MARGIN_CWS'!$E182*BJ$50</f>
        <v>0</v>
      </c>
      <c r="BK61" s="118">
        <f>SUM(C61:BJ61)</f>
        <v>0</v>
      </c>
    </row>
    <row r="62" spans="1:63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outlineLevel="1" x14ac:dyDescent="0.15">
      <c r="A63" s="16" t="s">
        <v>334</v>
      </c>
      <c r="C63" s="367">
        <f>SUM(C58:C61)</f>
        <v>0</v>
      </c>
      <c r="D63" s="367">
        <f t="shared" ref="D63:N63" si="26">SUM(D58:D61)</f>
        <v>0</v>
      </c>
      <c r="E63" s="367">
        <f t="shared" si="26"/>
        <v>0</v>
      </c>
      <c r="F63" s="99">
        <f t="shared" si="26"/>
        <v>2220000</v>
      </c>
      <c r="G63" s="99">
        <f t="shared" si="26"/>
        <v>3888000</v>
      </c>
      <c r="H63" s="99">
        <f t="shared" si="26"/>
        <v>3888000</v>
      </c>
      <c r="I63" s="99">
        <f t="shared" si="26"/>
        <v>3888000</v>
      </c>
      <c r="J63" s="99">
        <f t="shared" si="26"/>
        <v>3888000</v>
      </c>
      <c r="K63" s="99">
        <f t="shared" si="26"/>
        <v>3888000</v>
      </c>
      <c r="L63" s="99">
        <f t="shared" si="26"/>
        <v>3888000</v>
      </c>
      <c r="M63" s="99">
        <f t="shared" si="26"/>
        <v>3888000</v>
      </c>
      <c r="N63" s="99">
        <f t="shared" si="26"/>
        <v>3696000</v>
      </c>
      <c r="O63" s="99">
        <f>SUM(O58:O61)</f>
        <v>4095960</v>
      </c>
      <c r="P63" s="99">
        <f t="shared" ref="P63:BJ63" si="27">SUM(P58:P61)</f>
        <v>6548400</v>
      </c>
      <c r="Q63" s="99">
        <f t="shared" si="27"/>
        <v>7370160</v>
      </c>
      <c r="R63" s="99">
        <f t="shared" si="27"/>
        <v>7370160</v>
      </c>
      <c r="S63" s="99">
        <f t="shared" si="27"/>
        <v>7370160</v>
      </c>
      <c r="T63" s="99">
        <f t="shared" si="27"/>
        <v>7370160</v>
      </c>
      <c r="U63" s="99">
        <f t="shared" si="27"/>
        <v>7370160</v>
      </c>
      <c r="V63" s="99">
        <f t="shared" si="27"/>
        <v>7370160</v>
      </c>
      <c r="W63" s="99">
        <f t="shared" si="27"/>
        <v>7370160</v>
      </c>
      <c r="X63" s="99">
        <f t="shared" si="27"/>
        <v>7370160</v>
      </c>
      <c r="Y63" s="99">
        <f t="shared" si="27"/>
        <v>7370160</v>
      </c>
      <c r="Z63" s="99">
        <f t="shared" si="27"/>
        <v>4917720</v>
      </c>
      <c r="AA63" s="99">
        <f t="shared" si="27"/>
        <v>12474830.4</v>
      </c>
      <c r="AB63" s="99">
        <f t="shared" si="27"/>
        <v>19948737.599999998</v>
      </c>
      <c r="AC63" s="99">
        <f t="shared" si="27"/>
        <v>22449199.200000003</v>
      </c>
      <c r="AD63" s="99">
        <f t="shared" si="27"/>
        <v>22449199.200000003</v>
      </c>
      <c r="AE63" s="99">
        <f t="shared" si="27"/>
        <v>22449199.200000003</v>
      </c>
      <c r="AF63" s="99">
        <f t="shared" si="27"/>
        <v>22449199.200000003</v>
      </c>
      <c r="AG63" s="99">
        <f t="shared" si="27"/>
        <v>22449199.200000003</v>
      </c>
      <c r="AH63" s="99">
        <f t="shared" si="27"/>
        <v>22449199.200000003</v>
      </c>
      <c r="AI63" s="99">
        <f t="shared" si="27"/>
        <v>22449199.200000003</v>
      </c>
      <c r="AJ63" s="99">
        <f t="shared" si="27"/>
        <v>22449199.200000003</v>
      </c>
      <c r="AK63" s="99">
        <f t="shared" si="27"/>
        <v>22449199.200000003</v>
      </c>
      <c r="AL63" s="99">
        <f t="shared" si="27"/>
        <v>14961553.200000001</v>
      </c>
      <c r="AM63" s="99">
        <f t="shared" si="27"/>
        <v>12845778</v>
      </c>
      <c r="AN63" s="99">
        <f t="shared" si="27"/>
        <v>20553244.800000001</v>
      </c>
      <c r="AO63" s="99">
        <f t="shared" si="27"/>
        <v>23122400.400000002</v>
      </c>
      <c r="AP63" s="99">
        <f t="shared" si="27"/>
        <v>23122400.400000002</v>
      </c>
      <c r="AQ63" s="99">
        <f t="shared" si="27"/>
        <v>23122400.400000002</v>
      </c>
      <c r="AR63" s="99">
        <f t="shared" si="27"/>
        <v>23122400.400000002</v>
      </c>
      <c r="AS63" s="99">
        <f t="shared" si="27"/>
        <v>23122400.400000002</v>
      </c>
      <c r="AT63" s="99">
        <f t="shared" si="27"/>
        <v>23122400.400000002</v>
      </c>
      <c r="AU63" s="99">
        <f t="shared" si="27"/>
        <v>23122400.400000002</v>
      </c>
      <c r="AV63" s="99">
        <f t="shared" si="27"/>
        <v>23122400.400000002</v>
      </c>
      <c r="AW63" s="99">
        <f t="shared" si="27"/>
        <v>23122400.400000002</v>
      </c>
      <c r="AX63" s="99">
        <f t="shared" si="27"/>
        <v>15414933.600000001</v>
      </c>
      <c r="AY63" s="99">
        <f t="shared" si="27"/>
        <v>14156596.908000002</v>
      </c>
      <c r="AZ63" s="99">
        <f t="shared" si="27"/>
        <v>22653495.156000003</v>
      </c>
      <c r="BA63" s="99">
        <f t="shared" si="27"/>
        <v>25475994.228</v>
      </c>
      <c r="BB63" s="99">
        <f t="shared" si="27"/>
        <v>25475994.228</v>
      </c>
      <c r="BC63" s="99">
        <f t="shared" si="27"/>
        <v>25475994.228</v>
      </c>
      <c r="BD63" s="99">
        <f t="shared" si="27"/>
        <v>25475994.228</v>
      </c>
      <c r="BE63" s="99">
        <f t="shared" si="27"/>
        <v>25475994.228</v>
      </c>
      <c r="BF63" s="99">
        <f t="shared" si="27"/>
        <v>25475994.228</v>
      </c>
      <c r="BG63" s="99">
        <f t="shared" si="27"/>
        <v>25475994.228</v>
      </c>
      <c r="BH63" s="99">
        <f t="shared" si="27"/>
        <v>25475994.228</v>
      </c>
      <c r="BI63" s="99">
        <f t="shared" si="27"/>
        <v>25475994.228</v>
      </c>
      <c r="BJ63" s="99">
        <f t="shared" si="27"/>
        <v>16993796.495999999</v>
      </c>
      <c r="BK63" s="118">
        <f>SUM(C63:BJ63)</f>
        <v>904456830.61200023</v>
      </c>
    </row>
    <row r="64" spans="1:63" s="14" customFormat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outlineLevel="1" x14ac:dyDescent="0.15">
      <c r="A65" s="73" t="s">
        <v>331</v>
      </c>
      <c r="C65" s="367">
        <f t="shared" ref="C65:BJ65" si="28">C54-C63</f>
        <v>0</v>
      </c>
      <c r="D65" s="367">
        <f t="shared" si="28"/>
        <v>0</v>
      </c>
      <c r="E65" s="367">
        <f t="shared" si="28"/>
        <v>0</v>
      </c>
      <c r="F65" s="99">
        <f t="shared" si="28"/>
        <v>1850000</v>
      </c>
      <c r="G65" s="99">
        <f t="shared" si="28"/>
        <v>3240000</v>
      </c>
      <c r="H65" s="99">
        <f t="shared" si="28"/>
        <v>3240000</v>
      </c>
      <c r="I65" s="99">
        <f t="shared" si="28"/>
        <v>3240000</v>
      </c>
      <c r="J65" s="99">
        <f t="shared" si="28"/>
        <v>3240000</v>
      </c>
      <c r="K65" s="99">
        <f t="shared" si="28"/>
        <v>3240000</v>
      </c>
      <c r="L65" s="99">
        <f t="shared" si="28"/>
        <v>3240000</v>
      </c>
      <c r="M65" s="99">
        <f t="shared" si="28"/>
        <v>3240000</v>
      </c>
      <c r="N65" s="99">
        <f t="shared" si="28"/>
        <v>3080000</v>
      </c>
      <c r="O65" s="99">
        <f t="shared" si="28"/>
        <v>3413300</v>
      </c>
      <c r="P65" s="99">
        <f t="shared" si="28"/>
        <v>5457000</v>
      </c>
      <c r="Q65" s="99">
        <f t="shared" si="28"/>
        <v>6141800</v>
      </c>
      <c r="R65" s="99">
        <f t="shared" si="28"/>
        <v>6141800</v>
      </c>
      <c r="S65" s="99">
        <f t="shared" si="28"/>
        <v>6141800</v>
      </c>
      <c r="T65" s="99">
        <f t="shared" si="28"/>
        <v>6141800</v>
      </c>
      <c r="U65" s="99">
        <f t="shared" si="28"/>
        <v>6141800</v>
      </c>
      <c r="V65" s="99">
        <f t="shared" si="28"/>
        <v>6141800</v>
      </c>
      <c r="W65" s="99">
        <f t="shared" si="28"/>
        <v>6141800</v>
      </c>
      <c r="X65" s="99">
        <f t="shared" si="28"/>
        <v>6141800</v>
      </c>
      <c r="Y65" s="99">
        <f t="shared" si="28"/>
        <v>6141800</v>
      </c>
      <c r="Z65" s="99">
        <f t="shared" si="28"/>
        <v>4098100</v>
      </c>
      <c r="AA65" s="99">
        <f t="shared" si="28"/>
        <v>10395692.000000002</v>
      </c>
      <c r="AB65" s="99">
        <f t="shared" si="28"/>
        <v>16623948.000000004</v>
      </c>
      <c r="AC65" s="99">
        <f t="shared" si="28"/>
        <v>18707666</v>
      </c>
      <c r="AD65" s="99">
        <f t="shared" si="28"/>
        <v>18707666</v>
      </c>
      <c r="AE65" s="99">
        <f t="shared" si="28"/>
        <v>18707666</v>
      </c>
      <c r="AF65" s="99">
        <f t="shared" si="28"/>
        <v>18707666</v>
      </c>
      <c r="AG65" s="99">
        <f t="shared" si="28"/>
        <v>18707666</v>
      </c>
      <c r="AH65" s="99">
        <f t="shared" si="28"/>
        <v>18707666</v>
      </c>
      <c r="AI65" s="99">
        <f t="shared" si="28"/>
        <v>18707666</v>
      </c>
      <c r="AJ65" s="99">
        <f t="shared" si="28"/>
        <v>18707666</v>
      </c>
      <c r="AK65" s="99">
        <f t="shared" si="28"/>
        <v>18707666</v>
      </c>
      <c r="AL65" s="99">
        <f t="shared" si="28"/>
        <v>12467961.000000002</v>
      </c>
      <c r="AM65" s="99">
        <f t="shared" si="28"/>
        <v>12353356.510000002</v>
      </c>
      <c r="AN65" s="99">
        <f t="shared" si="28"/>
        <v>19765370.416000005</v>
      </c>
      <c r="AO65" s="99">
        <f t="shared" si="28"/>
        <v>22236041.718000006</v>
      </c>
      <c r="AP65" s="99">
        <f t="shared" si="28"/>
        <v>22236041.718000006</v>
      </c>
      <c r="AQ65" s="99">
        <f t="shared" si="28"/>
        <v>22236041.718000006</v>
      </c>
      <c r="AR65" s="99">
        <f t="shared" si="28"/>
        <v>22236041.718000006</v>
      </c>
      <c r="AS65" s="99">
        <f t="shared" si="28"/>
        <v>22236041.718000006</v>
      </c>
      <c r="AT65" s="99">
        <f t="shared" si="28"/>
        <v>22236041.718000006</v>
      </c>
      <c r="AU65" s="99">
        <f t="shared" si="28"/>
        <v>22236041.718000006</v>
      </c>
      <c r="AV65" s="99">
        <f t="shared" si="28"/>
        <v>22236041.718000006</v>
      </c>
      <c r="AW65" s="99">
        <f t="shared" si="28"/>
        <v>22236041.718000006</v>
      </c>
      <c r="AX65" s="99">
        <f t="shared" si="28"/>
        <v>14824027.812000003</v>
      </c>
      <c r="AY65" s="99">
        <f t="shared" si="28"/>
        <v>10099254.492000001</v>
      </c>
      <c r="AZ65" s="99">
        <f t="shared" si="28"/>
        <v>16160904.644000001</v>
      </c>
      <c r="BA65" s="99">
        <f t="shared" si="28"/>
        <v>18174463.172000006</v>
      </c>
      <c r="BB65" s="99">
        <f t="shared" si="28"/>
        <v>18174463.172000006</v>
      </c>
      <c r="BC65" s="99">
        <f t="shared" si="28"/>
        <v>18174463.172000006</v>
      </c>
      <c r="BD65" s="99">
        <f t="shared" si="28"/>
        <v>18174463.172000006</v>
      </c>
      <c r="BE65" s="99">
        <f t="shared" si="28"/>
        <v>18174463.172000006</v>
      </c>
      <c r="BF65" s="99">
        <f t="shared" si="28"/>
        <v>18174463.172000006</v>
      </c>
      <c r="BG65" s="99">
        <f t="shared" si="28"/>
        <v>18174463.172000006</v>
      </c>
      <c r="BH65" s="99">
        <f t="shared" si="28"/>
        <v>18174463.172000006</v>
      </c>
      <c r="BI65" s="99">
        <f t="shared" si="28"/>
        <v>18174463.172000006</v>
      </c>
      <c r="BJ65" s="99">
        <f t="shared" si="28"/>
        <v>12123300.304000005</v>
      </c>
      <c r="BK65" s="118">
        <f>SUM(C65:BJ65)</f>
        <v>752731953.18800044</v>
      </c>
    </row>
    <row r="66" spans="1:63" s="14" customFormat="1" outlineLevel="1" x14ac:dyDescent="0.15">
      <c r="A66" s="73" t="s">
        <v>318</v>
      </c>
      <c r="C66" s="100">
        <f>IF(C65&gt;0,(C65/C54),0)</f>
        <v>0</v>
      </c>
      <c r="D66" s="100">
        <f t="shared" ref="D66:BJ66" si="29">IF(D65&gt;0,(D65/D54),0)</f>
        <v>0</v>
      </c>
      <c r="E66" s="100">
        <f t="shared" si="29"/>
        <v>0</v>
      </c>
      <c r="F66" s="100">
        <f t="shared" si="29"/>
        <v>0.45454545454545453</v>
      </c>
      <c r="G66" s="100">
        <f t="shared" si="29"/>
        <v>0.45454545454545453</v>
      </c>
      <c r="H66" s="100">
        <f t="shared" si="29"/>
        <v>0.45454545454545453</v>
      </c>
      <c r="I66" s="100">
        <f t="shared" si="29"/>
        <v>0.45454545454545453</v>
      </c>
      <c r="J66" s="100">
        <f t="shared" si="29"/>
        <v>0.45454545454545453</v>
      </c>
      <c r="K66" s="100">
        <f t="shared" si="29"/>
        <v>0.45454545454545453</v>
      </c>
      <c r="L66" s="100">
        <f t="shared" si="29"/>
        <v>0.45454545454545453</v>
      </c>
      <c r="M66" s="100">
        <f t="shared" si="29"/>
        <v>0.45454545454545453</v>
      </c>
      <c r="N66" s="100">
        <f t="shared" si="29"/>
        <v>0.45454545454545453</v>
      </c>
      <c r="O66" s="100">
        <f t="shared" si="29"/>
        <v>0.45454545454545453</v>
      </c>
      <c r="P66" s="100">
        <f t="shared" si="29"/>
        <v>0.45454545454545453</v>
      </c>
      <c r="Q66" s="100">
        <f t="shared" si="29"/>
        <v>0.45454545454545453</v>
      </c>
      <c r="R66" s="100">
        <f t="shared" si="29"/>
        <v>0.45454545454545453</v>
      </c>
      <c r="S66" s="100">
        <f t="shared" si="29"/>
        <v>0.45454545454545453</v>
      </c>
      <c r="T66" s="100">
        <f t="shared" si="29"/>
        <v>0.45454545454545453</v>
      </c>
      <c r="U66" s="100">
        <f t="shared" si="29"/>
        <v>0.45454545454545453</v>
      </c>
      <c r="V66" s="100">
        <f t="shared" si="29"/>
        <v>0.45454545454545453</v>
      </c>
      <c r="W66" s="100">
        <f t="shared" si="29"/>
        <v>0.45454545454545453</v>
      </c>
      <c r="X66" s="100">
        <f t="shared" si="29"/>
        <v>0.45454545454545453</v>
      </c>
      <c r="Y66" s="100">
        <f t="shared" si="29"/>
        <v>0.45454545454545453</v>
      </c>
      <c r="Z66" s="100">
        <f t="shared" si="29"/>
        <v>0.45454545454545453</v>
      </c>
      <c r="AA66" s="100">
        <f t="shared" si="29"/>
        <v>0.45454545454545459</v>
      </c>
      <c r="AB66" s="100">
        <f t="shared" si="29"/>
        <v>0.45454545454545464</v>
      </c>
      <c r="AC66" s="100">
        <f t="shared" si="29"/>
        <v>0.45454545454545453</v>
      </c>
      <c r="AD66" s="100">
        <f t="shared" si="29"/>
        <v>0.45454545454545453</v>
      </c>
      <c r="AE66" s="100">
        <f t="shared" si="29"/>
        <v>0.45454545454545453</v>
      </c>
      <c r="AF66" s="100">
        <f t="shared" si="29"/>
        <v>0.45454545454545453</v>
      </c>
      <c r="AG66" s="100">
        <f t="shared" si="29"/>
        <v>0.45454545454545453</v>
      </c>
      <c r="AH66" s="100">
        <f t="shared" si="29"/>
        <v>0.45454545454545453</v>
      </c>
      <c r="AI66" s="100">
        <f t="shared" si="29"/>
        <v>0.45454545454545453</v>
      </c>
      <c r="AJ66" s="100">
        <f t="shared" si="29"/>
        <v>0.45454545454545453</v>
      </c>
      <c r="AK66" s="100">
        <f t="shared" si="29"/>
        <v>0.45454545454545453</v>
      </c>
      <c r="AL66" s="100">
        <f t="shared" si="29"/>
        <v>0.45454545454545459</v>
      </c>
      <c r="AM66" s="100">
        <f t="shared" si="29"/>
        <v>0.49022939677145289</v>
      </c>
      <c r="AN66" s="100">
        <f t="shared" si="29"/>
        <v>0.49022939677145289</v>
      </c>
      <c r="AO66" s="100">
        <f t="shared" si="29"/>
        <v>0.49022939677145289</v>
      </c>
      <c r="AP66" s="100">
        <f t="shared" si="29"/>
        <v>0.49022939677145289</v>
      </c>
      <c r="AQ66" s="100">
        <f t="shared" si="29"/>
        <v>0.49022939677145289</v>
      </c>
      <c r="AR66" s="100">
        <f t="shared" si="29"/>
        <v>0.49022939677145289</v>
      </c>
      <c r="AS66" s="100">
        <f t="shared" si="29"/>
        <v>0.49022939677145289</v>
      </c>
      <c r="AT66" s="100">
        <f t="shared" si="29"/>
        <v>0.49022939677145289</v>
      </c>
      <c r="AU66" s="100">
        <f t="shared" si="29"/>
        <v>0.49022939677145289</v>
      </c>
      <c r="AV66" s="100">
        <f t="shared" si="29"/>
        <v>0.49022939677145289</v>
      </c>
      <c r="AW66" s="100">
        <f t="shared" si="29"/>
        <v>0.49022939677145289</v>
      </c>
      <c r="AX66" s="100">
        <f t="shared" si="29"/>
        <v>0.49022939677145289</v>
      </c>
      <c r="AY66" s="100">
        <f t="shared" si="29"/>
        <v>0.41636363636363632</v>
      </c>
      <c r="AZ66" s="100">
        <f t="shared" si="29"/>
        <v>0.41636363636363632</v>
      </c>
      <c r="BA66" s="100">
        <f t="shared" si="29"/>
        <v>0.41636363636363644</v>
      </c>
      <c r="BB66" s="100">
        <f t="shared" si="29"/>
        <v>0.41636363636363644</v>
      </c>
      <c r="BC66" s="100">
        <f t="shared" si="29"/>
        <v>0.41636363636363644</v>
      </c>
      <c r="BD66" s="100">
        <f t="shared" si="29"/>
        <v>0.41636363636363644</v>
      </c>
      <c r="BE66" s="100">
        <f t="shared" si="29"/>
        <v>0.41636363636363644</v>
      </c>
      <c r="BF66" s="100">
        <f t="shared" si="29"/>
        <v>0.41636363636363644</v>
      </c>
      <c r="BG66" s="100">
        <f t="shared" si="29"/>
        <v>0.41636363636363644</v>
      </c>
      <c r="BH66" s="100">
        <f t="shared" si="29"/>
        <v>0.41636363636363644</v>
      </c>
      <c r="BI66" s="100">
        <f t="shared" si="29"/>
        <v>0.41636363636363644</v>
      </c>
      <c r="BJ66" s="100">
        <f t="shared" si="29"/>
        <v>0.41636363636363649</v>
      </c>
      <c r="BK66" s="119"/>
    </row>
    <row r="67" spans="1:63" outlineLevel="1" x14ac:dyDescent="0.15"/>
    <row r="68" spans="1:63" outlineLevel="1" x14ac:dyDescent="0.15">
      <c r="A68" s="16" t="s">
        <v>1200</v>
      </c>
    </row>
    <row r="69" spans="1:63" outlineLevel="1" x14ac:dyDescent="0.15">
      <c r="A69" s="16"/>
    </row>
    <row r="70" spans="1:63" outlineLevel="1" x14ac:dyDescent="0.15">
      <c r="A70" s="47" t="str">
        <f>A33</f>
        <v>% Aceptación Domicilio</v>
      </c>
      <c r="C70" s="98">
        <f>'COGS-PRICE-MARGIN_CWS'!$B$48</f>
        <v>0.26</v>
      </c>
      <c r="D70" s="98">
        <f>'COGS-PRICE-MARGIN_CWS'!$B48</f>
        <v>0.26</v>
      </c>
      <c r="E70" s="98">
        <f>'COGS-PRICE-MARGIN_CWS'!$B48</f>
        <v>0.26</v>
      </c>
      <c r="F70" s="98">
        <f>'COGS-PRICE-MARGIN_CWS'!$B48</f>
        <v>0.26</v>
      </c>
      <c r="G70" s="98">
        <f>'COGS-PRICE-MARGIN_CWS'!$B48</f>
        <v>0.26</v>
      </c>
      <c r="H70" s="98">
        <f>'COGS-PRICE-MARGIN_CWS'!$B48</f>
        <v>0.26</v>
      </c>
      <c r="I70" s="98">
        <f>'COGS-PRICE-MARGIN_CWS'!$B48</f>
        <v>0.26</v>
      </c>
      <c r="J70" s="98">
        <f>'COGS-PRICE-MARGIN_CWS'!$B48</f>
        <v>0.26</v>
      </c>
      <c r="K70" s="98">
        <f>'COGS-PRICE-MARGIN_CWS'!$B48</f>
        <v>0.26</v>
      </c>
      <c r="L70" s="98">
        <f>'COGS-PRICE-MARGIN_CWS'!$B48</f>
        <v>0.26</v>
      </c>
      <c r="M70" s="98">
        <f>'COGS-PRICE-MARGIN_CWS'!$B48</f>
        <v>0.26</v>
      </c>
      <c r="N70" s="98">
        <f>'COGS-PRICE-MARGIN_CWS'!$B48</f>
        <v>0.26</v>
      </c>
      <c r="O70" s="98">
        <f>'COGS-PRICE-MARGIN_CWS'!$B98</f>
        <v>0.25</v>
      </c>
      <c r="P70" s="98">
        <f>'COGS-PRICE-MARGIN_CWS'!$B98</f>
        <v>0.25</v>
      </c>
      <c r="Q70" s="98">
        <f>'COGS-PRICE-MARGIN_CWS'!$B98</f>
        <v>0.25</v>
      </c>
      <c r="R70" s="98">
        <f>'COGS-PRICE-MARGIN_CWS'!$B98</f>
        <v>0.25</v>
      </c>
      <c r="S70" s="98">
        <f>'COGS-PRICE-MARGIN_CWS'!$B98</f>
        <v>0.25</v>
      </c>
      <c r="T70" s="98">
        <f>'COGS-PRICE-MARGIN_CWS'!$B98</f>
        <v>0.25</v>
      </c>
      <c r="U70" s="98">
        <f>'COGS-PRICE-MARGIN_CWS'!$B98</f>
        <v>0.25</v>
      </c>
      <c r="V70" s="98">
        <f>'COGS-PRICE-MARGIN_CWS'!$B98</f>
        <v>0.25</v>
      </c>
      <c r="W70" s="98">
        <f>'COGS-PRICE-MARGIN_CWS'!$B98</f>
        <v>0.25</v>
      </c>
      <c r="X70" s="98">
        <f>'COGS-PRICE-MARGIN_CWS'!$B98</f>
        <v>0.25</v>
      </c>
      <c r="Y70" s="98">
        <f>'COGS-PRICE-MARGIN_CWS'!$B98</f>
        <v>0.25</v>
      </c>
      <c r="Z70" s="98">
        <f>'COGS-PRICE-MARGIN_CWS'!$B98</f>
        <v>0.25</v>
      </c>
      <c r="AA70" s="98">
        <f>'COGS-PRICE-MARGIN_CWS'!$B148</f>
        <v>0.3</v>
      </c>
      <c r="AB70" s="98">
        <f>'COGS-PRICE-MARGIN_CWS'!$B148</f>
        <v>0.3</v>
      </c>
      <c r="AC70" s="98">
        <f>'COGS-PRICE-MARGIN_CWS'!$B148</f>
        <v>0.3</v>
      </c>
      <c r="AD70" s="98">
        <f>'COGS-PRICE-MARGIN_CWS'!$B148</f>
        <v>0.3</v>
      </c>
      <c r="AE70" s="98">
        <f>'COGS-PRICE-MARGIN_CWS'!$B148</f>
        <v>0.3</v>
      </c>
      <c r="AF70" s="98">
        <f>'COGS-PRICE-MARGIN_CWS'!$B148</f>
        <v>0.3</v>
      </c>
      <c r="AG70" s="98">
        <f>'COGS-PRICE-MARGIN_CWS'!$B148</f>
        <v>0.3</v>
      </c>
      <c r="AH70" s="98">
        <f>'COGS-PRICE-MARGIN_CWS'!$B148</f>
        <v>0.3</v>
      </c>
      <c r="AI70" s="98">
        <f>'COGS-PRICE-MARGIN_CWS'!$B148</f>
        <v>0.3</v>
      </c>
      <c r="AJ70" s="98">
        <f>'COGS-PRICE-MARGIN_CWS'!$B148</f>
        <v>0.3</v>
      </c>
      <c r="AK70" s="98">
        <f>'COGS-PRICE-MARGIN_CWS'!$B148</f>
        <v>0.3</v>
      </c>
      <c r="AL70" s="98">
        <f>'COGS-PRICE-MARGIN_CWS'!$B148</f>
        <v>0.3</v>
      </c>
      <c r="AM70" s="98">
        <f>'COGS-PRICE-MARGIN_CWS'!$B198</f>
        <v>0.3</v>
      </c>
      <c r="AN70" s="98">
        <f>'COGS-PRICE-MARGIN_CWS'!$B198</f>
        <v>0.3</v>
      </c>
      <c r="AO70" s="98">
        <f>'COGS-PRICE-MARGIN_CWS'!$B198</f>
        <v>0.3</v>
      </c>
      <c r="AP70" s="98">
        <f>'COGS-PRICE-MARGIN_CWS'!$B198</f>
        <v>0.3</v>
      </c>
      <c r="AQ70" s="98">
        <f>'COGS-PRICE-MARGIN_CWS'!$B198</f>
        <v>0.3</v>
      </c>
      <c r="AR70" s="98">
        <f>'COGS-PRICE-MARGIN_CWS'!$B198</f>
        <v>0.3</v>
      </c>
      <c r="AS70" s="98">
        <f>'COGS-PRICE-MARGIN_CWS'!$B198</f>
        <v>0.3</v>
      </c>
      <c r="AT70" s="98">
        <f>'COGS-PRICE-MARGIN_CWS'!$B198</f>
        <v>0.3</v>
      </c>
      <c r="AU70" s="98">
        <f>'COGS-PRICE-MARGIN_CWS'!$B198</f>
        <v>0.3</v>
      </c>
      <c r="AV70" s="98">
        <f>'COGS-PRICE-MARGIN_CWS'!$B198</f>
        <v>0.3</v>
      </c>
      <c r="AW70" s="98">
        <f>'COGS-PRICE-MARGIN_CWS'!$B198</f>
        <v>0.3</v>
      </c>
      <c r="AX70" s="98">
        <f>'COGS-PRICE-MARGIN_CWS'!$B198</f>
        <v>0.3</v>
      </c>
      <c r="AY70" s="98">
        <f>'COGS-PRICE-MARGIN_CWS'!$B248</f>
        <v>0.3</v>
      </c>
      <c r="AZ70" s="98">
        <f>'COGS-PRICE-MARGIN_CWS'!$B248</f>
        <v>0.3</v>
      </c>
      <c r="BA70" s="98">
        <f>'COGS-PRICE-MARGIN_CWS'!$B248</f>
        <v>0.3</v>
      </c>
      <c r="BB70" s="98">
        <f>'COGS-PRICE-MARGIN_CWS'!$B248</f>
        <v>0.3</v>
      </c>
      <c r="BC70" s="98">
        <f>'COGS-PRICE-MARGIN_CWS'!$B248</f>
        <v>0.3</v>
      </c>
      <c r="BD70" s="98">
        <f>'COGS-PRICE-MARGIN_CWS'!$B248</f>
        <v>0.3</v>
      </c>
      <c r="BE70" s="98">
        <f>'COGS-PRICE-MARGIN_CWS'!$B248</f>
        <v>0.3</v>
      </c>
      <c r="BF70" s="98">
        <f>'COGS-PRICE-MARGIN_CWS'!$B248</f>
        <v>0.3</v>
      </c>
      <c r="BG70" s="98">
        <f>'COGS-PRICE-MARGIN_CWS'!$B248</f>
        <v>0.3</v>
      </c>
      <c r="BH70" s="98">
        <f>'COGS-PRICE-MARGIN_CWS'!$B248</f>
        <v>0.3</v>
      </c>
      <c r="BI70" s="98">
        <f>'COGS-PRICE-MARGIN_CWS'!$B248</f>
        <v>0.3</v>
      </c>
      <c r="BJ70" s="98">
        <f>'COGS-PRICE-MARGIN_CWS'!$B248</f>
        <v>0.3</v>
      </c>
    </row>
    <row r="71" spans="1:63" s="102" customFormat="1" outlineLevel="1" x14ac:dyDescent="0.15">
      <c r="A71" s="298" t="str">
        <f xml:space="preserve"> 'COGS-PRICE-MARGIN_CWS'!$A$36 &amp; " Units"</f>
        <v>Local Services Units</v>
      </c>
      <c r="C71" s="169">
        <f t="shared" ref="C71:BJ71" si="30">C50-C72</f>
        <v>0</v>
      </c>
      <c r="D71" s="169">
        <f t="shared" si="30"/>
        <v>0</v>
      </c>
      <c r="E71" s="169">
        <f t="shared" si="30"/>
        <v>0</v>
      </c>
      <c r="F71" s="169">
        <f t="shared" si="30"/>
        <v>136</v>
      </c>
      <c r="G71" s="169">
        <f t="shared" si="30"/>
        <v>239</v>
      </c>
      <c r="H71" s="169">
        <f t="shared" si="30"/>
        <v>239</v>
      </c>
      <c r="I71" s="169">
        <f t="shared" si="30"/>
        <v>239</v>
      </c>
      <c r="J71" s="169">
        <f t="shared" si="30"/>
        <v>239</v>
      </c>
      <c r="K71" s="169">
        <f t="shared" si="30"/>
        <v>239</v>
      </c>
      <c r="L71" s="169">
        <f t="shared" si="30"/>
        <v>239</v>
      </c>
      <c r="M71" s="169">
        <f t="shared" si="30"/>
        <v>239</v>
      </c>
      <c r="N71" s="169">
        <f t="shared" si="30"/>
        <v>227</v>
      </c>
      <c r="O71" s="102">
        <f t="shared" si="30"/>
        <v>239</v>
      </c>
      <c r="P71" s="102">
        <f t="shared" si="30"/>
        <v>382</v>
      </c>
      <c r="Q71" s="102">
        <f t="shared" si="30"/>
        <v>430</v>
      </c>
      <c r="R71" s="102">
        <f t="shared" si="30"/>
        <v>430</v>
      </c>
      <c r="S71" s="102">
        <f t="shared" si="30"/>
        <v>430</v>
      </c>
      <c r="T71" s="102">
        <f t="shared" si="30"/>
        <v>430</v>
      </c>
      <c r="U71" s="102">
        <f t="shared" si="30"/>
        <v>430</v>
      </c>
      <c r="V71" s="102">
        <f t="shared" si="30"/>
        <v>430</v>
      </c>
      <c r="W71" s="102">
        <f t="shared" si="30"/>
        <v>430</v>
      </c>
      <c r="X71" s="102">
        <f t="shared" si="30"/>
        <v>430</v>
      </c>
      <c r="Y71" s="102">
        <f t="shared" si="30"/>
        <v>430</v>
      </c>
      <c r="Z71" s="102">
        <f t="shared" si="30"/>
        <v>287</v>
      </c>
      <c r="AA71" s="102">
        <f t="shared" si="30"/>
        <v>635</v>
      </c>
      <c r="AB71" s="102">
        <f t="shared" si="30"/>
        <v>1016</v>
      </c>
      <c r="AC71" s="102">
        <f t="shared" si="30"/>
        <v>1143</v>
      </c>
      <c r="AD71" s="102">
        <f t="shared" si="30"/>
        <v>1143</v>
      </c>
      <c r="AE71" s="102">
        <f t="shared" si="30"/>
        <v>1143</v>
      </c>
      <c r="AF71" s="102">
        <f t="shared" si="30"/>
        <v>1143</v>
      </c>
      <c r="AG71" s="102">
        <f t="shared" si="30"/>
        <v>1143</v>
      </c>
      <c r="AH71" s="102">
        <f t="shared" si="30"/>
        <v>1143</v>
      </c>
      <c r="AI71" s="102">
        <f t="shared" si="30"/>
        <v>1143</v>
      </c>
      <c r="AJ71" s="102">
        <f t="shared" si="30"/>
        <v>1143</v>
      </c>
      <c r="AK71" s="102">
        <f t="shared" si="30"/>
        <v>1143</v>
      </c>
      <c r="AL71" s="102">
        <f t="shared" si="30"/>
        <v>762</v>
      </c>
      <c r="AM71" s="102">
        <f t="shared" si="30"/>
        <v>654</v>
      </c>
      <c r="AN71" s="102">
        <f t="shared" si="30"/>
        <v>1047</v>
      </c>
      <c r="AO71" s="102">
        <f t="shared" si="30"/>
        <v>1178</v>
      </c>
      <c r="AP71" s="102">
        <f t="shared" si="30"/>
        <v>1178</v>
      </c>
      <c r="AQ71" s="102">
        <f t="shared" si="30"/>
        <v>1178</v>
      </c>
      <c r="AR71" s="102">
        <f t="shared" si="30"/>
        <v>1178</v>
      </c>
      <c r="AS71" s="102">
        <f t="shared" si="30"/>
        <v>1178</v>
      </c>
      <c r="AT71" s="102">
        <f t="shared" si="30"/>
        <v>1178</v>
      </c>
      <c r="AU71" s="102">
        <f t="shared" si="30"/>
        <v>1178</v>
      </c>
      <c r="AV71" s="102">
        <f t="shared" si="30"/>
        <v>1178</v>
      </c>
      <c r="AW71" s="102">
        <f t="shared" si="30"/>
        <v>1178</v>
      </c>
      <c r="AX71" s="102">
        <f t="shared" si="30"/>
        <v>785</v>
      </c>
      <c r="AY71" s="102">
        <f t="shared" si="30"/>
        <v>674</v>
      </c>
      <c r="AZ71" s="102">
        <f t="shared" si="30"/>
        <v>1078</v>
      </c>
      <c r="BA71" s="102">
        <f t="shared" si="30"/>
        <v>1213</v>
      </c>
      <c r="BB71" s="102">
        <f t="shared" si="30"/>
        <v>1213</v>
      </c>
      <c r="BC71" s="102">
        <f t="shared" si="30"/>
        <v>1213</v>
      </c>
      <c r="BD71" s="102">
        <f t="shared" si="30"/>
        <v>1213</v>
      </c>
      <c r="BE71" s="102">
        <f t="shared" si="30"/>
        <v>1213</v>
      </c>
      <c r="BF71" s="102">
        <f t="shared" si="30"/>
        <v>1213</v>
      </c>
      <c r="BG71" s="102">
        <f t="shared" si="30"/>
        <v>1213</v>
      </c>
      <c r="BH71" s="102">
        <f t="shared" si="30"/>
        <v>1213</v>
      </c>
      <c r="BI71" s="102">
        <f t="shared" si="30"/>
        <v>1213</v>
      </c>
      <c r="BJ71" s="102">
        <f t="shared" si="30"/>
        <v>809</v>
      </c>
      <c r="BK71" s="103">
        <f>SUM(C71:BJ71)</f>
        <v>46080</v>
      </c>
    </row>
    <row r="72" spans="1:63" s="102" customFormat="1" outlineLevel="1" x14ac:dyDescent="0.15">
      <c r="A72" s="298" t="str">
        <f xml:space="preserve"> 'COGS-PRICE-MARGIN_CWS'!$A$44 &amp; " Units"</f>
        <v>Domicilio Services Units</v>
      </c>
      <c r="C72" s="169">
        <f>ROUNDUP(+C50*C70,0)</f>
        <v>0</v>
      </c>
      <c r="D72" s="169">
        <f t="shared" ref="D72:N72" si="31">ROUNDUP(+D50*D70,0)</f>
        <v>0</v>
      </c>
      <c r="E72" s="169">
        <f t="shared" si="31"/>
        <v>0</v>
      </c>
      <c r="F72" s="169">
        <f t="shared" si="31"/>
        <v>49</v>
      </c>
      <c r="G72" s="169">
        <f t="shared" si="31"/>
        <v>85</v>
      </c>
      <c r="H72" s="169">
        <f t="shared" si="31"/>
        <v>85</v>
      </c>
      <c r="I72" s="169">
        <f t="shared" si="31"/>
        <v>85</v>
      </c>
      <c r="J72" s="169">
        <f t="shared" si="31"/>
        <v>85</v>
      </c>
      <c r="K72" s="169">
        <f t="shared" si="31"/>
        <v>85</v>
      </c>
      <c r="L72" s="169">
        <f t="shared" si="31"/>
        <v>85</v>
      </c>
      <c r="M72" s="169">
        <f t="shared" si="31"/>
        <v>85</v>
      </c>
      <c r="N72" s="169">
        <f t="shared" si="31"/>
        <v>81</v>
      </c>
      <c r="O72" s="102">
        <f t="shared" ref="O72:BJ72" si="32">ROUNDUP(+O50*O70,0)</f>
        <v>80</v>
      </c>
      <c r="P72" s="102">
        <f t="shared" si="32"/>
        <v>128</v>
      </c>
      <c r="Q72" s="102">
        <f t="shared" si="32"/>
        <v>144</v>
      </c>
      <c r="R72" s="102">
        <f t="shared" si="32"/>
        <v>144</v>
      </c>
      <c r="S72" s="102">
        <f t="shared" si="32"/>
        <v>144</v>
      </c>
      <c r="T72" s="102">
        <f t="shared" si="32"/>
        <v>144</v>
      </c>
      <c r="U72" s="102">
        <f t="shared" si="32"/>
        <v>144</v>
      </c>
      <c r="V72" s="102">
        <f t="shared" si="32"/>
        <v>144</v>
      </c>
      <c r="W72" s="102">
        <f t="shared" si="32"/>
        <v>144</v>
      </c>
      <c r="X72" s="102">
        <f t="shared" si="32"/>
        <v>144</v>
      </c>
      <c r="Y72" s="102">
        <f t="shared" si="32"/>
        <v>144</v>
      </c>
      <c r="Z72" s="102">
        <f t="shared" si="32"/>
        <v>96</v>
      </c>
      <c r="AA72" s="102">
        <f t="shared" si="32"/>
        <v>273</v>
      </c>
      <c r="AB72" s="102">
        <f t="shared" si="32"/>
        <v>436</v>
      </c>
      <c r="AC72" s="102">
        <f t="shared" si="32"/>
        <v>491</v>
      </c>
      <c r="AD72" s="102">
        <f t="shared" si="32"/>
        <v>491</v>
      </c>
      <c r="AE72" s="102">
        <f t="shared" si="32"/>
        <v>491</v>
      </c>
      <c r="AF72" s="102">
        <f t="shared" si="32"/>
        <v>491</v>
      </c>
      <c r="AG72" s="102">
        <f t="shared" si="32"/>
        <v>491</v>
      </c>
      <c r="AH72" s="102">
        <f t="shared" si="32"/>
        <v>491</v>
      </c>
      <c r="AI72" s="102">
        <f t="shared" si="32"/>
        <v>491</v>
      </c>
      <c r="AJ72" s="102">
        <f t="shared" si="32"/>
        <v>491</v>
      </c>
      <c r="AK72" s="102">
        <f t="shared" si="32"/>
        <v>491</v>
      </c>
      <c r="AL72" s="102">
        <f t="shared" si="32"/>
        <v>327</v>
      </c>
      <c r="AM72" s="102">
        <f t="shared" si="32"/>
        <v>281</v>
      </c>
      <c r="AN72" s="102">
        <f t="shared" si="32"/>
        <v>449</v>
      </c>
      <c r="AO72" s="102">
        <f t="shared" si="32"/>
        <v>505</v>
      </c>
      <c r="AP72" s="102">
        <f t="shared" si="32"/>
        <v>505</v>
      </c>
      <c r="AQ72" s="102">
        <f t="shared" si="32"/>
        <v>505</v>
      </c>
      <c r="AR72" s="102">
        <f t="shared" si="32"/>
        <v>505</v>
      </c>
      <c r="AS72" s="102">
        <f t="shared" si="32"/>
        <v>505</v>
      </c>
      <c r="AT72" s="102">
        <f t="shared" si="32"/>
        <v>505</v>
      </c>
      <c r="AU72" s="102">
        <f t="shared" si="32"/>
        <v>505</v>
      </c>
      <c r="AV72" s="102">
        <f t="shared" si="32"/>
        <v>505</v>
      </c>
      <c r="AW72" s="102">
        <f t="shared" si="32"/>
        <v>505</v>
      </c>
      <c r="AX72" s="102">
        <f t="shared" si="32"/>
        <v>337</v>
      </c>
      <c r="AY72" s="102">
        <f t="shared" si="32"/>
        <v>289</v>
      </c>
      <c r="AZ72" s="102">
        <f t="shared" si="32"/>
        <v>463</v>
      </c>
      <c r="BA72" s="102">
        <f t="shared" si="32"/>
        <v>520</v>
      </c>
      <c r="BB72" s="102">
        <f t="shared" si="32"/>
        <v>520</v>
      </c>
      <c r="BC72" s="102">
        <f t="shared" si="32"/>
        <v>520</v>
      </c>
      <c r="BD72" s="102">
        <f t="shared" si="32"/>
        <v>520</v>
      </c>
      <c r="BE72" s="102">
        <f t="shared" si="32"/>
        <v>520</v>
      </c>
      <c r="BF72" s="102">
        <f t="shared" si="32"/>
        <v>520</v>
      </c>
      <c r="BG72" s="102">
        <f t="shared" si="32"/>
        <v>520</v>
      </c>
      <c r="BH72" s="102">
        <f t="shared" si="32"/>
        <v>520</v>
      </c>
      <c r="BI72" s="102">
        <f t="shared" si="32"/>
        <v>520</v>
      </c>
      <c r="BJ72" s="102">
        <f t="shared" si="32"/>
        <v>347</v>
      </c>
      <c r="BK72" s="103">
        <f>SUM(C72:BJ72)</f>
        <v>19171</v>
      </c>
    </row>
    <row r="73" spans="1:63" outlineLevel="1" x14ac:dyDescent="0.15">
      <c r="A73" s="47"/>
      <c r="C73" s="169"/>
    </row>
    <row r="74" spans="1:63" outlineLevel="1" x14ac:dyDescent="0.15">
      <c r="A74" s="14" t="str">
        <f>A71</f>
        <v>Local Services Units</v>
      </c>
    </row>
    <row r="75" spans="1:63" outlineLevel="1" x14ac:dyDescent="0.15">
      <c r="A75" s="47" t="str">
        <f>'COGS-PRICE-MARGIN_CWS'!A37</f>
        <v>Servicio</v>
      </c>
      <c r="C75" s="169">
        <f>'COGS-PRICE-MARGIN_CWS'!$B40*C71</f>
        <v>0</v>
      </c>
      <c r="D75" s="169">
        <f>'COGS-PRICE-MARGIN_CWS'!$B40*D71</f>
        <v>0</v>
      </c>
      <c r="E75" s="169">
        <f>'COGS-PRICE-MARGIN_CWS'!$B40*E71</f>
        <v>0</v>
      </c>
      <c r="F75" s="169">
        <f>'COGS-PRICE-MARGIN_CWS'!$B40*F71</f>
        <v>0</v>
      </c>
      <c r="G75" s="169">
        <f>'COGS-PRICE-MARGIN_CWS'!$B40*G71</f>
        <v>0</v>
      </c>
      <c r="H75" s="169">
        <f>'COGS-PRICE-MARGIN_CWS'!$B40*H71</f>
        <v>0</v>
      </c>
      <c r="I75" s="169">
        <f>'COGS-PRICE-MARGIN_CWS'!$B40*I71</f>
        <v>0</v>
      </c>
      <c r="J75" s="169">
        <f>'COGS-PRICE-MARGIN_CWS'!$B40*J71</f>
        <v>0</v>
      </c>
      <c r="K75" s="169">
        <f>'COGS-PRICE-MARGIN_CWS'!$B40*K71</f>
        <v>0</v>
      </c>
      <c r="L75" s="169">
        <f>'COGS-PRICE-MARGIN_CWS'!$B40*L71</f>
        <v>0</v>
      </c>
      <c r="M75" s="169">
        <f>'COGS-PRICE-MARGIN_CWS'!$B40*M71</f>
        <v>0</v>
      </c>
      <c r="N75" s="169">
        <f>'COGS-PRICE-MARGIN_CWS'!$B40*N71</f>
        <v>0</v>
      </c>
      <c r="O75" s="169">
        <f>'COGS-PRICE-MARGIN_CWS'!$B87*O71</f>
        <v>0</v>
      </c>
      <c r="P75" s="169">
        <f>'COGS-PRICE-MARGIN_CWS'!$B87*P71</f>
        <v>0</v>
      </c>
      <c r="Q75" s="169">
        <f>'COGS-PRICE-MARGIN_CWS'!$B87*Q71</f>
        <v>0</v>
      </c>
      <c r="R75" s="169">
        <f>'COGS-PRICE-MARGIN_CWS'!$B87*R71</f>
        <v>0</v>
      </c>
      <c r="S75" s="169">
        <f>'COGS-PRICE-MARGIN_CWS'!$B87*S71</f>
        <v>0</v>
      </c>
      <c r="T75" s="169">
        <f>'COGS-PRICE-MARGIN_CWS'!$B87*T71</f>
        <v>0</v>
      </c>
      <c r="U75" s="169">
        <f>'COGS-PRICE-MARGIN_CWS'!$B87*U71</f>
        <v>0</v>
      </c>
      <c r="V75" s="169">
        <f>'COGS-PRICE-MARGIN_CWS'!$B87*V71</f>
        <v>0</v>
      </c>
      <c r="W75" s="169">
        <f>'COGS-PRICE-MARGIN_CWS'!$B87*W71</f>
        <v>0</v>
      </c>
      <c r="X75" s="169">
        <f>'COGS-PRICE-MARGIN_CWS'!$B87*X71</f>
        <v>0</v>
      </c>
      <c r="Y75" s="169">
        <f>'COGS-PRICE-MARGIN_CWS'!$B87*Y71</f>
        <v>0</v>
      </c>
      <c r="Z75" s="169">
        <f>'COGS-PRICE-MARGIN_CWS'!$B87*Z71</f>
        <v>0</v>
      </c>
      <c r="AA75" s="90">
        <f>'COGS-PRICE-MARGIN_CWS'!$B137*AA71</f>
        <v>0</v>
      </c>
      <c r="AB75" s="90">
        <f>'COGS-PRICE-MARGIN_CWS'!$B137*AB71</f>
        <v>0</v>
      </c>
      <c r="AC75" s="90">
        <f>'COGS-PRICE-MARGIN_CWS'!$B137*AC71</f>
        <v>0</v>
      </c>
      <c r="AD75" s="90">
        <f>'COGS-PRICE-MARGIN_CWS'!$B137*AD71</f>
        <v>0</v>
      </c>
      <c r="AE75" s="90">
        <f>'COGS-PRICE-MARGIN_CWS'!$B137*AE71</f>
        <v>0</v>
      </c>
      <c r="AF75" s="90">
        <f>'COGS-PRICE-MARGIN_CWS'!$B137*AF71</f>
        <v>0</v>
      </c>
      <c r="AG75" s="90">
        <f>'COGS-PRICE-MARGIN_CWS'!$B137*AG71</f>
        <v>0</v>
      </c>
      <c r="AH75" s="90">
        <f>'COGS-PRICE-MARGIN_CWS'!$B137*AH71</f>
        <v>0</v>
      </c>
      <c r="AI75" s="90">
        <f>'COGS-PRICE-MARGIN_CWS'!$B137*AI71</f>
        <v>0</v>
      </c>
      <c r="AJ75" s="90">
        <f>'COGS-PRICE-MARGIN_CWS'!$B137*AJ71</f>
        <v>0</v>
      </c>
      <c r="AK75" s="90">
        <f>'COGS-PRICE-MARGIN_CWS'!$B137*AK71</f>
        <v>0</v>
      </c>
      <c r="AL75" s="90">
        <f>'COGS-PRICE-MARGIN_CWS'!$B137*AL71</f>
        <v>0</v>
      </c>
      <c r="AM75" s="90">
        <f>'COGS-PRICE-MARGIN_CWS'!$B187*AM71</f>
        <v>0</v>
      </c>
      <c r="AN75" s="90">
        <f>'COGS-PRICE-MARGIN_CWS'!$B187*AN71</f>
        <v>0</v>
      </c>
      <c r="AO75" s="90">
        <f>'COGS-PRICE-MARGIN_CWS'!$B187*AO71</f>
        <v>0</v>
      </c>
      <c r="AP75" s="90">
        <f>'COGS-PRICE-MARGIN_CWS'!$B187*AP71</f>
        <v>0</v>
      </c>
      <c r="AQ75" s="90">
        <f>'COGS-PRICE-MARGIN_CWS'!$B187*AQ71</f>
        <v>0</v>
      </c>
      <c r="AR75" s="90">
        <f>'COGS-PRICE-MARGIN_CWS'!$B187*AR71</f>
        <v>0</v>
      </c>
      <c r="AS75" s="90">
        <f>'COGS-PRICE-MARGIN_CWS'!$B187*AS71</f>
        <v>0</v>
      </c>
      <c r="AT75" s="90">
        <f>'COGS-PRICE-MARGIN_CWS'!$B187*AT71</f>
        <v>0</v>
      </c>
      <c r="AU75" s="90">
        <f>'COGS-PRICE-MARGIN_CWS'!$B187*AU71</f>
        <v>0</v>
      </c>
      <c r="AV75" s="90">
        <f>'COGS-PRICE-MARGIN_CWS'!$B187*AV71</f>
        <v>0</v>
      </c>
      <c r="AW75" s="90">
        <f>'COGS-PRICE-MARGIN_CWS'!$B187*AW71</f>
        <v>0</v>
      </c>
      <c r="AX75" s="90">
        <f>'COGS-PRICE-MARGIN_CWS'!$B187*AX71</f>
        <v>0</v>
      </c>
      <c r="AY75" s="90">
        <f>'COGS-PRICE-MARGIN_CWS'!$B237*AY71</f>
        <v>0</v>
      </c>
      <c r="AZ75" s="90">
        <f>'COGS-PRICE-MARGIN_CWS'!$B237*AZ71</f>
        <v>0</v>
      </c>
      <c r="BA75" s="90">
        <f>'COGS-PRICE-MARGIN_CWS'!$B237*BA71</f>
        <v>0</v>
      </c>
      <c r="BB75" s="90">
        <f>'COGS-PRICE-MARGIN_CWS'!$B237*BB71</f>
        <v>0</v>
      </c>
      <c r="BC75" s="90">
        <f>'COGS-PRICE-MARGIN_CWS'!$B237*BC71</f>
        <v>0</v>
      </c>
      <c r="BD75" s="90">
        <f>'COGS-PRICE-MARGIN_CWS'!$B237*BD71</f>
        <v>0</v>
      </c>
      <c r="BE75" s="90">
        <f>'COGS-PRICE-MARGIN_CWS'!$B237*BE71</f>
        <v>0</v>
      </c>
      <c r="BF75" s="90">
        <f>'COGS-PRICE-MARGIN_CWS'!$B237*BF71</f>
        <v>0</v>
      </c>
      <c r="BG75" s="90">
        <f>'COGS-PRICE-MARGIN_CWS'!$B237*BG71</f>
        <v>0</v>
      </c>
      <c r="BH75" s="90">
        <f>'COGS-PRICE-MARGIN_CWS'!$B237*BH71</f>
        <v>0</v>
      </c>
      <c r="BI75" s="90">
        <f>'COGS-PRICE-MARGIN_CWS'!$B237*BI71</f>
        <v>0</v>
      </c>
      <c r="BJ75" s="90">
        <f>'COGS-PRICE-MARGIN_CWS'!$B237*BJ71</f>
        <v>0</v>
      </c>
      <c r="BK75" s="118">
        <f>SUM(C75:BJ75)</f>
        <v>0</v>
      </c>
    </row>
    <row r="76" spans="1:63" outlineLevel="1" x14ac:dyDescent="0.15">
      <c r="A76" s="47" t="s">
        <v>333</v>
      </c>
      <c r="C76" s="98">
        <f>'COGS-PRICE-MARGIN_CWS'!$C$37</f>
        <v>0</v>
      </c>
      <c r="D76" s="98">
        <f>'COGS-PRICE-MARGIN_CWS'!$C37</f>
        <v>0</v>
      </c>
      <c r="E76" s="98">
        <f>'COGS-PRICE-MARGIN_CWS'!$C37</f>
        <v>0</v>
      </c>
      <c r="F76" s="98">
        <f>'COGS-PRICE-MARGIN_CWS'!$C37</f>
        <v>0</v>
      </c>
      <c r="G76" s="98">
        <f>'COGS-PRICE-MARGIN_CWS'!$C37</f>
        <v>0</v>
      </c>
      <c r="H76" s="98">
        <f>'COGS-PRICE-MARGIN_CWS'!$C37</f>
        <v>0</v>
      </c>
      <c r="I76" s="98">
        <f>'COGS-PRICE-MARGIN_CWS'!$C37</f>
        <v>0</v>
      </c>
      <c r="J76" s="98">
        <f>'COGS-PRICE-MARGIN_CWS'!$C37</f>
        <v>0</v>
      </c>
      <c r="K76" s="98">
        <f>'COGS-PRICE-MARGIN_CWS'!$C37</f>
        <v>0</v>
      </c>
      <c r="L76" s="98">
        <f>'COGS-PRICE-MARGIN_CWS'!$C37</f>
        <v>0</v>
      </c>
      <c r="M76" s="98">
        <f>'COGS-PRICE-MARGIN_CWS'!$C37</f>
        <v>0</v>
      </c>
      <c r="N76" s="98">
        <f>'COGS-PRICE-MARGIN_CWS'!$C37</f>
        <v>0</v>
      </c>
      <c r="O76" s="98">
        <f>'COGS-PRICE-MARGIN_CWS'!$C87</f>
        <v>0</v>
      </c>
      <c r="P76" s="98">
        <f>'COGS-PRICE-MARGIN_CWS'!$C87</f>
        <v>0</v>
      </c>
      <c r="Q76" s="98">
        <f>'COGS-PRICE-MARGIN_CWS'!$C87</f>
        <v>0</v>
      </c>
      <c r="R76" s="98">
        <f>'COGS-PRICE-MARGIN_CWS'!$C87</f>
        <v>0</v>
      </c>
      <c r="S76" s="98">
        <f>'COGS-PRICE-MARGIN_CWS'!$C87</f>
        <v>0</v>
      </c>
      <c r="T76" s="98">
        <f>'COGS-PRICE-MARGIN_CWS'!$C87</f>
        <v>0</v>
      </c>
      <c r="U76" s="98">
        <f>'COGS-PRICE-MARGIN_CWS'!$C87</f>
        <v>0</v>
      </c>
      <c r="V76" s="98">
        <f>'COGS-PRICE-MARGIN_CWS'!$C87</f>
        <v>0</v>
      </c>
      <c r="W76" s="98">
        <f>'COGS-PRICE-MARGIN_CWS'!$C87</f>
        <v>0</v>
      </c>
      <c r="X76" s="98">
        <f>'COGS-PRICE-MARGIN_CWS'!$C87</f>
        <v>0</v>
      </c>
      <c r="Y76" s="98">
        <f>'COGS-PRICE-MARGIN_CWS'!$C87</f>
        <v>0</v>
      </c>
      <c r="Z76" s="98">
        <f>'COGS-PRICE-MARGIN_CWS'!$C87</f>
        <v>0</v>
      </c>
      <c r="AA76" s="98">
        <f>'COGS-PRICE-MARGIN_CWS'!$C137</f>
        <v>0</v>
      </c>
      <c r="AB76" s="98">
        <f>'COGS-PRICE-MARGIN_CWS'!$C137</f>
        <v>0</v>
      </c>
      <c r="AC76" s="98">
        <f>'COGS-PRICE-MARGIN_CWS'!$C137</f>
        <v>0</v>
      </c>
      <c r="AD76" s="98">
        <f>'COGS-PRICE-MARGIN_CWS'!$C137</f>
        <v>0</v>
      </c>
      <c r="AE76" s="98">
        <f>'COGS-PRICE-MARGIN_CWS'!$C137</f>
        <v>0</v>
      </c>
      <c r="AF76" s="98">
        <f>'COGS-PRICE-MARGIN_CWS'!$C137</f>
        <v>0</v>
      </c>
      <c r="AG76" s="98">
        <f>'COGS-PRICE-MARGIN_CWS'!$C137</f>
        <v>0</v>
      </c>
      <c r="AH76" s="98">
        <f>'COGS-PRICE-MARGIN_CWS'!$C137</f>
        <v>0</v>
      </c>
      <c r="AI76" s="98">
        <f>'COGS-PRICE-MARGIN_CWS'!$C137</f>
        <v>0</v>
      </c>
      <c r="AJ76" s="98">
        <f>'COGS-PRICE-MARGIN_CWS'!$C137</f>
        <v>0</v>
      </c>
      <c r="AK76" s="98">
        <f>'COGS-PRICE-MARGIN_CWS'!$C137</f>
        <v>0</v>
      </c>
      <c r="AL76" s="98">
        <f>'COGS-PRICE-MARGIN_CWS'!$C137</f>
        <v>0</v>
      </c>
      <c r="AM76" s="98">
        <f>'COGS-PRICE-MARGIN_CWS'!$C187</f>
        <v>0</v>
      </c>
      <c r="AN76" s="98">
        <f>'COGS-PRICE-MARGIN_CWS'!$C187</f>
        <v>0</v>
      </c>
      <c r="AO76" s="98">
        <f>'COGS-PRICE-MARGIN_CWS'!$C187</f>
        <v>0</v>
      </c>
      <c r="AP76" s="98">
        <f>'COGS-PRICE-MARGIN_CWS'!$C187</f>
        <v>0</v>
      </c>
      <c r="AQ76" s="98">
        <f>'COGS-PRICE-MARGIN_CWS'!$C187</f>
        <v>0</v>
      </c>
      <c r="AR76" s="98">
        <f>'COGS-PRICE-MARGIN_CWS'!$C187</f>
        <v>0</v>
      </c>
      <c r="AS76" s="98">
        <f>'COGS-PRICE-MARGIN_CWS'!$C187</f>
        <v>0</v>
      </c>
      <c r="AT76" s="98">
        <f>'COGS-PRICE-MARGIN_CWS'!$C187</f>
        <v>0</v>
      </c>
      <c r="AU76" s="98">
        <f>'COGS-PRICE-MARGIN_CWS'!$C187</f>
        <v>0</v>
      </c>
      <c r="AV76" s="98">
        <f>'COGS-PRICE-MARGIN_CWS'!$C187</f>
        <v>0</v>
      </c>
      <c r="AW76" s="98">
        <f>'COGS-PRICE-MARGIN_CWS'!$C187</f>
        <v>0</v>
      </c>
      <c r="AX76" s="98">
        <f>'COGS-PRICE-MARGIN_CWS'!$C187</f>
        <v>0</v>
      </c>
      <c r="AY76" s="98">
        <f>'COGS-PRICE-MARGIN_CWS'!$C237</f>
        <v>0</v>
      </c>
      <c r="AZ76" s="98">
        <f>'COGS-PRICE-MARGIN_CWS'!$C237</f>
        <v>0</v>
      </c>
      <c r="BA76" s="98">
        <f>'COGS-PRICE-MARGIN_CWS'!$C237</f>
        <v>0</v>
      </c>
      <c r="BB76" s="98">
        <f>'COGS-PRICE-MARGIN_CWS'!$C237</f>
        <v>0</v>
      </c>
      <c r="BC76" s="98">
        <f>'COGS-PRICE-MARGIN_CWS'!$C237</f>
        <v>0</v>
      </c>
      <c r="BD76" s="98">
        <f>'COGS-PRICE-MARGIN_CWS'!$C237</f>
        <v>0</v>
      </c>
      <c r="BE76" s="98">
        <f>'COGS-PRICE-MARGIN_CWS'!$C237</f>
        <v>0</v>
      </c>
      <c r="BF76" s="98">
        <f>'COGS-PRICE-MARGIN_CWS'!$C237</f>
        <v>0</v>
      </c>
      <c r="BG76" s="98">
        <f>'COGS-PRICE-MARGIN_CWS'!$C237</f>
        <v>0</v>
      </c>
      <c r="BH76" s="98">
        <f>'COGS-PRICE-MARGIN_CWS'!$C237</f>
        <v>0</v>
      </c>
      <c r="BI76" s="98">
        <f>'COGS-PRICE-MARGIN_CWS'!$C237</f>
        <v>0</v>
      </c>
      <c r="BJ76" s="98">
        <f>'COGS-PRICE-MARGIN_CWS'!$C237</f>
        <v>0</v>
      </c>
    </row>
    <row r="77" spans="1:63" outlineLevel="1" x14ac:dyDescent="0.15">
      <c r="A77" s="47" t="str">
        <f>A75 &amp; " Ingreso"</f>
        <v>Servicio Ingreso</v>
      </c>
      <c r="C77" s="169">
        <f t="shared" ref="C77:BJ77" si="33">C75*(1-C76)</f>
        <v>0</v>
      </c>
      <c r="D77" s="169">
        <f t="shared" si="33"/>
        <v>0</v>
      </c>
      <c r="E77" s="169">
        <f t="shared" si="33"/>
        <v>0</v>
      </c>
      <c r="F77" s="169">
        <f t="shared" si="33"/>
        <v>0</v>
      </c>
      <c r="G77" s="169">
        <f t="shared" si="33"/>
        <v>0</v>
      </c>
      <c r="H77" s="169">
        <f t="shared" si="33"/>
        <v>0</v>
      </c>
      <c r="I77" s="169">
        <f t="shared" si="33"/>
        <v>0</v>
      </c>
      <c r="J77" s="169">
        <f t="shared" si="33"/>
        <v>0</v>
      </c>
      <c r="K77" s="169">
        <f t="shared" si="33"/>
        <v>0</v>
      </c>
      <c r="L77" s="169">
        <f t="shared" si="33"/>
        <v>0</v>
      </c>
      <c r="M77" s="169">
        <f t="shared" si="33"/>
        <v>0</v>
      </c>
      <c r="N77" s="169">
        <f t="shared" si="33"/>
        <v>0</v>
      </c>
      <c r="O77" s="169">
        <f t="shared" si="33"/>
        <v>0</v>
      </c>
      <c r="P77" s="169">
        <f t="shared" si="33"/>
        <v>0</v>
      </c>
      <c r="Q77" s="169">
        <f t="shared" si="33"/>
        <v>0</v>
      </c>
      <c r="R77" s="169">
        <f t="shared" si="33"/>
        <v>0</v>
      </c>
      <c r="S77" s="169">
        <f t="shared" ref="S77:AH77" si="34">S75*(1-S76)</f>
        <v>0</v>
      </c>
      <c r="T77" s="169">
        <f t="shared" si="34"/>
        <v>0</v>
      </c>
      <c r="U77" s="169">
        <f t="shared" si="34"/>
        <v>0</v>
      </c>
      <c r="V77" s="169">
        <f t="shared" si="34"/>
        <v>0</v>
      </c>
      <c r="W77" s="169">
        <f t="shared" si="34"/>
        <v>0</v>
      </c>
      <c r="X77" s="169">
        <f t="shared" si="34"/>
        <v>0</v>
      </c>
      <c r="Y77" s="169">
        <f t="shared" si="34"/>
        <v>0</v>
      </c>
      <c r="Z77" s="169">
        <f t="shared" si="34"/>
        <v>0</v>
      </c>
      <c r="AA77" s="169">
        <f t="shared" si="34"/>
        <v>0</v>
      </c>
      <c r="AB77" s="169">
        <f t="shared" si="34"/>
        <v>0</v>
      </c>
      <c r="AC77" s="169">
        <f t="shared" si="34"/>
        <v>0</v>
      </c>
      <c r="AD77" s="169">
        <f t="shared" si="34"/>
        <v>0</v>
      </c>
      <c r="AE77" s="169">
        <f t="shared" si="34"/>
        <v>0</v>
      </c>
      <c r="AF77" s="169">
        <f t="shared" si="34"/>
        <v>0</v>
      </c>
      <c r="AG77" s="169">
        <f t="shared" si="34"/>
        <v>0</v>
      </c>
      <c r="AH77" s="169">
        <f t="shared" si="34"/>
        <v>0</v>
      </c>
      <c r="AI77" s="169">
        <f t="shared" ref="AI77:AL77" si="35">AI75*(1-AI76)</f>
        <v>0</v>
      </c>
      <c r="AJ77" s="169">
        <f t="shared" si="35"/>
        <v>0</v>
      </c>
      <c r="AK77" s="169">
        <f t="shared" si="35"/>
        <v>0</v>
      </c>
      <c r="AL77" s="169">
        <f t="shared" si="35"/>
        <v>0</v>
      </c>
      <c r="AM77" s="90">
        <f t="shared" si="33"/>
        <v>0</v>
      </c>
      <c r="AN77" s="90">
        <f t="shared" si="33"/>
        <v>0</v>
      </c>
      <c r="AO77" s="90">
        <f t="shared" si="33"/>
        <v>0</v>
      </c>
      <c r="AP77" s="90">
        <f t="shared" si="33"/>
        <v>0</v>
      </c>
      <c r="AQ77" s="90">
        <f t="shared" si="33"/>
        <v>0</v>
      </c>
      <c r="AR77" s="90">
        <f t="shared" si="33"/>
        <v>0</v>
      </c>
      <c r="AS77" s="90">
        <f t="shared" si="33"/>
        <v>0</v>
      </c>
      <c r="AT77" s="90">
        <f t="shared" si="33"/>
        <v>0</v>
      </c>
      <c r="AU77" s="90">
        <f t="shared" si="33"/>
        <v>0</v>
      </c>
      <c r="AV77" s="90">
        <f t="shared" si="33"/>
        <v>0</v>
      </c>
      <c r="AW77" s="90">
        <f t="shared" si="33"/>
        <v>0</v>
      </c>
      <c r="AX77" s="90">
        <f t="shared" si="33"/>
        <v>0</v>
      </c>
      <c r="AY77" s="90">
        <f t="shared" si="33"/>
        <v>0</v>
      </c>
      <c r="AZ77" s="90">
        <f t="shared" si="33"/>
        <v>0</v>
      </c>
      <c r="BA77" s="90">
        <f t="shared" si="33"/>
        <v>0</v>
      </c>
      <c r="BB77" s="90">
        <f t="shared" si="33"/>
        <v>0</v>
      </c>
      <c r="BC77" s="90">
        <f t="shared" si="33"/>
        <v>0</v>
      </c>
      <c r="BD77" s="90">
        <f t="shared" si="33"/>
        <v>0</v>
      </c>
      <c r="BE77" s="90">
        <f t="shared" si="33"/>
        <v>0</v>
      </c>
      <c r="BF77" s="90">
        <f t="shared" si="33"/>
        <v>0</v>
      </c>
      <c r="BG77" s="90">
        <f t="shared" si="33"/>
        <v>0</v>
      </c>
      <c r="BH77" s="90">
        <f t="shared" si="33"/>
        <v>0</v>
      </c>
      <c r="BI77" s="90">
        <f t="shared" si="33"/>
        <v>0</v>
      </c>
      <c r="BJ77" s="90">
        <f t="shared" si="33"/>
        <v>0</v>
      </c>
      <c r="BK77" s="118">
        <f>SUM(C77:BJ77)</f>
        <v>0</v>
      </c>
    </row>
    <row r="78" spans="1:63" outlineLevel="1" x14ac:dyDescent="0.15">
      <c r="A78" s="47" t="s">
        <v>346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'REV-REC-MAINT_CWS'!$I$104</f>
        <v>0</v>
      </c>
      <c r="G78" s="169">
        <f>'REV-REC-MAINT_CWS'!$I$104</f>
        <v>0</v>
      </c>
      <c r="H78" s="169">
        <f>'REV-REC-MAINT_CWS'!$I$104</f>
        <v>0</v>
      </c>
      <c r="I78" s="169">
        <f>'REV-REC-MAINT_CWS'!$I$104</f>
        <v>0</v>
      </c>
      <c r="J78" s="169">
        <f>'REV-REC-MAINT_CWS'!$I$104</f>
        <v>0</v>
      </c>
      <c r="K78" s="169">
        <f>'REV-REC-MAINT_CWS'!$I$104</f>
        <v>0</v>
      </c>
      <c r="L78" s="169">
        <f>'REV-REC-MAINT_CWS'!$I$104</f>
        <v>0</v>
      </c>
      <c r="M78" s="169">
        <f>'REV-REC-MAINT_CWS'!$I$104</f>
        <v>0</v>
      </c>
      <c r="N78" s="169">
        <f>'REV-REC-MAINT_CWS'!$I$104</f>
        <v>0</v>
      </c>
      <c r="O78" s="169">
        <f>'REV-REC-MAINT_CWS'!$I$104</f>
        <v>0</v>
      </c>
      <c r="P78" s="169">
        <f>'REV-REC-MAINT_CWS'!$I$104</f>
        <v>0</v>
      </c>
      <c r="Q78" s="169">
        <f>'REV-REC-MAINT_CWS'!$I$104</f>
        <v>0</v>
      </c>
      <c r="R78" s="169">
        <f>'REV-REC-MAINT_CWS'!$I$104</f>
        <v>0</v>
      </c>
      <c r="S78" s="169">
        <f>'REV-REC-MAINT_CWS'!$I$104</f>
        <v>0</v>
      </c>
      <c r="T78" s="169">
        <f>'REV-REC-MAINT_CWS'!$I$104</f>
        <v>0</v>
      </c>
      <c r="U78" s="169">
        <f>'REV-REC-MAINT_CWS'!$I$104</f>
        <v>0</v>
      </c>
      <c r="V78" s="169">
        <f>'REV-REC-MAINT_CWS'!$I$104</f>
        <v>0</v>
      </c>
      <c r="W78" s="169">
        <f>'REV-REC-MAINT_CWS'!$I$104</f>
        <v>0</v>
      </c>
      <c r="X78" s="169">
        <f>'REV-REC-MAINT_CWS'!$I$104</f>
        <v>0</v>
      </c>
      <c r="Y78" s="169">
        <f>'REV-REC-MAINT_CWS'!$I$104</f>
        <v>0</v>
      </c>
      <c r="Z78" s="169">
        <f>'REV-REC-MAINT_CWS'!$I$104</f>
        <v>0</v>
      </c>
      <c r="AA78" s="169">
        <f>'REV-REC-MAINT_CWS'!$I$104</f>
        <v>0</v>
      </c>
      <c r="AB78" s="169">
        <f>'REV-REC-MAINT_CWS'!$I$104</f>
        <v>0</v>
      </c>
      <c r="AC78" s="169">
        <f>'REV-REC-MAINT_CWS'!$I$104</f>
        <v>0</v>
      </c>
      <c r="AD78" s="169">
        <f>'REV-REC-MAINT_CWS'!$I$104</f>
        <v>0</v>
      </c>
      <c r="AE78" s="169">
        <f>'REV-REC-MAINT_CWS'!$I$104</f>
        <v>0</v>
      </c>
      <c r="AF78" s="169">
        <f>'REV-REC-MAINT_CWS'!$I$104</f>
        <v>0</v>
      </c>
      <c r="AG78" s="169">
        <f>'REV-REC-MAINT_CWS'!$I$104</f>
        <v>0</v>
      </c>
      <c r="AH78" s="169">
        <f>'REV-REC-MAINT_CWS'!$I$104</f>
        <v>0</v>
      </c>
      <c r="AI78" s="169">
        <f>'REV-REC-MAINT_CWS'!$I$104</f>
        <v>0</v>
      </c>
      <c r="AJ78" s="169">
        <f>'REV-REC-MAINT_CWS'!$I$104</f>
        <v>0</v>
      </c>
      <c r="AK78" s="169">
        <f>'REV-REC-MAINT_CWS'!$I$104</f>
        <v>0</v>
      </c>
      <c r="AL78" s="169">
        <f>'REV-REC-MAINT_CWS'!$I$104</f>
        <v>0</v>
      </c>
      <c r="AM78" s="169">
        <f>'REV-REC-MAINT_CWS'!$I$104</f>
        <v>0</v>
      </c>
      <c r="AN78" s="169">
        <f>'REV-REC-MAINT_CWS'!$I$104</f>
        <v>0</v>
      </c>
      <c r="AO78" s="169">
        <f>'REV-REC-MAINT_CWS'!$I$104</f>
        <v>0</v>
      </c>
      <c r="AP78" s="169">
        <f>'REV-REC-MAINT_CWS'!$I$104</f>
        <v>0</v>
      </c>
      <c r="AQ78" s="169">
        <f>'REV-REC-MAINT_CWS'!$I$104</f>
        <v>0</v>
      </c>
      <c r="AR78" s="169">
        <f>'REV-REC-MAINT_CWS'!$I$104</f>
        <v>0</v>
      </c>
      <c r="AS78" s="169">
        <f>'REV-REC-MAINT_CWS'!$I$104</f>
        <v>0</v>
      </c>
      <c r="AT78" s="169">
        <f>'REV-REC-MAINT_CWS'!$I$104</f>
        <v>0</v>
      </c>
      <c r="AU78" s="169">
        <f>'REV-REC-MAINT_CWS'!$I$104</f>
        <v>0</v>
      </c>
      <c r="AV78" s="169">
        <f>'REV-REC-MAINT_CWS'!$I$104</f>
        <v>0</v>
      </c>
      <c r="AW78" s="169">
        <f>'REV-REC-MAINT_CWS'!$I$104</f>
        <v>0</v>
      </c>
      <c r="AX78" s="169">
        <f>'REV-REC-MAINT_CWS'!$I$104</f>
        <v>0</v>
      </c>
      <c r="AY78" s="169">
        <f>'REV-REC-MAINT_CWS'!$I$104</f>
        <v>0</v>
      </c>
      <c r="AZ78" s="169">
        <f>'REV-REC-MAINT_CWS'!$I$104</f>
        <v>0</v>
      </c>
      <c r="BA78" s="169">
        <f>'REV-REC-MAINT_CWS'!$I$104</f>
        <v>0</v>
      </c>
      <c r="BB78" s="169">
        <f>'REV-REC-MAINT_CWS'!$I$104</f>
        <v>0</v>
      </c>
      <c r="BC78" s="169">
        <f>'REV-REC-MAINT_CWS'!$I$104</f>
        <v>0</v>
      </c>
      <c r="BD78" s="169">
        <f>'REV-REC-MAINT_CWS'!$I$104</f>
        <v>0</v>
      </c>
      <c r="BE78" s="169">
        <f>'REV-REC-MAINT_CWS'!$I$104</f>
        <v>0</v>
      </c>
      <c r="BF78" s="169">
        <f>'REV-REC-MAINT_CWS'!$I$104</f>
        <v>0</v>
      </c>
      <c r="BG78" s="169">
        <f>'REV-REC-MAINT_CWS'!$I$104</f>
        <v>0</v>
      </c>
      <c r="BH78" s="169">
        <f>'REV-REC-MAINT_CWS'!$I$104</f>
        <v>0</v>
      </c>
      <c r="BI78" s="169">
        <f>'REV-REC-MAINT_CWS'!$I$104</f>
        <v>0</v>
      </c>
      <c r="BJ78" s="169">
        <f>'REV-REC-MAINT_CWS'!$I$104</f>
        <v>0</v>
      </c>
      <c r="BK78" s="118">
        <f>SUM(C78:BJ78)</f>
        <v>0</v>
      </c>
    </row>
    <row r="79" spans="1:63" outlineLevel="1" x14ac:dyDescent="0.15"/>
    <row r="80" spans="1:63" outlineLevel="1" x14ac:dyDescent="0.15">
      <c r="A80" s="16" t="str">
        <f>A72</f>
        <v>Domicilio Services Units</v>
      </c>
    </row>
    <row r="81" spans="1:64" outlineLevel="1" x14ac:dyDescent="0.15">
      <c r="A81" s="47" t="str">
        <f>'COGS-PRICE-MARGIN_CWS'!A45</f>
        <v>Envío</v>
      </c>
      <c r="C81" s="169">
        <f>'COGS-PRICE-MARGIN_CWS'!$B49*C72</f>
        <v>0</v>
      </c>
      <c r="D81" s="169">
        <f>'COGS-PRICE-MARGIN_CWS'!$B49*D72</f>
        <v>0</v>
      </c>
      <c r="E81" s="169">
        <f>'COGS-PRICE-MARGIN_CWS'!$B49*E72</f>
        <v>0</v>
      </c>
      <c r="F81" s="90">
        <f>'COGS-PRICE-MARGIN_CWS'!$B49*F72</f>
        <v>122500</v>
      </c>
      <c r="G81" s="90">
        <f>'COGS-PRICE-MARGIN_CWS'!$B49*G72</f>
        <v>212500</v>
      </c>
      <c r="H81" s="90">
        <f>'COGS-PRICE-MARGIN_CWS'!$B49*H72</f>
        <v>212500</v>
      </c>
      <c r="I81" s="90">
        <f>'COGS-PRICE-MARGIN_CWS'!$B49*I72</f>
        <v>212500</v>
      </c>
      <c r="J81" s="90">
        <f>'COGS-PRICE-MARGIN_CWS'!$B49*J72</f>
        <v>212500</v>
      </c>
      <c r="K81" s="90">
        <f>'COGS-PRICE-MARGIN_CWS'!$B49*K72</f>
        <v>212500</v>
      </c>
      <c r="L81" s="90">
        <f>'COGS-PRICE-MARGIN_CWS'!$B49*L72</f>
        <v>212500</v>
      </c>
      <c r="M81" s="90">
        <f>'COGS-PRICE-MARGIN_CWS'!$B49*M72</f>
        <v>212500</v>
      </c>
      <c r="N81" s="90">
        <f>'COGS-PRICE-MARGIN_CWS'!$B49*N72</f>
        <v>202500</v>
      </c>
      <c r="O81" s="169">
        <f>'COGS-PRICE-MARGIN_CWS'!$B95*O72</f>
        <v>214000</v>
      </c>
      <c r="P81" s="169">
        <f>'COGS-PRICE-MARGIN_CWS'!$B95*P72</f>
        <v>342400</v>
      </c>
      <c r="Q81" s="169">
        <f>'COGS-PRICE-MARGIN_CWS'!$B95*Q72</f>
        <v>385200</v>
      </c>
      <c r="R81" s="169">
        <f>'COGS-PRICE-MARGIN_CWS'!$B95*R72</f>
        <v>385200</v>
      </c>
      <c r="S81" s="169">
        <f>'COGS-PRICE-MARGIN_CWS'!$B95*S72</f>
        <v>385200</v>
      </c>
      <c r="T81" s="169">
        <f>'COGS-PRICE-MARGIN_CWS'!$B95*T72</f>
        <v>385200</v>
      </c>
      <c r="U81" s="169">
        <f>'COGS-PRICE-MARGIN_CWS'!$B95*U72</f>
        <v>385200</v>
      </c>
      <c r="V81" s="169">
        <f>'COGS-PRICE-MARGIN_CWS'!$B95*V72</f>
        <v>385200</v>
      </c>
      <c r="W81" s="169">
        <f>'COGS-PRICE-MARGIN_CWS'!$B95*W72</f>
        <v>385200</v>
      </c>
      <c r="X81" s="169">
        <f>'COGS-PRICE-MARGIN_CWS'!$B95*X72</f>
        <v>385200</v>
      </c>
      <c r="Y81" s="169">
        <f>'COGS-PRICE-MARGIN_CWS'!$B95*Y72</f>
        <v>385200</v>
      </c>
      <c r="Z81" s="169">
        <f>'COGS-PRICE-MARGIN_CWS'!$B95*Z72</f>
        <v>256800</v>
      </c>
      <c r="AA81" s="90">
        <f>'COGS-PRICE-MARGIN_CWS'!$B145*AA72</f>
        <v>781394.25</v>
      </c>
      <c r="AB81" s="90">
        <f>'COGS-PRICE-MARGIN_CWS'!$B145*AB72</f>
        <v>1247941</v>
      </c>
      <c r="AC81" s="90">
        <f>'COGS-PRICE-MARGIN_CWS'!$B145*AC72</f>
        <v>1405364.75</v>
      </c>
      <c r="AD81" s="90">
        <f>'COGS-PRICE-MARGIN_CWS'!$B145*AD72</f>
        <v>1405364.75</v>
      </c>
      <c r="AE81" s="90">
        <f>'COGS-PRICE-MARGIN_CWS'!$B145*AE72</f>
        <v>1405364.75</v>
      </c>
      <c r="AF81" s="90">
        <f>'COGS-PRICE-MARGIN_CWS'!$B145*AF72</f>
        <v>1405364.75</v>
      </c>
      <c r="AG81" s="90">
        <f>'COGS-PRICE-MARGIN_CWS'!$B145*AG72</f>
        <v>1405364.75</v>
      </c>
      <c r="AH81" s="90">
        <f>'COGS-PRICE-MARGIN_CWS'!$B145*AH72</f>
        <v>1405364.75</v>
      </c>
      <c r="AI81" s="90">
        <f>'COGS-PRICE-MARGIN_CWS'!$B145*AI72</f>
        <v>1405364.75</v>
      </c>
      <c r="AJ81" s="90">
        <f>'COGS-PRICE-MARGIN_CWS'!$B145*AJ72</f>
        <v>1405364.75</v>
      </c>
      <c r="AK81" s="90">
        <f>'COGS-PRICE-MARGIN_CWS'!$B145*AK72</f>
        <v>1405364.75</v>
      </c>
      <c r="AL81" s="90">
        <f>'COGS-PRICE-MARGIN_CWS'!$B145*AL72</f>
        <v>935955.75</v>
      </c>
      <c r="AM81" s="90">
        <f>'COGS-PRICE-MARGIN_CWS'!$B195*AM72</f>
        <v>860592.70750000002</v>
      </c>
      <c r="AN81" s="90">
        <f>'COGS-PRICE-MARGIN_CWS'!$B195*AN72</f>
        <v>1375110.7675000001</v>
      </c>
      <c r="AO81" s="90">
        <f>'COGS-PRICE-MARGIN_CWS'!$B195*AO72</f>
        <v>1546616.7875000001</v>
      </c>
      <c r="AP81" s="90">
        <f>'COGS-PRICE-MARGIN_CWS'!$B195*AP72</f>
        <v>1546616.7875000001</v>
      </c>
      <c r="AQ81" s="90">
        <f>'COGS-PRICE-MARGIN_CWS'!$B195*AQ72</f>
        <v>1546616.7875000001</v>
      </c>
      <c r="AR81" s="90">
        <f>'COGS-PRICE-MARGIN_CWS'!$B195*AR72</f>
        <v>1546616.7875000001</v>
      </c>
      <c r="AS81" s="90">
        <f>'COGS-PRICE-MARGIN_CWS'!$B195*AS72</f>
        <v>1546616.7875000001</v>
      </c>
      <c r="AT81" s="90">
        <f>'COGS-PRICE-MARGIN_CWS'!$B195*AT72</f>
        <v>1546616.7875000001</v>
      </c>
      <c r="AU81" s="90">
        <f>'COGS-PRICE-MARGIN_CWS'!$B195*AU72</f>
        <v>1546616.7875000001</v>
      </c>
      <c r="AV81" s="90">
        <f>'COGS-PRICE-MARGIN_CWS'!$B195*AV72</f>
        <v>1546616.7875000001</v>
      </c>
      <c r="AW81" s="90">
        <f>'COGS-PRICE-MARGIN_CWS'!$B195*AW72</f>
        <v>1546616.7875000001</v>
      </c>
      <c r="AX81" s="90">
        <f>'COGS-PRICE-MARGIN_CWS'!$B195*AX72</f>
        <v>1032098.7275</v>
      </c>
      <c r="AY81" s="90">
        <f>'COGS-PRICE-MARGIN_CWS'!$B245*AY72</f>
        <v>947050.11722500005</v>
      </c>
      <c r="AZ81" s="90">
        <f>'COGS-PRICE-MARGIN_CWS'!$B245*AZ72</f>
        <v>1517246.381575</v>
      </c>
      <c r="BA81" s="90">
        <f>'COGS-PRICE-MARGIN_CWS'!$B245*BA72</f>
        <v>1704034.8130000001</v>
      </c>
      <c r="BB81" s="90">
        <f>'COGS-PRICE-MARGIN_CWS'!$B245*BB72</f>
        <v>1704034.8130000001</v>
      </c>
      <c r="BC81" s="90">
        <f>'COGS-PRICE-MARGIN_CWS'!$B245*BC72</f>
        <v>1704034.8130000001</v>
      </c>
      <c r="BD81" s="90">
        <f>'COGS-PRICE-MARGIN_CWS'!$B245*BD72</f>
        <v>1704034.8130000001</v>
      </c>
      <c r="BE81" s="90">
        <f>'COGS-PRICE-MARGIN_CWS'!$B245*BE72</f>
        <v>1704034.8130000001</v>
      </c>
      <c r="BF81" s="90">
        <f>'COGS-PRICE-MARGIN_CWS'!$B245*BF72</f>
        <v>1704034.8130000001</v>
      </c>
      <c r="BG81" s="90">
        <f>'COGS-PRICE-MARGIN_CWS'!$B245*BG72</f>
        <v>1704034.8130000001</v>
      </c>
      <c r="BH81" s="90">
        <f>'COGS-PRICE-MARGIN_CWS'!$B245*BH72</f>
        <v>1704034.8130000001</v>
      </c>
      <c r="BI81" s="90">
        <f>'COGS-PRICE-MARGIN_CWS'!$B245*BI72</f>
        <v>1704034.8130000001</v>
      </c>
      <c r="BJ81" s="90">
        <f>'COGS-PRICE-MARGIN_CWS'!$B245*BJ72</f>
        <v>1137115.538675</v>
      </c>
      <c r="BK81" s="118">
        <f>SUM(C81:BJ81)</f>
        <v>57831152.394475028</v>
      </c>
    </row>
    <row r="82" spans="1:64" outlineLevel="1" x14ac:dyDescent="0.15">
      <c r="A82" s="47" t="s">
        <v>345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1205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6">D$17+D$40+D$41+D$44+D$45</f>
        <v>0</v>
      </c>
      <c r="E86" s="97">
        <f t="shared" si="36"/>
        <v>0</v>
      </c>
      <c r="F86" s="97">
        <f t="shared" si="36"/>
        <v>6304000</v>
      </c>
      <c r="G86" s="97">
        <f t="shared" si="36"/>
        <v>11028500</v>
      </c>
      <c r="H86" s="97">
        <f t="shared" si="36"/>
        <v>11028500</v>
      </c>
      <c r="I86" s="97">
        <f t="shared" si="36"/>
        <v>11028500</v>
      </c>
      <c r="J86" s="97">
        <f t="shared" si="36"/>
        <v>11028500</v>
      </c>
      <c r="K86" s="97">
        <f t="shared" si="36"/>
        <v>11028500</v>
      </c>
      <c r="L86" s="97">
        <f t="shared" si="36"/>
        <v>11028500</v>
      </c>
      <c r="M86" s="97">
        <f t="shared" si="36"/>
        <v>11028500</v>
      </c>
      <c r="N86" s="97">
        <f t="shared" si="36"/>
        <v>10502000</v>
      </c>
      <c r="O86" s="97">
        <f t="shared" si="36"/>
        <v>11134420</v>
      </c>
      <c r="P86" s="97">
        <f t="shared" si="36"/>
        <v>17823525</v>
      </c>
      <c r="Q86" s="97">
        <f t="shared" si="36"/>
        <v>20037355</v>
      </c>
      <c r="R86" s="97">
        <f t="shared" si="36"/>
        <v>20037355</v>
      </c>
      <c r="S86" s="97">
        <f t="shared" si="36"/>
        <v>20037355</v>
      </c>
      <c r="T86" s="97">
        <f t="shared" si="36"/>
        <v>20037355</v>
      </c>
      <c r="U86" s="97">
        <f t="shared" si="36"/>
        <v>20037355</v>
      </c>
      <c r="V86" s="97">
        <f t="shared" si="36"/>
        <v>20037355</v>
      </c>
      <c r="W86" s="97">
        <f t="shared" si="36"/>
        <v>20037355</v>
      </c>
      <c r="X86" s="97">
        <f t="shared" si="36"/>
        <v>20037355</v>
      </c>
      <c r="Y86" s="97">
        <f t="shared" si="36"/>
        <v>20037355</v>
      </c>
      <c r="Z86" s="97">
        <f t="shared" si="36"/>
        <v>13348250</v>
      </c>
      <c r="AA86" s="97">
        <f t="shared" si="36"/>
        <v>15345094.700000001</v>
      </c>
      <c r="AB86" s="97">
        <f t="shared" si="36"/>
        <v>24564401.949999999</v>
      </c>
      <c r="AC86" s="97">
        <f t="shared" si="36"/>
        <v>27625864.550000001</v>
      </c>
      <c r="AD86" s="97">
        <f t="shared" si="36"/>
        <v>27625864.550000001</v>
      </c>
      <c r="AE86" s="97">
        <f t="shared" si="36"/>
        <v>27625864.550000001</v>
      </c>
      <c r="AF86" s="97">
        <f t="shared" si="36"/>
        <v>27625864.550000001</v>
      </c>
      <c r="AG86" s="97">
        <f t="shared" si="36"/>
        <v>27625864.550000001</v>
      </c>
      <c r="AH86" s="97">
        <f t="shared" si="36"/>
        <v>27625864.550000001</v>
      </c>
      <c r="AI86" s="97">
        <f t="shared" si="36"/>
        <v>27625864.550000001</v>
      </c>
      <c r="AJ86" s="97">
        <f t="shared" si="36"/>
        <v>27625864.550000001</v>
      </c>
      <c r="AK86" s="97">
        <f t="shared" si="36"/>
        <v>27625864.550000001</v>
      </c>
      <c r="AL86" s="97">
        <f t="shared" si="36"/>
        <v>18422585.900000002</v>
      </c>
      <c r="AM86" s="97">
        <f t="shared" si="36"/>
        <v>33772597.945500001</v>
      </c>
      <c r="AN86" s="97">
        <f t="shared" si="36"/>
        <v>54047672.117000014</v>
      </c>
      <c r="AO86" s="97">
        <f t="shared" si="36"/>
        <v>60805009.305000015</v>
      </c>
      <c r="AP86" s="97">
        <f t="shared" si="36"/>
        <v>60805009.305000015</v>
      </c>
      <c r="AQ86" s="97">
        <f t="shared" si="36"/>
        <v>60805009.305000015</v>
      </c>
      <c r="AR86" s="97">
        <f t="shared" si="36"/>
        <v>60805009.305000015</v>
      </c>
      <c r="AS86" s="97">
        <f t="shared" si="36"/>
        <v>60805009.305000015</v>
      </c>
      <c r="AT86" s="97">
        <f t="shared" si="36"/>
        <v>60805009.305000015</v>
      </c>
      <c r="AU86" s="97">
        <f t="shared" si="36"/>
        <v>60805009.305000015</v>
      </c>
      <c r="AV86" s="97">
        <f t="shared" si="36"/>
        <v>60805009.305000015</v>
      </c>
      <c r="AW86" s="97">
        <f t="shared" si="36"/>
        <v>60805009.305000015</v>
      </c>
      <c r="AX86" s="97">
        <f t="shared" si="36"/>
        <v>40529935.13350001</v>
      </c>
      <c r="AY86" s="97">
        <f t="shared" si="36"/>
        <v>37220052.703950003</v>
      </c>
      <c r="AZ86" s="97">
        <f t="shared" si="36"/>
        <v>59571090.868465014</v>
      </c>
      <c r="BA86" s="97">
        <f t="shared" si="36"/>
        <v>67013135.215240017</v>
      </c>
      <c r="BB86" s="97">
        <f t="shared" si="36"/>
        <v>67013135.215240017</v>
      </c>
      <c r="BC86" s="97">
        <f t="shared" si="36"/>
        <v>67013135.215240017</v>
      </c>
      <c r="BD86" s="97">
        <f t="shared" si="36"/>
        <v>67013135.215240017</v>
      </c>
      <c r="BE86" s="97">
        <f t="shared" si="36"/>
        <v>67013135.215240017</v>
      </c>
      <c r="BF86" s="97">
        <f t="shared" si="36"/>
        <v>67013135.215240017</v>
      </c>
      <c r="BG86" s="97">
        <f t="shared" si="36"/>
        <v>67013135.215240017</v>
      </c>
      <c r="BH86" s="97">
        <f t="shared" si="36"/>
        <v>67013135.215240017</v>
      </c>
      <c r="BI86" s="97">
        <f t="shared" si="36"/>
        <v>67013135.215240017</v>
      </c>
      <c r="BJ86" s="97">
        <f t="shared" si="36"/>
        <v>44683725.184890009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7">D$28+D$40+D$41+D$44+D$45</f>
        <v>0</v>
      </c>
      <c r="E87" s="97">
        <f t="shared" si="37"/>
        <v>0</v>
      </c>
      <c r="F87" s="97">
        <f t="shared" si="37"/>
        <v>2209500</v>
      </c>
      <c r="G87" s="97">
        <f t="shared" si="37"/>
        <v>3865500</v>
      </c>
      <c r="H87" s="97">
        <f t="shared" si="37"/>
        <v>3865500</v>
      </c>
      <c r="I87" s="97">
        <f t="shared" si="37"/>
        <v>3865500</v>
      </c>
      <c r="J87" s="97">
        <f t="shared" si="37"/>
        <v>3865500</v>
      </c>
      <c r="K87" s="97">
        <f t="shared" si="37"/>
        <v>3865500</v>
      </c>
      <c r="L87" s="97">
        <f t="shared" si="37"/>
        <v>3865500</v>
      </c>
      <c r="M87" s="97">
        <f t="shared" si="37"/>
        <v>3865500</v>
      </c>
      <c r="N87" s="97">
        <f t="shared" si="37"/>
        <v>3681000</v>
      </c>
      <c r="O87" s="97">
        <f t="shared" si="37"/>
        <v>3927435</v>
      </c>
      <c r="P87" s="97">
        <f t="shared" si="37"/>
        <v>6286250</v>
      </c>
      <c r="Q87" s="97">
        <f t="shared" si="37"/>
        <v>7066815</v>
      </c>
      <c r="R87" s="97">
        <f t="shared" si="37"/>
        <v>7066815</v>
      </c>
      <c r="S87" s="97">
        <f t="shared" si="37"/>
        <v>7066815</v>
      </c>
      <c r="T87" s="97">
        <f t="shared" si="37"/>
        <v>7066815</v>
      </c>
      <c r="U87" s="97">
        <f t="shared" si="37"/>
        <v>7066815</v>
      </c>
      <c r="V87" s="97">
        <f t="shared" si="37"/>
        <v>7066815</v>
      </c>
      <c r="W87" s="97">
        <f t="shared" si="37"/>
        <v>7066815</v>
      </c>
      <c r="X87" s="97">
        <f t="shared" si="37"/>
        <v>7066815</v>
      </c>
      <c r="Y87" s="97">
        <f t="shared" si="37"/>
        <v>7066815</v>
      </c>
      <c r="Z87" s="97">
        <f t="shared" si="37"/>
        <v>4708000</v>
      </c>
      <c r="AA87" s="97">
        <f t="shared" si="37"/>
        <v>5480063.8499999996</v>
      </c>
      <c r="AB87" s="97">
        <f t="shared" si="37"/>
        <v>8771651.3499999978</v>
      </c>
      <c r="AC87" s="97">
        <f t="shared" si="37"/>
        <v>9864458.3999999985</v>
      </c>
      <c r="AD87" s="97">
        <f t="shared" si="37"/>
        <v>9864458.3999999985</v>
      </c>
      <c r="AE87" s="97">
        <f t="shared" si="37"/>
        <v>9864458.3999999985</v>
      </c>
      <c r="AF87" s="97">
        <f t="shared" si="37"/>
        <v>9864458.3999999985</v>
      </c>
      <c r="AG87" s="97">
        <f t="shared" si="37"/>
        <v>9864458.3999999985</v>
      </c>
      <c r="AH87" s="97">
        <f t="shared" si="37"/>
        <v>9864458.3999999985</v>
      </c>
      <c r="AI87" s="97">
        <f t="shared" si="37"/>
        <v>9864458.3999999985</v>
      </c>
      <c r="AJ87" s="97">
        <f t="shared" si="37"/>
        <v>9864458.3999999985</v>
      </c>
      <c r="AK87" s="97">
        <f t="shared" si="37"/>
        <v>9864458.3999999985</v>
      </c>
      <c r="AL87" s="97">
        <f t="shared" si="37"/>
        <v>6578022.9500000011</v>
      </c>
      <c r="AM87" s="97">
        <f t="shared" si="37"/>
        <v>12021346.959000003</v>
      </c>
      <c r="AN87" s="97">
        <f t="shared" si="37"/>
        <v>19238687.793500002</v>
      </c>
      <c r="AO87" s="97">
        <f t="shared" si="37"/>
        <v>21643447.202500004</v>
      </c>
      <c r="AP87" s="97">
        <f t="shared" si="37"/>
        <v>21643447.202500004</v>
      </c>
      <c r="AQ87" s="97">
        <f t="shared" si="37"/>
        <v>21643447.202500004</v>
      </c>
      <c r="AR87" s="97">
        <f t="shared" si="37"/>
        <v>21643447.202500004</v>
      </c>
      <c r="AS87" s="97">
        <f t="shared" si="37"/>
        <v>21643447.202500004</v>
      </c>
      <c r="AT87" s="97">
        <f t="shared" si="37"/>
        <v>21643447.202500004</v>
      </c>
      <c r="AU87" s="97">
        <f t="shared" si="37"/>
        <v>21643447.202500004</v>
      </c>
      <c r="AV87" s="97">
        <f t="shared" si="37"/>
        <v>21643447.202500004</v>
      </c>
      <c r="AW87" s="97">
        <f t="shared" si="37"/>
        <v>21643447.202500004</v>
      </c>
      <c r="AX87" s="97">
        <f t="shared" si="37"/>
        <v>14426106.368000004</v>
      </c>
      <c r="AY87" s="97">
        <f t="shared" si="37"/>
        <v>13248870.671074999</v>
      </c>
      <c r="AZ87" s="97">
        <f t="shared" si="37"/>
        <v>21204747.053770006</v>
      </c>
      <c r="BA87" s="97">
        <f t="shared" si="37"/>
        <v>23852554.993970007</v>
      </c>
      <c r="BB87" s="97">
        <f t="shared" si="37"/>
        <v>23852554.993970007</v>
      </c>
      <c r="BC87" s="97">
        <f t="shared" si="37"/>
        <v>23852554.993970007</v>
      </c>
      <c r="BD87" s="97">
        <f t="shared" si="37"/>
        <v>23852554.993970007</v>
      </c>
      <c r="BE87" s="97">
        <f t="shared" si="37"/>
        <v>23852554.993970007</v>
      </c>
      <c r="BF87" s="97">
        <f t="shared" si="37"/>
        <v>23852554.993970007</v>
      </c>
      <c r="BG87" s="97">
        <f t="shared" si="37"/>
        <v>23852554.993970007</v>
      </c>
      <c r="BH87" s="97">
        <f t="shared" si="37"/>
        <v>23852554.993970007</v>
      </c>
      <c r="BI87" s="97">
        <f t="shared" si="37"/>
        <v>23852554.993970007</v>
      </c>
      <c r="BJ87" s="97">
        <f t="shared" si="37"/>
        <v>15905854.183345003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8">D$54+D$77+D$78+D$81+D$82</f>
        <v>0</v>
      </c>
      <c r="E88" s="97">
        <f t="shared" si="38"/>
        <v>0</v>
      </c>
      <c r="F88" s="97">
        <f>F$54+F$77+F$78+F$81+F$82</f>
        <v>4192500</v>
      </c>
      <c r="G88" s="97">
        <f t="shared" si="38"/>
        <v>7340500</v>
      </c>
      <c r="H88" s="97">
        <f t="shared" si="38"/>
        <v>7340500</v>
      </c>
      <c r="I88" s="97">
        <f t="shared" si="38"/>
        <v>7340500</v>
      </c>
      <c r="J88" s="97">
        <f t="shared" si="38"/>
        <v>7340500</v>
      </c>
      <c r="K88" s="97">
        <f t="shared" si="38"/>
        <v>7340500</v>
      </c>
      <c r="L88" s="97">
        <f t="shared" si="38"/>
        <v>7340500</v>
      </c>
      <c r="M88" s="97">
        <f t="shared" si="38"/>
        <v>7340500</v>
      </c>
      <c r="N88" s="97">
        <f t="shared" si="38"/>
        <v>6978500</v>
      </c>
      <c r="O88" s="97">
        <f t="shared" si="38"/>
        <v>7723260</v>
      </c>
      <c r="P88" s="97">
        <f t="shared" si="38"/>
        <v>12347800</v>
      </c>
      <c r="Q88" s="97">
        <f t="shared" si="38"/>
        <v>13897160</v>
      </c>
      <c r="R88" s="97">
        <f t="shared" si="38"/>
        <v>13897160</v>
      </c>
      <c r="S88" s="97">
        <f t="shared" si="38"/>
        <v>13897160</v>
      </c>
      <c r="T88" s="97">
        <f t="shared" si="38"/>
        <v>13897160</v>
      </c>
      <c r="U88" s="97">
        <f t="shared" si="38"/>
        <v>13897160</v>
      </c>
      <c r="V88" s="97">
        <f t="shared" si="38"/>
        <v>13897160</v>
      </c>
      <c r="W88" s="97">
        <f t="shared" si="38"/>
        <v>13897160</v>
      </c>
      <c r="X88" s="97">
        <f t="shared" si="38"/>
        <v>13897160</v>
      </c>
      <c r="Y88" s="97">
        <f t="shared" si="38"/>
        <v>13897160</v>
      </c>
      <c r="Z88" s="97">
        <f t="shared" si="38"/>
        <v>9272620</v>
      </c>
      <c r="AA88" s="97">
        <f t="shared" si="38"/>
        <v>23651916.650000002</v>
      </c>
      <c r="AB88" s="97">
        <f t="shared" si="38"/>
        <v>37820626.600000001</v>
      </c>
      <c r="AC88" s="97">
        <f t="shared" si="38"/>
        <v>42562229.950000003</v>
      </c>
      <c r="AD88" s="97">
        <f t="shared" si="38"/>
        <v>42562229.950000003</v>
      </c>
      <c r="AE88" s="97">
        <f t="shared" si="38"/>
        <v>42562229.950000003</v>
      </c>
      <c r="AF88" s="97">
        <f t="shared" si="38"/>
        <v>42562229.950000003</v>
      </c>
      <c r="AG88" s="97">
        <f t="shared" si="38"/>
        <v>42562229.950000003</v>
      </c>
      <c r="AH88" s="97">
        <f t="shared" si="38"/>
        <v>42562229.950000003</v>
      </c>
      <c r="AI88" s="97">
        <f t="shared" si="38"/>
        <v>42562229.950000003</v>
      </c>
      <c r="AJ88" s="97">
        <f t="shared" si="38"/>
        <v>42562229.950000003</v>
      </c>
      <c r="AK88" s="97">
        <f t="shared" si="38"/>
        <v>42562229.950000003</v>
      </c>
      <c r="AL88" s="97">
        <f t="shared" si="38"/>
        <v>28365469.950000003</v>
      </c>
      <c r="AM88" s="97">
        <f t="shared" si="38"/>
        <v>26059727.217500001</v>
      </c>
      <c r="AN88" s="97">
        <f t="shared" si="38"/>
        <v>41693725.983500004</v>
      </c>
      <c r="AO88" s="97">
        <f t="shared" si="38"/>
        <v>46905058.90550001</v>
      </c>
      <c r="AP88" s="97">
        <f t="shared" si="38"/>
        <v>46905058.90550001</v>
      </c>
      <c r="AQ88" s="97">
        <f t="shared" si="38"/>
        <v>46905058.90550001</v>
      </c>
      <c r="AR88" s="97">
        <f t="shared" si="38"/>
        <v>46905058.90550001</v>
      </c>
      <c r="AS88" s="97">
        <f t="shared" si="38"/>
        <v>46905058.90550001</v>
      </c>
      <c r="AT88" s="97">
        <f t="shared" si="38"/>
        <v>46905058.90550001</v>
      </c>
      <c r="AU88" s="97">
        <f t="shared" si="38"/>
        <v>46905058.90550001</v>
      </c>
      <c r="AV88" s="97">
        <f t="shared" si="38"/>
        <v>46905058.90550001</v>
      </c>
      <c r="AW88" s="97">
        <f t="shared" si="38"/>
        <v>46905058.90550001</v>
      </c>
      <c r="AX88" s="97">
        <f t="shared" si="38"/>
        <v>31271060.139500003</v>
      </c>
      <c r="AY88" s="97">
        <f t="shared" si="38"/>
        <v>25202901.517225001</v>
      </c>
      <c r="AZ88" s="97">
        <f t="shared" si="38"/>
        <v>40331646.181575008</v>
      </c>
      <c r="BA88" s="97">
        <f t="shared" si="38"/>
        <v>45354492.213000007</v>
      </c>
      <c r="BB88" s="97">
        <f t="shared" si="38"/>
        <v>45354492.213000007</v>
      </c>
      <c r="BC88" s="97">
        <f t="shared" si="38"/>
        <v>45354492.213000007</v>
      </c>
      <c r="BD88" s="97">
        <f t="shared" si="38"/>
        <v>45354492.213000007</v>
      </c>
      <c r="BE88" s="97">
        <f t="shared" si="38"/>
        <v>45354492.213000007</v>
      </c>
      <c r="BF88" s="97">
        <f t="shared" si="38"/>
        <v>45354492.213000007</v>
      </c>
      <c r="BG88" s="97">
        <f t="shared" si="38"/>
        <v>45354492.213000007</v>
      </c>
      <c r="BH88" s="97">
        <f t="shared" si="38"/>
        <v>45354492.213000007</v>
      </c>
      <c r="BI88" s="97">
        <f t="shared" si="38"/>
        <v>45354492.213000007</v>
      </c>
      <c r="BJ88" s="97">
        <f t="shared" si="38"/>
        <v>30254212.338675003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9">D$65+D$77+D$78+D$81+D$82</f>
        <v>0</v>
      </c>
      <c r="E89" s="97">
        <f t="shared" si="39"/>
        <v>0</v>
      </c>
      <c r="F89" s="97">
        <f t="shared" si="39"/>
        <v>1972500</v>
      </c>
      <c r="G89" s="97">
        <f t="shared" si="39"/>
        <v>3452500</v>
      </c>
      <c r="H89" s="97">
        <f t="shared" si="39"/>
        <v>3452500</v>
      </c>
      <c r="I89" s="97">
        <f t="shared" si="39"/>
        <v>3452500</v>
      </c>
      <c r="J89" s="97">
        <f t="shared" si="39"/>
        <v>3452500</v>
      </c>
      <c r="K89" s="97">
        <f t="shared" si="39"/>
        <v>3452500</v>
      </c>
      <c r="L89" s="97">
        <f t="shared" si="39"/>
        <v>3452500</v>
      </c>
      <c r="M89" s="97">
        <f t="shared" si="39"/>
        <v>3452500</v>
      </c>
      <c r="N89" s="97">
        <f t="shared" si="39"/>
        <v>3282500</v>
      </c>
      <c r="O89" s="97">
        <f t="shared" si="39"/>
        <v>3627300</v>
      </c>
      <c r="P89" s="97">
        <f t="shared" si="39"/>
        <v>5799400</v>
      </c>
      <c r="Q89" s="97">
        <f t="shared" si="39"/>
        <v>6527000</v>
      </c>
      <c r="R89" s="97">
        <f t="shared" si="39"/>
        <v>6527000</v>
      </c>
      <c r="S89" s="97">
        <f t="shared" si="39"/>
        <v>6527000</v>
      </c>
      <c r="T89" s="97">
        <f t="shared" si="39"/>
        <v>6527000</v>
      </c>
      <c r="U89" s="97">
        <f t="shared" si="39"/>
        <v>6527000</v>
      </c>
      <c r="V89" s="97">
        <f t="shared" si="39"/>
        <v>6527000</v>
      </c>
      <c r="W89" s="97">
        <f t="shared" si="39"/>
        <v>6527000</v>
      </c>
      <c r="X89" s="97">
        <f t="shared" si="39"/>
        <v>6527000</v>
      </c>
      <c r="Y89" s="97">
        <f t="shared" si="39"/>
        <v>6527000</v>
      </c>
      <c r="Z89" s="97">
        <f t="shared" si="39"/>
        <v>4354900</v>
      </c>
      <c r="AA89" s="97">
        <f t="shared" si="39"/>
        <v>11177086.250000002</v>
      </c>
      <c r="AB89" s="97">
        <f t="shared" si="39"/>
        <v>17871889.000000004</v>
      </c>
      <c r="AC89" s="97">
        <f t="shared" si="39"/>
        <v>20113030.75</v>
      </c>
      <c r="AD89" s="97">
        <f t="shared" si="39"/>
        <v>20113030.75</v>
      </c>
      <c r="AE89" s="97">
        <f t="shared" si="39"/>
        <v>20113030.75</v>
      </c>
      <c r="AF89" s="97">
        <f t="shared" si="39"/>
        <v>20113030.75</v>
      </c>
      <c r="AG89" s="97">
        <f t="shared" si="39"/>
        <v>20113030.75</v>
      </c>
      <c r="AH89" s="97">
        <f t="shared" si="39"/>
        <v>20113030.75</v>
      </c>
      <c r="AI89" s="97">
        <f t="shared" si="39"/>
        <v>20113030.75</v>
      </c>
      <c r="AJ89" s="97">
        <f t="shared" si="39"/>
        <v>20113030.75</v>
      </c>
      <c r="AK89" s="97">
        <f t="shared" si="39"/>
        <v>20113030.75</v>
      </c>
      <c r="AL89" s="97">
        <f t="shared" si="39"/>
        <v>13403916.750000002</v>
      </c>
      <c r="AM89" s="97">
        <f t="shared" si="39"/>
        <v>13213949.217500001</v>
      </c>
      <c r="AN89" s="97">
        <f t="shared" si="39"/>
        <v>21140481.183500007</v>
      </c>
      <c r="AO89" s="97">
        <f t="shared" si="39"/>
        <v>23782658.505500007</v>
      </c>
      <c r="AP89" s="97">
        <f t="shared" si="39"/>
        <v>23782658.505500007</v>
      </c>
      <c r="AQ89" s="97">
        <f t="shared" si="39"/>
        <v>23782658.505500007</v>
      </c>
      <c r="AR89" s="97">
        <f t="shared" si="39"/>
        <v>23782658.505500007</v>
      </c>
      <c r="AS89" s="97">
        <f t="shared" si="39"/>
        <v>23782658.505500007</v>
      </c>
      <c r="AT89" s="97">
        <f t="shared" si="39"/>
        <v>23782658.505500007</v>
      </c>
      <c r="AU89" s="97">
        <f t="shared" si="39"/>
        <v>23782658.505500007</v>
      </c>
      <c r="AV89" s="97">
        <f t="shared" si="39"/>
        <v>23782658.505500007</v>
      </c>
      <c r="AW89" s="97">
        <f t="shared" si="39"/>
        <v>23782658.505500007</v>
      </c>
      <c r="AX89" s="97">
        <f t="shared" si="39"/>
        <v>15856126.539500002</v>
      </c>
      <c r="AY89" s="97">
        <f t="shared" si="39"/>
        <v>11046304.609225001</v>
      </c>
      <c r="AZ89" s="97">
        <f t="shared" si="39"/>
        <v>17678151.025575001</v>
      </c>
      <c r="BA89" s="97">
        <f t="shared" si="39"/>
        <v>19878497.985000007</v>
      </c>
      <c r="BB89" s="97">
        <f t="shared" si="39"/>
        <v>19878497.985000007</v>
      </c>
      <c r="BC89" s="97">
        <f t="shared" si="39"/>
        <v>19878497.985000007</v>
      </c>
      <c r="BD89" s="97">
        <f t="shared" si="39"/>
        <v>19878497.985000007</v>
      </c>
      <c r="BE89" s="97">
        <f t="shared" si="39"/>
        <v>19878497.985000007</v>
      </c>
      <c r="BF89" s="97">
        <f t="shared" si="39"/>
        <v>19878497.985000007</v>
      </c>
      <c r="BG89" s="97">
        <f t="shared" si="39"/>
        <v>19878497.985000007</v>
      </c>
      <c r="BH89" s="97">
        <f t="shared" si="39"/>
        <v>19878497.985000007</v>
      </c>
      <c r="BI89" s="97">
        <f t="shared" si="39"/>
        <v>19878497.985000007</v>
      </c>
      <c r="BJ89" s="97">
        <f t="shared" si="39"/>
        <v>13260415.842675004</v>
      </c>
    </row>
    <row r="90" spans="1:64" x14ac:dyDescent="0.15">
      <c r="A90" s="33" t="s">
        <v>352</v>
      </c>
      <c r="C90" s="97">
        <f t="shared" ref="C90:Z90" si="40">C45+C44+C41+C40+C17+C54+C77+C78+C81+C82</f>
        <v>0</v>
      </c>
      <c r="D90" s="97">
        <f t="shared" si="40"/>
        <v>0</v>
      </c>
      <c r="E90" s="97">
        <f t="shared" si="40"/>
        <v>0</v>
      </c>
      <c r="F90" s="97">
        <f t="shared" si="40"/>
        <v>10496500</v>
      </c>
      <c r="G90" s="97">
        <f t="shared" si="40"/>
        <v>18369000</v>
      </c>
      <c r="H90" s="97">
        <f t="shared" si="40"/>
        <v>18369000</v>
      </c>
      <c r="I90" s="97">
        <f t="shared" si="40"/>
        <v>18369000</v>
      </c>
      <c r="J90" s="97">
        <f t="shared" si="40"/>
        <v>18369000</v>
      </c>
      <c r="K90" s="97">
        <f t="shared" si="40"/>
        <v>18369000</v>
      </c>
      <c r="L90" s="97">
        <f t="shared" si="40"/>
        <v>18369000</v>
      </c>
      <c r="M90" s="97">
        <f t="shared" si="40"/>
        <v>18369000</v>
      </c>
      <c r="N90" s="97">
        <f t="shared" si="40"/>
        <v>17480500</v>
      </c>
      <c r="O90" s="97">
        <f t="shared" si="40"/>
        <v>18857680</v>
      </c>
      <c r="P90" s="97">
        <f t="shared" si="40"/>
        <v>30171325</v>
      </c>
      <c r="Q90" s="97">
        <f t="shared" si="40"/>
        <v>33934515</v>
      </c>
      <c r="R90" s="97">
        <f t="shared" si="40"/>
        <v>33934515</v>
      </c>
      <c r="S90" s="97">
        <f t="shared" si="40"/>
        <v>33934515</v>
      </c>
      <c r="T90" s="97">
        <f t="shared" si="40"/>
        <v>33934515</v>
      </c>
      <c r="U90" s="97">
        <f t="shared" si="40"/>
        <v>33934515</v>
      </c>
      <c r="V90" s="97">
        <f t="shared" si="40"/>
        <v>33934515</v>
      </c>
      <c r="W90" s="97">
        <f t="shared" si="40"/>
        <v>33934515</v>
      </c>
      <c r="X90" s="97">
        <f t="shared" si="40"/>
        <v>33934515</v>
      </c>
      <c r="Y90" s="97">
        <f t="shared" si="40"/>
        <v>33934515</v>
      </c>
      <c r="Z90" s="97">
        <f t="shared" si="40"/>
        <v>22620870</v>
      </c>
      <c r="AA90" s="97">
        <f t="shared" ref="AA90:AL90" si="41">AA45+AA44+AA41+AA40+AA17+AA54+AA77+AA78+AA81+AA82</f>
        <v>38997011.350000001</v>
      </c>
      <c r="AB90" s="97">
        <f t="shared" si="41"/>
        <v>62385028.549999997</v>
      </c>
      <c r="AC90" s="97">
        <f t="shared" si="41"/>
        <v>70188094.5</v>
      </c>
      <c r="AD90" s="97">
        <f t="shared" si="41"/>
        <v>70188094.5</v>
      </c>
      <c r="AE90" s="97">
        <f t="shared" si="41"/>
        <v>70188094.5</v>
      </c>
      <c r="AF90" s="97">
        <f t="shared" si="41"/>
        <v>70188094.5</v>
      </c>
      <c r="AG90" s="97">
        <f t="shared" si="41"/>
        <v>70188094.5</v>
      </c>
      <c r="AH90" s="97">
        <f t="shared" si="41"/>
        <v>70188094.5</v>
      </c>
      <c r="AI90" s="97">
        <f t="shared" si="41"/>
        <v>70188094.5</v>
      </c>
      <c r="AJ90" s="97">
        <f t="shared" si="41"/>
        <v>70188094.5</v>
      </c>
      <c r="AK90" s="97">
        <f t="shared" si="41"/>
        <v>70188094.5</v>
      </c>
      <c r="AL90" s="97">
        <f t="shared" si="41"/>
        <v>46788055.850000009</v>
      </c>
      <c r="AM90" s="97">
        <f t="shared" ref="AM90:BJ90" si="42">AM45+AM44+AM41+AM40+AM17+AM54+AM77+AM78+AM81+AM82</f>
        <v>59832325.16300001</v>
      </c>
      <c r="AN90" s="97">
        <f t="shared" si="42"/>
        <v>95741398.100500017</v>
      </c>
      <c r="AO90" s="97">
        <f t="shared" si="42"/>
        <v>107710068.21050002</v>
      </c>
      <c r="AP90" s="97">
        <f t="shared" si="42"/>
        <v>107710068.21050002</v>
      </c>
      <c r="AQ90" s="97">
        <f t="shared" si="42"/>
        <v>107710068.21050002</v>
      </c>
      <c r="AR90" s="97">
        <f t="shared" si="42"/>
        <v>107710068.21050002</v>
      </c>
      <c r="AS90" s="97">
        <f t="shared" si="42"/>
        <v>107710068.21050002</v>
      </c>
      <c r="AT90" s="97">
        <f t="shared" si="42"/>
        <v>107710068.21050002</v>
      </c>
      <c r="AU90" s="97">
        <f t="shared" si="42"/>
        <v>107710068.21050002</v>
      </c>
      <c r="AV90" s="97">
        <f t="shared" si="42"/>
        <v>107710068.21050002</v>
      </c>
      <c r="AW90" s="97">
        <f t="shared" si="42"/>
        <v>107710068.21050002</v>
      </c>
      <c r="AX90" s="97">
        <f t="shared" si="42"/>
        <v>71800995.273000017</v>
      </c>
      <c r="AY90" s="97">
        <f t="shared" si="42"/>
        <v>62422954.221175008</v>
      </c>
      <c r="AZ90" s="97">
        <f t="shared" si="42"/>
        <v>99902737.050040022</v>
      </c>
      <c r="BA90" s="97">
        <f t="shared" si="42"/>
        <v>112367627.42824002</v>
      </c>
      <c r="BB90" s="97">
        <f t="shared" si="42"/>
        <v>112367627.42824002</v>
      </c>
      <c r="BC90" s="97">
        <f t="shared" si="42"/>
        <v>112367627.42824002</v>
      </c>
      <c r="BD90" s="97">
        <f t="shared" si="42"/>
        <v>112367627.42824002</v>
      </c>
      <c r="BE90" s="97">
        <f t="shared" si="42"/>
        <v>112367627.42824002</v>
      </c>
      <c r="BF90" s="97">
        <f t="shared" si="42"/>
        <v>112367627.42824002</v>
      </c>
      <c r="BG90" s="97">
        <f t="shared" si="42"/>
        <v>112367627.42824002</v>
      </c>
      <c r="BH90" s="97">
        <f t="shared" si="42"/>
        <v>112367627.42824002</v>
      </c>
      <c r="BI90" s="97">
        <f t="shared" si="42"/>
        <v>112367627.42824002</v>
      </c>
      <c r="BJ90" s="97">
        <f t="shared" si="42"/>
        <v>74937937.523565009</v>
      </c>
      <c r="BK90" s="118">
        <f>SUM(C90:BJ90)</f>
        <v>3758821064.3299398</v>
      </c>
      <c r="BL90" s="97">
        <f>BK45+BK44+BK41+BK40+BK17</f>
        <v>2043801128.1354659</v>
      </c>
    </row>
    <row r="91" spans="1:64" x14ac:dyDescent="0.15">
      <c r="A91" s="33" t="s">
        <v>357</v>
      </c>
      <c r="C91" s="97">
        <f t="shared" ref="C91:Z91" si="43">C28+C40+C41+C44+C45+C65+C77+C78+C81+C82</f>
        <v>0</v>
      </c>
      <c r="D91" s="97">
        <f t="shared" si="43"/>
        <v>0</v>
      </c>
      <c r="E91" s="97">
        <f t="shared" si="43"/>
        <v>0</v>
      </c>
      <c r="F91" s="97">
        <f t="shared" si="43"/>
        <v>4182000</v>
      </c>
      <c r="G91" s="97">
        <f t="shared" si="43"/>
        <v>7318000</v>
      </c>
      <c r="H91" s="97">
        <f t="shared" si="43"/>
        <v>7318000</v>
      </c>
      <c r="I91" s="97">
        <f t="shared" si="43"/>
        <v>7318000</v>
      </c>
      <c r="J91" s="97">
        <f t="shared" si="43"/>
        <v>7318000</v>
      </c>
      <c r="K91" s="97">
        <f t="shared" si="43"/>
        <v>7318000</v>
      </c>
      <c r="L91" s="97">
        <f t="shared" si="43"/>
        <v>7318000</v>
      </c>
      <c r="M91" s="97">
        <f t="shared" si="43"/>
        <v>7318000</v>
      </c>
      <c r="N91" s="97">
        <f t="shared" si="43"/>
        <v>6963500</v>
      </c>
      <c r="O91" s="97">
        <f t="shared" si="43"/>
        <v>7554735</v>
      </c>
      <c r="P91" s="97">
        <f t="shared" si="43"/>
        <v>12085650</v>
      </c>
      <c r="Q91" s="97">
        <f t="shared" si="43"/>
        <v>13593815</v>
      </c>
      <c r="R91" s="97">
        <f t="shared" si="43"/>
        <v>13593815</v>
      </c>
      <c r="S91" s="97">
        <f t="shared" si="43"/>
        <v>13593815</v>
      </c>
      <c r="T91" s="97">
        <f t="shared" si="43"/>
        <v>13593815</v>
      </c>
      <c r="U91" s="97">
        <f t="shared" si="43"/>
        <v>13593815</v>
      </c>
      <c r="V91" s="97">
        <f t="shared" si="43"/>
        <v>13593815</v>
      </c>
      <c r="W91" s="97">
        <f t="shared" si="43"/>
        <v>13593815</v>
      </c>
      <c r="X91" s="97">
        <f t="shared" si="43"/>
        <v>13593815</v>
      </c>
      <c r="Y91" s="97">
        <f t="shared" si="43"/>
        <v>13593815</v>
      </c>
      <c r="Z91" s="97">
        <f t="shared" si="43"/>
        <v>9062900</v>
      </c>
      <c r="AA91" s="97">
        <f t="shared" ref="AA91:AL91" si="44">AA28+AA40+AA41+AA44+AA45+AA65+AA77+AA78+AA81+AA82</f>
        <v>16657150.100000001</v>
      </c>
      <c r="AB91" s="97">
        <f t="shared" si="44"/>
        <v>26643540.350000001</v>
      </c>
      <c r="AC91" s="97">
        <f t="shared" si="44"/>
        <v>29977489.149999999</v>
      </c>
      <c r="AD91" s="97">
        <f t="shared" si="44"/>
        <v>29977489.149999999</v>
      </c>
      <c r="AE91" s="97">
        <f t="shared" si="44"/>
        <v>29977489.149999999</v>
      </c>
      <c r="AF91" s="97">
        <f t="shared" si="44"/>
        <v>29977489.149999999</v>
      </c>
      <c r="AG91" s="97">
        <f t="shared" si="44"/>
        <v>29977489.149999999</v>
      </c>
      <c r="AH91" s="97">
        <f t="shared" si="44"/>
        <v>29977489.149999999</v>
      </c>
      <c r="AI91" s="97">
        <f t="shared" si="44"/>
        <v>29977489.149999999</v>
      </c>
      <c r="AJ91" s="97">
        <f t="shared" si="44"/>
        <v>29977489.149999999</v>
      </c>
      <c r="AK91" s="97">
        <f t="shared" si="44"/>
        <v>29977489.149999999</v>
      </c>
      <c r="AL91" s="97">
        <f t="shared" si="44"/>
        <v>19981939.700000003</v>
      </c>
      <c r="AM91" s="97">
        <f t="shared" ref="AM91:BJ91" si="45">AM28+AM40+AM41+AM44+AM45+AM65+AM77+AM78+AM81+AM82</f>
        <v>25235296.176500004</v>
      </c>
      <c r="AN91" s="97">
        <f t="shared" si="45"/>
        <v>40379168.977000006</v>
      </c>
      <c r="AO91" s="97">
        <f t="shared" si="45"/>
        <v>45426105.708000012</v>
      </c>
      <c r="AP91" s="97">
        <f t="shared" si="45"/>
        <v>45426105.708000012</v>
      </c>
      <c r="AQ91" s="97">
        <f t="shared" si="45"/>
        <v>45426105.708000012</v>
      </c>
      <c r="AR91" s="97">
        <f t="shared" si="45"/>
        <v>45426105.708000012</v>
      </c>
      <c r="AS91" s="97">
        <f t="shared" si="45"/>
        <v>45426105.708000012</v>
      </c>
      <c r="AT91" s="97">
        <f t="shared" si="45"/>
        <v>45426105.708000012</v>
      </c>
      <c r="AU91" s="97">
        <f t="shared" si="45"/>
        <v>45426105.708000012</v>
      </c>
      <c r="AV91" s="97">
        <f t="shared" si="45"/>
        <v>45426105.708000012</v>
      </c>
      <c r="AW91" s="97">
        <f t="shared" si="45"/>
        <v>45426105.708000012</v>
      </c>
      <c r="AX91" s="97">
        <f t="shared" si="45"/>
        <v>30282232.907500006</v>
      </c>
      <c r="AY91" s="97">
        <f t="shared" si="45"/>
        <v>24295175.280299999</v>
      </c>
      <c r="AZ91" s="97">
        <f t="shared" si="45"/>
        <v>38882898.07934501</v>
      </c>
      <c r="BA91" s="97">
        <f t="shared" si="45"/>
        <v>43731052.978970014</v>
      </c>
      <c r="BB91" s="97">
        <f t="shared" si="45"/>
        <v>43731052.978970014</v>
      </c>
      <c r="BC91" s="97">
        <f t="shared" si="45"/>
        <v>43731052.978970014</v>
      </c>
      <c r="BD91" s="97">
        <f t="shared" si="45"/>
        <v>43731052.978970014</v>
      </c>
      <c r="BE91" s="97">
        <f t="shared" si="45"/>
        <v>43731052.978970014</v>
      </c>
      <c r="BF91" s="97">
        <f t="shared" si="45"/>
        <v>43731052.978970014</v>
      </c>
      <c r="BG91" s="97">
        <f t="shared" si="45"/>
        <v>43731052.978970014</v>
      </c>
      <c r="BH91" s="97">
        <f t="shared" si="45"/>
        <v>43731052.978970014</v>
      </c>
      <c r="BI91" s="97">
        <f t="shared" si="45"/>
        <v>43731052.978970014</v>
      </c>
      <c r="BJ91" s="97">
        <f t="shared" si="45"/>
        <v>29166270.026020009</v>
      </c>
      <c r="BK91" s="118">
        <f>SUM(C91:BJ91)</f>
        <v>1537154622.1293957</v>
      </c>
    </row>
    <row r="92" spans="1:64" x14ac:dyDescent="0.15">
      <c r="C92" s="103">
        <f t="shared" ref="C92:E93" si="46">C86+C88</f>
        <v>0</v>
      </c>
      <c r="D92" s="103">
        <f t="shared" si="46"/>
        <v>0</v>
      </c>
      <c r="E92" s="103">
        <f t="shared" si="46"/>
        <v>0</v>
      </c>
      <c r="F92" s="103">
        <f>F86+F88</f>
        <v>10496500</v>
      </c>
      <c r="G92" s="103">
        <f t="shared" ref="G92:M93" si="47">G86+G88</f>
        <v>18369000</v>
      </c>
      <c r="H92" s="103">
        <f t="shared" si="47"/>
        <v>18369000</v>
      </c>
      <c r="I92" s="103">
        <f t="shared" si="47"/>
        <v>18369000</v>
      </c>
      <c r="J92" s="103">
        <f t="shared" si="47"/>
        <v>18369000</v>
      </c>
      <c r="K92" s="103">
        <f t="shared" si="47"/>
        <v>18369000</v>
      </c>
      <c r="L92" s="103">
        <f t="shared" si="47"/>
        <v>18369000</v>
      </c>
      <c r="M92" s="103">
        <f t="shared" si="47"/>
        <v>18369000</v>
      </c>
      <c r="N92" s="103">
        <f>N$86+N$88</f>
        <v>17480500</v>
      </c>
      <c r="O92" s="103">
        <f>O$86+O$88</f>
        <v>18857680</v>
      </c>
      <c r="P92" s="103">
        <f t="shared" ref="P92:BJ92" si="48">P$86+P$88</f>
        <v>30171325</v>
      </c>
      <c r="Q92" s="103">
        <f t="shared" si="48"/>
        <v>33934515</v>
      </c>
      <c r="R92" s="103">
        <f t="shared" si="48"/>
        <v>33934515</v>
      </c>
      <c r="S92" s="103">
        <f t="shared" si="48"/>
        <v>33934515</v>
      </c>
      <c r="T92" s="103">
        <f t="shared" si="48"/>
        <v>33934515</v>
      </c>
      <c r="U92" s="103">
        <f t="shared" si="48"/>
        <v>33934515</v>
      </c>
      <c r="V92" s="103">
        <f t="shared" si="48"/>
        <v>33934515</v>
      </c>
      <c r="W92" s="103">
        <f t="shared" si="48"/>
        <v>33934515</v>
      </c>
      <c r="X92" s="103">
        <f t="shared" si="48"/>
        <v>33934515</v>
      </c>
      <c r="Y92" s="103">
        <f t="shared" si="48"/>
        <v>33934515</v>
      </c>
      <c r="Z92" s="103">
        <f t="shared" si="48"/>
        <v>22620870</v>
      </c>
      <c r="AA92" s="103">
        <f t="shared" si="48"/>
        <v>38997011.350000001</v>
      </c>
      <c r="AB92" s="103">
        <f t="shared" si="48"/>
        <v>62385028.549999997</v>
      </c>
      <c r="AC92" s="103">
        <f t="shared" si="48"/>
        <v>70188094.5</v>
      </c>
      <c r="AD92" s="103">
        <f t="shared" si="48"/>
        <v>70188094.5</v>
      </c>
      <c r="AE92" s="103">
        <f t="shared" si="48"/>
        <v>70188094.5</v>
      </c>
      <c r="AF92" s="103">
        <f t="shared" si="48"/>
        <v>70188094.5</v>
      </c>
      <c r="AG92" s="103">
        <f t="shared" si="48"/>
        <v>70188094.5</v>
      </c>
      <c r="AH92" s="103">
        <f t="shared" si="48"/>
        <v>70188094.5</v>
      </c>
      <c r="AI92" s="103">
        <f t="shared" si="48"/>
        <v>70188094.5</v>
      </c>
      <c r="AJ92" s="103">
        <f t="shared" si="48"/>
        <v>70188094.5</v>
      </c>
      <c r="AK92" s="103">
        <f t="shared" si="48"/>
        <v>70188094.5</v>
      </c>
      <c r="AL92" s="103">
        <f t="shared" si="48"/>
        <v>46788055.850000009</v>
      </c>
      <c r="AM92" s="103">
        <f t="shared" si="48"/>
        <v>59832325.163000003</v>
      </c>
      <c r="AN92" s="103">
        <f t="shared" si="48"/>
        <v>95741398.100500017</v>
      </c>
      <c r="AO92" s="103">
        <f t="shared" si="48"/>
        <v>107710068.21050003</v>
      </c>
      <c r="AP92" s="103">
        <f t="shared" si="48"/>
        <v>107710068.21050003</v>
      </c>
      <c r="AQ92" s="103">
        <f t="shared" si="48"/>
        <v>107710068.21050003</v>
      </c>
      <c r="AR92" s="103">
        <f t="shared" si="48"/>
        <v>107710068.21050003</v>
      </c>
      <c r="AS92" s="103">
        <f t="shared" si="48"/>
        <v>107710068.21050003</v>
      </c>
      <c r="AT92" s="103">
        <f t="shared" si="48"/>
        <v>107710068.21050003</v>
      </c>
      <c r="AU92" s="103">
        <f t="shared" si="48"/>
        <v>107710068.21050003</v>
      </c>
      <c r="AV92" s="103">
        <f t="shared" si="48"/>
        <v>107710068.21050003</v>
      </c>
      <c r="AW92" s="103">
        <f t="shared" si="48"/>
        <v>107710068.21050003</v>
      </c>
      <c r="AX92" s="103">
        <f t="shared" si="48"/>
        <v>71800995.273000017</v>
      </c>
      <c r="AY92" s="103">
        <f t="shared" si="48"/>
        <v>62422954.221175</v>
      </c>
      <c r="AZ92" s="103">
        <f t="shared" si="48"/>
        <v>99902737.050040022</v>
      </c>
      <c r="BA92" s="103">
        <f t="shared" si="48"/>
        <v>112367627.42824003</v>
      </c>
      <c r="BB92" s="103">
        <f t="shared" si="48"/>
        <v>112367627.42824003</v>
      </c>
      <c r="BC92" s="103">
        <f t="shared" si="48"/>
        <v>112367627.42824003</v>
      </c>
      <c r="BD92" s="103">
        <f t="shared" si="48"/>
        <v>112367627.42824003</v>
      </c>
      <c r="BE92" s="103">
        <f t="shared" si="48"/>
        <v>112367627.42824003</v>
      </c>
      <c r="BF92" s="103">
        <f t="shared" si="48"/>
        <v>112367627.42824003</v>
      </c>
      <c r="BG92" s="103">
        <f t="shared" si="48"/>
        <v>112367627.42824003</v>
      </c>
      <c r="BH92" s="103">
        <f t="shared" si="48"/>
        <v>112367627.42824003</v>
      </c>
      <c r="BI92" s="103">
        <f t="shared" si="48"/>
        <v>112367627.42824003</v>
      </c>
      <c r="BJ92" s="103">
        <f t="shared" si="48"/>
        <v>74937937.523565009</v>
      </c>
    </row>
    <row r="93" spans="1:64" x14ac:dyDescent="0.15">
      <c r="C93" s="103">
        <f t="shared" si="46"/>
        <v>0</v>
      </c>
      <c r="D93" s="103">
        <f t="shared" si="46"/>
        <v>0</v>
      </c>
      <c r="E93" s="103">
        <f t="shared" si="46"/>
        <v>0</v>
      </c>
      <c r="F93" s="103">
        <f>F87+F89</f>
        <v>4182000</v>
      </c>
      <c r="G93" s="103">
        <f t="shared" si="47"/>
        <v>7318000</v>
      </c>
      <c r="H93" s="103">
        <f t="shared" si="47"/>
        <v>7318000</v>
      </c>
      <c r="I93" s="103">
        <f t="shared" si="47"/>
        <v>7318000</v>
      </c>
      <c r="J93" s="103">
        <f t="shared" si="47"/>
        <v>7318000</v>
      </c>
      <c r="K93" s="103">
        <f t="shared" si="47"/>
        <v>7318000</v>
      </c>
      <c r="L93" s="103">
        <f t="shared" si="47"/>
        <v>7318000</v>
      </c>
      <c r="M93" s="103">
        <f t="shared" si="47"/>
        <v>7318000</v>
      </c>
      <c r="N93" s="103">
        <f>N$87+N$89</f>
        <v>6963500</v>
      </c>
      <c r="O93" s="103">
        <f>O$87+O$89</f>
        <v>7554735</v>
      </c>
      <c r="P93" s="103">
        <f t="shared" ref="P93:BJ93" si="49">P$87+P$89</f>
        <v>12085650</v>
      </c>
      <c r="Q93" s="103">
        <f t="shared" si="49"/>
        <v>13593815</v>
      </c>
      <c r="R93" s="103">
        <f t="shared" si="49"/>
        <v>13593815</v>
      </c>
      <c r="S93" s="103">
        <f t="shared" si="49"/>
        <v>13593815</v>
      </c>
      <c r="T93" s="103">
        <f t="shared" si="49"/>
        <v>13593815</v>
      </c>
      <c r="U93" s="103">
        <f t="shared" si="49"/>
        <v>13593815</v>
      </c>
      <c r="V93" s="103">
        <f t="shared" si="49"/>
        <v>13593815</v>
      </c>
      <c r="W93" s="103">
        <f t="shared" si="49"/>
        <v>13593815</v>
      </c>
      <c r="X93" s="103">
        <f t="shared" si="49"/>
        <v>13593815</v>
      </c>
      <c r="Y93" s="103">
        <f t="shared" si="49"/>
        <v>13593815</v>
      </c>
      <c r="Z93" s="103">
        <f t="shared" si="49"/>
        <v>9062900</v>
      </c>
      <c r="AA93" s="103">
        <f t="shared" si="49"/>
        <v>16657150.100000001</v>
      </c>
      <c r="AB93" s="103">
        <f t="shared" si="49"/>
        <v>26643540.350000001</v>
      </c>
      <c r="AC93" s="103">
        <f t="shared" si="49"/>
        <v>29977489.149999999</v>
      </c>
      <c r="AD93" s="103">
        <f t="shared" si="49"/>
        <v>29977489.149999999</v>
      </c>
      <c r="AE93" s="103">
        <f t="shared" si="49"/>
        <v>29977489.149999999</v>
      </c>
      <c r="AF93" s="103">
        <f t="shared" si="49"/>
        <v>29977489.149999999</v>
      </c>
      <c r="AG93" s="103">
        <f t="shared" si="49"/>
        <v>29977489.149999999</v>
      </c>
      <c r="AH93" s="103">
        <f t="shared" si="49"/>
        <v>29977489.149999999</v>
      </c>
      <c r="AI93" s="103">
        <f t="shared" si="49"/>
        <v>29977489.149999999</v>
      </c>
      <c r="AJ93" s="103">
        <f t="shared" si="49"/>
        <v>29977489.149999999</v>
      </c>
      <c r="AK93" s="103">
        <f t="shared" si="49"/>
        <v>29977489.149999999</v>
      </c>
      <c r="AL93" s="103">
        <f t="shared" si="49"/>
        <v>19981939.700000003</v>
      </c>
      <c r="AM93" s="103">
        <f t="shared" si="49"/>
        <v>25235296.176500004</v>
      </c>
      <c r="AN93" s="103">
        <f t="shared" si="49"/>
        <v>40379168.977000013</v>
      </c>
      <c r="AO93" s="103">
        <f t="shared" si="49"/>
        <v>45426105.708000012</v>
      </c>
      <c r="AP93" s="103">
        <f t="shared" si="49"/>
        <v>45426105.708000012</v>
      </c>
      <c r="AQ93" s="103">
        <f t="shared" si="49"/>
        <v>45426105.708000012</v>
      </c>
      <c r="AR93" s="103">
        <f t="shared" si="49"/>
        <v>45426105.708000012</v>
      </c>
      <c r="AS93" s="103">
        <f t="shared" si="49"/>
        <v>45426105.708000012</v>
      </c>
      <c r="AT93" s="103">
        <f t="shared" si="49"/>
        <v>45426105.708000012</v>
      </c>
      <c r="AU93" s="103">
        <f t="shared" si="49"/>
        <v>45426105.708000012</v>
      </c>
      <c r="AV93" s="103">
        <f t="shared" si="49"/>
        <v>45426105.708000012</v>
      </c>
      <c r="AW93" s="103">
        <f t="shared" si="49"/>
        <v>45426105.708000012</v>
      </c>
      <c r="AX93" s="103">
        <f t="shared" si="49"/>
        <v>30282232.907500006</v>
      </c>
      <c r="AY93" s="103">
        <f t="shared" si="49"/>
        <v>24295175.280299999</v>
      </c>
      <c r="AZ93" s="103">
        <f t="shared" si="49"/>
        <v>38882898.079345003</v>
      </c>
      <c r="BA93" s="103">
        <f t="shared" si="49"/>
        <v>43731052.978970014</v>
      </c>
      <c r="BB93" s="103">
        <f t="shared" si="49"/>
        <v>43731052.978970014</v>
      </c>
      <c r="BC93" s="103">
        <f t="shared" si="49"/>
        <v>43731052.978970014</v>
      </c>
      <c r="BD93" s="103">
        <f t="shared" si="49"/>
        <v>43731052.978970014</v>
      </c>
      <c r="BE93" s="103">
        <f t="shared" si="49"/>
        <v>43731052.978970014</v>
      </c>
      <c r="BF93" s="103">
        <f t="shared" si="49"/>
        <v>43731052.978970014</v>
      </c>
      <c r="BG93" s="103">
        <f t="shared" si="49"/>
        <v>43731052.978970014</v>
      </c>
      <c r="BH93" s="103">
        <f t="shared" si="49"/>
        <v>43731052.978970014</v>
      </c>
      <c r="BI93" s="103">
        <f t="shared" si="49"/>
        <v>43731052.978970014</v>
      </c>
      <c r="BJ93" s="103">
        <f t="shared" si="49"/>
        <v>29166270.026020005</v>
      </c>
    </row>
  </sheetData>
  <mergeCells count="5">
    <mergeCell ref="C2:N2"/>
    <mergeCell ref="O2:Z2"/>
    <mergeCell ref="AA2:AL2"/>
    <mergeCell ref="AM2:AX2"/>
    <mergeCell ref="AY2:BJ2"/>
  </mergeCells>
  <hyperlinks>
    <hyperlink ref="C1" location="'REV-SALES-FCAST_CWS'!A1" display="'REV-SALES-FCAST_CWS'!A1" xr:uid="{7CAA679B-471A-0946-8168-6CBAB7FE8327}"/>
  </hyperlinks>
  <pageMargins left="0.7" right="0.7" top="0.75" bottom="0.75" header="0.3" footer="0.3"/>
  <cellWatches>
    <cellWatch r="F6"/>
    <cellWatch r="F90"/>
  </cellWatche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  <sheetView topLeftCell="B1" workbookViewId="2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337</v>
      </c>
      <c r="I1" s="68"/>
      <c r="J1" s="68"/>
      <c r="K1" s="68"/>
      <c r="L1" s="68"/>
      <c r="M1" s="68"/>
      <c r="N1" s="68"/>
    </row>
    <row r="2" spans="1:66" ht="13" x14ac:dyDescent="0.15">
      <c r="F2" s="387" t="s">
        <v>35</v>
      </c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 t="s">
        <v>36</v>
      </c>
      <c r="S2" s="387"/>
      <c r="T2" s="387"/>
      <c r="U2" s="387"/>
      <c r="V2" s="387"/>
      <c r="W2" s="387"/>
      <c r="X2" s="387"/>
      <c r="Y2" s="387"/>
      <c r="Z2" s="387"/>
      <c r="AA2" s="387"/>
      <c r="AB2" s="387"/>
      <c r="AC2" s="387"/>
      <c r="AD2" s="387" t="s">
        <v>37</v>
      </c>
      <c r="AE2" s="387"/>
      <c r="AF2" s="387"/>
      <c r="AG2" s="387"/>
      <c r="AH2" s="387"/>
      <c r="AI2" s="387"/>
      <c r="AJ2" s="387"/>
      <c r="AK2" s="387"/>
      <c r="AL2" s="387"/>
      <c r="AM2" s="387"/>
      <c r="AN2" s="387"/>
      <c r="AO2" s="387"/>
      <c r="AP2" s="387" t="s">
        <v>38</v>
      </c>
      <c r="AQ2" s="387"/>
      <c r="AR2" s="387"/>
      <c r="AS2" s="387"/>
      <c r="AT2" s="387"/>
      <c r="AU2" s="387"/>
      <c r="AV2" s="387"/>
      <c r="AW2" s="387"/>
      <c r="AX2" s="387"/>
      <c r="AY2" s="387"/>
      <c r="AZ2" s="387"/>
      <c r="BA2" s="387"/>
      <c r="BB2" s="387" t="s">
        <v>39</v>
      </c>
      <c r="BC2" s="387"/>
      <c r="BD2" s="387"/>
      <c r="BE2" s="387"/>
      <c r="BF2" s="387"/>
      <c r="BG2" s="387"/>
      <c r="BH2" s="387"/>
      <c r="BI2" s="387"/>
      <c r="BJ2" s="387"/>
      <c r="BK2" s="387"/>
      <c r="BL2" s="387"/>
      <c r="BM2" s="387"/>
    </row>
    <row r="3" spans="1:66" ht="14.25" customHeight="1" x14ac:dyDescent="0.15">
      <c r="B3" s="301" t="s">
        <v>630</v>
      </c>
      <c r="C3" s="10" t="s">
        <v>1050</v>
      </c>
      <c r="D3" s="300" t="s">
        <v>207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347</v>
      </c>
    </row>
    <row r="4" spans="1:66" ht="14.25" customHeight="1" x14ac:dyDescent="0.15">
      <c r="A4" s="34" t="s">
        <v>270</v>
      </c>
      <c r="B4" s="180" t="s">
        <v>630</v>
      </c>
      <c r="C4" s="34" t="s">
        <v>212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213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214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215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216</v>
      </c>
      <c r="B8" s="180">
        <v>1</v>
      </c>
      <c r="C8" s="33" t="s">
        <v>43</v>
      </c>
      <c r="D8" s="101">
        <f>'REV-REVCALC_CWS'!$F$34</f>
        <v>323</v>
      </c>
      <c r="E8" s="67"/>
      <c r="F8" s="102"/>
      <c r="G8" s="102"/>
      <c r="H8" s="45"/>
      <c r="I8" s="101">
        <f>$D8</f>
        <v>323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323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323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323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323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323</v>
      </c>
    </row>
    <row r="9" spans="1:66" ht="14.25" customHeight="1" outlineLevel="1" x14ac:dyDescent="0.15">
      <c r="A9" s="34" t="s">
        <v>217</v>
      </c>
      <c r="B9" s="180">
        <v>1</v>
      </c>
      <c r="C9" s="33" t="s">
        <v>44</v>
      </c>
      <c r="D9" s="101">
        <f>'REV-REVCALC_CWS'!$G$34</f>
        <v>565</v>
      </c>
      <c r="E9" s="67"/>
      <c r="F9" s="102"/>
      <c r="G9" s="102"/>
      <c r="H9" s="102"/>
      <c r="I9" s="45"/>
      <c r="J9" s="101">
        <f>$D9</f>
        <v>565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565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565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565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565</v>
      </c>
      <c r="BG9" s="101"/>
      <c r="BH9" s="101"/>
      <c r="BI9" s="101"/>
      <c r="BJ9" s="101"/>
      <c r="BK9" s="101"/>
      <c r="BL9" s="101"/>
      <c r="BM9" s="101"/>
      <c r="BN9" s="105">
        <f t="shared" si="0"/>
        <v>565</v>
      </c>
    </row>
    <row r="10" spans="1:66" ht="14.25" customHeight="1" x14ac:dyDescent="0.15">
      <c r="A10" s="34" t="s">
        <v>218</v>
      </c>
      <c r="B10" s="180">
        <v>1</v>
      </c>
      <c r="C10" s="33" t="s">
        <v>45</v>
      </c>
      <c r="D10" s="101">
        <f>'REV-REVCALC_CWS'!$H$34</f>
        <v>565</v>
      </c>
      <c r="E10" s="67"/>
      <c r="F10" s="102"/>
      <c r="G10" s="102"/>
      <c r="H10" s="102"/>
      <c r="I10" s="102"/>
      <c r="J10" s="45"/>
      <c r="K10" s="101">
        <f>$D10</f>
        <v>565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565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565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565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565</v>
      </c>
      <c r="BH10" s="101"/>
      <c r="BI10" s="101"/>
      <c r="BJ10" s="101"/>
      <c r="BK10" s="101"/>
      <c r="BL10" s="101"/>
      <c r="BM10" s="101"/>
      <c r="BN10" s="105">
        <f t="shared" si="0"/>
        <v>565</v>
      </c>
    </row>
    <row r="11" spans="1:66" ht="14.25" customHeight="1" x14ac:dyDescent="0.15">
      <c r="A11" s="34" t="s">
        <v>219</v>
      </c>
      <c r="B11" s="180">
        <v>1</v>
      </c>
      <c r="C11" s="33" t="s">
        <v>46</v>
      </c>
      <c r="D11" s="101">
        <f>'REV-REVCALC_CWS'!$I$34</f>
        <v>565</v>
      </c>
      <c r="E11" s="67"/>
      <c r="F11" s="102"/>
      <c r="G11" s="102"/>
      <c r="H11" s="102"/>
      <c r="I11" s="102"/>
      <c r="J11" s="102"/>
      <c r="K11" s="45"/>
      <c r="L11" s="101">
        <f>$D11</f>
        <v>565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565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565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565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565</v>
      </c>
      <c r="BI11" s="101"/>
      <c r="BJ11" s="101"/>
      <c r="BK11" s="101"/>
      <c r="BL11" s="101"/>
      <c r="BM11" s="101"/>
      <c r="BN11" s="105">
        <f t="shared" si="0"/>
        <v>565</v>
      </c>
    </row>
    <row r="12" spans="1:66" ht="14.25" customHeight="1" outlineLevel="2" x14ac:dyDescent="0.15">
      <c r="A12" s="34" t="s">
        <v>220</v>
      </c>
      <c r="B12" s="180">
        <v>1</v>
      </c>
      <c r="C12" s="33" t="s">
        <v>47</v>
      </c>
      <c r="D12" s="101">
        <f>'REV-REVCALC_CWS'!$J$34</f>
        <v>565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565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565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565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565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565</v>
      </c>
      <c r="BJ12" s="101"/>
      <c r="BK12" s="101"/>
      <c r="BL12" s="101"/>
      <c r="BM12" s="101"/>
      <c r="BN12" s="105">
        <f t="shared" si="0"/>
        <v>565</v>
      </c>
    </row>
    <row r="13" spans="1:66" ht="14.25" customHeight="1" outlineLevel="2" x14ac:dyDescent="0.15">
      <c r="A13" s="34" t="s">
        <v>221</v>
      </c>
      <c r="B13" s="180">
        <v>1</v>
      </c>
      <c r="C13" s="33" t="s">
        <v>48</v>
      </c>
      <c r="D13" s="101">
        <f>'REV-REVCALC_CWS'!$K$34</f>
        <v>565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565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565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565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565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565</v>
      </c>
      <c r="BK13" s="101"/>
      <c r="BL13" s="101"/>
      <c r="BM13" s="101"/>
      <c r="BN13" s="105">
        <f t="shared" si="0"/>
        <v>565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565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565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565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565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565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565</v>
      </c>
      <c r="BL14" s="101"/>
      <c r="BM14" s="101"/>
      <c r="BN14" s="105">
        <f t="shared" si="0"/>
        <v>565</v>
      </c>
    </row>
    <row r="15" spans="1:66" ht="14.25" customHeight="1" outlineLevel="2" x14ac:dyDescent="0.15">
      <c r="A15" s="34" t="s">
        <v>222</v>
      </c>
      <c r="B15" s="180">
        <v>1</v>
      </c>
      <c r="C15" s="33" t="s">
        <v>50</v>
      </c>
      <c r="D15" s="101">
        <f>'REV-REVCALC_CWS'!$M$34</f>
        <v>565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565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565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565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565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565</v>
      </c>
      <c r="BM15" s="101"/>
      <c r="BN15" s="105">
        <f t="shared" si="0"/>
        <v>565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538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538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538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538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538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538</v>
      </c>
      <c r="BN16" s="105">
        <f t="shared" si="0"/>
        <v>538</v>
      </c>
    </row>
    <row r="17" spans="1:66" ht="14.25" customHeight="1" outlineLevel="2" x14ac:dyDescent="0.15">
      <c r="A17" s="34" t="s">
        <v>223</v>
      </c>
      <c r="B17" s="180">
        <v>2</v>
      </c>
      <c r="C17" s="33" t="s">
        <v>40</v>
      </c>
      <c r="D17" s="101">
        <f>'REV-REVCALC_CWS'!$O$34</f>
        <v>517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517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517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517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517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517</v>
      </c>
    </row>
    <row r="18" spans="1:66" ht="14.25" customHeight="1" outlineLevel="2" x14ac:dyDescent="0.15">
      <c r="A18" s="34" t="s">
        <v>224</v>
      </c>
      <c r="B18" s="180">
        <v>2</v>
      </c>
      <c r="C18" s="33" t="s">
        <v>41</v>
      </c>
      <c r="D18" s="101">
        <f>'REV-REVCALC_CWS'!$P$34</f>
        <v>828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828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828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828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828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828</v>
      </c>
    </row>
    <row r="19" spans="1:66" ht="14.25" customHeight="1" outlineLevel="2" x14ac:dyDescent="0.15">
      <c r="A19" s="34" t="s">
        <v>225</v>
      </c>
      <c r="B19" s="180">
        <v>2</v>
      </c>
      <c r="C19" s="33" t="s">
        <v>42</v>
      </c>
      <c r="D19" s="101">
        <f>'REV-REVCALC_CWS'!$Q$34</f>
        <v>931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931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931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931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931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931</v>
      </c>
    </row>
    <row r="20" spans="1:66" ht="14.25" customHeight="1" outlineLevel="2" x14ac:dyDescent="0.15">
      <c r="A20" s="34" t="s">
        <v>226</v>
      </c>
      <c r="B20" s="180">
        <v>2</v>
      </c>
      <c r="C20" s="33" t="s">
        <v>43</v>
      </c>
      <c r="D20" s="101">
        <f>'REV-REVCALC_CWS'!$R$34</f>
        <v>931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931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931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931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931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931</v>
      </c>
    </row>
    <row r="21" spans="1:66" ht="14.25" customHeight="1" outlineLevel="2" x14ac:dyDescent="0.15">
      <c r="A21" s="34" t="s">
        <v>227</v>
      </c>
      <c r="B21" s="180">
        <v>2</v>
      </c>
      <c r="C21" s="33" t="s">
        <v>44</v>
      </c>
      <c r="D21" s="101">
        <f>'REV-REVCALC_CWS'!$S$34</f>
        <v>931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931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931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931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931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931</v>
      </c>
    </row>
    <row r="22" spans="1:66" ht="14.25" customHeight="1" outlineLevel="2" x14ac:dyDescent="0.15">
      <c r="A22" s="34" t="s">
        <v>209</v>
      </c>
      <c r="B22" s="180">
        <v>2</v>
      </c>
      <c r="C22" s="33" t="s">
        <v>45</v>
      </c>
      <c r="D22" s="101">
        <f>'REV-REVCALC_CWS'!$T$34</f>
        <v>931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931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931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931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931</v>
      </c>
      <c r="BH22" s="101"/>
      <c r="BI22" s="101"/>
      <c r="BJ22" s="101"/>
      <c r="BK22" s="101"/>
      <c r="BL22" s="101"/>
      <c r="BM22" s="101"/>
      <c r="BN22" s="105">
        <f t="shared" si="0"/>
        <v>931</v>
      </c>
    </row>
    <row r="23" spans="1:66" ht="14.25" customHeight="1" outlineLevel="2" x14ac:dyDescent="0.15">
      <c r="A23" s="34" t="s">
        <v>228</v>
      </c>
      <c r="B23" s="180">
        <v>2</v>
      </c>
      <c r="C23" s="33" t="s">
        <v>46</v>
      </c>
      <c r="D23" s="101">
        <f>'REV-REVCALC_CWS'!$U$34</f>
        <v>931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931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931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931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931</v>
      </c>
      <c r="BI23" s="101"/>
      <c r="BJ23" s="101"/>
      <c r="BK23" s="101"/>
      <c r="BL23" s="101"/>
      <c r="BM23" s="101"/>
      <c r="BN23" s="105">
        <f t="shared" si="0"/>
        <v>931</v>
      </c>
    </row>
    <row r="24" spans="1:66" ht="14.25" customHeight="1" outlineLevel="2" x14ac:dyDescent="0.15">
      <c r="A24" s="34" t="s">
        <v>229</v>
      </c>
      <c r="B24" s="180">
        <v>2</v>
      </c>
      <c r="C24" s="33" t="s">
        <v>47</v>
      </c>
      <c r="D24" s="101">
        <f>'REV-REVCALC_CWS'!$V$34</f>
        <v>931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931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931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931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931</v>
      </c>
      <c r="BJ24" s="101"/>
      <c r="BK24" s="101"/>
      <c r="BL24" s="101"/>
      <c r="BM24" s="101"/>
      <c r="BN24" s="105">
        <f t="shared" si="0"/>
        <v>931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931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931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931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931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931</v>
      </c>
      <c r="BK25" s="101"/>
      <c r="BL25" s="101"/>
      <c r="BM25" s="101"/>
      <c r="BN25" s="105">
        <f t="shared" si="0"/>
        <v>931</v>
      </c>
    </row>
    <row r="26" spans="1:66" ht="14.25" customHeight="1" outlineLevel="2" x14ac:dyDescent="0.15">
      <c r="A26" s="34" t="s">
        <v>230</v>
      </c>
      <c r="B26" s="180">
        <v>2</v>
      </c>
      <c r="C26" s="33" t="s">
        <v>49</v>
      </c>
      <c r="D26" s="101">
        <f>'REV-REVCALC_CWS'!$X$34</f>
        <v>931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931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931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931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931</v>
      </c>
      <c r="BL26" s="101"/>
      <c r="BM26" s="101"/>
      <c r="BN26" s="105">
        <f t="shared" si="0"/>
        <v>931</v>
      </c>
    </row>
    <row r="27" spans="1:66" ht="14.25" customHeight="1" outlineLevel="2" x14ac:dyDescent="0.15">
      <c r="A27" s="34" t="s">
        <v>231</v>
      </c>
      <c r="B27" s="180">
        <v>2</v>
      </c>
      <c r="C27" s="33" t="s">
        <v>50</v>
      </c>
      <c r="D27" s="101">
        <f>'REV-REVCALC_CWS'!$Y$34</f>
        <v>931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931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931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931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931</v>
      </c>
      <c r="BM27" s="101"/>
      <c r="BN27" s="105">
        <f t="shared" si="0"/>
        <v>931</v>
      </c>
    </row>
    <row r="28" spans="1:66" ht="14.25" customHeight="1" outlineLevel="2" x14ac:dyDescent="0.15">
      <c r="A28" s="34" t="s">
        <v>232</v>
      </c>
      <c r="B28" s="180">
        <v>2</v>
      </c>
      <c r="C28" s="33" t="s">
        <v>51</v>
      </c>
      <c r="D28" s="101">
        <f>'REV-REVCALC_CWS'!$Z$34</f>
        <v>620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620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620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620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620</v>
      </c>
      <c r="BN28" s="105">
        <f t="shared" si="0"/>
        <v>620</v>
      </c>
    </row>
    <row r="29" spans="1:66" ht="14.25" customHeight="1" outlineLevel="2" x14ac:dyDescent="0.15">
      <c r="A29" s="34" t="s">
        <v>233</v>
      </c>
      <c r="B29" s="180">
        <v>3</v>
      </c>
      <c r="C29" s="33" t="s">
        <v>40</v>
      </c>
      <c r="D29" s="101">
        <f>'REV-REVCALC_CWS'!$AA$34</f>
        <v>625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625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625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625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625</v>
      </c>
    </row>
    <row r="30" spans="1:66" ht="14.25" customHeight="1" outlineLevel="2" x14ac:dyDescent="0.15">
      <c r="A30" s="34" t="s">
        <v>234</v>
      </c>
      <c r="B30" s="180">
        <v>3</v>
      </c>
      <c r="C30" s="33" t="s">
        <v>41</v>
      </c>
      <c r="D30" s="101">
        <f>'REV-REVCALC_CWS'!$AB$34</f>
        <v>1001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1001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1001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1001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1001</v>
      </c>
    </row>
    <row r="31" spans="1:66" ht="14.25" customHeight="1" outlineLevel="2" x14ac:dyDescent="0.15">
      <c r="A31" s="34" t="s">
        <v>235</v>
      </c>
      <c r="B31" s="180">
        <v>3</v>
      </c>
      <c r="C31" s="33" t="s">
        <v>42</v>
      </c>
      <c r="D31" s="101">
        <f>'REV-REVCALC_CWS'!$AC$34</f>
        <v>1126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1126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1126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1126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1126</v>
      </c>
    </row>
    <row r="32" spans="1:66" ht="14.25" customHeight="1" outlineLevel="2" x14ac:dyDescent="0.15">
      <c r="A32" s="34" t="s">
        <v>236</v>
      </c>
      <c r="B32" s="180">
        <v>3</v>
      </c>
      <c r="C32" s="33" t="s">
        <v>43</v>
      </c>
      <c r="D32" s="101">
        <f>'REV-REVCALC_CWS'!$AD$34</f>
        <v>1126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1126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1126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1126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1126</v>
      </c>
    </row>
    <row r="33" spans="1:66" ht="14.25" customHeight="1" outlineLevel="2" x14ac:dyDescent="0.15">
      <c r="A33" s="34" t="s">
        <v>237</v>
      </c>
      <c r="B33" s="180">
        <v>3</v>
      </c>
      <c r="C33" s="33" t="s">
        <v>44</v>
      </c>
      <c r="D33" s="101">
        <f>'REV-REVCALC_CWS'!$AE$34</f>
        <v>1126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1126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1126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1126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1126</v>
      </c>
    </row>
    <row r="34" spans="1:66" ht="14.25" customHeight="1" outlineLevel="2" x14ac:dyDescent="0.15">
      <c r="A34" s="34" t="s">
        <v>238</v>
      </c>
      <c r="B34" s="180">
        <v>3</v>
      </c>
      <c r="C34" s="33" t="s">
        <v>45</v>
      </c>
      <c r="D34" s="101">
        <f>'REV-REVCALC_CWS'!$AF$34</f>
        <v>1126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1126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1126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1126</v>
      </c>
      <c r="BH34" s="101"/>
      <c r="BI34" s="101"/>
      <c r="BJ34" s="101"/>
      <c r="BK34" s="101"/>
      <c r="BL34" s="101"/>
      <c r="BM34" s="101"/>
      <c r="BN34" s="105">
        <f t="shared" si="0"/>
        <v>1126</v>
      </c>
    </row>
    <row r="35" spans="1:66" ht="14.25" customHeight="1" outlineLevel="2" x14ac:dyDescent="0.15">
      <c r="A35" s="34" t="s">
        <v>239</v>
      </c>
      <c r="B35" s="180">
        <v>3</v>
      </c>
      <c r="C35" s="33" t="s">
        <v>46</v>
      </c>
      <c r="D35" s="101">
        <f>'REV-REVCALC_CWS'!$AG$34</f>
        <v>1126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1126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1126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1126</v>
      </c>
      <c r="BI35" s="101"/>
      <c r="BJ35" s="101"/>
      <c r="BK35" s="101"/>
      <c r="BL35" s="101"/>
      <c r="BM35" s="101"/>
      <c r="BN35" s="105">
        <f t="shared" si="0"/>
        <v>1126</v>
      </c>
    </row>
    <row r="36" spans="1:66" ht="14.25" customHeight="1" outlineLevel="2" x14ac:dyDescent="0.15">
      <c r="A36" s="34" t="s">
        <v>240</v>
      </c>
      <c r="B36" s="180">
        <v>3</v>
      </c>
      <c r="C36" s="33" t="s">
        <v>47</v>
      </c>
      <c r="D36" s="101">
        <f>'REV-REVCALC_CWS'!$AH$34</f>
        <v>1126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1126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1126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1126</v>
      </c>
      <c r="BJ36" s="101"/>
      <c r="BK36" s="101"/>
      <c r="BL36" s="101"/>
      <c r="BM36" s="101"/>
      <c r="BN36" s="105">
        <f t="shared" si="0"/>
        <v>1126</v>
      </c>
    </row>
    <row r="37" spans="1:66" ht="14.25" customHeight="1" outlineLevel="2" x14ac:dyDescent="0.15">
      <c r="A37" s="34" t="s">
        <v>241</v>
      </c>
      <c r="B37" s="180">
        <v>3</v>
      </c>
      <c r="C37" s="33" t="s">
        <v>48</v>
      </c>
      <c r="D37" s="101">
        <f>'REV-REVCALC_CWS'!$AI$34</f>
        <v>1126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1126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1126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1126</v>
      </c>
      <c r="BK37" s="101"/>
      <c r="BL37" s="101"/>
      <c r="BM37" s="101"/>
      <c r="BN37" s="105">
        <f t="shared" si="0"/>
        <v>1126</v>
      </c>
    </row>
    <row r="38" spans="1:66" ht="14.25" customHeight="1" outlineLevel="2" x14ac:dyDescent="0.15">
      <c r="A38" s="34" t="s">
        <v>242</v>
      </c>
      <c r="B38" s="180">
        <v>3</v>
      </c>
      <c r="C38" s="33" t="s">
        <v>49</v>
      </c>
      <c r="D38" s="101">
        <f>'REV-REVCALC_CWS'!$AJ$34</f>
        <v>1126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1126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1126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1126</v>
      </c>
      <c r="BL38" s="101"/>
      <c r="BM38" s="101"/>
      <c r="BN38" s="105">
        <f t="shared" si="0"/>
        <v>1126</v>
      </c>
    </row>
    <row r="39" spans="1:66" ht="14.25" customHeight="1" outlineLevel="2" x14ac:dyDescent="0.15">
      <c r="A39" s="34" t="s">
        <v>243</v>
      </c>
      <c r="B39" s="180">
        <v>3</v>
      </c>
      <c r="C39" s="33" t="s">
        <v>50</v>
      </c>
      <c r="D39" s="101">
        <f>'REV-REVCALC_CWS'!$AK$34</f>
        <v>1126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1126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1126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1126</v>
      </c>
      <c r="BM39" s="101"/>
      <c r="BN39" s="105">
        <f t="shared" si="0"/>
        <v>1126</v>
      </c>
    </row>
    <row r="40" spans="1:66" ht="14.25" customHeight="1" outlineLevel="2" x14ac:dyDescent="0.15">
      <c r="A40" s="34" t="s">
        <v>244</v>
      </c>
      <c r="B40" s="180">
        <v>3</v>
      </c>
      <c r="C40" s="33" t="s">
        <v>51</v>
      </c>
      <c r="D40" s="101">
        <f>'REV-REVCALC_CWS'!$AL$34</f>
        <v>751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751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751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751</v>
      </c>
      <c r="BN40" s="105">
        <f t="shared" si="0"/>
        <v>751</v>
      </c>
    </row>
    <row r="41" spans="1:66" ht="14.25" customHeight="1" outlineLevel="2" x14ac:dyDescent="0.15">
      <c r="A41" s="34" t="s">
        <v>245</v>
      </c>
      <c r="B41" s="180">
        <v>4</v>
      </c>
      <c r="C41" s="33" t="s">
        <v>40</v>
      </c>
      <c r="D41" s="101">
        <f>'REV-REVCALC_CWS'!$AM$34</f>
        <v>1308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>
        <f>$D41</f>
        <v>1308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>
        <f>$D41</f>
        <v>1308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>
        <f t="shared" si="0"/>
        <v>1308</v>
      </c>
    </row>
    <row r="42" spans="1:66" ht="14.25" customHeight="1" outlineLevel="2" x14ac:dyDescent="0.15">
      <c r="A42" s="34" t="s">
        <v>246</v>
      </c>
      <c r="B42" s="180">
        <v>4</v>
      </c>
      <c r="C42" s="33" t="s">
        <v>41</v>
      </c>
      <c r="D42" s="101">
        <f>'REV-REVCALC_CWS'!$AN$34</f>
        <v>2093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>
        <f>$D42</f>
        <v>2093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>
        <f>$D42</f>
        <v>2093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2093</v>
      </c>
    </row>
    <row r="43" spans="1:66" ht="14.25" customHeight="1" outlineLevel="2" x14ac:dyDescent="0.15">
      <c r="A43" s="34" t="s">
        <v>247</v>
      </c>
      <c r="B43" s="180">
        <v>4</v>
      </c>
      <c r="C43" s="33" t="s">
        <v>42</v>
      </c>
      <c r="D43" s="101">
        <f>'REV-REVCALC_CWS'!$AO$34</f>
        <v>2355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>
        <f>$D43</f>
        <v>2355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>
        <f>$D43</f>
        <v>2355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2355</v>
      </c>
    </row>
    <row r="44" spans="1:66" ht="14.25" customHeight="1" outlineLevel="2" x14ac:dyDescent="0.15">
      <c r="A44" s="34" t="s">
        <v>248</v>
      </c>
      <c r="B44" s="180">
        <v>4</v>
      </c>
      <c r="C44" s="33" t="s">
        <v>43</v>
      </c>
      <c r="D44" s="101">
        <f>'REV-REVCALC_CWS'!$AP$34</f>
        <v>2355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>
        <f>$D44</f>
        <v>2355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>
        <f>$D44</f>
        <v>2355</v>
      </c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2355</v>
      </c>
    </row>
    <row r="45" spans="1:66" ht="14.25" customHeight="1" outlineLevel="2" x14ac:dyDescent="0.15">
      <c r="A45" s="34" t="s">
        <v>249</v>
      </c>
      <c r="B45" s="180">
        <v>4</v>
      </c>
      <c r="C45" s="33" t="s">
        <v>44</v>
      </c>
      <c r="D45" s="101">
        <f>'REV-REVCALC_CWS'!$AQ$34</f>
        <v>2355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>
        <f>$D45</f>
        <v>2355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>
        <f>$D45</f>
        <v>2355</v>
      </c>
      <c r="BG45" s="101"/>
      <c r="BH45" s="101"/>
      <c r="BI45" s="101"/>
      <c r="BJ45" s="101"/>
      <c r="BK45" s="101"/>
      <c r="BL45" s="101"/>
      <c r="BM45" s="101"/>
      <c r="BN45" s="105">
        <f t="shared" si="0"/>
        <v>2355</v>
      </c>
    </row>
    <row r="46" spans="1:66" ht="14.25" customHeight="1" outlineLevel="2" x14ac:dyDescent="0.15">
      <c r="A46" s="34" t="s">
        <v>250</v>
      </c>
      <c r="B46" s="180">
        <v>4</v>
      </c>
      <c r="C46" s="33" t="s">
        <v>45</v>
      </c>
      <c r="D46" s="101">
        <f>'REV-REVCALC_CWS'!$AR$34</f>
        <v>2355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>
        <f>$D46</f>
        <v>2355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>
        <f>$D46</f>
        <v>2355</v>
      </c>
      <c r="BH46" s="101"/>
      <c r="BI46" s="101"/>
      <c r="BJ46" s="101"/>
      <c r="BK46" s="101"/>
      <c r="BL46" s="101"/>
      <c r="BM46" s="101"/>
      <c r="BN46" s="105">
        <f t="shared" si="0"/>
        <v>2355</v>
      </c>
    </row>
    <row r="47" spans="1:66" ht="14.25" customHeight="1" x14ac:dyDescent="0.15">
      <c r="A47" s="34" t="s">
        <v>251</v>
      </c>
      <c r="B47" s="180">
        <v>4</v>
      </c>
      <c r="C47" s="33" t="s">
        <v>46</v>
      </c>
      <c r="D47" s="101">
        <f>'REV-REVCALC_CWS'!$AS$34</f>
        <v>2355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>
        <f>$D47</f>
        <v>2355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>
        <f>$D47</f>
        <v>2355</v>
      </c>
      <c r="BI47" s="101"/>
      <c r="BJ47" s="101"/>
      <c r="BK47" s="101"/>
      <c r="BL47" s="101"/>
      <c r="BM47" s="101"/>
      <c r="BN47" s="105">
        <f t="shared" si="0"/>
        <v>2355</v>
      </c>
    </row>
    <row r="48" spans="1:66" ht="14.25" customHeight="1" x14ac:dyDescent="0.15">
      <c r="A48" s="34" t="s">
        <v>252</v>
      </c>
      <c r="B48" s="180">
        <v>4</v>
      </c>
      <c r="C48" s="33" t="s">
        <v>47</v>
      </c>
      <c r="D48" s="101">
        <f>'REV-REVCALC_CWS'!$AT$34</f>
        <v>2355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>
        <f>$D48</f>
        <v>2355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>
        <f>$D48</f>
        <v>2355</v>
      </c>
      <c r="BJ48" s="101"/>
      <c r="BK48" s="101"/>
      <c r="BL48" s="101"/>
      <c r="BM48" s="101"/>
      <c r="BN48" s="105">
        <f t="shared" si="0"/>
        <v>2355</v>
      </c>
    </row>
    <row r="49" spans="1:72" ht="14.25" customHeight="1" x14ac:dyDescent="0.15">
      <c r="A49" s="34" t="s">
        <v>253</v>
      </c>
      <c r="B49" s="180">
        <v>4</v>
      </c>
      <c r="C49" s="33" t="s">
        <v>48</v>
      </c>
      <c r="D49" s="101">
        <f>'REV-REVCALC_CWS'!$AU$34</f>
        <v>2355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>
        <f>$D49</f>
        <v>2355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>
        <f>$D49</f>
        <v>2355</v>
      </c>
      <c r="BK49" s="101"/>
      <c r="BL49" s="101"/>
      <c r="BM49" s="101"/>
      <c r="BN49" s="105">
        <f t="shared" si="0"/>
        <v>2355</v>
      </c>
    </row>
    <row r="50" spans="1:72" ht="14.25" customHeight="1" x14ac:dyDescent="0.15">
      <c r="A50" s="34" t="s">
        <v>254</v>
      </c>
      <c r="B50" s="180">
        <v>4</v>
      </c>
      <c r="C50" s="33" t="s">
        <v>49</v>
      </c>
      <c r="D50" s="101">
        <f>'REV-REVCALC_CWS'!$AV$34</f>
        <v>2355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>
        <f>$D50</f>
        <v>2355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>
        <f>$D50</f>
        <v>2355</v>
      </c>
      <c r="BL50" s="101"/>
      <c r="BM50" s="101"/>
      <c r="BN50" s="105">
        <f t="shared" si="0"/>
        <v>2355</v>
      </c>
    </row>
    <row r="51" spans="1:72" ht="14.25" customHeight="1" x14ac:dyDescent="0.15">
      <c r="A51" s="34" t="s">
        <v>255</v>
      </c>
      <c r="B51" s="180">
        <v>4</v>
      </c>
      <c r="C51" s="33" t="s">
        <v>50</v>
      </c>
      <c r="D51" s="101">
        <f>'REV-REVCALC_CWS'!$AW$34</f>
        <v>2355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>
        <f>$D51</f>
        <v>2355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>
        <f>$D51</f>
        <v>2355</v>
      </c>
      <c r="BM51" s="101"/>
      <c r="BN51" s="105">
        <f t="shared" si="0"/>
        <v>2355</v>
      </c>
    </row>
    <row r="52" spans="1:72" ht="14.25" customHeight="1" x14ac:dyDescent="0.15">
      <c r="A52" s="34" t="s">
        <v>256</v>
      </c>
      <c r="B52" s="180">
        <v>4</v>
      </c>
      <c r="C52" s="33" t="s">
        <v>51</v>
      </c>
      <c r="D52" s="101">
        <f>'REV-REVCALC_CWS'!$AX$34</f>
        <v>1570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>
        <f>$D52</f>
        <v>1570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>
        <f>$D52</f>
        <v>1570</v>
      </c>
      <c r="BN52" s="105">
        <f t="shared" si="0"/>
        <v>1570</v>
      </c>
    </row>
    <row r="53" spans="1:72" ht="14.25" customHeight="1" x14ac:dyDescent="0.15">
      <c r="A53" s="34" t="s">
        <v>257</v>
      </c>
      <c r="B53" s="180">
        <v>5</v>
      </c>
      <c r="C53" s="33" t="s">
        <v>40</v>
      </c>
      <c r="D53" s="101">
        <f>'REV-REVCALC_CWS'!$AY$34</f>
        <v>1347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1347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1347</v>
      </c>
    </row>
    <row r="54" spans="1:72" ht="14.25" customHeight="1" x14ac:dyDescent="0.15">
      <c r="A54" s="34" t="s">
        <v>258</v>
      </c>
      <c r="B54" s="180">
        <v>5</v>
      </c>
      <c r="C54" s="33" t="s">
        <v>41</v>
      </c>
      <c r="D54" s="101">
        <f>'REV-REVCALC_CWS'!$AZ$34</f>
        <v>2156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2156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2156</v>
      </c>
    </row>
    <row r="55" spans="1:72" ht="14.25" customHeight="1" x14ac:dyDescent="0.15">
      <c r="A55" s="34" t="s">
        <v>259</v>
      </c>
      <c r="B55" s="180">
        <v>5</v>
      </c>
      <c r="C55" s="33" t="s">
        <v>42</v>
      </c>
      <c r="D55" s="101">
        <f>'REV-REVCALC_CWS'!$BA$34</f>
        <v>2426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2426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2426</v>
      </c>
    </row>
    <row r="56" spans="1:72" ht="14.25" customHeight="1" x14ac:dyDescent="0.15">
      <c r="A56" s="34" t="s">
        <v>260</v>
      </c>
      <c r="B56" s="180">
        <v>5</v>
      </c>
      <c r="C56" s="33" t="s">
        <v>43</v>
      </c>
      <c r="D56" s="101">
        <f>'REV-REVCALC_CWS'!$BB$34</f>
        <v>2426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2426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2426</v>
      </c>
    </row>
    <row r="57" spans="1:72" ht="14.25" customHeight="1" x14ac:dyDescent="0.15">
      <c r="A57" s="34" t="s">
        <v>261</v>
      </c>
      <c r="B57" s="180">
        <v>5</v>
      </c>
      <c r="C57" s="33" t="s">
        <v>44</v>
      </c>
      <c r="D57" s="101">
        <f>'REV-REVCALC_CWS'!$BC$34</f>
        <v>2426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2426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2426</v>
      </c>
    </row>
    <row r="58" spans="1:72" ht="14.25" customHeight="1" x14ac:dyDescent="0.15">
      <c r="A58" s="34" t="s">
        <v>262</v>
      </c>
      <c r="B58" s="180">
        <v>5</v>
      </c>
      <c r="C58" s="33" t="s">
        <v>45</v>
      </c>
      <c r="D58" s="101">
        <f>'REV-REVCALC_CWS'!$BD$34</f>
        <v>2426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2426</v>
      </c>
      <c r="BH58" s="101"/>
      <c r="BI58" s="101"/>
      <c r="BJ58" s="101"/>
      <c r="BK58" s="101"/>
      <c r="BL58" s="101"/>
      <c r="BM58" s="101"/>
      <c r="BN58" s="105">
        <f t="shared" si="0"/>
        <v>2426</v>
      </c>
    </row>
    <row r="59" spans="1:72" ht="14.25" customHeight="1" x14ac:dyDescent="0.15">
      <c r="A59" s="34" t="s">
        <v>263</v>
      </c>
      <c r="B59" s="180">
        <v>5</v>
      </c>
      <c r="C59" s="33" t="s">
        <v>46</v>
      </c>
      <c r="D59" s="101">
        <f>'REV-REVCALC_CWS'!$BE$34</f>
        <v>2426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2426</v>
      </c>
      <c r="BI59" s="101"/>
      <c r="BJ59" s="101"/>
      <c r="BK59" s="101"/>
      <c r="BL59" s="101"/>
      <c r="BM59" s="101"/>
      <c r="BN59" s="105">
        <f t="shared" si="0"/>
        <v>2426</v>
      </c>
      <c r="BO59" s="63"/>
    </row>
    <row r="60" spans="1:72" ht="14.25" customHeight="1" x14ac:dyDescent="0.15">
      <c r="A60" s="34" t="s">
        <v>264</v>
      </c>
      <c r="B60" s="180">
        <v>5</v>
      </c>
      <c r="C60" s="33" t="s">
        <v>47</v>
      </c>
      <c r="D60" s="101">
        <f>'REV-REVCALC_CWS'!$BF$34</f>
        <v>2426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2426</v>
      </c>
      <c r="BJ60" s="101"/>
      <c r="BK60" s="101"/>
      <c r="BL60" s="101"/>
      <c r="BM60" s="101"/>
      <c r="BN60" s="105">
        <f t="shared" si="0"/>
        <v>2426</v>
      </c>
      <c r="BO60" s="63"/>
      <c r="BP60" s="63"/>
    </row>
    <row r="61" spans="1:72" ht="14.25" customHeight="1" x14ac:dyDescent="0.15">
      <c r="A61" s="34" t="s">
        <v>265</v>
      </c>
      <c r="B61" s="180">
        <v>5</v>
      </c>
      <c r="C61" s="33" t="s">
        <v>48</v>
      </c>
      <c r="D61" s="101">
        <f>'REV-REVCALC_CWS'!$BG$34</f>
        <v>2426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2426</v>
      </c>
      <c r="BK61" s="101"/>
      <c r="BL61" s="101"/>
      <c r="BM61" s="101"/>
      <c r="BN61" s="105">
        <f t="shared" si="0"/>
        <v>2426</v>
      </c>
      <c r="BO61" s="63"/>
      <c r="BP61" s="63"/>
      <c r="BQ61" s="63"/>
    </row>
    <row r="62" spans="1:72" ht="14.25" customHeight="1" x14ac:dyDescent="0.15">
      <c r="A62" s="34" t="s">
        <v>266</v>
      </c>
      <c r="B62" s="180">
        <v>5</v>
      </c>
      <c r="C62" s="33" t="s">
        <v>49</v>
      </c>
      <c r="D62" s="101">
        <f>'REV-REVCALC_CWS'!$BH$34</f>
        <v>2426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2426</v>
      </c>
      <c r="BL62" s="101"/>
      <c r="BM62" s="101"/>
      <c r="BN62" s="105">
        <f t="shared" si="0"/>
        <v>2426</v>
      </c>
      <c r="BO62" s="63"/>
      <c r="BP62" s="63"/>
      <c r="BQ62" s="63"/>
      <c r="BR62" s="63"/>
    </row>
    <row r="63" spans="1:72" ht="14.25" customHeight="1" x14ac:dyDescent="0.15">
      <c r="A63" s="34" t="s">
        <v>267</v>
      </c>
      <c r="B63" s="180">
        <v>5</v>
      </c>
      <c r="C63" s="33" t="s">
        <v>50</v>
      </c>
      <c r="D63" s="101">
        <f>'REV-REVCALC_CWS'!$BI$34</f>
        <v>2426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2426</v>
      </c>
      <c r="BM63" s="101"/>
      <c r="BN63" s="105">
        <f t="shared" si="0"/>
        <v>2426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268</v>
      </c>
      <c r="B64" s="180">
        <v>5</v>
      </c>
      <c r="C64" s="33" t="s">
        <v>51</v>
      </c>
      <c r="D64" s="101">
        <f>'REV-REVCALC_CWS'!$BJ$34</f>
        <v>1617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1617</v>
      </c>
      <c r="BN64" s="105">
        <f t="shared" si="0"/>
        <v>1617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93" t="s">
        <v>625</v>
      </c>
      <c r="B66" s="393"/>
      <c r="C66" s="393"/>
      <c r="D66" s="393"/>
      <c r="E66" s="104" t="s">
        <v>207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323</v>
      </c>
      <c r="J66" s="102">
        <f t="shared" si="1"/>
        <v>565</v>
      </c>
      <c r="K66" s="102">
        <f t="shared" si="1"/>
        <v>565</v>
      </c>
      <c r="L66" s="102">
        <f t="shared" si="1"/>
        <v>565</v>
      </c>
      <c r="M66" s="102">
        <f t="shared" si="1"/>
        <v>565</v>
      </c>
      <c r="N66" s="102">
        <f t="shared" si="1"/>
        <v>565</v>
      </c>
      <c r="O66" s="102">
        <f t="shared" si="1"/>
        <v>565</v>
      </c>
      <c r="P66" s="102">
        <f t="shared" si="1"/>
        <v>565</v>
      </c>
      <c r="Q66" s="102">
        <f t="shared" si="1"/>
        <v>538</v>
      </c>
      <c r="R66" s="102">
        <f t="shared" si="1"/>
        <v>517</v>
      </c>
      <c r="S66" s="102">
        <f t="shared" si="1"/>
        <v>828</v>
      </c>
      <c r="T66" s="102">
        <f t="shared" si="1"/>
        <v>931</v>
      </c>
      <c r="U66" s="102">
        <f t="shared" si="1"/>
        <v>1254</v>
      </c>
      <c r="V66" s="102">
        <f t="shared" si="1"/>
        <v>1496</v>
      </c>
      <c r="W66" s="102">
        <f t="shared" si="1"/>
        <v>1496</v>
      </c>
      <c r="X66" s="102">
        <f t="shared" si="1"/>
        <v>1496</v>
      </c>
      <c r="Y66" s="102">
        <f t="shared" si="1"/>
        <v>1496</v>
      </c>
      <c r="Z66" s="102">
        <f t="shared" si="1"/>
        <v>1496</v>
      </c>
      <c r="AA66" s="102">
        <f t="shared" si="1"/>
        <v>1496</v>
      </c>
      <c r="AB66" s="102">
        <f t="shared" si="1"/>
        <v>1496</v>
      </c>
      <c r="AC66" s="102">
        <f t="shared" si="1"/>
        <v>1158</v>
      </c>
      <c r="AD66" s="102">
        <f t="shared" si="1"/>
        <v>1142</v>
      </c>
      <c r="AE66" s="102">
        <f t="shared" si="1"/>
        <v>1829</v>
      </c>
      <c r="AF66" s="102">
        <f t="shared" si="1"/>
        <v>2057</v>
      </c>
      <c r="AG66" s="102">
        <f t="shared" si="1"/>
        <v>2380</v>
      </c>
      <c r="AH66" s="102">
        <f t="shared" si="1"/>
        <v>2622</v>
      </c>
      <c r="AI66" s="102">
        <f t="shared" si="1"/>
        <v>2622</v>
      </c>
      <c r="AJ66" s="102">
        <f t="shared" si="1"/>
        <v>2622</v>
      </c>
      <c r="AK66" s="102">
        <f t="shared" si="1"/>
        <v>2622</v>
      </c>
      <c r="AL66" s="102">
        <f t="shared" si="1"/>
        <v>2622</v>
      </c>
      <c r="AM66" s="102">
        <f t="shared" si="1"/>
        <v>2622</v>
      </c>
      <c r="AN66" s="102">
        <f t="shared" si="1"/>
        <v>2622</v>
      </c>
      <c r="AO66" s="102">
        <f t="shared" si="1"/>
        <v>1909</v>
      </c>
      <c r="AP66" s="102">
        <f t="shared" si="1"/>
        <v>2450</v>
      </c>
      <c r="AQ66" s="102">
        <f t="shared" si="1"/>
        <v>3922</v>
      </c>
      <c r="AR66" s="102">
        <f t="shared" si="1"/>
        <v>4412</v>
      </c>
      <c r="AS66" s="102">
        <f t="shared" si="1"/>
        <v>4735</v>
      </c>
      <c r="AT66" s="102">
        <f t="shared" si="1"/>
        <v>4977</v>
      </c>
      <c r="AU66" s="102">
        <f t="shared" si="1"/>
        <v>4977</v>
      </c>
      <c r="AV66" s="102">
        <f t="shared" si="1"/>
        <v>4977</v>
      </c>
      <c r="AW66" s="102">
        <f t="shared" si="1"/>
        <v>4977</v>
      </c>
      <c r="AX66" s="102">
        <f t="shared" si="1"/>
        <v>4977</v>
      </c>
      <c r="AY66" s="102">
        <f t="shared" si="1"/>
        <v>4977</v>
      </c>
      <c r="AZ66" s="102">
        <f t="shared" si="1"/>
        <v>4977</v>
      </c>
      <c r="BA66" s="102">
        <f t="shared" si="1"/>
        <v>3479</v>
      </c>
      <c r="BB66" s="102">
        <f t="shared" si="1"/>
        <v>3797</v>
      </c>
      <c r="BC66" s="102">
        <f t="shared" si="1"/>
        <v>6078</v>
      </c>
      <c r="BD66" s="102">
        <f t="shared" si="1"/>
        <v>6838</v>
      </c>
      <c r="BE66" s="102">
        <f t="shared" si="1"/>
        <v>7161</v>
      </c>
      <c r="BF66" s="102">
        <f t="shared" si="1"/>
        <v>7403</v>
      </c>
      <c r="BG66" s="102">
        <f t="shared" si="1"/>
        <v>7403</v>
      </c>
      <c r="BH66" s="102">
        <f t="shared" si="1"/>
        <v>7403</v>
      </c>
      <c r="BI66" s="102">
        <f t="shared" si="1"/>
        <v>7403</v>
      </c>
      <c r="BJ66" s="102">
        <f t="shared" si="1"/>
        <v>7403</v>
      </c>
      <c r="BK66" s="102">
        <f t="shared" si="1"/>
        <v>7403</v>
      </c>
      <c r="BL66" s="102">
        <f t="shared" si="1"/>
        <v>7403</v>
      </c>
      <c r="BM66" s="102">
        <f>SUM(BM5:BM65)</f>
        <v>5096</v>
      </c>
      <c r="BN66" s="105">
        <f>SUM(BN4:BN65)</f>
        <v>80791</v>
      </c>
    </row>
    <row r="67" spans="1:66" ht="14.25" customHeight="1" x14ac:dyDescent="0.15">
      <c r="A67" s="393" t="s">
        <v>627</v>
      </c>
      <c r="B67" s="393"/>
      <c r="C67" s="393"/>
      <c r="D67" s="393"/>
      <c r="E67" s="104"/>
      <c r="F67" s="102">
        <f>'COGS-PRICE-MARGIN_CWS'!$D14</f>
        <v>0</v>
      </c>
      <c r="G67" s="102">
        <f>'COGS-PRICE-MARGIN_CWS'!$D14</f>
        <v>0</v>
      </c>
      <c r="H67" s="102">
        <f>'COGS-PRICE-MARGIN_CWS'!$D14</f>
        <v>0</v>
      </c>
      <c r="I67" s="102">
        <f>'COGS-PRICE-MARGIN_CWS'!$D14</f>
        <v>0</v>
      </c>
      <c r="J67" s="102">
        <f>'COGS-PRICE-MARGIN_CWS'!$D14</f>
        <v>0</v>
      </c>
      <c r="K67" s="102">
        <f>'COGS-PRICE-MARGIN_CWS'!$D14</f>
        <v>0</v>
      </c>
      <c r="L67" s="102">
        <f>'COGS-PRICE-MARGIN_CWS'!$D14</f>
        <v>0</v>
      </c>
      <c r="M67" s="102">
        <f>'COGS-PRICE-MARGIN_CWS'!$D14</f>
        <v>0</v>
      </c>
      <c r="N67" s="102">
        <f>'COGS-PRICE-MARGIN_CWS'!$D14</f>
        <v>0</v>
      </c>
      <c r="O67" s="102">
        <f>'COGS-PRICE-MARGIN_CWS'!$D14</f>
        <v>0</v>
      </c>
      <c r="P67" s="102">
        <f>'COGS-PRICE-MARGIN_CWS'!$D14</f>
        <v>0</v>
      </c>
      <c r="Q67" s="102">
        <f>'COGS-PRICE-MARGIN_CWS'!$D14</f>
        <v>0</v>
      </c>
      <c r="R67" s="102">
        <f>'COGS-PRICE-MARGIN_CWS'!$D64</f>
        <v>0</v>
      </c>
      <c r="S67" s="102">
        <f>'COGS-PRICE-MARGIN_CWS'!$D64</f>
        <v>0</v>
      </c>
      <c r="T67" s="102">
        <f>'COGS-PRICE-MARGIN_CWS'!$D64</f>
        <v>0</v>
      </c>
      <c r="U67" s="102">
        <f>'COGS-PRICE-MARGIN_CWS'!$D64</f>
        <v>0</v>
      </c>
      <c r="V67" s="102">
        <f>'COGS-PRICE-MARGIN_CWS'!$D64</f>
        <v>0</v>
      </c>
      <c r="W67" s="102">
        <f>'COGS-PRICE-MARGIN_CWS'!$D64</f>
        <v>0</v>
      </c>
      <c r="X67" s="102">
        <f>'COGS-PRICE-MARGIN_CWS'!$D64</f>
        <v>0</v>
      </c>
      <c r="Y67" s="102">
        <f>'COGS-PRICE-MARGIN_CWS'!$D64</f>
        <v>0</v>
      </c>
      <c r="Z67" s="102">
        <f>'COGS-PRICE-MARGIN_CWS'!$D64</f>
        <v>0</v>
      </c>
      <c r="AA67" s="102">
        <f>'COGS-PRICE-MARGIN_CWS'!$D64</f>
        <v>0</v>
      </c>
      <c r="AB67" s="102">
        <f>'COGS-PRICE-MARGIN_CWS'!$D64</f>
        <v>0</v>
      </c>
      <c r="AC67" s="102">
        <f>'COGS-PRICE-MARGIN_CWS'!$D64</f>
        <v>0</v>
      </c>
      <c r="AD67" s="102">
        <f>'COGS-PRICE-MARGIN_CWS'!$D114</f>
        <v>0</v>
      </c>
      <c r="AE67" s="102">
        <f>'COGS-PRICE-MARGIN_CWS'!$D114</f>
        <v>0</v>
      </c>
      <c r="AF67" s="102">
        <f>'COGS-PRICE-MARGIN_CWS'!$D114</f>
        <v>0</v>
      </c>
      <c r="AG67" s="102">
        <f>'COGS-PRICE-MARGIN_CWS'!$D114</f>
        <v>0</v>
      </c>
      <c r="AH67" s="102">
        <f>'COGS-PRICE-MARGIN_CWS'!$D114</f>
        <v>0</v>
      </c>
      <c r="AI67" s="102">
        <f>'COGS-PRICE-MARGIN_CWS'!$D114</f>
        <v>0</v>
      </c>
      <c r="AJ67" s="102">
        <f>'COGS-PRICE-MARGIN_CWS'!$D114</f>
        <v>0</v>
      </c>
      <c r="AK67" s="102">
        <f>'COGS-PRICE-MARGIN_CWS'!$D114</f>
        <v>0</v>
      </c>
      <c r="AL67" s="102">
        <f>'COGS-PRICE-MARGIN_CWS'!$D114</f>
        <v>0</v>
      </c>
      <c r="AM67" s="102">
        <f>'COGS-PRICE-MARGIN_CWS'!$D114</f>
        <v>0</v>
      </c>
      <c r="AN67" s="102">
        <f>'COGS-PRICE-MARGIN_CWS'!$D114</f>
        <v>0</v>
      </c>
      <c r="AO67" s="102">
        <f>'COGS-PRICE-MARGIN_CWS'!$D114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'COGS-PRICE-MARGIN_CWS'!$D113</f>
        <v>0</v>
      </c>
      <c r="BC67" s="102">
        <f>'COGS-PRICE-MARGIN_CWS'!$D113</f>
        <v>0</v>
      </c>
      <c r="BD67" s="102">
        <f>'COGS-PRICE-MARGIN_CWS'!$D113</f>
        <v>0</v>
      </c>
      <c r="BE67" s="102">
        <f>'COGS-PRICE-MARGIN_CWS'!$D113</f>
        <v>0</v>
      </c>
      <c r="BF67" s="102">
        <f>'COGS-PRICE-MARGIN_CWS'!$D113</f>
        <v>0</v>
      </c>
      <c r="BG67" s="102">
        <f>'COGS-PRICE-MARGIN_CWS'!$D113</f>
        <v>0</v>
      </c>
      <c r="BH67" s="102">
        <f>'COGS-PRICE-MARGIN_CWS'!$D113</f>
        <v>0</v>
      </c>
      <c r="BI67" s="102">
        <f>'COGS-PRICE-MARGIN_CWS'!$D113</f>
        <v>0</v>
      </c>
      <c r="BJ67" s="102">
        <f>'COGS-PRICE-MARGIN_CWS'!$D113</f>
        <v>0</v>
      </c>
      <c r="BK67" s="102">
        <f>'COGS-PRICE-MARGIN_CWS'!$D113</f>
        <v>0</v>
      </c>
      <c r="BL67" s="102">
        <f>'COGS-PRICE-MARGIN_CWS'!$D113</f>
        <v>0</v>
      </c>
      <c r="BM67" s="102">
        <f>'COGS-PRICE-MARGIN_CWS'!$D113</f>
        <v>0</v>
      </c>
    </row>
    <row r="68" spans="1:66" ht="14.25" customHeight="1" x14ac:dyDescent="0.15">
      <c r="A68" s="393" t="s">
        <v>626</v>
      </c>
      <c r="B68" s="393"/>
      <c r="C68" s="393"/>
      <c r="D68" s="393"/>
      <c r="E68" s="104" t="s">
        <v>316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>
        <f t="shared" si="3"/>
        <v>0</v>
      </c>
      <c r="BC68" s="102">
        <f t="shared" si="3"/>
        <v>0</v>
      </c>
      <c r="BD68" s="102">
        <f t="shared" si="3"/>
        <v>0</v>
      </c>
      <c r="BE68" s="102">
        <f t="shared" si="3"/>
        <v>0</v>
      </c>
      <c r="BF68" s="102">
        <f t="shared" si="3"/>
        <v>0</v>
      </c>
      <c r="BG68" s="102">
        <f t="shared" si="3"/>
        <v>0</v>
      </c>
      <c r="BH68" s="102">
        <f t="shared" si="3"/>
        <v>0</v>
      </c>
      <c r="BI68" s="102">
        <f t="shared" si="3"/>
        <v>0</v>
      </c>
      <c r="BJ68" s="102">
        <f t="shared" si="3"/>
        <v>0</v>
      </c>
      <c r="BK68" s="102">
        <f t="shared" si="3"/>
        <v>0</v>
      </c>
      <c r="BL68" s="102">
        <f t="shared" si="3"/>
        <v>0</v>
      </c>
      <c r="BM68" s="102">
        <f t="shared" si="3"/>
        <v>0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4816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15160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27671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>
        <f>SUM(AP66:BA66)</f>
        <v>53837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>
        <f>SUM(BB66:BM66)</f>
        <v>80791</v>
      </c>
      <c r="BN69" s="105">
        <f>SUM(F69:BM69)</f>
        <v>182275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>
        <f>SUM(BB68:BM68)</f>
        <v>0</v>
      </c>
      <c r="BN70" s="105" t="e">
        <f>SUM(F70:BM70)</f>
        <v>#REF!</v>
      </c>
    </row>
    <row r="73" spans="1:66" ht="14.25" customHeight="1" x14ac:dyDescent="0.2">
      <c r="H73" s="68" t="s">
        <v>624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87" t="s">
        <v>35</v>
      </c>
      <c r="G74" s="387"/>
      <c r="H74" s="387"/>
      <c r="I74" s="387"/>
      <c r="J74" s="387"/>
      <c r="K74" s="387"/>
      <c r="L74" s="387"/>
      <c r="M74" s="387"/>
      <c r="N74" s="387"/>
      <c r="O74" s="387"/>
      <c r="P74" s="387"/>
      <c r="Q74" s="387"/>
      <c r="R74" s="10"/>
      <c r="S74" s="387" t="s">
        <v>36</v>
      </c>
      <c r="T74" s="387"/>
      <c r="U74" s="387"/>
      <c r="V74" s="387"/>
      <c r="W74" s="387"/>
      <c r="X74" s="387"/>
      <c r="Y74" s="387"/>
      <c r="Z74" s="387"/>
      <c r="AA74" s="387"/>
      <c r="AB74" s="387"/>
      <c r="AC74" s="387"/>
      <c r="AD74" s="387"/>
      <c r="AE74" s="10"/>
      <c r="AF74" s="387" t="s">
        <v>37</v>
      </c>
      <c r="AG74" s="387"/>
      <c r="AH74" s="387"/>
      <c r="AI74" s="387"/>
      <c r="AJ74" s="387"/>
      <c r="AK74" s="387"/>
      <c r="AL74" s="387"/>
      <c r="AM74" s="387"/>
      <c r="AN74" s="387"/>
      <c r="AO74" s="387"/>
      <c r="AP74" s="387"/>
      <c r="AQ74" s="387"/>
      <c r="AR74" s="10"/>
      <c r="AS74" s="387" t="s">
        <v>38</v>
      </c>
      <c r="AT74" s="387"/>
      <c r="AU74" s="387"/>
      <c r="AV74" s="387"/>
      <c r="AW74" s="387"/>
      <c r="AX74" s="387"/>
      <c r="AY74" s="387"/>
      <c r="AZ74" s="387"/>
      <c r="BA74" s="387"/>
      <c r="BB74" s="387"/>
      <c r="BC74" s="387"/>
      <c r="BD74" s="387"/>
      <c r="BE74" s="10"/>
      <c r="BF74" s="387" t="s">
        <v>39</v>
      </c>
      <c r="BG74" s="387"/>
      <c r="BH74" s="387"/>
      <c r="BI74" s="387"/>
      <c r="BJ74" s="387"/>
      <c r="BK74" s="387"/>
      <c r="BL74" s="387"/>
      <c r="BM74" s="387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270</v>
      </c>
      <c r="B77" s="180" t="s">
        <v>211</v>
      </c>
      <c r="C77" s="33" t="s">
        <v>212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213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214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215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216</v>
      </c>
      <c r="B81" s="180">
        <v>1</v>
      </c>
      <c r="C81" s="33" t="s">
        <v>43</v>
      </c>
      <c r="D81" s="101">
        <f>'REV-REVCALC_CWS'!$F$35</f>
        <v>108</v>
      </c>
      <c r="E81" s="67"/>
      <c r="F81" s="102"/>
      <c r="G81" s="102"/>
      <c r="H81" s="45"/>
      <c r="I81" s="101">
        <f>$D81</f>
        <v>108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108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108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108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108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108</v>
      </c>
    </row>
    <row r="82" spans="1:66" ht="14.25" customHeight="1" x14ac:dyDescent="0.15">
      <c r="A82" s="34" t="s">
        <v>217</v>
      </c>
      <c r="B82" s="180">
        <v>1</v>
      </c>
      <c r="C82" s="33" t="s">
        <v>44</v>
      </c>
      <c r="D82" s="101">
        <f>'REV-REVCALC_CWS'!$G$35</f>
        <v>189</v>
      </c>
      <c r="E82" s="67"/>
      <c r="F82" s="102"/>
      <c r="G82" s="102"/>
      <c r="H82" s="102"/>
      <c r="I82" s="45"/>
      <c r="J82" s="101">
        <f>$D82</f>
        <v>189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189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189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189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189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189</v>
      </c>
    </row>
    <row r="83" spans="1:66" ht="14.25" customHeight="1" x14ac:dyDescent="0.15">
      <c r="A83" s="34" t="s">
        <v>218</v>
      </c>
      <c r="B83" s="180">
        <v>1</v>
      </c>
      <c r="C83" s="33" t="s">
        <v>45</v>
      </c>
      <c r="D83" s="101">
        <f>'REV-REVCALC_CWS'!$H$35</f>
        <v>189</v>
      </c>
      <c r="E83" s="67"/>
      <c r="F83" s="102"/>
      <c r="G83" s="102"/>
      <c r="H83" s="102"/>
      <c r="I83" s="102"/>
      <c r="J83" s="45"/>
      <c r="K83" s="101">
        <f>$D83</f>
        <v>189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189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189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189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189</v>
      </c>
      <c r="BH83" s="101"/>
      <c r="BI83" s="101"/>
      <c r="BJ83" s="101"/>
      <c r="BK83" s="101"/>
      <c r="BL83" s="101"/>
      <c r="BM83" s="101"/>
      <c r="BN83" s="105">
        <f t="shared" si="4"/>
        <v>189</v>
      </c>
    </row>
    <row r="84" spans="1:66" ht="14.25" customHeight="1" x14ac:dyDescent="0.15">
      <c r="A84" s="34" t="s">
        <v>219</v>
      </c>
      <c r="B84" s="180">
        <v>1</v>
      </c>
      <c r="C84" s="33" t="s">
        <v>46</v>
      </c>
      <c r="D84" s="101">
        <f>'REV-REVCALC_CWS'!$I$35</f>
        <v>189</v>
      </c>
      <c r="E84" s="67"/>
      <c r="F84" s="102"/>
      <c r="G84" s="102"/>
      <c r="H84" s="102"/>
      <c r="I84" s="102"/>
      <c r="J84" s="102"/>
      <c r="K84" s="45"/>
      <c r="L84" s="101">
        <f>$D84</f>
        <v>189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189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189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189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189</v>
      </c>
      <c r="BI84" s="101"/>
      <c r="BJ84" s="101"/>
      <c r="BK84" s="101"/>
      <c r="BL84" s="101"/>
      <c r="BM84" s="101"/>
      <c r="BN84" s="105">
        <f t="shared" si="4"/>
        <v>189</v>
      </c>
    </row>
    <row r="85" spans="1:66" ht="14.25" customHeight="1" x14ac:dyDescent="0.15">
      <c r="A85" s="34" t="s">
        <v>220</v>
      </c>
      <c r="B85" s="180">
        <v>1</v>
      </c>
      <c r="C85" s="33" t="s">
        <v>47</v>
      </c>
      <c r="D85" s="101">
        <f>'REV-REVCALC_CWS'!$J$35</f>
        <v>189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189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189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189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189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189</v>
      </c>
      <c r="BJ85" s="101"/>
      <c r="BK85" s="101"/>
      <c r="BL85" s="101"/>
      <c r="BM85" s="101"/>
      <c r="BN85" s="105">
        <f t="shared" si="4"/>
        <v>189</v>
      </c>
    </row>
    <row r="86" spans="1:66" ht="14.25" customHeight="1" x14ac:dyDescent="0.15">
      <c r="A86" s="34" t="s">
        <v>221</v>
      </c>
      <c r="B86" s="180">
        <v>1</v>
      </c>
      <c r="C86" s="33" t="s">
        <v>48</v>
      </c>
      <c r="D86" s="101">
        <f>'REV-REVCALC_CWS'!$K$35</f>
        <v>189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189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189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189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189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189</v>
      </c>
      <c r="BK86" s="101"/>
      <c r="BL86" s="101"/>
      <c r="BM86" s="101"/>
      <c r="BN86" s="105">
        <f t="shared" si="4"/>
        <v>189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189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189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189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189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189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189</v>
      </c>
      <c r="BL87" s="101"/>
      <c r="BM87" s="101"/>
      <c r="BN87" s="105">
        <f t="shared" si="4"/>
        <v>189</v>
      </c>
    </row>
    <row r="88" spans="1:66" ht="14.25" customHeight="1" x14ac:dyDescent="0.15">
      <c r="A88" s="34" t="s">
        <v>222</v>
      </c>
      <c r="B88" s="180">
        <v>1</v>
      </c>
      <c r="C88" s="33" t="s">
        <v>50</v>
      </c>
      <c r="D88" s="101">
        <f>'REV-REVCALC_CWS'!$M$35</f>
        <v>189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189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189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189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189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189</v>
      </c>
      <c r="BM88" s="101"/>
      <c r="BN88" s="105">
        <f t="shared" si="4"/>
        <v>189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180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180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180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180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180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180</v>
      </c>
      <c r="BN89" s="105">
        <f t="shared" si="4"/>
        <v>180</v>
      </c>
    </row>
    <row r="90" spans="1:66" ht="14.25" customHeight="1" x14ac:dyDescent="0.15">
      <c r="A90" s="34" t="s">
        <v>223</v>
      </c>
      <c r="B90" s="180">
        <v>2</v>
      </c>
      <c r="C90" s="33" t="s">
        <v>40</v>
      </c>
      <c r="D90" s="101">
        <f>'REV-REVCALC_CWS'!$O$35</f>
        <v>192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192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192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192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192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192</v>
      </c>
    </row>
    <row r="91" spans="1:66" ht="14.25" customHeight="1" x14ac:dyDescent="0.15">
      <c r="A91" s="34" t="s">
        <v>224</v>
      </c>
      <c r="B91" s="180">
        <v>2</v>
      </c>
      <c r="C91" s="33" t="s">
        <v>41</v>
      </c>
      <c r="D91" s="101">
        <f>'REV-REVCALC_CWS'!$P$35</f>
        <v>307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307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307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307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307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307</v>
      </c>
    </row>
    <row r="92" spans="1:66" ht="14.25" customHeight="1" x14ac:dyDescent="0.15">
      <c r="A92" s="34" t="s">
        <v>225</v>
      </c>
      <c r="B92" s="180">
        <v>2</v>
      </c>
      <c r="C92" s="33" t="s">
        <v>42</v>
      </c>
      <c r="D92" s="101">
        <f>'REV-REVCALC_CWS'!$Q$35</f>
        <v>345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345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345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345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345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345</v>
      </c>
    </row>
    <row r="93" spans="1:66" ht="14.25" customHeight="1" x14ac:dyDescent="0.15">
      <c r="A93" s="34" t="s">
        <v>226</v>
      </c>
      <c r="B93" s="180">
        <v>2</v>
      </c>
      <c r="C93" s="33" t="s">
        <v>43</v>
      </c>
      <c r="D93" s="101">
        <f>'REV-REVCALC_CWS'!$R$35</f>
        <v>345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345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345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345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345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345</v>
      </c>
    </row>
    <row r="94" spans="1:66" ht="14.25" customHeight="1" x14ac:dyDescent="0.15">
      <c r="A94" s="34" t="s">
        <v>227</v>
      </c>
      <c r="B94" s="180">
        <v>2</v>
      </c>
      <c r="C94" s="33" t="s">
        <v>44</v>
      </c>
      <c r="D94" s="101">
        <f>'REV-REVCALC_CWS'!$S$35</f>
        <v>345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345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345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345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345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345</v>
      </c>
    </row>
    <row r="95" spans="1:66" ht="14.25" customHeight="1" x14ac:dyDescent="0.15">
      <c r="A95" s="34" t="s">
        <v>209</v>
      </c>
      <c r="B95" s="180">
        <v>2</v>
      </c>
      <c r="C95" s="33" t="s">
        <v>45</v>
      </c>
      <c r="D95" s="101">
        <f>'REV-REVCALC_CWS'!$T$35</f>
        <v>345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345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345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345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345</v>
      </c>
      <c r="BH95" s="101"/>
      <c r="BI95" s="101"/>
      <c r="BJ95" s="101"/>
      <c r="BK95" s="101"/>
      <c r="BL95" s="101"/>
      <c r="BM95" s="101"/>
      <c r="BN95" s="105">
        <f t="shared" si="4"/>
        <v>345</v>
      </c>
    </row>
    <row r="96" spans="1:66" ht="14.25" customHeight="1" x14ac:dyDescent="0.15">
      <c r="A96" s="34" t="s">
        <v>228</v>
      </c>
      <c r="B96" s="180">
        <v>2</v>
      </c>
      <c r="C96" s="33" t="s">
        <v>46</v>
      </c>
      <c r="D96" s="101">
        <f>'REV-REVCALC_CWS'!$U$35</f>
        <v>345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345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345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345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345</v>
      </c>
      <c r="BI96" s="101"/>
      <c r="BJ96" s="101"/>
      <c r="BK96" s="101"/>
      <c r="BL96" s="101"/>
      <c r="BM96" s="101"/>
      <c r="BN96" s="105">
        <f t="shared" si="4"/>
        <v>345</v>
      </c>
    </row>
    <row r="97" spans="1:66" ht="14.25" customHeight="1" x14ac:dyDescent="0.15">
      <c r="A97" s="34" t="s">
        <v>229</v>
      </c>
      <c r="B97" s="180">
        <v>2</v>
      </c>
      <c r="C97" s="33" t="s">
        <v>47</v>
      </c>
      <c r="D97" s="101">
        <f>'REV-REVCALC_CWS'!$V$35</f>
        <v>345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345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345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345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345</v>
      </c>
      <c r="BJ97" s="101"/>
      <c r="BK97" s="101"/>
      <c r="BL97" s="101"/>
      <c r="BM97" s="101"/>
      <c r="BN97" s="105">
        <f t="shared" si="4"/>
        <v>345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345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345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345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345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345</v>
      </c>
      <c r="BK98" s="101"/>
      <c r="BL98" s="101"/>
      <c r="BM98" s="101"/>
      <c r="BN98" s="105">
        <f t="shared" si="4"/>
        <v>345</v>
      </c>
    </row>
    <row r="99" spans="1:66" ht="14.25" customHeight="1" x14ac:dyDescent="0.15">
      <c r="A99" s="34" t="s">
        <v>230</v>
      </c>
      <c r="B99" s="180">
        <v>2</v>
      </c>
      <c r="C99" s="33" t="s">
        <v>49</v>
      </c>
      <c r="D99" s="101">
        <f>'REV-REVCALC_CWS'!$X$35</f>
        <v>345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345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345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345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345</v>
      </c>
      <c r="BL99" s="101"/>
      <c r="BM99" s="101"/>
      <c r="BN99" s="105">
        <f t="shared" si="4"/>
        <v>345</v>
      </c>
    </row>
    <row r="100" spans="1:66" ht="14.25" customHeight="1" x14ac:dyDescent="0.15">
      <c r="A100" s="34" t="s">
        <v>231</v>
      </c>
      <c r="B100" s="180">
        <v>2</v>
      </c>
      <c r="C100" s="33" t="s">
        <v>50</v>
      </c>
      <c r="D100" s="101">
        <f>'REV-REVCALC_CWS'!$Y$35</f>
        <v>345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345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345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345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345</v>
      </c>
      <c r="BM100" s="101"/>
      <c r="BN100" s="105">
        <f t="shared" si="4"/>
        <v>345</v>
      </c>
    </row>
    <row r="101" spans="1:66" ht="14.25" customHeight="1" x14ac:dyDescent="0.15">
      <c r="A101" s="34" t="s">
        <v>232</v>
      </c>
      <c r="B101" s="180">
        <v>2</v>
      </c>
      <c r="C101" s="33" t="s">
        <v>51</v>
      </c>
      <c r="D101" s="101">
        <f>'REV-REVCALC_CWS'!$Z$35</f>
        <v>230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230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230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230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230</v>
      </c>
      <c r="BN101" s="105">
        <f t="shared" si="4"/>
        <v>230</v>
      </c>
    </row>
    <row r="102" spans="1:66" ht="14.25" customHeight="1" x14ac:dyDescent="0.15">
      <c r="A102" s="34" t="s">
        <v>233</v>
      </c>
      <c r="B102" s="180">
        <v>3</v>
      </c>
      <c r="C102" s="33" t="s">
        <v>40</v>
      </c>
      <c r="D102" s="101">
        <f>'REV-REVCALC_CWS'!$AA$35</f>
        <v>282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282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282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282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282</v>
      </c>
    </row>
    <row r="103" spans="1:66" ht="14.25" customHeight="1" x14ac:dyDescent="0.15">
      <c r="A103" s="34" t="s">
        <v>234</v>
      </c>
      <c r="B103" s="180">
        <v>3</v>
      </c>
      <c r="C103" s="33" t="s">
        <v>41</v>
      </c>
      <c r="D103" s="101">
        <f>'REV-REVCALC_CWS'!$AB$35</f>
        <v>451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451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451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451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451</v>
      </c>
    </row>
    <row r="104" spans="1:66" ht="14.25" customHeight="1" x14ac:dyDescent="0.15">
      <c r="A104" s="34" t="s">
        <v>235</v>
      </c>
      <c r="B104" s="180">
        <v>3</v>
      </c>
      <c r="C104" s="33" t="s">
        <v>42</v>
      </c>
      <c r="D104" s="101">
        <f>'REV-REVCALC_CWS'!$AC$35</f>
        <v>507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507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507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507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507</v>
      </c>
    </row>
    <row r="105" spans="1:66" ht="14.25" customHeight="1" x14ac:dyDescent="0.15">
      <c r="A105" s="34" t="s">
        <v>236</v>
      </c>
      <c r="B105" s="180">
        <v>3</v>
      </c>
      <c r="C105" s="33" t="s">
        <v>43</v>
      </c>
      <c r="D105" s="101">
        <f>'REV-REVCALC_CWS'!$AD$35</f>
        <v>507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507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507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507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507</v>
      </c>
    </row>
    <row r="106" spans="1:66" ht="14.25" customHeight="1" x14ac:dyDescent="0.15">
      <c r="A106" s="34" t="s">
        <v>237</v>
      </c>
      <c r="B106" s="180">
        <v>3</v>
      </c>
      <c r="C106" s="33" t="s">
        <v>44</v>
      </c>
      <c r="D106" s="101">
        <f>'REV-REVCALC_CWS'!$AE$35</f>
        <v>507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507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507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507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507</v>
      </c>
    </row>
    <row r="107" spans="1:66" ht="14.25" customHeight="1" x14ac:dyDescent="0.15">
      <c r="A107" s="34" t="s">
        <v>238</v>
      </c>
      <c r="B107" s="180">
        <v>3</v>
      </c>
      <c r="C107" s="33" t="s">
        <v>45</v>
      </c>
      <c r="D107" s="101">
        <f>'REV-REVCALC_CWS'!$AF$35</f>
        <v>507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507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507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507</v>
      </c>
      <c r="BH107" s="101"/>
      <c r="BI107" s="101"/>
      <c r="BJ107" s="101"/>
      <c r="BK107" s="101"/>
      <c r="BL107" s="101"/>
      <c r="BM107" s="101"/>
      <c r="BN107" s="105">
        <f t="shared" si="4"/>
        <v>507</v>
      </c>
    </row>
    <row r="108" spans="1:66" ht="14.25" customHeight="1" x14ac:dyDescent="0.15">
      <c r="A108" s="34" t="s">
        <v>239</v>
      </c>
      <c r="B108" s="180">
        <v>3</v>
      </c>
      <c r="C108" s="33" t="s">
        <v>46</v>
      </c>
      <c r="D108" s="101">
        <f>'REV-REVCALC_CWS'!$AG$35</f>
        <v>507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507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507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507</v>
      </c>
      <c r="BI108" s="101"/>
      <c r="BJ108" s="101"/>
      <c r="BK108" s="101"/>
      <c r="BL108" s="101"/>
      <c r="BM108" s="101"/>
      <c r="BN108" s="105">
        <f t="shared" si="4"/>
        <v>507</v>
      </c>
    </row>
    <row r="109" spans="1:66" ht="14.25" customHeight="1" x14ac:dyDescent="0.15">
      <c r="A109" s="34" t="s">
        <v>240</v>
      </c>
      <c r="B109" s="180">
        <v>3</v>
      </c>
      <c r="C109" s="33" t="s">
        <v>47</v>
      </c>
      <c r="D109" s="101">
        <f>'REV-REVCALC_CWS'!$AH$35</f>
        <v>507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507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507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507</v>
      </c>
      <c r="BJ109" s="101"/>
      <c r="BK109" s="101"/>
      <c r="BL109" s="101"/>
      <c r="BM109" s="101"/>
      <c r="BN109" s="105">
        <f t="shared" si="4"/>
        <v>507</v>
      </c>
    </row>
    <row r="110" spans="1:66" ht="14.25" customHeight="1" x14ac:dyDescent="0.15">
      <c r="A110" s="34" t="s">
        <v>241</v>
      </c>
      <c r="B110" s="180">
        <v>3</v>
      </c>
      <c r="C110" s="33" t="s">
        <v>48</v>
      </c>
      <c r="D110" s="101">
        <f>'REV-REVCALC_CWS'!$AI$35</f>
        <v>507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507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507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507</v>
      </c>
      <c r="BK110" s="101"/>
      <c r="BL110" s="101"/>
      <c r="BM110" s="101"/>
      <c r="BN110" s="105">
        <f t="shared" si="4"/>
        <v>507</v>
      </c>
    </row>
    <row r="111" spans="1:66" ht="14.25" customHeight="1" x14ac:dyDescent="0.15">
      <c r="A111" s="34" t="s">
        <v>242</v>
      </c>
      <c r="B111" s="180">
        <v>3</v>
      </c>
      <c r="C111" s="33" t="s">
        <v>49</v>
      </c>
      <c r="D111" s="101">
        <f>'REV-REVCALC_CWS'!$AJ$35</f>
        <v>507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507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507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507</v>
      </c>
      <c r="BL111" s="101"/>
      <c r="BM111" s="101"/>
      <c r="BN111" s="105">
        <f t="shared" si="4"/>
        <v>507</v>
      </c>
    </row>
    <row r="112" spans="1:66" ht="14.25" customHeight="1" x14ac:dyDescent="0.15">
      <c r="A112" s="34" t="s">
        <v>243</v>
      </c>
      <c r="B112" s="180">
        <v>3</v>
      </c>
      <c r="C112" s="33" t="s">
        <v>50</v>
      </c>
      <c r="D112" s="101">
        <f>'REV-REVCALC_CWS'!$AK$35</f>
        <v>507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507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507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507</v>
      </c>
      <c r="BM112" s="101"/>
      <c r="BN112" s="105">
        <f t="shared" si="4"/>
        <v>507</v>
      </c>
    </row>
    <row r="113" spans="1:66" ht="14.25" customHeight="1" x14ac:dyDescent="0.15">
      <c r="A113" s="34" t="s">
        <v>244</v>
      </c>
      <c r="B113" s="180">
        <v>3</v>
      </c>
      <c r="C113" s="33" t="s">
        <v>51</v>
      </c>
      <c r="D113" s="101">
        <f>'REV-REVCALC_CWS'!$AL$35</f>
        <v>338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338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338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338</v>
      </c>
      <c r="BN113" s="105">
        <f t="shared" si="4"/>
        <v>338</v>
      </c>
    </row>
    <row r="114" spans="1:66" ht="14.25" customHeight="1" x14ac:dyDescent="0.15">
      <c r="A114" s="34" t="s">
        <v>245</v>
      </c>
      <c r="B114" s="180">
        <v>4</v>
      </c>
      <c r="C114" s="33" t="s">
        <v>40</v>
      </c>
      <c r="D114" s="101">
        <f>'REV-REVCALC_CWS'!$AM$35</f>
        <v>561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>
        <f>$D114</f>
        <v>561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>
        <f>$D114</f>
        <v>561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>
        <f t="shared" si="4"/>
        <v>561</v>
      </c>
    </row>
    <row r="115" spans="1:66" ht="14.25" customHeight="1" x14ac:dyDescent="0.15">
      <c r="A115" s="34" t="s">
        <v>246</v>
      </c>
      <c r="B115" s="180">
        <v>4</v>
      </c>
      <c r="C115" s="33" t="s">
        <v>41</v>
      </c>
      <c r="D115" s="101">
        <f>'REV-REVCALC_CWS'!$AN$35</f>
        <v>898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>
        <f>$D115</f>
        <v>898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>
        <f>$D115</f>
        <v>898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898</v>
      </c>
    </row>
    <row r="116" spans="1:66" ht="14.25" customHeight="1" x14ac:dyDescent="0.15">
      <c r="A116" s="34" t="s">
        <v>247</v>
      </c>
      <c r="B116" s="180">
        <v>4</v>
      </c>
      <c r="C116" s="33" t="s">
        <v>42</v>
      </c>
      <c r="D116" s="101">
        <f>'REV-REVCALC_CWS'!$AO$35</f>
        <v>1010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>
        <f>$D116</f>
        <v>1010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>
        <f>$D116</f>
        <v>1010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1010</v>
      </c>
    </row>
    <row r="117" spans="1:66" ht="14.25" customHeight="1" x14ac:dyDescent="0.15">
      <c r="A117" s="34" t="s">
        <v>248</v>
      </c>
      <c r="B117" s="180">
        <v>4</v>
      </c>
      <c r="C117" s="33" t="s">
        <v>43</v>
      </c>
      <c r="D117" s="101">
        <f>'REV-REVCALC_CWS'!$AP$35</f>
        <v>1010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>
        <f>$D117</f>
        <v>1010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>
        <f>$D117</f>
        <v>1010</v>
      </c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1010</v>
      </c>
    </row>
    <row r="118" spans="1:66" ht="14.25" customHeight="1" x14ac:dyDescent="0.15">
      <c r="A118" s="34" t="s">
        <v>249</v>
      </c>
      <c r="B118" s="180">
        <v>4</v>
      </c>
      <c r="C118" s="33" t="s">
        <v>44</v>
      </c>
      <c r="D118" s="101">
        <f>'REV-REVCALC_CWS'!$AQ$35</f>
        <v>1010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>
        <f>$D118</f>
        <v>1010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>
        <f>$D118</f>
        <v>1010</v>
      </c>
      <c r="BG118" s="101"/>
      <c r="BH118" s="101"/>
      <c r="BI118" s="101"/>
      <c r="BJ118" s="101"/>
      <c r="BK118" s="101"/>
      <c r="BL118" s="101"/>
      <c r="BM118" s="101"/>
      <c r="BN118" s="105">
        <f t="shared" si="4"/>
        <v>1010</v>
      </c>
    </row>
    <row r="119" spans="1:66" ht="14.25" customHeight="1" x14ac:dyDescent="0.15">
      <c r="A119" s="34" t="s">
        <v>250</v>
      </c>
      <c r="B119" s="180">
        <v>4</v>
      </c>
      <c r="C119" s="33" t="s">
        <v>45</v>
      </c>
      <c r="D119" s="101">
        <f>'REV-REVCALC_CWS'!$AR$35</f>
        <v>1010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>
        <f>$D119</f>
        <v>1010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>
        <f>$D119</f>
        <v>1010</v>
      </c>
      <c r="BH119" s="101"/>
      <c r="BI119" s="101"/>
      <c r="BJ119" s="101"/>
      <c r="BK119" s="101"/>
      <c r="BL119" s="101"/>
      <c r="BM119" s="101"/>
      <c r="BN119" s="105">
        <f t="shared" si="4"/>
        <v>1010</v>
      </c>
    </row>
    <row r="120" spans="1:66" ht="14.25" customHeight="1" x14ac:dyDescent="0.15">
      <c r="A120" s="34" t="s">
        <v>251</v>
      </c>
      <c r="B120" s="180">
        <v>4</v>
      </c>
      <c r="C120" s="33" t="s">
        <v>46</v>
      </c>
      <c r="D120" s="101">
        <f>'REV-REVCALC_CWS'!$AS$35</f>
        <v>1010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>
        <f>$D120</f>
        <v>1010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>
        <f>$D120</f>
        <v>1010</v>
      </c>
      <c r="BI120" s="101"/>
      <c r="BJ120" s="101"/>
      <c r="BK120" s="101"/>
      <c r="BL120" s="101"/>
      <c r="BM120" s="101"/>
      <c r="BN120" s="105">
        <f t="shared" si="4"/>
        <v>1010</v>
      </c>
    </row>
    <row r="121" spans="1:66" ht="14.25" customHeight="1" x14ac:dyDescent="0.15">
      <c r="A121" s="34" t="s">
        <v>252</v>
      </c>
      <c r="B121" s="180">
        <v>4</v>
      </c>
      <c r="C121" s="33" t="s">
        <v>47</v>
      </c>
      <c r="D121" s="101">
        <f>'REV-REVCALC_CWS'!$AT$35</f>
        <v>1010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>
        <f>$D121</f>
        <v>1010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>
        <f>$D121</f>
        <v>1010</v>
      </c>
      <c r="BJ121" s="101"/>
      <c r="BK121" s="101"/>
      <c r="BL121" s="101"/>
      <c r="BM121" s="101"/>
      <c r="BN121" s="105">
        <f t="shared" si="4"/>
        <v>1010</v>
      </c>
    </row>
    <row r="122" spans="1:66" ht="14.25" customHeight="1" x14ac:dyDescent="0.15">
      <c r="A122" s="34" t="s">
        <v>253</v>
      </c>
      <c r="B122" s="180">
        <v>4</v>
      </c>
      <c r="C122" s="33" t="s">
        <v>48</v>
      </c>
      <c r="D122" s="101">
        <f>'REV-REVCALC_CWS'!$AU$35</f>
        <v>1010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>
        <f>$D122</f>
        <v>1010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>
        <f>$D122</f>
        <v>1010</v>
      </c>
      <c r="BK122" s="101"/>
      <c r="BL122" s="101"/>
      <c r="BM122" s="101"/>
      <c r="BN122" s="105">
        <f t="shared" si="4"/>
        <v>1010</v>
      </c>
    </row>
    <row r="123" spans="1:66" ht="14.25" customHeight="1" x14ac:dyDescent="0.15">
      <c r="A123" s="34" t="s">
        <v>254</v>
      </c>
      <c r="B123" s="180">
        <v>4</v>
      </c>
      <c r="C123" s="33" t="s">
        <v>49</v>
      </c>
      <c r="D123" s="101">
        <f>'REV-REVCALC_CWS'!$AV$35</f>
        <v>1010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>
        <f>$D123</f>
        <v>1010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>
        <f>$D123</f>
        <v>1010</v>
      </c>
      <c r="BL123" s="101"/>
      <c r="BM123" s="101"/>
      <c r="BN123" s="105">
        <f t="shared" si="4"/>
        <v>1010</v>
      </c>
    </row>
    <row r="124" spans="1:66" ht="14.25" customHeight="1" x14ac:dyDescent="0.15">
      <c r="A124" s="34" t="s">
        <v>255</v>
      </c>
      <c r="B124" s="180">
        <v>4</v>
      </c>
      <c r="C124" s="33" t="s">
        <v>50</v>
      </c>
      <c r="D124" s="101">
        <f>'REV-REVCALC_CWS'!$AW$35</f>
        <v>1010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>
        <f>$D124</f>
        <v>1010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>
        <f>$D124</f>
        <v>1010</v>
      </c>
      <c r="BM124" s="101"/>
      <c r="BN124" s="105">
        <f t="shared" si="4"/>
        <v>1010</v>
      </c>
    </row>
    <row r="125" spans="1:66" ht="14.25" customHeight="1" x14ac:dyDescent="0.15">
      <c r="A125" s="34" t="s">
        <v>256</v>
      </c>
      <c r="B125" s="180">
        <v>4</v>
      </c>
      <c r="C125" s="33" t="s">
        <v>51</v>
      </c>
      <c r="D125" s="101">
        <f>'REV-REVCALC_CWS'!$AX$35</f>
        <v>673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>
        <f>$D125</f>
        <v>673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>
        <f>$D125</f>
        <v>673</v>
      </c>
      <c r="BN125" s="105">
        <f t="shared" si="4"/>
        <v>673</v>
      </c>
    </row>
    <row r="126" spans="1:66" ht="14.25" customHeight="1" x14ac:dyDescent="0.15">
      <c r="A126" s="34" t="s">
        <v>257</v>
      </c>
      <c r="B126" s="180">
        <v>5</v>
      </c>
      <c r="C126" s="33" t="s">
        <v>40</v>
      </c>
      <c r="D126" s="101">
        <f>'REV-REVCALC_CWS'!$AY$35</f>
        <v>578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578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578</v>
      </c>
    </row>
    <row r="127" spans="1:66" ht="14.25" customHeight="1" x14ac:dyDescent="0.15">
      <c r="A127" s="34" t="s">
        <v>258</v>
      </c>
      <c r="B127" s="180">
        <v>5</v>
      </c>
      <c r="C127" s="33" t="s">
        <v>41</v>
      </c>
      <c r="D127" s="101">
        <f>'REV-REVCALC_CWS'!$AZ$35</f>
        <v>925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925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925</v>
      </c>
    </row>
    <row r="128" spans="1:66" ht="14.25" customHeight="1" x14ac:dyDescent="0.15">
      <c r="A128" s="34" t="s">
        <v>259</v>
      </c>
      <c r="B128" s="180">
        <v>5</v>
      </c>
      <c r="C128" s="33" t="s">
        <v>42</v>
      </c>
      <c r="D128" s="101">
        <f>'REV-REVCALC_CWS'!$BA$35</f>
        <v>1040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1040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1040</v>
      </c>
    </row>
    <row r="129" spans="1:72" ht="14.25" customHeight="1" x14ac:dyDescent="0.15">
      <c r="A129" s="34" t="s">
        <v>260</v>
      </c>
      <c r="B129" s="180">
        <v>5</v>
      </c>
      <c r="C129" s="33" t="s">
        <v>43</v>
      </c>
      <c r="D129" s="101">
        <f>'REV-REVCALC_CWS'!$BB$35</f>
        <v>1040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1040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1040</v>
      </c>
    </row>
    <row r="130" spans="1:72" ht="14.25" customHeight="1" x14ac:dyDescent="0.15">
      <c r="A130" s="34" t="s">
        <v>261</v>
      </c>
      <c r="B130" s="180">
        <v>5</v>
      </c>
      <c r="C130" s="33" t="s">
        <v>44</v>
      </c>
      <c r="D130" s="101">
        <f>'REV-REVCALC_CWS'!$BC$35</f>
        <v>1040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1040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1040</v>
      </c>
    </row>
    <row r="131" spans="1:72" ht="14.25" customHeight="1" x14ac:dyDescent="0.15">
      <c r="A131" s="34" t="s">
        <v>262</v>
      </c>
      <c r="B131" s="180">
        <v>5</v>
      </c>
      <c r="C131" s="33" t="s">
        <v>45</v>
      </c>
      <c r="D131" s="101">
        <f>'REV-REVCALC_CWS'!$BD$35</f>
        <v>1040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1040</v>
      </c>
      <c r="BH131" s="101"/>
      <c r="BI131" s="101"/>
      <c r="BJ131" s="101"/>
      <c r="BK131" s="101"/>
      <c r="BL131" s="101"/>
      <c r="BM131" s="101"/>
      <c r="BN131" s="105">
        <f t="shared" si="4"/>
        <v>1040</v>
      </c>
    </row>
    <row r="132" spans="1:72" ht="14.25" customHeight="1" x14ac:dyDescent="0.15">
      <c r="A132" s="34" t="s">
        <v>263</v>
      </c>
      <c r="B132" s="180">
        <v>5</v>
      </c>
      <c r="C132" s="33" t="s">
        <v>46</v>
      </c>
      <c r="D132" s="101">
        <f>'REV-REVCALC_CWS'!$BE$35</f>
        <v>1040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1040</v>
      </c>
      <c r="BI132" s="101"/>
      <c r="BJ132" s="101"/>
      <c r="BK132" s="101"/>
      <c r="BL132" s="101"/>
      <c r="BM132" s="101"/>
      <c r="BN132" s="105">
        <f t="shared" si="4"/>
        <v>1040</v>
      </c>
      <c r="BO132" s="63"/>
    </row>
    <row r="133" spans="1:72" ht="14.25" customHeight="1" x14ac:dyDescent="0.15">
      <c r="A133" s="34" t="s">
        <v>264</v>
      </c>
      <c r="B133" s="180">
        <v>5</v>
      </c>
      <c r="C133" s="33" t="s">
        <v>47</v>
      </c>
      <c r="D133" s="101">
        <f>'REV-REVCALC_CWS'!$BF$35</f>
        <v>1040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1040</v>
      </c>
      <c r="BJ133" s="101"/>
      <c r="BK133" s="101"/>
      <c r="BL133" s="101"/>
      <c r="BM133" s="101"/>
      <c r="BN133" s="105">
        <f t="shared" si="4"/>
        <v>1040</v>
      </c>
      <c r="BO133" s="63"/>
      <c r="BP133" s="63"/>
    </row>
    <row r="134" spans="1:72" ht="14.25" customHeight="1" x14ac:dyDescent="0.15">
      <c r="A134" s="34" t="s">
        <v>265</v>
      </c>
      <c r="B134" s="180">
        <v>5</v>
      </c>
      <c r="C134" s="33" t="s">
        <v>48</v>
      </c>
      <c r="D134" s="101">
        <f>'REV-REVCALC_CWS'!$BG$35</f>
        <v>1040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1040</v>
      </c>
      <c r="BK134" s="101"/>
      <c r="BL134" s="101"/>
      <c r="BM134" s="101"/>
      <c r="BN134" s="105">
        <f t="shared" si="4"/>
        <v>1040</v>
      </c>
      <c r="BO134" s="63"/>
      <c r="BP134" s="63"/>
      <c r="BQ134" s="63"/>
    </row>
    <row r="135" spans="1:72" ht="14.25" customHeight="1" x14ac:dyDescent="0.15">
      <c r="A135" s="34" t="s">
        <v>266</v>
      </c>
      <c r="B135" s="180">
        <v>5</v>
      </c>
      <c r="C135" s="33" t="s">
        <v>49</v>
      </c>
      <c r="D135" s="101">
        <f>'REV-REVCALC_CWS'!$BH$35</f>
        <v>1040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1040</v>
      </c>
      <c r="BL135" s="101"/>
      <c r="BM135" s="101"/>
      <c r="BN135" s="105">
        <f t="shared" si="4"/>
        <v>1040</v>
      </c>
      <c r="BO135" s="63"/>
      <c r="BP135" s="63"/>
      <c r="BQ135" s="63"/>
      <c r="BR135" s="63"/>
    </row>
    <row r="136" spans="1:72" ht="14.25" customHeight="1" x14ac:dyDescent="0.15">
      <c r="A136" s="34" t="s">
        <v>267</v>
      </c>
      <c r="B136" s="180">
        <v>5</v>
      </c>
      <c r="C136" s="33" t="s">
        <v>50</v>
      </c>
      <c r="D136" s="101">
        <f>'REV-REVCALC_CWS'!$BI$35</f>
        <v>1040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1040</v>
      </c>
      <c r="BM136" s="101"/>
      <c r="BN136" s="105">
        <f t="shared" si="4"/>
        <v>1040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268</v>
      </c>
      <c r="B137" s="180">
        <v>5</v>
      </c>
      <c r="C137" s="33" t="s">
        <v>51</v>
      </c>
      <c r="D137" s="101">
        <f>'REV-REVCALC_CWS'!$BJ$35</f>
        <v>694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694</v>
      </c>
      <c r="BN137" s="105">
        <f t="shared" si="4"/>
        <v>694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93" t="s">
        <v>628</v>
      </c>
      <c r="B139" s="393"/>
      <c r="C139" s="393"/>
      <c r="D139" s="393"/>
      <c r="E139" s="104" t="s">
        <v>207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108</v>
      </c>
      <c r="J139" s="169">
        <f t="shared" si="5"/>
        <v>189</v>
      </c>
      <c r="K139" s="169">
        <f t="shared" si="5"/>
        <v>189</v>
      </c>
      <c r="L139" s="169">
        <f t="shared" si="5"/>
        <v>189</v>
      </c>
      <c r="M139" s="169">
        <f t="shared" si="5"/>
        <v>189</v>
      </c>
      <c r="N139" s="169">
        <f t="shared" si="5"/>
        <v>189</v>
      </c>
      <c r="O139" s="169">
        <f t="shared" si="5"/>
        <v>189</v>
      </c>
      <c r="P139" s="169">
        <f t="shared" si="5"/>
        <v>189</v>
      </c>
      <c r="Q139" s="169">
        <f t="shared" si="5"/>
        <v>180</v>
      </c>
      <c r="R139" s="169">
        <f t="shared" si="5"/>
        <v>192</v>
      </c>
      <c r="S139" s="169">
        <f t="shared" si="5"/>
        <v>307</v>
      </c>
      <c r="T139" s="169">
        <f t="shared" si="5"/>
        <v>345</v>
      </c>
      <c r="U139" s="169">
        <f t="shared" si="5"/>
        <v>453</v>
      </c>
      <c r="V139" s="169">
        <f t="shared" si="5"/>
        <v>534</v>
      </c>
      <c r="W139" s="169">
        <f t="shared" si="5"/>
        <v>534</v>
      </c>
      <c r="X139" s="169">
        <f t="shared" si="5"/>
        <v>534</v>
      </c>
      <c r="Y139" s="169">
        <f t="shared" si="5"/>
        <v>534</v>
      </c>
      <c r="Z139" s="169">
        <f t="shared" si="5"/>
        <v>534</v>
      </c>
      <c r="AA139" s="169">
        <f t="shared" si="5"/>
        <v>534</v>
      </c>
      <c r="AB139" s="169">
        <f t="shared" si="5"/>
        <v>534</v>
      </c>
      <c r="AC139" s="169">
        <f t="shared" si="5"/>
        <v>410</v>
      </c>
      <c r="AD139" s="169">
        <f t="shared" si="5"/>
        <v>474</v>
      </c>
      <c r="AE139" s="169">
        <f t="shared" si="5"/>
        <v>758</v>
      </c>
      <c r="AF139" s="169">
        <f t="shared" si="5"/>
        <v>852</v>
      </c>
      <c r="AG139" s="169">
        <f t="shared" si="5"/>
        <v>960</v>
      </c>
      <c r="AH139" s="169">
        <f t="shared" si="5"/>
        <v>1041</v>
      </c>
      <c r="AI139" s="169">
        <f t="shared" si="5"/>
        <v>1041</v>
      </c>
      <c r="AJ139" s="169">
        <f t="shared" si="5"/>
        <v>1041</v>
      </c>
      <c r="AK139" s="169">
        <f t="shared" si="5"/>
        <v>1041</v>
      </c>
      <c r="AL139" s="169">
        <f t="shared" si="5"/>
        <v>1041</v>
      </c>
      <c r="AM139" s="169">
        <f t="shared" si="5"/>
        <v>1041</v>
      </c>
      <c r="AN139" s="169">
        <f t="shared" si="5"/>
        <v>1041</v>
      </c>
      <c r="AO139" s="169">
        <f t="shared" si="5"/>
        <v>748</v>
      </c>
      <c r="AP139" s="169">
        <f t="shared" si="5"/>
        <v>1035</v>
      </c>
      <c r="AQ139" s="169">
        <f t="shared" si="5"/>
        <v>1656</v>
      </c>
      <c r="AR139" s="169">
        <f t="shared" si="5"/>
        <v>1862</v>
      </c>
      <c r="AS139" s="169">
        <f t="shared" si="5"/>
        <v>1970</v>
      </c>
      <c r="AT139" s="169">
        <f t="shared" si="5"/>
        <v>2051</v>
      </c>
      <c r="AU139" s="169">
        <f t="shared" si="5"/>
        <v>2051</v>
      </c>
      <c r="AV139" s="169">
        <f t="shared" si="5"/>
        <v>2051</v>
      </c>
      <c r="AW139" s="169">
        <f t="shared" si="5"/>
        <v>2051</v>
      </c>
      <c r="AX139" s="169">
        <f t="shared" si="5"/>
        <v>2051</v>
      </c>
      <c r="AY139" s="169">
        <f t="shared" si="5"/>
        <v>2051</v>
      </c>
      <c r="AZ139" s="169">
        <f t="shared" si="5"/>
        <v>2051</v>
      </c>
      <c r="BA139" s="169">
        <f t="shared" si="5"/>
        <v>1421</v>
      </c>
      <c r="BB139" s="169">
        <f t="shared" si="5"/>
        <v>1613</v>
      </c>
      <c r="BC139" s="169">
        <f t="shared" si="5"/>
        <v>2581</v>
      </c>
      <c r="BD139" s="169">
        <f t="shared" si="5"/>
        <v>2902</v>
      </c>
      <c r="BE139" s="169">
        <f t="shared" si="5"/>
        <v>3010</v>
      </c>
      <c r="BF139" s="169">
        <f t="shared" si="5"/>
        <v>3091</v>
      </c>
      <c r="BG139" s="169">
        <f t="shared" si="5"/>
        <v>3091</v>
      </c>
      <c r="BH139" s="169">
        <f t="shared" si="5"/>
        <v>3091</v>
      </c>
      <c r="BI139" s="169">
        <f t="shared" si="5"/>
        <v>3091</v>
      </c>
      <c r="BJ139" s="169">
        <f t="shared" si="5"/>
        <v>3091</v>
      </c>
      <c r="BK139" s="169">
        <f t="shared" si="5"/>
        <v>3091</v>
      </c>
      <c r="BL139" s="169">
        <f t="shared" si="5"/>
        <v>3091</v>
      </c>
      <c r="BM139" s="169">
        <f t="shared" si="5"/>
        <v>2115</v>
      </c>
      <c r="BN139" s="105">
        <f>SUM(BN77:BN138)</f>
        <v>33858</v>
      </c>
    </row>
    <row r="140" spans="1:72" ht="14.25" customHeight="1" x14ac:dyDescent="0.15">
      <c r="A140" s="393" t="s">
        <v>344</v>
      </c>
      <c r="B140" s="393"/>
      <c r="C140" s="393"/>
      <c r="D140" s="393"/>
      <c r="E140" s="104" t="s">
        <v>316</v>
      </c>
      <c r="F140" s="102">
        <f>'COGS-PRICE-MARGIN_CWS'!$D14</f>
        <v>0</v>
      </c>
      <c r="G140" s="102">
        <f>'COGS-PRICE-MARGIN_CWS'!$D14</f>
        <v>0</v>
      </c>
      <c r="H140" s="102">
        <f>'COGS-PRICE-MARGIN_CWS'!$D14</f>
        <v>0</v>
      </c>
      <c r="I140" s="102">
        <f>'COGS-PRICE-MARGIN_CWS'!$D14</f>
        <v>0</v>
      </c>
      <c r="J140" s="102">
        <f>'COGS-PRICE-MARGIN_CWS'!$D14</f>
        <v>0</v>
      </c>
      <c r="K140" s="102">
        <f>'COGS-PRICE-MARGIN_CWS'!$D14</f>
        <v>0</v>
      </c>
      <c r="L140" s="102">
        <f>'COGS-PRICE-MARGIN_CWS'!$D14</f>
        <v>0</v>
      </c>
      <c r="M140" s="102">
        <f>'COGS-PRICE-MARGIN_CWS'!$D14</f>
        <v>0</v>
      </c>
      <c r="N140" s="102">
        <f>'COGS-PRICE-MARGIN_CWS'!$D14</f>
        <v>0</v>
      </c>
      <c r="O140" s="102">
        <f>'COGS-PRICE-MARGIN_CWS'!$D14</f>
        <v>0</v>
      </c>
      <c r="P140" s="102">
        <f>'COGS-PRICE-MARGIN_CWS'!$D14</f>
        <v>0</v>
      </c>
      <c r="Q140" s="102">
        <f>'COGS-PRICE-MARGIN_CWS'!$D14</f>
        <v>0</v>
      </c>
      <c r="R140" s="102">
        <f>'COGS-PRICE-MARGIN_CWS'!$D69</f>
        <v>0</v>
      </c>
      <c r="S140" s="102">
        <f>'COGS-PRICE-MARGIN_CWS'!$D69</f>
        <v>0</v>
      </c>
      <c r="T140" s="102">
        <f>'COGS-PRICE-MARGIN_CWS'!$D69</f>
        <v>0</v>
      </c>
      <c r="U140" s="102">
        <f>'COGS-PRICE-MARGIN_CWS'!$D69</f>
        <v>0</v>
      </c>
      <c r="V140" s="102">
        <f>'COGS-PRICE-MARGIN_CWS'!$D69</f>
        <v>0</v>
      </c>
      <c r="W140" s="102">
        <f>'COGS-PRICE-MARGIN_CWS'!$D69</f>
        <v>0</v>
      </c>
      <c r="X140" s="102">
        <f>'COGS-PRICE-MARGIN_CWS'!$D69</f>
        <v>0</v>
      </c>
      <c r="Y140" s="102">
        <f>'COGS-PRICE-MARGIN_CWS'!$D69</f>
        <v>0</v>
      </c>
      <c r="Z140" s="102">
        <f>'COGS-PRICE-MARGIN_CWS'!$D69</f>
        <v>0</v>
      </c>
      <c r="AA140" s="102">
        <f>'COGS-PRICE-MARGIN_CWS'!$D69</f>
        <v>0</v>
      </c>
      <c r="AB140" s="102">
        <f>'COGS-PRICE-MARGIN_CWS'!$D69</f>
        <v>0</v>
      </c>
      <c r="AC140" s="102">
        <f>'COGS-PRICE-MARGIN_CWS'!$D69</f>
        <v>0</v>
      </c>
      <c r="AD140" s="102">
        <f>'COGS-PRICE-MARGIN_CWS'!$D90</f>
        <v>0</v>
      </c>
      <c r="AE140" s="102">
        <f>'COGS-PRICE-MARGIN_CWS'!$D90</f>
        <v>0</v>
      </c>
      <c r="AF140" s="102">
        <f>'COGS-PRICE-MARGIN_CWS'!$D90</f>
        <v>0</v>
      </c>
      <c r="AG140" s="102">
        <f>'COGS-PRICE-MARGIN_CWS'!$D90</f>
        <v>0</v>
      </c>
      <c r="AH140" s="102">
        <f>'COGS-PRICE-MARGIN_CWS'!$D90</f>
        <v>0</v>
      </c>
      <c r="AI140" s="102">
        <f>'COGS-PRICE-MARGIN_CWS'!$D90</f>
        <v>0</v>
      </c>
      <c r="AJ140" s="102">
        <f>'COGS-PRICE-MARGIN_CWS'!$D90</f>
        <v>0</v>
      </c>
      <c r="AK140" s="102">
        <f>'COGS-PRICE-MARGIN_CWS'!$D90</f>
        <v>0</v>
      </c>
      <c r="AL140" s="102">
        <f>'COGS-PRICE-MARGIN_CWS'!$D90</f>
        <v>0</v>
      </c>
      <c r="AM140" s="102">
        <f>'COGS-PRICE-MARGIN_CWS'!$D90</f>
        <v>0</v>
      </c>
      <c r="AN140" s="102">
        <f>'COGS-PRICE-MARGIN_CWS'!$D90</f>
        <v>0</v>
      </c>
      <c r="AO140" s="299">
        <f>'COGS-PRICE-MARGIN_CWS'!$D90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'COGS-PRICE-MARGIN_CWS'!$D119</f>
        <v>0</v>
      </c>
      <c r="BC140" s="102">
        <f>'COGS-PRICE-MARGIN_CWS'!$D119</f>
        <v>0</v>
      </c>
      <c r="BD140" s="102">
        <f>'COGS-PRICE-MARGIN_CWS'!$D119</f>
        <v>0</v>
      </c>
      <c r="BE140" s="102">
        <f>'COGS-PRICE-MARGIN_CWS'!$D119</f>
        <v>0</v>
      </c>
      <c r="BF140" s="102">
        <f>'COGS-PRICE-MARGIN_CWS'!$D119</f>
        <v>0</v>
      </c>
      <c r="BG140" s="102">
        <f>'COGS-PRICE-MARGIN_CWS'!$D119</f>
        <v>0</v>
      </c>
      <c r="BH140" s="102">
        <f>'COGS-PRICE-MARGIN_CWS'!$D119</f>
        <v>0</v>
      </c>
      <c r="BI140" s="102">
        <f>'COGS-PRICE-MARGIN_CWS'!$D119</f>
        <v>0</v>
      </c>
      <c r="BJ140" s="102">
        <f>'COGS-PRICE-MARGIN_CWS'!$D119</f>
        <v>0</v>
      </c>
      <c r="BK140" s="102">
        <f>'COGS-PRICE-MARGIN_CWS'!$D119</f>
        <v>0</v>
      </c>
      <c r="BL140" s="102">
        <f>'COGS-PRICE-MARGIN_CWS'!$D119</f>
        <v>0</v>
      </c>
      <c r="BM140" s="102">
        <f>'COGS-PRICE-MARGIN_CWS'!$D119</f>
        <v>0</v>
      </c>
    </row>
    <row r="141" spans="1:72" ht="14.25" customHeight="1" x14ac:dyDescent="0.15">
      <c r="A141" s="393" t="s">
        <v>629</v>
      </c>
      <c r="B141" s="393"/>
      <c r="C141" s="393"/>
      <c r="D141" s="393"/>
      <c r="E141" s="104" t="s">
        <v>316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>
        <f t="shared" si="7"/>
        <v>0</v>
      </c>
      <c r="BC141" s="102">
        <f t="shared" si="7"/>
        <v>0</v>
      </c>
      <c r="BD141" s="102">
        <f t="shared" si="7"/>
        <v>0</v>
      </c>
      <c r="BE141" s="102">
        <f t="shared" si="7"/>
        <v>0</v>
      </c>
      <c r="BF141" s="102">
        <f t="shared" si="7"/>
        <v>0</v>
      </c>
      <c r="BG141" s="102">
        <f t="shared" si="7"/>
        <v>0</v>
      </c>
      <c r="BH141" s="102">
        <f t="shared" si="7"/>
        <v>0</v>
      </c>
      <c r="BI141" s="102">
        <f t="shared" si="7"/>
        <v>0</v>
      </c>
      <c r="BJ141" s="102">
        <f t="shared" si="7"/>
        <v>0</v>
      </c>
      <c r="BK141" s="102">
        <f t="shared" si="7"/>
        <v>0</v>
      </c>
      <c r="BL141" s="102">
        <f t="shared" si="7"/>
        <v>0</v>
      </c>
      <c r="BM141" s="102">
        <f>BM140*BM139</f>
        <v>0</v>
      </c>
    </row>
    <row r="142" spans="1:72" s="37" customFormat="1" ht="14.25" customHeight="1" x14ac:dyDescent="0.15">
      <c r="A142" s="37" t="s">
        <v>338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1611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5445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11079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>
        <f>SUM(AP139:BA139)</f>
        <v>22301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>
        <f>SUM(BB139:BM139)</f>
        <v>33858</v>
      </c>
      <c r="BN142" s="105">
        <f>SUM(F142:BM142)</f>
        <v>74294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>
        <f>SUM(BB141:BM141)</f>
        <v>0</v>
      </c>
      <c r="BN143" s="105" t="e">
        <f>SUM(F143:BM143)</f>
        <v>#REF!</v>
      </c>
    </row>
  </sheetData>
  <mergeCells count="16">
    <mergeCell ref="F74:Q74"/>
    <mergeCell ref="S74:AD74"/>
    <mergeCell ref="AF74:AQ74"/>
    <mergeCell ref="AS74:BD74"/>
    <mergeCell ref="BF74:BM74"/>
    <mergeCell ref="F2:Q2"/>
    <mergeCell ref="R2:AC2"/>
    <mergeCell ref="AD2:AO2"/>
    <mergeCell ref="BB2:BM2"/>
    <mergeCell ref="AP2:BA2"/>
    <mergeCell ref="A139:D139"/>
    <mergeCell ref="A140:D140"/>
    <mergeCell ref="A141:D141"/>
    <mergeCell ref="A68:D68"/>
    <mergeCell ref="A66:D66"/>
    <mergeCell ref="A67:D67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6" width="13.1640625" bestFit="1" customWidth="1"/>
    <col min="7" max="9" width="14.6640625" bestFit="1" customWidth="1"/>
    <col min="10" max="12" width="11.1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470</v>
      </c>
      <c r="C4" s="9">
        <f>SUM(C14)</f>
        <v>0</v>
      </c>
      <c r="D4" s="9">
        <f>SUM(D14:O14)</f>
        <v>156560000</v>
      </c>
      <c r="E4" s="9">
        <f>SUM(P14:AA14)</f>
        <v>377060510</v>
      </c>
      <c r="F4" s="9">
        <f>SUM(AB14:AM14)</f>
        <v>779862946.25</v>
      </c>
      <c r="G4" s="9">
        <f>SUM(AN14:AY14)</f>
        <v>1196765332.4310002</v>
      </c>
      <c r="H4" s="9">
        <f>SUM(AZ14:BK14)</f>
        <v>1248572275.6489403</v>
      </c>
      <c r="I4" s="9">
        <f>SUM(E4:H4)</f>
        <v>3602261064.3299408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471</v>
      </c>
      <c r="C6" s="9">
        <f>C16</f>
        <v>0</v>
      </c>
      <c r="D6" s="66">
        <f>C9</f>
        <v>0</v>
      </c>
      <c r="E6" s="66">
        <f>D9</f>
        <v>0</v>
      </c>
      <c r="F6" s="66">
        <f>E9</f>
        <v>0</v>
      </c>
      <c r="G6" s="66">
        <f>F9</f>
        <v>0</v>
      </c>
      <c r="H6" s="66">
        <f>G9</f>
        <v>0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472</v>
      </c>
      <c r="C7" s="9">
        <f>C17</f>
        <v>0</v>
      </c>
      <c r="D7" s="9">
        <f>SUM(D17:O17)</f>
        <v>156560000</v>
      </c>
      <c r="E7" s="9">
        <f>SUM(P17:AA17)</f>
        <v>377060510</v>
      </c>
      <c r="F7" s="9">
        <f>SUM(AB17:AM17)</f>
        <v>779862946.25</v>
      </c>
      <c r="G7" s="9">
        <f>SUM(AN17:AY17)</f>
        <v>1196765332.4310002</v>
      </c>
      <c r="H7" s="9">
        <f>SUM(AZ17:BK17)</f>
        <v>1248572275.6489403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473</v>
      </c>
      <c r="C8" s="9">
        <f>C18</f>
        <v>0</v>
      </c>
      <c r="D8" s="9">
        <f>SUM(D18:O18)</f>
        <v>156560000</v>
      </c>
      <c r="E8" s="9">
        <f>SUM(P18:AA18)</f>
        <v>377060510</v>
      </c>
      <c r="F8" s="9">
        <f>SUM(AB18:AM18)</f>
        <v>779862946.25</v>
      </c>
      <c r="G8" s="9">
        <f>SUM(AN18:AY18)</f>
        <v>1196765332.4310002</v>
      </c>
      <c r="H8" s="9">
        <f>SUM(AZ18:BK18)</f>
        <v>1248572275.6489403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474</v>
      </c>
      <c r="C9" s="9">
        <f>C19</f>
        <v>0</v>
      </c>
      <c r="D9" s="66">
        <f>D6+D7-D8</f>
        <v>0</v>
      </c>
      <c r="E9" s="66">
        <f>E6+E7-E8</f>
        <v>0</v>
      </c>
      <c r="F9" s="66">
        <f>F6+F7-F8</f>
        <v>0</v>
      </c>
      <c r="G9" s="66">
        <f>G6+G7-G8</f>
        <v>0</v>
      </c>
      <c r="H9" s="66">
        <f>H6+H7-H8</f>
        <v>0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475</v>
      </c>
      <c r="C10" s="9">
        <f>C20</f>
        <v>0</v>
      </c>
      <c r="D10" s="140">
        <f>D7-D8</f>
        <v>0</v>
      </c>
      <c r="E10" s="140">
        <f>E7-E8</f>
        <v>0</v>
      </c>
      <c r="F10" s="140">
        <f>F7-F8</f>
        <v>0</v>
      </c>
      <c r="G10" s="140">
        <f>G7-G8</f>
        <v>0</v>
      </c>
      <c r="H10" s="140">
        <f>H7-H8</f>
        <v>0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87" t="s">
        <v>35</v>
      </c>
      <c r="E11" s="387"/>
      <c r="F11" s="387"/>
      <c r="G11" s="387"/>
      <c r="H11" s="387"/>
      <c r="I11" s="387"/>
      <c r="J11" s="387"/>
      <c r="K11" s="387"/>
      <c r="L11" s="387"/>
      <c r="M11" s="387"/>
      <c r="N11" s="387"/>
      <c r="O11" s="387"/>
      <c r="P11" s="387" t="s">
        <v>36</v>
      </c>
      <c r="Q11" s="387"/>
      <c r="R11" s="387"/>
      <c r="S11" s="387"/>
      <c r="T11" s="387"/>
      <c r="U11" s="387"/>
      <c r="V11" s="387"/>
      <c r="W11" s="387"/>
      <c r="X11" s="387"/>
      <c r="Y11" s="387"/>
      <c r="Z11" s="387"/>
      <c r="AA11" s="387"/>
      <c r="AB11" s="387" t="s">
        <v>37</v>
      </c>
      <c r="AC11" s="387"/>
      <c r="AD11" s="387"/>
      <c r="AE11" s="387"/>
      <c r="AF11" s="387"/>
      <c r="AG11" s="387"/>
      <c r="AH11" s="387"/>
      <c r="AI11" s="387"/>
      <c r="AJ11" s="387"/>
      <c r="AK11" s="387"/>
      <c r="AL11" s="387"/>
      <c r="AM11" s="387"/>
      <c r="AN11" s="387" t="s">
        <v>38</v>
      </c>
      <c r="AO11" s="387"/>
      <c r="AP11" s="387"/>
      <c r="AQ11" s="387"/>
      <c r="AR11" s="387"/>
      <c r="AS11" s="387"/>
      <c r="AT11" s="387"/>
      <c r="AU11" s="387"/>
      <c r="AV11" s="387"/>
      <c r="AW11" s="387"/>
      <c r="AX11" s="387"/>
      <c r="AY11" s="387"/>
      <c r="AZ11" s="387" t="s">
        <v>39</v>
      </c>
      <c r="BA11" s="387"/>
      <c r="BB11" s="387"/>
      <c r="BC11" s="387"/>
      <c r="BD11" s="387"/>
      <c r="BE11" s="387"/>
      <c r="BF11" s="387"/>
      <c r="BG11" s="387"/>
      <c r="BH11" s="387"/>
      <c r="BI11" s="387"/>
      <c r="BJ11" s="387"/>
      <c r="BK11" s="387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301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470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10496500</v>
      </c>
      <c r="H14" s="9">
        <f>'REV-REVCALC_CWS'!G90</f>
        <v>18369000</v>
      </c>
      <c r="I14" s="9">
        <f>'REV-REVCALC_CWS'!H90</f>
        <v>18369000</v>
      </c>
      <c r="J14" s="9">
        <f>'REV-REVCALC_CWS'!I90</f>
        <v>18369000</v>
      </c>
      <c r="K14" s="9">
        <f>'REV-REVCALC_CWS'!J90</f>
        <v>18369000</v>
      </c>
      <c r="L14" s="9">
        <f>'REV-REVCALC_CWS'!K90</f>
        <v>18369000</v>
      </c>
      <c r="M14" s="9">
        <f>'REV-REVCALC_CWS'!L90</f>
        <v>18369000</v>
      </c>
      <c r="N14" s="9">
        <f>'REV-REVCALC_CWS'!M90</f>
        <v>18369000</v>
      </c>
      <c r="O14" s="9">
        <f>'REV-REVCALC_CWS'!N90</f>
        <v>17480500</v>
      </c>
      <c r="P14" s="9">
        <f>'REV-REVCALC_CWS'!O90</f>
        <v>18857680</v>
      </c>
      <c r="Q14" s="9">
        <f>'REV-REVCALC_CWS'!P90</f>
        <v>30171325</v>
      </c>
      <c r="R14" s="9">
        <f>'REV-REVCALC_CWS'!Q90</f>
        <v>33934515</v>
      </c>
      <c r="S14" s="9">
        <f>'REV-REVCALC_CWS'!R90</f>
        <v>33934515</v>
      </c>
      <c r="T14" s="9">
        <f>'REV-REVCALC_CWS'!S90</f>
        <v>33934515</v>
      </c>
      <c r="U14" s="9">
        <f>'REV-REVCALC_CWS'!T90</f>
        <v>33934515</v>
      </c>
      <c r="V14" s="9">
        <f>'REV-REVCALC_CWS'!U90</f>
        <v>33934515</v>
      </c>
      <c r="W14" s="9">
        <f>'REV-REVCALC_CWS'!V90</f>
        <v>33934515</v>
      </c>
      <c r="X14" s="9">
        <f>'REV-REVCALC_CWS'!W90</f>
        <v>33934515</v>
      </c>
      <c r="Y14" s="9">
        <f>'REV-REVCALC_CWS'!X90</f>
        <v>33934515</v>
      </c>
      <c r="Z14" s="9">
        <f>'REV-REVCALC_CWS'!Y90</f>
        <v>33934515</v>
      </c>
      <c r="AA14" s="9">
        <f>'REV-REVCALC_CWS'!Z90</f>
        <v>22620870</v>
      </c>
      <c r="AB14" s="9">
        <f>'REV-REVCALC_CWS'!AA90</f>
        <v>38997011.350000001</v>
      </c>
      <c r="AC14" s="9">
        <f>'REV-REVCALC_CWS'!AB90</f>
        <v>62385028.549999997</v>
      </c>
      <c r="AD14" s="9">
        <f>'REV-REVCALC_CWS'!AC90</f>
        <v>70188094.5</v>
      </c>
      <c r="AE14" s="9">
        <f>'REV-REVCALC_CWS'!AD90</f>
        <v>70188094.5</v>
      </c>
      <c r="AF14" s="9">
        <f>'REV-REVCALC_CWS'!AE90</f>
        <v>70188094.5</v>
      </c>
      <c r="AG14" s="9">
        <f>'REV-REVCALC_CWS'!AF90</f>
        <v>70188094.5</v>
      </c>
      <c r="AH14" s="9">
        <f>'REV-REVCALC_CWS'!AG90</f>
        <v>70188094.5</v>
      </c>
      <c r="AI14" s="9">
        <f>'REV-REVCALC_CWS'!AH90</f>
        <v>70188094.5</v>
      </c>
      <c r="AJ14" s="9">
        <f>'REV-REVCALC_CWS'!AI90</f>
        <v>70188094.5</v>
      </c>
      <c r="AK14" s="9">
        <f>'REV-REVCALC_CWS'!AJ90</f>
        <v>70188094.5</v>
      </c>
      <c r="AL14" s="9">
        <f>'REV-REVCALC_CWS'!AK90</f>
        <v>70188094.5</v>
      </c>
      <c r="AM14" s="9">
        <f>'REV-REVCALC_CWS'!AL90</f>
        <v>46788055.850000009</v>
      </c>
      <c r="AN14" s="9">
        <f>'REV-REVCALC_CWS'!AM90</f>
        <v>59832325.16300001</v>
      </c>
      <c r="AO14" s="9">
        <f>'REV-REVCALC_CWS'!AN90</f>
        <v>95741398.100500017</v>
      </c>
      <c r="AP14" s="9">
        <f>'REV-REVCALC_CWS'!AO90</f>
        <v>107710068.21050002</v>
      </c>
      <c r="AQ14" s="9">
        <f>'REV-REVCALC_CWS'!AP90</f>
        <v>107710068.21050002</v>
      </c>
      <c r="AR14" s="9">
        <f>'REV-REVCALC_CWS'!AQ90</f>
        <v>107710068.21050002</v>
      </c>
      <c r="AS14" s="9">
        <f>'REV-REVCALC_CWS'!AR90</f>
        <v>107710068.21050002</v>
      </c>
      <c r="AT14" s="9">
        <f>'REV-REVCALC_CWS'!AS90</f>
        <v>107710068.21050002</v>
      </c>
      <c r="AU14" s="9">
        <f>'REV-REVCALC_CWS'!AT90</f>
        <v>107710068.21050002</v>
      </c>
      <c r="AV14" s="9">
        <f>'REV-REVCALC_CWS'!AU90</f>
        <v>107710068.21050002</v>
      </c>
      <c r="AW14" s="9">
        <f>'REV-REVCALC_CWS'!AV90</f>
        <v>107710068.21050002</v>
      </c>
      <c r="AX14" s="9">
        <f>'REV-REVCALC_CWS'!AW90</f>
        <v>107710068.21050002</v>
      </c>
      <c r="AY14" s="9">
        <f>'REV-REVCALC_CWS'!AX90</f>
        <v>71800995.273000017</v>
      </c>
      <c r="AZ14" s="9">
        <f>'REV-REVCALC_CWS'!AY90</f>
        <v>62422954.221175008</v>
      </c>
      <c r="BA14" s="9">
        <f>'REV-REVCALC_CWS'!AZ90</f>
        <v>99902737.050040022</v>
      </c>
      <c r="BB14" s="9">
        <f>'REV-REVCALC_CWS'!BA90</f>
        <v>112367627.42824002</v>
      </c>
      <c r="BC14" s="9">
        <f>'REV-REVCALC_CWS'!BB90</f>
        <v>112367627.42824002</v>
      </c>
      <c r="BD14" s="9">
        <f>'REV-REVCALC_CWS'!BC90</f>
        <v>112367627.42824002</v>
      </c>
      <c r="BE14" s="9">
        <f>'REV-REVCALC_CWS'!BD90</f>
        <v>112367627.42824002</v>
      </c>
      <c r="BF14" s="9">
        <f>'REV-REVCALC_CWS'!BE90</f>
        <v>112367627.42824002</v>
      </c>
      <c r="BG14" s="9">
        <f>'REV-REVCALC_CWS'!BF90</f>
        <v>112367627.42824002</v>
      </c>
      <c r="BH14" s="9">
        <f>'REV-REVCALC_CWS'!BG90</f>
        <v>112367627.42824002</v>
      </c>
      <c r="BI14" s="9">
        <f>'REV-REVCALC_CWS'!BH90</f>
        <v>112367627.42824002</v>
      </c>
      <c r="BJ14" s="9">
        <f>'REV-REVCALC_CWS'!BI90</f>
        <v>112367627.42824002</v>
      </c>
      <c r="BK14" s="9">
        <f>'REV-REVCALC_CWS'!BJ90</f>
        <v>74937937.523565009</v>
      </c>
      <c r="BL14" s="38">
        <f>SUM(C14:BK14)</f>
        <v>3758821064.3299398</v>
      </c>
    </row>
    <row r="16" spans="2:64" x14ac:dyDescent="0.15">
      <c r="B16" t="s">
        <v>471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0</v>
      </c>
      <c r="I16" s="66">
        <f t="shared" si="0"/>
        <v>0</v>
      </c>
      <c r="J16" s="66">
        <f t="shared" si="0"/>
        <v>0</v>
      </c>
      <c r="K16" s="66">
        <f t="shared" si="0"/>
        <v>0</v>
      </c>
      <c r="L16" s="66">
        <f t="shared" si="0"/>
        <v>0</v>
      </c>
      <c r="M16" s="66">
        <f t="shared" si="0"/>
        <v>0</v>
      </c>
      <c r="N16" s="66">
        <f t="shared" si="0"/>
        <v>0</v>
      </c>
      <c r="O16" s="66">
        <f t="shared" si="0"/>
        <v>0</v>
      </c>
      <c r="P16" s="66">
        <f t="shared" si="0"/>
        <v>0</v>
      </c>
      <c r="Q16" s="66">
        <f t="shared" si="0"/>
        <v>0</v>
      </c>
      <c r="R16" s="66">
        <f t="shared" si="0"/>
        <v>0</v>
      </c>
      <c r="S16" s="66">
        <f t="shared" si="0"/>
        <v>0</v>
      </c>
      <c r="T16" s="66">
        <f t="shared" si="0"/>
        <v>0</v>
      </c>
      <c r="U16" s="66">
        <f t="shared" si="0"/>
        <v>0</v>
      </c>
      <c r="V16" s="66">
        <f t="shared" si="0"/>
        <v>0</v>
      </c>
      <c r="W16" s="66">
        <f t="shared" si="0"/>
        <v>0</v>
      </c>
      <c r="X16" s="66">
        <f t="shared" si="0"/>
        <v>0</v>
      </c>
      <c r="Y16" s="66">
        <f t="shared" si="0"/>
        <v>0</v>
      </c>
      <c r="Z16" s="66">
        <f t="shared" si="0"/>
        <v>0</v>
      </c>
      <c r="AA16" s="66">
        <f t="shared" si="0"/>
        <v>0</v>
      </c>
      <c r="AB16" s="66">
        <f t="shared" si="0"/>
        <v>0</v>
      </c>
      <c r="AC16" s="66">
        <f t="shared" si="0"/>
        <v>0</v>
      </c>
      <c r="AD16" s="66">
        <f t="shared" si="0"/>
        <v>0</v>
      </c>
      <c r="AE16" s="66">
        <f t="shared" si="0"/>
        <v>0</v>
      </c>
      <c r="AF16" s="66">
        <f t="shared" si="0"/>
        <v>0</v>
      </c>
      <c r="AG16" s="66">
        <f t="shared" si="0"/>
        <v>0</v>
      </c>
      <c r="AH16" s="66">
        <f t="shared" si="0"/>
        <v>0</v>
      </c>
      <c r="AI16" s="66">
        <f t="shared" si="0"/>
        <v>0</v>
      </c>
      <c r="AJ16" s="66">
        <f t="shared" ref="AJ16:BK16" si="1">AI19</f>
        <v>0</v>
      </c>
      <c r="AK16" s="66">
        <f t="shared" si="1"/>
        <v>0</v>
      </c>
      <c r="AL16" s="66">
        <f t="shared" si="1"/>
        <v>0</v>
      </c>
      <c r="AM16" s="66">
        <f t="shared" si="1"/>
        <v>0</v>
      </c>
      <c r="AN16" s="66">
        <f t="shared" si="1"/>
        <v>0</v>
      </c>
      <c r="AO16" s="66">
        <f t="shared" si="1"/>
        <v>0</v>
      </c>
      <c r="AP16" s="66">
        <f t="shared" si="1"/>
        <v>0</v>
      </c>
      <c r="AQ16" s="66">
        <f t="shared" si="1"/>
        <v>0</v>
      </c>
      <c r="AR16" s="66">
        <f t="shared" si="1"/>
        <v>0</v>
      </c>
      <c r="AS16" s="66">
        <f t="shared" si="1"/>
        <v>0</v>
      </c>
      <c r="AT16" s="66">
        <f t="shared" si="1"/>
        <v>0</v>
      </c>
      <c r="AU16" s="66">
        <f t="shared" si="1"/>
        <v>0</v>
      </c>
      <c r="AV16" s="66">
        <f t="shared" si="1"/>
        <v>0</v>
      </c>
      <c r="AW16" s="66">
        <f t="shared" si="1"/>
        <v>0</v>
      </c>
      <c r="AX16" s="66">
        <f t="shared" si="1"/>
        <v>0</v>
      </c>
      <c r="AY16" s="66">
        <f t="shared" si="1"/>
        <v>0</v>
      </c>
      <c r="AZ16" s="66">
        <f t="shared" si="1"/>
        <v>0</v>
      </c>
      <c r="BA16" s="66">
        <f t="shared" si="1"/>
        <v>0</v>
      </c>
      <c r="BB16" s="66">
        <f t="shared" si="1"/>
        <v>0</v>
      </c>
      <c r="BC16" s="66">
        <f t="shared" si="1"/>
        <v>0</v>
      </c>
      <c r="BD16" s="66">
        <f t="shared" si="1"/>
        <v>0</v>
      </c>
      <c r="BE16" s="66">
        <f t="shared" si="1"/>
        <v>0</v>
      </c>
      <c r="BF16" s="66">
        <f t="shared" si="1"/>
        <v>0</v>
      </c>
      <c r="BG16" s="66">
        <f t="shared" si="1"/>
        <v>0</v>
      </c>
      <c r="BH16" s="66">
        <f t="shared" si="1"/>
        <v>0</v>
      </c>
      <c r="BI16" s="66">
        <f t="shared" si="1"/>
        <v>0</v>
      </c>
      <c r="BJ16" s="66">
        <f t="shared" si="1"/>
        <v>0</v>
      </c>
      <c r="BK16" s="66">
        <f t="shared" si="1"/>
        <v>0</v>
      </c>
      <c r="BL16" s="35">
        <f>COLUMNS(D16:BK16)</f>
        <v>60</v>
      </c>
    </row>
    <row r="17" spans="2:63" x14ac:dyDescent="0.15">
      <c r="B17" s="139" t="s">
        <v>472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10496500</v>
      </c>
      <c r="H17" s="140">
        <f t="shared" si="2"/>
        <v>18369000</v>
      </c>
      <c r="I17" s="140">
        <f t="shared" si="2"/>
        <v>18369000</v>
      </c>
      <c r="J17" s="140">
        <f t="shared" si="2"/>
        <v>18369000</v>
      </c>
      <c r="K17" s="140">
        <f t="shared" si="2"/>
        <v>18369000</v>
      </c>
      <c r="L17" s="140">
        <f t="shared" si="2"/>
        <v>18369000</v>
      </c>
      <c r="M17" s="140">
        <f t="shared" si="2"/>
        <v>18369000</v>
      </c>
      <c r="N17" s="140">
        <f t="shared" si="2"/>
        <v>18369000</v>
      </c>
      <c r="O17" s="140">
        <f t="shared" si="2"/>
        <v>17480500</v>
      </c>
      <c r="P17" s="140">
        <f t="shared" si="2"/>
        <v>18857680</v>
      </c>
      <c r="Q17" s="140">
        <f t="shared" si="2"/>
        <v>30171325</v>
      </c>
      <c r="R17" s="140">
        <f t="shared" si="2"/>
        <v>33934515</v>
      </c>
      <c r="S17" s="140">
        <f t="shared" si="2"/>
        <v>33934515</v>
      </c>
      <c r="T17" s="140">
        <f t="shared" si="2"/>
        <v>33934515</v>
      </c>
      <c r="U17" s="140">
        <f t="shared" si="2"/>
        <v>33934515</v>
      </c>
      <c r="V17" s="140">
        <f t="shared" si="2"/>
        <v>33934515</v>
      </c>
      <c r="W17" s="140">
        <f t="shared" si="2"/>
        <v>33934515</v>
      </c>
      <c r="X17" s="140">
        <f t="shared" si="2"/>
        <v>33934515</v>
      </c>
      <c r="Y17" s="140">
        <f t="shared" si="2"/>
        <v>33934515</v>
      </c>
      <c r="Z17" s="140">
        <f t="shared" si="2"/>
        <v>33934515</v>
      </c>
      <c r="AA17" s="140">
        <f t="shared" si="2"/>
        <v>22620870</v>
      </c>
      <c r="AB17" s="140">
        <f t="shared" si="2"/>
        <v>38997011.350000001</v>
      </c>
      <c r="AC17" s="140">
        <f t="shared" si="2"/>
        <v>62385028.549999997</v>
      </c>
      <c r="AD17" s="140">
        <f t="shared" si="2"/>
        <v>70188094.5</v>
      </c>
      <c r="AE17" s="140">
        <f t="shared" si="2"/>
        <v>70188094.5</v>
      </c>
      <c r="AF17" s="140">
        <f t="shared" si="2"/>
        <v>70188094.5</v>
      </c>
      <c r="AG17" s="140">
        <f t="shared" si="2"/>
        <v>70188094.5</v>
      </c>
      <c r="AH17" s="140">
        <f t="shared" si="2"/>
        <v>70188094.5</v>
      </c>
      <c r="AI17" s="140">
        <f t="shared" ref="AI17:BK17" si="3">AI14</f>
        <v>70188094.5</v>
      </c>
      <c r="AJ17" s="140">
        <f t="shared" si="3"/>
        <v>70188094.5</v>
      </c>
      <c r="AK17" s="140">
        <f t="shared" si="3"/>
        <v>70188094.5</v>
      </c>
      <c r="AL17" s="140">
        <f t="shared" si="3"/>
        <v>70188094.5</v>
      </c>
      <c r="AM17" s="140">
        <f t="shared" si="3"/>
        <v>46788055.850000009</v>
      </c>
      <c r="AN17" s="140">
        <f t="shared" si="3"/>
        <v>59832325.16300001</v>
      </c>
      <c r="AO17" s="140">
        <f t="shared" si="3"/>
        <v>95741398.100500017</v>
      </c>
      <c r="AP17" s="140">
        <f t="shared" si="3"/>
        <v>107710068.21050002</v>
      </c>
      <c r="AQ17" s="140">
        <f t="shared" si="3"/>
        <v>107710068.21050002</v>
      </c>
      <c r="AR17" s="140">
        <f t="shared" si="3"/>
        <v>107710068.21050002</v>
      </c>
      <c r="AS17" s="140">
        <f t="shared" si="3"/>
        <v>107710068.21050002</v>
      </c>
      <c r="AT17" s="140">
        <f t="shared" si="3"/>
        <v>107710068.21050002</v>
      </c>
      <c r="AU17" s="140">
        <f t="shared" si="3"/>
        <v>107710068.21050002</v>
      </c>
      <c r="AV17" s="140">
        <f t="shared" si="3"/>
        <v>107710068.21050002</v>
      </c>
      <c r="AW17" s="140">
        <f t="shared" si="3"/>
        <v>107710068.21050002</v>
      </c>
      <c r="AX17" s="140">
        <f t="shared" si="3"/>
        <v>107710068.21050002</v>
      </c>
      <c r="AY17" s="140">
        <f t="shared" si="3"/>
        <v>71800995.273000017</v>
      </c>
      <c r="AZ17" s="140">
        <f t="shared" si="3"/>
        <v>62422954.221175008</v>
      </c>
      <c r="BA17" s="140">
        <f t="shared" si="3"/>
        <v>99902737.050040022</v>
      </c>
      <c r="BB17" s="140">
        <f t="shared" si="3"/>
        <v>112367627.42824002</v>
      </c>
      <c r="BC17" s="140">
        <f t="shared" si="3"/>
        <v>112367627.42824002</v>
      </c>
      <c r="BD17" s="140">
        <f t="shared" si="3"/>
        <v>112367627.42824002</v>
      </c>
      <c r="BE17" s="140">
        <f t="shared" si="3"/>
        <v>112367627.42824002</v>
      </c>
      <c r="BF17" s="140">
        <f t="shared" si="3"/>
        <v>112367627.42824002</v>
      </c>
      <c r="BG17" s="140">
        <f t="shared" si="3"/>
        <v>112367627.42824002</v>
      </c>
      <c r="BH17" s="140">
        <f t="shared" si="3"/>
        <v>112367627.42824002</v>
      </c>
      <c r="BI17" s="140">
        <f t="shared" si="3"/>
        <v>112367627.42824002</v>
      </c>
      <c r="BJ17" s="140">
        <f t="shared" si="3"/>
        <v>112367627.42824002</v>
      </c>
      <c r="BK17" s="140">
        <f t="shared" si="3"/>
        <v>74937937.523565009</v>
      </c>
    </row>
    <row r="18" spans="2:63" x14ac:dyDescent="0.15">
      <c r="B18" s="139" t="s">
        <v>473</v>
      </c>
      <c r="C18" s="140">
        <v>0</v>
      </c>
      <c r="D18" s="140">
        <f t="shared" ref="D18:F18" si="4">C17</f>
        <v>0</v>
      </c>
      <c r="E18" s="140">
        <f t="shared" si="4"/>
        <v>0</v>
      </c>
      <c r="F18" s="140">
        <f t="shared" si="4"/>
        <v>0</v>
      </c>
      <c r="G18" s="140">
        <f>G17</f>
        <v>10496500</v>
      </c>
      <c r="H18" s="140">
        <f t="shared" ref="H18:BK18" si="5">H17</f>
        <v>18369000</v>
      </c>
      <c r="I18" s="140">
        <f t="shared" si="5"/>
        <v>18369000</v>
      </c>
      <c r="J18" s="140">
        <f t="shared" si="5"/>
        <v>18369000</v>
      </c>
      <c r="K18" s="140">
        <f t="shared" si="5"/>
        <v>18369000</v>
      </c>
      <c r="L18" s="140">
        <f t="shared" si="5"/>
        <v>18369000</v>
      </c>
      <c r="M18" s="140">
        <f t="shared" si="5"/>
        <v>18369000</v>
      </c>
      <c r="N18" s="140">
        <f t="shared" si="5"/>
        <v>18369000</v>
      </c>
      <c r="O18" s="140">
        <f t="shared" si="5"/>
        <v>17480500</v>
      </c>
      <c r="P18" s="140">
        <f t="shared" si="5"/>
        <v>18857680</v>
      </c>
      <c r="Q18" s="140">
        <f t="shared" si="5"/>
        <v>30171325</v>
      </c>
      <c r="R18" s="140">
        <f t="shared" si="5"/>
        <v>33934515</v>
      </c>
      <c r="S18" s="140">
        <f t="shared" si="5"/>
        <v>33934515</v>
      </c>
      <c r="T18" s="140">
        <f t="shared" si="5"/>
        <v>33934515</v>
      </c>
      <c r="U18" s="140">
        <f t="shared" si="5"/>
        <v>33934515</v>
      </c>
      <c r="V18" s="140">
        <f t="shared" si="5"/>
        <v>33934515</v>
      </c>
      <c r="W18" s="140">
        <f t="shared" si="5"/>
        <v>33934515</v>
      </c>
      <c r="X18" s="140">
        <f t="shared" si="5"/>
        <v>33934515</v>
      </c>
      <c r="Y18" s="140">
        <f t="shared" si="5"/>
        <v>33934515</v>
      </c>
      <c r="Z18" s="140">
        <f t="shared" si="5"/>
        <v>33934515</v>
      </c>
      <c r="AA18" s="140">
        <f t="shared" si="5"/>
        <v>22620870</v>
      </c>
      <c r="AB18" s="140">
        <f t="shared" si="5"/>
        <v>38997011.350000001</v>
      </c>
      <c r="AC18" s="140">
        <f t="shared" si="5"/>
        <v>62385028.549999997</v>
      </c>
      <c r="AD18" s="140">
        <f t="shared" si="5"/>
        <v>70188094.5</v>
      </c>
      <c r="AE18" s="140">
        <f t="shared" si="5"/>
        <v>70188094.5</v>
      </c>
      <c r="AF18" s="140">
        <f t="shared" si="5"/>
        <v>70188094.5</v>
      </c>
      <c r="AG18" s="140">
        <f t="shared" si="5"/>
        <v>70188094.5</v>
      </c>
      <c r="AH18" s="140">
        <f t="shared" si="5"/>
        <v>70188094.5</v>
      </c>
      <c r="AI18" s="140">
        <f t="shared" si="5"/>
        <v>70188094.5</v>
      </c>
      <c r="AJ18" s="140">
        <f t="shared" si="5"/>
        <v>70188094.5</v>
      </c>
      <c r="AK18" s="140">
        <f t="shared" si="5"/>
        <v>70188094.5</v>
      </c>
      <c r="AL18" s="140">
        <f t="shared" si="5"/>
        <v>70188094.5</v>
      </c>
      <c r="AM18" s="140">
        <f t="shared" si="5"/>
        <v>46788055.850000009</v>
      </c>
      <c r="AN18" s="140">
        <f t="shared" si="5"/>
        <v>59832325.16300001</v>
      </c>
      <c r="AO18" s="140">
        <f t="shared" si="5"/>
        <v>95741398.100500017</v>
      </c>
      <c r="AP18" s="140">
        <f t="shared" si="5"/>
        <v>107710068.21050002</v>
      </c>
      <c r="AQ18" s="140">
        <f t="shared" si="5"/>
        <v>107710068.21050002</v>
      </c>
      <c r="AR18" s="140">
        <f t="shared" si="5"/>
        <v>107710068.21050002</v>
      </c>
      <c r="AS18" s="140">
        <f t="shared" si="5"/>
        <v>107710068.21050002</v>
      </c>
      <c r="AT18" s="140">
        <f t="shared" si="5"/>
        <v>107710068.21050002</v>
      </c>
      <c r="AU18" s="140">
        <f t="shared" si="5"/>
        <v>107710068.21050002</v>
      </c>
      <c r="AV18" s="140">
        <f t="shared" si="5"/>
        <v>107710068.21050002</v>
      </c>
      <c r="AW18" s="140">
        <f t="shared" si="5"/>
        <v>107710068.21050002</v>
      </c>
      <c r="AX18" s="140">
        <f t="shared" si="5"/>
        <v>107710068.21050002</v>
      </c>
      <c r="AY18" s="140">
        <f t="shared" si="5"/>
        <v>71800995.273000017</v>
      </c>
      <c r="AZ18" s="140">
        <f t="shared" si="5"/>
        <v>62422954.221175008</v>
      </c>
      <c r="BA18" s="140">
        <f t="shared" si="5"/>
        <v>99902737.050040022</v>
      </c>
      <c r="BB18" s="140">
        <f t="shared" si="5"/>
        <v>112367627.42824002</v>
      </c>
      <c r="BC18" s="140">
        <f t="shared" si="5"/>
        <v>112367627.42824002</v>
      </c>
      <c r="BD18" s="140">
        <f t="shared" si="5"/>
        <v>112367627.42824002</v>
      </c>
      <c r="BE18" s="140">
        <f t="shared" si="5"/>
        <v>112367627.42824002</v>
      </c>
      <c r="BF18" s="140">
        <f t="shared" si="5"/>
        <v>112367627.42824002</v>
      </c>
      <c r="BG18" s="140">
        <f t="shared" si="5"/>
        <v>112367627.42824002</v>
      </c>
      <c r="BH18" s="140">
        <f t="shared" si="5"/>
        <v>112367627.42824002</v>
      </c>
      <c r="BI18" s="140">
        <f t="shared" si="5"/>
        <v>112367627.42824002</v>
      </c>
      <c r="BJ18" s="140">
        <f t="shared" si="5"/>
        <v>112367627.42824002</v>
      </c>
      <c r="BK18" s="140">
        <f t="shared" si="5"/>
        <v>74937937.523565009</v>
      </c>
    </row>
    <row r="19" spans="2:63" x14ac:dyDescent="0.15">
      <c r="B19" t="s">
        <v>474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0</v>
      </c>
      <c r="H19" s="66">
        <f t="shared" si="6"/>
        <v>0</v>
      </c>
      <c r="I19" s="66">
        <f t="shared" si="6"/>
        <v>0</v>
      </c>
      <c r="J19" s="66">
        <f t="shared" si="6"/>
        <v>0</v>
      </c>
      <c r="K19" s="66">
        <f t="shared" si="6"/>
        <v>0</v>
      </c>
      <c r="L19" s="66">
        <f t="shared" si="6"/>
        <v>0</v>
      </c>
      <c r="M19" s="66">
        <f t="shared" si="6"/>
        <v>0</v>
      </c>
      <c r="N19" s="66">
        <f t="shared" si="6"/>
        <v>0</v>
      </c>
      <c r="O19" s="66">
        <f t="shared" si="6"/>
        <v>0</v>
      </c>
      <c r="P19" s="66">
        <f t="shared" si="6"/>
        <v>0</v>
      </c>
      <c r="Q19" s="66">
        <f t="shared" si="6"/>
        <v>0</v>
      </c>
      <c r="R19" s="66">
        <f t="shared" si="6"/>
        <v>0</v>
      </c>
      <c r="S19" s="66">
        <f t="shared" si="6"/>
        <v>0</v>
      </c>
      <c r="T19" s="66">
        <f t="shared" si="6"/>
        <v>0</v>
      </c>
      <c r="U19" s="66">
        <f t="shared" si="6"/>
        <v>0</v>
      </c>
      <c r="V19" s="66">
        <f t="shared" si="6"/>
        <v>0</v>
      </c>
      <c r="W19" s="66">
        <f t="shared" si="6"/>
        <v>0</v>
      </c>
      <c r="X19" s="66">
        <f t="shared" si="6"/>
        <v>0</v>
      </c>
      <c r="Y19" s="66">
        <f t="shared" si="6"/>
        <v>0</v>
      </c>
      <c r="Z19" s="66">
        <f t="shared" si="6"/>
        <v>0</v>
      </c>
      <c r="AA19" s="66">
        <f t="shared" si="6"/>
        <v>0</v>
      </c>
      <c r="AB19" s="66">
        <f t="shared" si="6"/>
        <v>0</v>
      </c>
      <c r="AC19" s="66">
        <f t="shared" si="6"/>
        <v>0</v>
      </c>
      <c r="AD19" s="66">
        <f t="shared" si="6"/>
        <v>0</v>
      </c>
      <c r="AE19" s="66">
        <f t="shared" si="6"/>
        <v>0</v>
      </c>
      <c r="AF19" s="66">
        <f t="shared" si="6"/>
        <v>0</v>
      </c>
      <c r="AG19" s="66">
        <f t="shared" si="6"/>
        <v>0</v>
      </c>
      <c r="AH19" s="66">
        <f t="shared" si="6"/>
        <v>0</v>
      </c>
      <c r="AI19" s="66">
        <f t="shared" ref="AI19:BK19" si="7">AI16+AI17-AI18</f>
        <v>0</v>
      </c>
      <c r="AJ19" s="66">
        <f t="shared" si="7"/>
        <v>0</v>
      </c>
      <c r="AK19" s="66">
        <f t="shared" si="7"/>
        <v>0</v>
      </c>
      <c r="AL19" s="66">
        <f t="shared" si="7"/>
        <v>0</v>
      </c>
      <c r="AM19" s="66">
        <f t="shared" si="7"/>
        <v>0</v>
      </c>
      <c r="AN19" s="66">
        <f t="shared" si="7"/>
        <v>0</v>
      </c>
      <c r="AO19" s="66">
        <f t="shared" si="7"/>
        <v>0</v>
      </c>
      <c r="AP19" s="66">
        <f t="shared" si="7"/>
        <v>0</v>
      </c>
      <c r="AQ19" s="66">
        <f t="shared" si="7"/>
        <v>0</v>
      </c>
      <c r="AR19" s="66">
        <f t="shared" si="7"/>
        <v>0</v>
      </c>
      <c r="AS19" s="66">
        <f t="shared" si="7"/>
        <v>0</v>
      </c>
      <c r="AT19" s="66">
        <f t="shared" si="7"/>
        <v>0</v>
      </c>
      <c r="AU19" s="66">
        <f t="shared" si="7"/>
        <v>0</v>
      </c>
      <c r="AV19" s="66">
        <f t="shared" si="7"/>
        <v>0</v>
      </c>
      <c r="AW19" s="66">
        <f t="shared" si="7"/>
        <v>0</v>
      </c>
      <c r="AX19" s="66">
        <f t="shared" si="7"/>
        <v>0</v>
      </c>
      <c r="AY19" s="66">
        <f t="shared" si="7"/>
        <v>0</v>
      </c>
      <c r="AZ19" s="66">
        <f t="shared" si="7"/>
        <v>0</v>
      </c>
      <c r="BA19" s="66">
        <f t="shared" si="7"/>
        <v>0</v>
      </c>
      <c r="BB19" s="66">
        <f t="shared" si="7"/>
        <v>0</v>
      </c>
      <c r="BC19" s="66">
        <f t="shared" si="7"/>
        <v>0</v>
      </c>
      <c r="BD19" s="66">
        <f t="shared" si="7"/>
        <v>0</v>
      </c>
      <c r="BE19" s="66">
        <f t="shared" si="7"/>
        <v>0</v>
      </c>
      <c r="BF19" s="66">
        <f t="shared" si="7"/>
        <v>0</v>
      </c>
      <c r="BG19" s="66">
        <f t="shared" si="7"/>
        <v>0</v>
      </c>
      <c r="BH19" s="66">
        <f t="shared" si="7"/>
        <v>0</v>
      </c>
      <c r="BI19" s="66">
        <f t="shared" si="7"/>
        <v>0</v>
      </c>
      <c r="BJ19" s="66">
        <f t="shared" si="7"/>
        <v>0</v>
      </c>
      <c r="BK19" s="66">
        <f t="shared" si="7"/>
        <v>0</v>
      </c>
    </row>
    <row r="20" spans="2:63" x14ac:dyDescent="0.15">
      <c r="B20" t="s">
        <v>475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0</v>
      </c>
      <c r="H20" s="140">
        <f t="shared" si="8"/>
        <v>0</v>
      </c>
      <c r="I20" s="140">
        <f t="shared" si="8"/>
        <v>0</v>
      </c>
      <c r="J20" s="140">
        <f t="shared" si="8"/>
        <v>0</v>
      </c>
      <c r="K20" s="140">
        <f t="shared" si="8"/>
        <v>0</v>
      </c>
      <c r="L20" s="140">
        <f t="shared" si="8"/>
        <v>0</v>
      </c>
      <c r="M20" s="140">
        <f t="shared" si="8"/>
        <v>0</v>
      </c>
      <c r="N20" s="140">
        <f t="shared" si="8"/>
        <v>0</v>
      </c>
      <c r="O20" s="140">
        <f t="shared" si="8"/>
        <v>0</v>
      </c>
      <c r="P20" s="140">
        <f t="shared" si="8"/>
        <v>0</v>
      </c>
      <c r="Q20" s="140">
        <f t="shared" si="8"/>
        <v>0</v>
      </c>
      <c r="R20" s="140">
        <f t="shared" si="8"/>
        <v>0</v>
      </c>
      <c r="S20" s="140">
        <f t="shared" si="8"/>
        <v>0</v>
      </c>
      <c r="T20" s="140">
        <f t="shared" si="8"/>
        <v>0</v>
      </c>
      <c r="U20" s="140">
        <f t="shared" si="8"/>
        <v>0</v>
      </c>
      <c r="V20" s="140">
        <f t="shared" si="8"/>
        <v>0</v>
      </c>
      <c r="W20" s="140">
        <f t="shared" si="8"/>
        <v>0</v>
      </c>
      <c r="X20" s="140">
        <f t="shared" si="8"/>
        <v>0</v>
      </c>
      <c r="Y20" s="140">
        <f t="shared" si="8"/>
        <v>0</v>
      </c>
      <c r="Z20" s="140">
        <f t="shared" si="8"/>
        <v>0</v>
      </c>
      <c r="AA20" s="140">
        <f t="shared" si="8"/>
        <v>0</v>
      </c>
      <c r="AB20" s="140">
        <f t="shared" si="8"/>
        <v>0</v>
      </c>
      <c r="AC20" s="140">
        <f t="shared" si="8"/>
        <v>0</v>
      </c>
      <c r="AD20" s="140">
        <f t="shared" si="8"/>
        <v>0</v>
      </c>
      <c r="AE20" s="140">
        <f t="shared" si="8"/>
        <v>0</v>
      </c>
      <c r="AF20" s="140">
        <f t="shared" si="8"/>
        <v>0</v>
      </c>
      <c r="AG20" s="140">
        <f t="shared" si="8"/>
        <v>0</v>
      </c>
      <c r="AH20" s="140">
        <f t="shared" si="8"/>
        <v>0</v>
      </c>
      <c r="AI20" s="140">
        <f t="shared" si="8"/>
        <v>0</v>
      </c>
      <c r="AJ20" s="140">
        <f t="shared" ref="AJ20:BK20" si="9">AJ17-AJ18</f>
        <v>0</v>
      </c>
      <c r="AK20" s="140">
        <f t="shared" si="9"/>
        <v>0</v>
      </c>
      <c r="AL20" s="140">
        <f t="shared" si="9"/>
        <v>0</v>
      </c>
      <c r="AM20" s="140">
        <f t="shared" si="9"/>
        <v>0</v>
      </c>
      <c r="AN20" s="140">
        <f t="shared" si="9"/>
        <v>0</v>
      </c>
      <c r="AO20" s="140">
        <f t="shared" si="9"/>
        <v>0</v>
      </c>
      <c r="AP20" s="140">
        <f t="shared" si="9"/>
        <v>0</v>
      </c>
      <c r="AQ20" s="140">
        <f t="shared" si="9"/>
        <v>0</v>
      </c>
      <c r="AR20" s="140">
        <f t="shared" si="9"/>
        <v>0</v>
      </c>
      <c r="AS20" s="140">
        <f t="shared" si="9"/>
        <v>0</v>
      </c>
      <c r="AT20" s="140">
        <f t="shared" si="9"/>
        <v>0</v>
      </c>
      <c r="AU20" s="140">
        <f t="shared" si="9"/>
        <v>0</v>
      </c>
      <c r="AV20" s="140">
        <f t="shared" si="9"/>
        <v>0</v>
      </c>
      <c r="AW20" s="140">
        <f t="shared" si="9"/>
        <v>0</v>
      </c>
      <c r="AX20" s="140">
        <f t="shared" si="9"/>
        <v>0</v>
      </c>
      <c r="AY20" s="140">
        <f t="shared" si="9"/>
        <v>0</v>
      </c>
      <c r="AZ20" s="140">
        <f t="shared" si="9"/>
        <v>0</v>
      </c>
      <c r="BA20" s="140">
        <f t="shared" si="9"/>
        <v>0</v>
      </c>
      <c r="BB20" s="140">
        <f t="shared" si="9"/>
        <v>0</v>
      </c>
      <c r="BC20" s="140">
        <f t="shared" si="9"/>
        <v>0</v>
      </c>
      <c r="BD20" s="140">
        <f t="shared" si="9"/>
        <v>0</v>
      </c>
      <c r="BE20" s="140">
        <f t="shared" si="9"/>
        <v>0</v>
      </c>
      <c r="BF20" s="140">
        <f t="shared" si="9"/>
        <v>0</v>
      </c>
      <c r="BG20" s="140">
        <f t="shared" si="9"/>
        <v>0</v>
      </c>
      <c r="BH20" s="140">
        <f t="shared" si="9"/>
        <v>0</v>
      </c>
      <c r="BI20" s="140">
        <f t="shared" si="9"/>
        <v>0</v>
      </c>
      <c r="BJ20" s="140">
        <f t="shared" si="9"/>
        <v>0</v>
      </c>
      <c r="BK20" s="140">
        <f t="shared" si="9"/>
        <v>0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14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29.83203125" bestFit="1" customWidth="1"/>
    <col min="3" max="3" width="11.83203125" bestFit="1" customWidth="1"/>
    <col min="4" max="4" width="6.33203125" bestFit="1" customWidth="1"/>
    <col min="5" max="5" width="11.5" style="6" customWidth="1"/>
    <col min="6" max="7" width="11.5" customWidth="1"/>
    <col min="8" max="8" width="10.5" customWidth="1"/>
    <col min="9" max="9" width="12.1640625" bestFit="1" customWidth="1"/>
    <col min="10" max="10" width="9.6640625" bestFit="1" customWidth="1"/>
    <col min="11" max="12" width="9.1640625" bestFit="1" customWidth="1"/>
    <col min="13" max="16" width="9.5" customWidth="1"/>
    <col min="17" max="17" width="11.1640625" bestFit="1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1.1640625" style="37" bestFit="1" customWidth="1"/>
    <col min="67" max="67" width="11.1640625" bestFit="1" customWidth="1"/>
  </cols>
  <sheetData>
    <row r="1" spans="2:67" x14ac:dyDescent="0.15">
      <c r="B1" s="33" t="s">
        <v>272</v>
      </c>
      <c r="F1" s="387" t="s">
        <v>35</v>
      </c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 t="s">
        <v>36</v>
      </c>
      <c r="S1" s="387"/>
      <c r="T1" s="387"/>
      <c r="U1" s="387"/>
      <c r="V1" s="387"/>
      <c r="W1" s="387"/>
      <c r="X1" s="387"/>
      <c r="Y1" s="387"/>
      <c r="Z1" s="387"/>
      <c r="AA1" s="387"/>
      <c r="AB1" s="387"/>
      <c r="AC1" s="387"/>
      <c r="AD1" s="387" t="s">
        <v>37</v>
      </c>
      <c r="AE1" s="387"/>
      <c r="AF1" s="387"/>
      <c r="AG1" s="387"/>
      <c r="AH1" s="387"/>
      <c r="AI1" s="387"/>
      <c r="AJ1" s="387"/>
      <c r="AK1" s="387"/>
      <c r="AL1" s="387"/>
      <c r="AM1" s="387"/>
      <c r="AN1" s="387"/>
      <c r="AO1" s="387"/>
      <c r="AP1" s="387" t="s">
        <v>38</v>
      </c>
      <c r="AQ1" s="387"/>
      <c r="AR1" s="387"/>
      <c r="AS1" s="387"/>
      <c r="AT1" s="387"/>
      <c r="AU1" s="387"/>
      <c r="AV1" s="387"/>
      <c r="AW1" s="387"/>
      <c r="AX1" s="387"/>
      <c r="AY1" s="387"/>
      <c r="AZ1" s="387"/>
      <c r="BA1" s="387"/>
      <c r="BB1" s="387" t="s">
        <v>39</v>
      </c>
      <c r="BC1" s="387"/>
      <c r="BD1" s="387"/>
      <c r="BE1" s="387"/>
      <c r="BF1" s="387"/>
      <c r="BG1" s="387"/>
      <c r="BH1" s="387"/>
      <c r="BI1" s="387"/>
      <c r="BJ1" s="387"/>
      <c r="BK1" s="387"/>
      <c r="BL1" s="387"/>
      <c r="BM1" s="387"/>
      <c r="BN1" s="35"/>
    </row>
    <row r="2" spans="2:67" x14ac:dyDescent="0.15">
      <c r="B2" s="16" t="s">
        <v>1231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94" t="s">
        <v>284</v>
      </c>
      <c r="BO2" s="394"/>
    </row>
    <row r="3" spans="2:67" x14ac:dyDescent="0.15">
      <c r="C3" s="10" t="s">
        <v>306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x14ac:dyDescent="0.15">
      <c r="C4" s="10" t="s">
        <v>307</v>
      </c>
      <c r="D4" s="10" t="s">
        <v>207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1230</v>
      </c>
      <c r="C6" s="33"/>
      <c r="D6" s="33"/>
      <c r="E6" s="34"/>
    </row>
    <row r="7" spans="2:67" x14ac:dyDescent="0.15">
      <c r="B7" s="47" t="s">
        <v>163</v>
      </c>
      <c r="C7" s="47" t="s">
        <v>206</v>
      </c>
      <c r="D7" s="33"/>
      <c r="E7" s="63">
        <f>'OPEX _CWS '!C48</f>
        <v>0</v>
      </c>
      <c r="F7" s="374">
        <f>'OPEX _CWS '!D48</f>
        <v>0</v>
      </c>
      <c r="G7" s="63">
        <f>'OPEX _CWS '!E48</f>
        <v>0</v>
      </c>
      <c r="H7" s="63">
        <f>'OPEX _CWS '!F48</f>
        <v>0</v>
      </c>
      <c r="I7" s="63">
        <f>'OPEX _CWS '!G48</f>
        <v>0</v>
      </c>
      <c r="J7" s="63">
        <f>'OPEX _CWS '!H48</f>
        <v>0</v>
      </c>
      <c r="K7" s="63">
        <f>'OPEX _CWS '!I48</f>
        <v>0</v>
      </c>
      <c r="L7" s="63">
        <f>'OPEX _CWS '!J48</f>
        <v>0</v>
      </c>
      <c r="M7" s="63">
        <f>'OPEX _CWS '!K48</f>
        <v>0</v>
      </c>
      <c r="N7" s="63">
        <f>'OPEX _CWS '!L48</f>
        <v>0</v>
      </c>
      <c r="O7" s="63">
        <f>'OPEX _CWS '!M48</f>
        <v>0</v>
      </c>
      <c r="P7" s="63">
        <f>'OPEX _CWS '!N48</f>
        <v>0</v>
      </c>
      <c r="Q7" s="63">
        <f>'OPEX _CWS '!O48</f>
        <v>0</v>
      </c>
      <c r="R7" s="63">
        <f>'OPEX _CWS '!P48</f>
        <v>0</v>
      </c>
      <c r="S7" s="63">
        <f>'OPEX _CWS '!Q48</f>
        <v>0</v>
      </c>
      <c r="T7" s="63">
        <f>'OPEX _CWS '!R48</f>
        <v>0</v>
      </c>
      <c r="U7" s="63">
        <f>'OPEX _CWS '!S48</f>
        <v>0</v>
      </c>
      <c r="V7" s="63">
        <f>'OPEX _CWS '!T48</f>
        <v>0</v>
      </c>
      <c r="W7" s="63">
        <f>'OPEX _CWS '!U48</f>
        <v>0</v>
      </c>
      <c r="X7" s="63">
        <f>'OPEX _CWS '!V48</f>
        <v>0</v>
      </c>
      <c r="Y7" s="63">
        <f>'OPEX _CWS '!W48</f>
        <v>0</v>
      </c>
      <c r="Z7" s="63">
        <f>'OPEX _CWS '!X48</f>
        <v>0</v>
      </c>
      <c r="AA7" s="63">
        <f>'OPEX _CWS '!Y48</f>
        <v>0</v>
      </c>
      <c r="AB7" s="63">
        <f>'OPEX _CWS '!Z48</f>
        <v>0</v>
      </c>
      <c r="AC7" s="63">
        <f>'OPEX _CWS '!AA48</f>
        <v>0</v>
      </c>
      <c r="AD7" s="63">
        <f>'OPEX _CWS '!AB48</f>
        <v>0</v>
      </c>
      <c r="AE7" s="63">
        <f>'OPEX _CWS '!AC48</f>
        <v>0</v>
      </c>
      <c r="AF7" s="63">
        <f>'OPEX _CWS '!AD48</f>
        <v>0</v>
      </c>
      <c r="AG7" s="63">
        <f>'OPEX _CWS '!AE48</f>
        <v>0</v>
      </c>
      <c r="AH7" s="63">
        <f>'OPEX _CWS '!AF48</f>
        <v>0</v>
      </c>
      <c r="AI7" s="63">
        <f>'OPEX _CWS '!AG48</f>
        <v>0</v>
      </c>
      <c r="AJ7" s="63">
        <f>'OPEX _CWS '!AH48</f>
        <v>0</v>
      </c>
      <c r="AK7" s="63">
        <f>'OPEX _CWS '!AI48</f>
        <v>0</v>
      </c>
      <c r="AL7" s="63">
        <f>'OPEX _CWS '!AJ48</f>
        <v>0</v>
      </c>
      <c r="AM7" s="63">
        <f>'OPEX _CWS '!AK48</f>
        <v>0</v>
      </c>
      <c r="AN7" s="63">
        <f>'OPEX _CWS '!AL48</f>
        <v>0</v>
      </c>
      <c r="AO7" s="63">
        <f>'OPEX _CWS '!AM48</f>
        <v>0</v>
      </c>
      <c r="AP7" s="63">
        <f>'OPEX _CWS '!AN48</f>
        <v>0</v>
      </c>
      <c r="AQ7" s="63">
        <f>'OPEX _CWS '!AO48</f>
        <v>0</v>
      </c>
      <c r="AR7" s="63">
        <f>'OPEX _CWS '!AP48</f>
        <v>0</v>
      </c>
      <c r="AS7" s="63">
        <f>'OPEX _CWS '!AQ48</f>
        <v>0</v>
      </c>
      <c r="AT7" s="63">
        <f>'OPEX _CWS '!AR48</f>
        <v>0</v>
      </c>
      <c r="AU7" s="63">
        <f>'OPEX _CWS '!AS48</f>
        <v>0</v>
      </c>
      <c r="AV7" s="63">
        <f>'OPEX _CWS '!AT48</f>
        <v>0</v>
      </c>
      <c r="AW7" s="63">
        <f>'OPEX _CWS '!AU48</f>
        <v>0</v>
      </c>
      <c r="AX7" s="63">
        <f>'OPEX _CWS '!AV48</f>
        <v>0</v>
      </c>
      <c r="AY7" s="63">
        <f>'OPEX _CWS '!AW48</f>
        <v>0</v>
      </c>
      <c r="AZ7" s="63">
        <f>'OPEX _CWS '!AX48</f>
        <v>0</v>
      </c>
      <c r="BA7" s="63">
        <f>'OPEX _CWS '!AY48</f>
        <v>0</v>
      </c>
      <c r="BB7" s="63">
        <f>'OPEX _CWS '!AZ48</f>
        <v>0</v>
      </c>
      <c r="BC7" s="63">
        <f>'OPEX _CWS '!BA48</f>
        <v>0</v>
      </c>
      <c r="BD7" s="63">
        <f>'OPEX _CWS '!BB48</f>
        <v>0</v>
      </c>
      <c r="BE7" s="63">
        <f>'OPEX _CWS '!BC48</f>
        <v>0</v>
      </c>
      <c r="BF7" s="63">
        <f>'OPEX _CWS '!BD48</f>
        <v>0</v>
      </c>
      <c r="BG7" s="63">
        <f>'OPEX _CWS '!BE48</f>
        <v>0</v>
      </c>
      <c r="BH7" s="63">
        <f>'OPEX _CWS '!BF48</f>
        <v>0</v>
      </c>
      <c r="BI7" s="63">
        <f>'OPEX _CWS '!BG48</f>
        <v>0</v>
      </c>
      <c r="BJ7" s="63">
        <f>'OPEX _CWS '!BH48</f>
        <v>0</v>
      </c>
      <c r="BK7" s="63">
        <f>'OPEX _CWS '!BI48</f>
        <v>0</v>
      </c>
      <c r="BL7" s="63">
        <f>'OPEX _CWS '!BJ48</f>
        <v>0</v>
      </c>
      <c r="BM7" s="63">
        <f>'OPEX _CWS '!BK48</f>
        <v>0</v>
      </c>
      <c r="BN7" s="38">
        <f>SUM(E7:BM7)</f>
        <v>0</v>
      </c>
    </row>
    <row r="8" spans="2:67" x14ac:dyDescent="0.15">
      <c r="B8" s="47" t="s">
        <v>173</v>
      </c>
      <c r="C8" s="47" t="s">
        <v>206</v>
      </c>
      <c r="D8" s="62"/>
      <c r="E8" s="63">
        <f>'OPEX _CWS '!C39</f>
        <v>0</v>
      </c>
      <c r="F8" s="63">
        <f>'OPEX _CWS '!D39</f>
        <v>0</v>
      </c>
      <c r="G8" s="63">
        <f>'OPEX _CWS '!E39</f>
        <v>0</v>
      </c>
      <c r="H8" s="63">
        <f>'OPEX _CWS '!F39</f>
        <v>0</v>
      </c>
      <c r="I8" s="63">
        <f>'OPEX _CWS '!G39</f>
        <v>80000</v>
      </c>
      <c r="J8" s="63">
        <f>'OPEX _CWS '!H39</f>
        <v>0</v>
      </c>
      <c r="K8" s="63">
        <f>'OPEX _CWS '!I39</f>
        <v>0</v>
      </c>
      <c r="L8" s="63">
        <f>'OPEX _CWS '!J39</f>
        <v>80000</v>
      </c>
      <c r="M8" s="63">
        <f>'OPEX _CWS '!K39</f>
        <v>0</v>
      </c>
      <c r="N8" s="63">
        <f>'OPEX _CWS '!L39</f>
        <v>0</v>
      </c>
      <c r="O8" s="63">
        <f>'OPEX _CWS '!M39</f>
        <v>0</v>
      </c>
      <c r="P8" s="63">
        <f>'OPEX _CWS '!N39</f>
        <v>0</v>
      </c>
      <c r="Q8" s="63">
        <f>'OPEX _CWS '!O39</f>
        <v>0</v>
      </c>
      <c r="R8" s="63">
        <f>'OPEX _CWS '!P39</f>
        <v>0</v>
      </c>
      <c r="S8" s="63">
        <f>'OPEX _CWS '!Q39</f>
        <v>0</v>
      </c>
      <c r="T8" s="63">
        <f>'OPEX _CWS '!R39</f>
        <v>0</v>
      </c>
      <c r="U8" s="63">
        <f>'OPEX _CWS '!S39</f>
        <v>0</v>
      </c>
      <c r="V8" s="63">
        <f>'OPEX _CWS '!T39</f>
        <v>0</v>
      </c>
      <c r="W8" s="63">
        <f>'OPEX _CWS '!U39</f>
        <v>0</v>
      </c>
      <c r="X8" s="63">
        <f>'OPEX _CWS '!V39</f>
        <v>0</v>
      </c>
      <c r="Y8" s="63">
        <f>'OPEX _CWS '!W39</f>
        <v>0</v>
      </c>
      <c r="Z8" s="63">
        <f>'OPEX _CWS '!X39</f>
        <v>0</v>
      </c>
      <c r="AA8" s="63">
        <f>'OPEX _CWS '!Y39</f>
        <v>0</v>
      </c>
      <c r="AB8" s="63">
        <f>'OPEX _CWS '!Z39</f>
        <v>0</v>
      </c>
      <c r="AC8" s="63">
        <f>'OPEX _CWS '!AA39</f>
        <v>0</v>
      </c>
      <c r="AD8" s="63">
        <f>'OPEX _CWS '!AB39</f>
        <v>0</v>
      </c>
      <c r="AE8" s="63">
        <f>'OPEX _CWS '!AC39</f>
        <v>0</v>
      </c>
      <c r="AF8" s="63">
        <f>'OPEX _CWS '!AD39</f>
        <v>0</v>
      </c>
      <c r="AG8" s="63">
        <f>'OPEX _CWS '!AE39</f>
        <v>0</v>
      </c>
      <c r="AH8" s="63">
        <f>'OPEX _CWS '!AF39</f>
        <v>0</v>
      </c>
      <c r="AI8" s="63">
        <f>'OPEX _CWS '!AG39</f>
        <v>0</v>
      </c>
      <c r="AJ8" s="63">
        <f>'OPEX _CWS '!AH39</f>
        <v>0</v>
      </c>
      <c r="AK8" s="63">
        <f>'OPEX _CWS '!AI39</f>
        <v>0</v>
      </c>
      <c r="AL8" s="63">
        <f>'OPEX _CWS '!AJ39</f>
        <v>0</v>
      </c>
      <c r="AM8" s="63">
        <f>'OPEX _CWS '!AK39</f>
        <v>0</v>
      </c>
      <c r="AN8" s="63">
        <f>'OPEX _CWS '!AL39</f>
        <v>0</v>
      </c>
      <c r="AO8" s="63">
        <f>'OPEX _CWS '!AM39</f>
        <v>0</v>
      </c>
      <c r="AP8" s="63">
        <f>'OPEX _CWS '!AN39</f>
        <v>0</v>
      </c>
      <c r="AQ8" s="63">
        <f>'OPEX _CWS '!AO39</f>
        <v>0</v>
      </c>
      <c r="AR8" s="63">
        <f>'OPEX _CWS '!AP39</f>
        <v>0</v>
      </c>
      <c r="AS8" s="63">
        <f>'OPEX _CWS '!AQ39</f>
        <v>0</v>
      </c>
      <c r="AT8" s="63">
        <f>'OPEX _CWS '!AR39</f>
        <v>0</v>
      </c>
      <c r="AU8" s="63">
        <f>'OPEX _CWS '!AS39</f>
        <v>0</v>
      </c>
      <c r="AV8" s="63">
        <f>'OPEX _CWS '!AT39</f>
        <v>0</v>
      </c>
      <c r="AW8" s="63">
        <f>'OPEX _CWS '!AU39</f>
        <v>0</v>
      </c>
      <c r="AX8" s="63">
        <f>'OPEX _CWS '!AV39</f>
        <v>0</v>
      </c>
      <c r="AY8" s="63">
        <f>'OPEX _CWS '!AW39</f>
        <v>0</v>
      </c>
      <c r="AZ8" s="63">
        <f>'OPEX _CWS '!AX39</f>
        <v>0</v>
      </c>
      <c r="BA8" s="63">
        <f>'OPEX _CWS '!AY39</f>
        <v>0</v>
      </c>
      <c r="BB8" s="63">
        <f>'OPEX _CWS '!AZ39</f>
        <v>0</v>
      </c>
      <c r="BC8" s="63">
        <f>'OPEX _CWS '!BA39</f>
        <v>0</v>
      </c>
      <c r="BD8" s="63">
        <f>'OPEX _CWS '!BB39</f>
        <v>0</v>
      </c>
      <c r="BE8" s="63">
        <f>'OPEX _CWS '!BC39</f>
        <v>0</v>
      </c>
      <c r="BF8" s="63">
        <f>'OPEX _CWS '!BD39</f>
        <v>0</v>
      </c>
      <c r="BG8" s="63">
        <f>'OPEX _CWS '!BE39</f>
        <v>0</v>
      </c>
      <c r="BH8" s="63">
        <f>'OPEX _CWS '!BF39</f>
        <v>0</v>
      </c>
      <c r="BI8" s="63">
        <f>'OPEX _CWS '!BG39</f>
        <v>0</v>
      </c>
      <c r="BJ8" s="63">
        <f>'OPEX _CWS '!BH39</f>
        <v>0</v>
      </c>
      <c r="BK8" s="63">
        <f>'OPEX _CWS '!BI39</f>
        <v>0</v>
      </c>
      <c r="BL8" s="63">
        <f>'OPEX _CWS '!BJ39</f>
        <v>0</v>
      </c>
      <c r="BM8" s="63">
        <f>'OPEX _CWS '!BK39</f>
        <v>0</v>
      </c>
      <c r="BN8" s="38">
        <f>SUM(E8:BM8)</f>
        <v>160000</v>
      </c>
    </row>
    <row r="9" spans="2:67" s="14" customFormat="1" x14ac:dyDescent="0.15">
      <c r="B9" s="14" t="s">
        <v>506</v>
      </c>
      <c r="C9" s="73"/>
      <c r="D9" s="143"/>
      <c r="E9" s="64">
        <f>SUM(E7:E8)</f>
        <v>0</v>
      </c>
      <c r="F9" s="64">
        <f t="shared" ref="F9:BM9" si="0">SUM(F7:F8)</f>
        <v>0</v>
      </c>
      <c r="G9" s="64">
        <f t="shared" si="0"/>
        <v>0</v>
      </c>
      <c r="H9" s="64">
        <f t="shared" si="0"/>
        <v>0</v>
      </c>
      <c r="I9" s="64">
        <f t="shared" si="0"/>
        <v>80000</v>
      </c>
      <c r="J9" s="64">
        <f t="shared" si="0"/>
        <v>0</v>
      </c>
      <c r="K9" s="64">
        <f t="shared" si="0"/>
        <v>0</v>
      </c>
      <c r="L9" s="64">
        <f t="shared" si="0"/>
        <v>80000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160000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1229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377">
        <v>10000</v>
      </c>
      <c r="D12" s="62" t="s">
        <v>208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700000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700000</v>
      </c>
    </row>
    <row r="13" spans="2:67" x14ac:dyDescent="0.15">
      <c r="B13" s="47" t="s">
        <v>421</v>
      </c>
      <c r="C13" s="377">
        <v>3500</v>
      </c>
      <c r="D13" s="62" t="s">
        <v>208</v>
      </c>
      <c r="E13" s="63">
        <f>COSM_CWS!C47</f>
        <v>0</v>
      </c>
      <c r="F13" s="63">
        <f>COSM_CWS!D47</f>
        <v>0</v>
      </c>
      <c r="G13" s="63">
        <f>COSM_CWS!E47</f>
        <v>0</v>
      </c>
      <c r="H13" s="63">
        <f>COSM_CWS!F47</f>
        <v>0</v>
      </c>
      <c r="I13" s="63">
        <f>COSM_CWS!G47</f>
        <v>160000</v>
      </c>
      <c r="J13" s="63">
        <f>COSM_CWS!H47</f>
        <v>160000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507</v>
      </c>
      <c r="C14" s="143"/>
      <c r="D14" s="143"/>
      <c r="E14" s="64">
        <f>SUM(E12:E13)</f>
        <v>0</v>
      </c>
      <c r="F14" s="64">
        <f t="shared" ref="F14:BM14" si="1">SUM(F12:F13)</f>
        <v>0</v>
      </c>
      <c r="G14" s="64">
        <f t="shared" si="1"/>
        <v>0</v>
      </c>
      <c r="H14" s="64">
        <f t="shared" si="1"/>
        <v>0</v>
      </c>
      <c r="I14" s="64">
        <f t="shared" si="1"/>
        <v>860000</v>
      </c>
      <c r="J14" s="64">
        <f t="shared" si="1"/>
        <v>160000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1020000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1180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397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0</v>
      </c>
      <c r="G19" s="121">
        <f>DEV_CWS!F80</f>
        <v>0</v>
      </c>
      <c r="H19" s="121">
        <f>DEV_CWS!G80</f>
        <v>0</v>
      </c>
      <c r="I19" s="121">
        <f>DEV_CWS!H80</f>
        <v>1500000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400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398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415</v>
      </c>
      <c r="E29" s="121">
        <f>DEV_CWS!D90</f>
        <v>0</v>
      </c>
      <c r="F29" s="121">
        <f>DEV_CWS!E90</f>
        <v>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416</v>
      </c>
      <c r="E30" s="121">
        <f>DEV_CWS!D91</f>
        <v>0</v>
      </c>
      <c r="F30" s="121">
        <f>DEV_CWS!E91</f>
        <v>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07" t="str">
        <f>DEV_CWS!B93</f>
        <v>Materiales de Producción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417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tr">
        <f>DEV_CWS!B95</f>
        <v>Nevera</v>
      </c>
      <c r="E34" s="121"/>
      <c r="F34" s="121"/>
      <c r="G34" s="121"/>
      <c r="H34" s="121"/>
      <c r="I34" s="380">
        <f>DEV_CWS!H95</f>
        <v>2500000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47" t="str">
        <f>DEV_CWS!B96</f>
        <v>Letrero</v>
      </c>
      <c r="E35" s="121"/>
      <c r="F35" s="121"/>
      <c r="G35" s="121"/>
      <c r="H35" s="121"/>
      <c r="I35" s="121">
        <f>DEV_CWS!H96</f>
        <v>700000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47" t="str">
        <f>DEV_CWS!B97</f>
        <v>Campana</v>
      </c>
      <c r="E36" s="121"/>
      <c r="F36" s="121"/>
      <c r="G36" s="121"/>
      <c r="H36" s="121"/>
      <c r="I36" s="121">
        <f>DEV_CWS!H97</f>
        <v>250000</v>
      </c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  <c r="BL36" s="121"/>
      <c r="BM36" s="121"/>
    </row>
    <row r="37" spans="1:67" s="48" customFormat="1" x14ac:dyDescent="0.15">
      <c r="A37" s="75"/>
      <c r="B37" s="47" t="str">
        <f>DEV_CWS!B98</f>
        <v>Extractor</v>
      </c>
      <c r="E37" s="121"/>
      <c r="F37" s="121"/>
      <c r="G37" s="121"/>
      <c r="H37" s="121"/>
      <c r="I37" s="121">
        <f>DEV_CWS!H98</f>
        <v>250000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48" customFormat="1" x14ac:dyDescent="0.15">
      <c r="A38" s="75"/>
      <c r="B38" s="47" t="str">
        <f>DEV_CWS!B99</f>
        <v>Mueble 1</v>
      </c>
      <c r="E38" s="121"/>
      <c r="F38" s="121"/>
      <c r="G38" s="121"/>
      <c r="H38" s="121"/>
      <c r="I38" s="121">
        <f>DEV_CWS!H99</f>
        <v>250000</v>
      </c>
      <c r="J38" s="121"/>
      <c r="K38" s="121"/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21"/>
    </row>
    <row r="39" spans="1:67" s="48" customFormat="1" x14ac:dyDescent="0.15">
      <c r="A39" s="75"/>
      <c r="B39" s="47" t="str">
        <f>DEV_CWS!B100</f>
        <v>Mueble 2</v>
      </c>
      <c r="E39" s="121"/>
      <c r="F39" s="121"/>
      <c r="G39" s="121"/>
      <c r="H39" s="121"/>
      <c r="I39" s="121">
        <f>DEV_CWS!H100</f>
        <v>250000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21"/>
    </row>
    <row r="40" spans="1:67" s="48" customFormat="1" x14ac:dyDescent="0.15">
      <c r="A40" s="75"/>
      <c r="B40" s="47" t="str">
        <f>DEV_CWS!B101</f>
        <v>Mueble 3</v>
      </c>
      <c r="E40" s="121"/>
      <c r="F40" s="121"/>
      <c r="G40" s="121"/>
      <c r="H40" s="121"/>
      <c r="I40" s="121">
        <f>DEV_CWS!H101</f>
        <v>250000</v>
      </c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21"/>
    </row>
    <row r="41" spans="1:67" s="48" customFormat="1" x14ac:dyDescent="0.15">
      <c r="A41" s="75"/>
      <c r="B41" s="47" t="str">
        <f>DEV_CWS!B102</f>
        <v>Adecuación</v>
      </c>
      <c r="E41" s="121"/>
      <c r="F41" s="121"/>
      <c r="G41" s="121"/>
      <c r="H41" s="121"/>
      <c r="I41" s="121">
        <f>DEV_CWS!H102</f>
        <v>1655000</v>
      </c>
      <c r="J41" s="121"/>
      <c r="K41" s="121"/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21"/>
    </row>
    <row r="42" spans="1:67" s="48" customFormat="1" x14ac:dyDescent="0.15">
      <c r="A42" s="75"/>
      <c r="B42" s="47" t="str">
        <f>DEV_CWS!B103</f>
        <v>Barra</v>
      </c>
      <c r="E42" s="121"/>
      <c r="F42" s="121"/>
      <c r="G42" s="121"/>
      <c r="H42" s="121"/>
      <c r="I42" s="121">
        <f>DEV_CWS!H103</f>
        <v>750000</v>
      </c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121"/>
    </row>
    <row r="43" spans="1:67" s="48" customFormat="1" x14ac:dyDescent="0.15">
      <c r="A43" s="75"/>
      <c r="B43" s="47" t="str">
        <f>DEV_CWS!B104</f>
        <v>Vajilla</v>
      </c>
      <c r="E43" s="121"/>
      <c r="F43" s="121"/>
      <c r="G43" s="121"/>
      <c r="H43" s="121"/>
      <c r="I43" s="121">
        <f>DEV_CWS!H104</f>
        <v>1100000</v>
      </c>
      <c r="J43" s="121"/>
      <c r="K43" s="121"/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21"/>
    </row>
    <row r="44" spans="1:67" s="48" customFormat="1" x14ac:dyDescent="0.15">
      <c r="A44" s="75"/>
      <c r="B44" s="47" t="s">
        <v>186</v>
      </c>
      <c r="E44" s="121">
        <f>DEV_CWS!D105</f>
        <v>0</v>
      </c>
      <c r="F44" s="121">
        <f>DEV_CWS!E105</f>
        <v>0</v>
      </c>
      <c r="G44" s="121">
        <f>DEV_CWS!F105</f>
        <v>0</v>
      </c>
      <c r="H44" s="121">
        <f>DEV_CWS!G105</f>
        <v>0</v>
      </c>
      <c r="I44" s="121">
        <f>DEV_CWS!H105</f>
        <v>0</v>
      </c>
      <c r="J44" s="121">
        <f>DEV_CWS!I105</f>
        <v>0</v>
      </c>
      <c r="K44" s="121">
        <f>DEV_CWS!J105</f>
        <v>0</v>
      </c>
      <c r="L44" s="121">
        <f>DEV_CWS!K105</f>
        <v>0</v>
      </c>
      <c r="M44" s="121">
        <f>DEV_CWS!L105</f>
        <v>0</v>
      </c>
      <c r="N44" s="121">
        <f>DEV_CWS!M105</f>
        <v>0</v>
      </c>
      <c r="O44" s="121">
        <f>DEV_CWS!N105</f>
        <v>0</v>
      </c>
      <c r="P44" s="121">
        <f>DEV_CWS!O105</f>
        <v>0</v>
      </c>
      <c r="Q44" s="121">
        <f>DEV_CWS!P105</f>
        <v>0</v>
      </c>
      <c r="R44" s="121">
        <f>DEV_CWS!Q105</f>
        <v>0</v>
      </c>
      <c r="S44" s="121">
        <f>DEV_CWS!R105</f>
        <v>0</v>
      </c>
      <c r="T44" s="121">
        <f>DEV_CWS!S105</f>
        <v>0</v>
      </c>
      <c r="U44" s="121">
        <f>DEV_CWS!T105</f>
        <v>0</v>
      </c>
      <c r="V44" s="121">
        <f>DEV_CWS!U105</f>
        <v>0</v>
      </c>
      <c r="W44" s="121">
        <f>DEV_CWS!V105</f>
        <v>0</v>
      </c>
      <c r="X44" s="121">
        <f>DEV_CWS!W105</f>
        <v>0</v>
      </c>
      <c r="Y44" s="121">
        <f>DEV_CWS!X105</f>
        <v>0</v>
      </c>
      <c r="Z44" s="121">
        <f>DEV_CWS!Y105</f>
        <v>0</v>
      </c>
      <c r="AA44" s="121">
        <f>DEV_CWS!Z105</f>
        <v>0</v>
      </c>
      <c r="AB44" s="121">
        <f>DEV_CWS!AA105</f>
        <v>0</v>
      </c>
      <c r="AC44" s="121">
        <f>DEV_CWS!AB105</f>
        <v>0</v>
      </c>
      <c r="AD44" s="121">
        <f>DEV_CWS!AC105</f>
        <v>0</v>
      </c>
      <c r="AE44" s="121">
        <f>DEV_CWS!AD105</f>
        <v>0</v>
      </c>
      <c r="AF44" s="121">
        <f>DEV_CWS!AE105</f>
        <v>0</v>
      </c>
      <c r="AG44" s="121">
        <f>DEV_CWS!AF105</f>
        <v>0</v>
      </c>
      <c r="AH44" s="121">
        <f>DEV_CWS!AG105</f>
        <v>0</v>
      </c>
      <c r="AI44" s="121">
        <f>DEV_CWS!AH105</f>
        <v>0</v>
      </c>
      <c r="AJ44" s="121">
        <f>DEV_CWS!AI105</f>
        <v>0</v>
      </c>
      <c r="AK44" s="121">
        <f>DEV_CWS!AJ105</f>
        <v>0</v>
      </c>
      <c r="AL44" s="121">
        <f>DEV_CWS!AK105</f>
        <v>0</v>
      </c>
      <c r="AM44" s="121">
        <f>DEV_CWS!AL105</f>
        <v>0</v>
      </c>
      <c r="AN44" s="121">
        <f>DEV_CWS!AM105</f>
        <v>0</v>
      </c>
      <c r="AO44" s="121">
        <f>DEV_CWS!AN105</f>
        <v>0</v>
      </c>
      <c r="AP44" s="121">
        <f>DEV_CWS!AO105</f>
        <v>0</v>
      </c>
      <c r="AQ44" s="121">
        <f>DEV_CWS!AP105</f>
        <v>0</v>
      </c>
      <c r="AR44" s="121">
        <f>DEV_CWS!AQ105</f>
        <v>0</v>
      </c>
      <c r="AS44" s="121">
        <f>DEV_CWS!AR105</f>
        <v>0</v>
      </c>
      <c r="AT44" s="121">
        <f>DEV_CWS!AS105</f>
        <v>0</v>
      </c>
      <c r="AU44" s="121">
        <f>DEV_CWS!AT105</f>
        <v>0</v>
      </c>
      <c r="AV44" s="121">
        <f>DEV_CWS!AU105</f>
        <v>0</v>
      </c>
      <c r="AW44" s="121">
        <f>DEV_CWS!AV105</f>
        <v>0</v>
      </c>
      <c r="AX44" s="121">
        <f>DEV_CWS!AW105</f>
        <v>0</v>
      </c>
      <c r="AY44" s="121">
        <f>DEV_CWS!AX105</f>
        <v>0</v>
      </c>
      <c r="AZ44" s="121">
        <f>DEV_CWS!AY105</f>
        <v>0</v>
      </c>
      <c r="BA44" s="121">
        <f>DEV_CWS!AZ105</f>
        <v>0</v>
      </c>
      <c r="BB44" s="121">
        <f>DEV_CWS!BA105</f>
        <v>0</v>
      </c>
      <c r="BC44" s="121">
        <f>DEV_CWS!BB105</f>
        <v>0</v>
      </c>
      <c r="BD44" s="121">
        <f>DEV_CWS!BC105</f>
        <v>0</v>
      </c>
      <c r="BE44" s="121">
        <f>DEV_CWS!BD105</f>
        <v>0</v>
      </c>
      <c r="BF44" s="121">
        <f>DEV_CWS!BE105</f>
        <v>0</v>
      </c>
      <c r="BG44" s="121">
        <f>DEV_CWS!BF105</f>
        <v>0</v>
      </c>
      <c r="BH44" s="121">
        <f>DEV_CWS!BG105</f>
        <v>0</v>
      </c>
      <c r="BI44" s="121">
        <f>DEV_CWS!BH105</f>
        <v>0</v>
      </c>
      <c r="BJ44" s="121">
        <f>DEV_CWS!BI105</f>
        <v>0</v>
      </c>
      <c r="BK44" s="121">
        <f>DEV_CWS!BJ105</f>
        <v>0</v>
      </c>
      <c r="BL44" s="121">
        <f>DEV_CWS!BK105</f>
        <v>0</v>
      </c>
      <c r="BM44" s="121">
        <f>DEV_CWS!BL105</f>
        <v>0</v>
      </c>
    </row>
    <row r="45" spans="1:67" s="48" customFormat="1" x14ac:dyDescent="0.15">
      <c r="A45" s="75"/>
      <c r="B45" s="47"/>
      <c r="E45" s="121"/>
      <c r="F45" s="121"/>
      <c r="G45" s="121"/>
      <c r="H45" s="121"/>
      <c r="I45" s="121"/>
      <c r="J45" s="121"/>
      <c r="K45" s="121"/>
      <c r="L45" s="121"/>
      <c r="M45" s="121"/>
      <c r="N45" s="121"/>
      <c r="O45" s="121"/>
      <c r="P45" s="121"/>
      <c r="Q45" s="121"/>
      <c r="R45" s="121"/>
      <c r="S45" s="121"/>
      <c r="T45" s="121"/>
      <c r="U45" s="121"/>
      <c r="V45" s="121"/>
      <c r="W45" s="121"/>
      <c r="X45" s="121"/>
      <c r="Y45" s="121"/>
      <c r="Z45" s="121"/>
      <c r="AA45" s="121"/>
      <c r="AB45" s="121"/>
      <c r="AC45" s="121"/>
      <c r="AD45" s="121"/>
      <c r="AE45" s="121"/>
      <c r="AF45" s="121"/>
      <c r="AG45" s="121"/>
      <c r="AH45" s="121"/>
      <c r="AI45" s="121"/>
      <c r="AJ45" s="121"/>
      <c r="AK45" s="121"/>
      <c r="AL45" s="121"/>
      <c r="AM45" s="121"/>
      <c r="AN45" s="121"/>
      <c r="AO45" s="121"/>
      <c r="AP45" s="121"/>
      <c r="AQ45" s="121"/>
      <c r="AR45" s="121"/>
      <c r="AS45" s="121"/>
      <c r="AT45" s="121"/>
      <c r="AU45" s="121"/>
      <c r="AV45" s="121"/>
      <c r="AW45" s="121"/>
      <c r="AX45" s="121"/>
      <c r="AY45" s="121"/>
      <c r="AZ45" s="121"/>
      <c r="BA45" s="121"/>
      <c r="BB45" s="121"/>
      <c r="BC45" s="121"/>
      <c r="BD45" s="121"/>
      <c r="BE45" s="121"/>
      <c r="BF45" s="121"/>
      <c r="BG45" s="121"/>
      <c r="BH45" s="121"/>
      <c r="BI45" s="121"/>
      <c r="BJ45" s="121"/>
      <c r="BK45" s="121"/>
      <c r="BL45" s="121"/>
      <c r="BM45" s="121"/>
    </row>
    <row r="46" spans="1:67" s="48" customFormat="1" x14ac:dyDescent="0.15">
      <c r="A46" s="75"/>
      <c r="B46" s="14" t="s">
        <v>401</v>
      </c>
      <c r="E46" s="121">
        <f>DEV_CWS!D107</f>
        <v>0</v>
      </c>
      <c r="F46" s="121">
        <f>DEV_CWS!E107</f>
        <v>0</v>
      </c>
      <c r="G46" s="121">
        <f>DEV_CWS!F107</f>
        <v>0</v>
      </c>
      <c r="H46" s="121">
        <f>DEV_CWS!G107</f>
        <v>0</v>
      </c>
      <c r="I46" s="121">
        <f>DEV_CWS!H107</f>
        <v>0</v>
      </c>
      <c r="J46" s="121">
        <f>DEV_CWS!I107</f>
        <v>0</v>
      </c>
      <c r="K46" s="121">
        <f>DEV_CWS!J107</f>
        <v>0</v>
      </c>
      <c r="L46" s="121">
        <f>DEV_CWS!K107</f>
        <v>0</v>
      </c>
      <c r="M46" s="121">
        <f>DEV_CWS!L107</f>
        <v>0</v>
      </c>
      <c r="N46" s="121">
        <f>DEV_CWS!M107</f>
        <v>0</v>
      </c>
      <c r="O46" s="121">
        <f>DEV_CWS!N107</f>
        <v>0</v>
      </c>
      <c r="P46" s="121">
        <f>DEV_CWS!O107</f>
        <v>0</v>
      </c>
      <c r="Q46" s="121">
        <f>DEV_CWS!P107</f>
        <v>0</v>
      </c>
      <c r="R46" s="121">
        <f>DEV_CWS!Q107</f>
        <v>0</v>
      </c>
      <c r="S46" s="121">
        <f>DEV_CWS!R107</f>
        <v>0</v>
      </c>
      <c r="T46" s="121">
        <f>DEV_CWS!S107</f>
        <v>0</v>
      </c>
      <c r="U46" s="121">
        <f>DEV_CWS!T107</f>
        <v>0</v>
      </c>
      <c r="V46" s="121">
        <f>DEV_CWS!U107</f>
        <v>0</v>
      </c>
      <c r="W46" s="121">
        <f>DEV_CWS!V107</f>
        <v>0</v>
      </c>
      <c r="X46" s="121">
        <f>DEV_CWS!W107</f>
        <v>0</v>
      </c>
      <c r="Y46" s="121">
        <f>DEV_CWS!X107</f>
        <v>0</v>
      </c>
      <c r="Z46" s="121">
        <f>DEV_CWS!Y107</f>
        <v>0</v>
      </c>
      <c r="AA46" s="121">
        <f>DEV_CWS!Z107</f>
        <v>0</v>
      </c>
      <c r="AB46" s="121">
        <f>DEV_CWS!AA107</f>
        <v>0</v>
      </c>
      <c r="AC46" s="121">
        <f>DEV_CWS!AB107</f>
        <v>0</v>
      </c>
      <c r="AD46" s="121">
        <f>DEV_CWS!AC107</f>
        <v>0</v>
      </c>
      <c r="AE46" s="121">
        <f>DEV_CWS!AD107</f>
        <v>0</v>
      </c>
      <c r="AF46" s="121">
        <f>DEV_CWS!AE107</f>
        <v>0</v>
      </c>
      <c r="AG46" s="121">
        <f>DEV_CWS!AF107</f>
        <v>0</v>
      </c>
      <c r="AH46" s="121">
        <f>DEV_CWS!AG107</f>
        <v>0</v>
      </c>
      <c r="AI46" s="121">
        <f>DEV_CWS!AH107</f>
        <v>0</v>
      </c>
      <c r="AJ46" s="121">
        <f>DEV_CWS!AI107</f>
        <v>0</v>
      </c>
      <c r="AK46" s="121">
        <f>DEV_CWS!AJ107</f>
        <v>0</v>
      </c>
      <c r="AL46" s="121">
        <f>DEV_CWS!AK107</f>
        <v>0</v>
      </c>
      <c r="AM46" s="121">
        <f>DEV_CWS!AL107</f>
        <v>0</v>
      </c>
      <c r="AN46" s="121">
        <f>DEV_CWS!AM107</f>
        <v>0</v>
      </c>
      <c r="AO46" s="121">
        <f>DEV_CWS!AN107</f>
        <v>0</v>
      </c>
      <c r="AP46" s="121">
        <f>DEV_CWS!AO107</f>
        <v>0</v>
      </c>
      <c r="AQ46" s="121">
        <f>DEV_CWS!AP107</f>
        <v>0</v>
      </c>
      <c r="AR46" s="121">
        <f>DEV_CWS!AQ107</f>
        <v>0</v>
      </c>
      <c r="AS46" s="121">
        <f>DEV_CWS!AR107</f>
        <v>0</v>
      </c>
      <c r="AT46" s="121">
        <f>DEV_CWS!AS107</f>
        <v>0</v>
      </c>
      <c r="AU46" s="121">
        <f>DEV_CWS!AT107</f>
        <v>0</v>
      </c>
      <c r="AV46" s="121">
        <f>DEV_CWS!AU107</f>
        <v>0</v>
      </c>
      <c r="AW46" s="121">
        <f>DEV_CWS!AV107</f>
        <v>0</v>
      </c>
      <c r="AX46" s="121">
        <f>DEV_CWS!AW107</f>
        <v>0</v>
      </c>
      <c r="AY46" s="121">
        <f>DEV_CWS!AX107</f>
        <v>0</v>
      </c>
      <c r="AZ46" s="121">
        <f>DEV_CWS!AY107</f>
        <v>0</v>
      </c>
      <c r="BA46" s="121">
        <f>DEV_CWS!AZ107</f>
        <v>0</v>
      </c>
      <c r="BB46" s="121">
        <f>DEV_CWS!BA107</f>
        <v>0</v>
      </c>
      <c r="BC46" s="121">
        <f>DEV_CWS!BB107</f>
        <v>0</v>
      </c>
      <c r="BD46" s="121">
        <f>DEV_CWS!BC107</f>
        <v>0</v>
      </c>
      <c r="BE46" s="121">
        <f>DEV_CWS!BD107</f>
        <v>0</v>
      </c>
      <c r="BF46" s="121">
        <f>DEV_CWS!BE107</f>
        <v>0</v>
      </c>
      <c r="BG46" s="121">
        <f>DEV_CWS!BF107</f>
        <v>0</v>
      </c>
      <c r="BH46" s="121">
        <f>DEV_CWS!BG107</f>
        <v>0</v>
      </c>
      <c r="BI46" s="121">
        <f>DEV_CWS!BH107</f>
        <v>0</v>
      </c>
      <c r="BJ46" s="121">
        <f>DEV_CWS!BI107</f>
        <v>0</v>
      </c>
      <c r="BK46" s="121">
        <f>DEV_CWS!BJ107</f>
        <v>0</v>
      </c>
      <c r="BL46" s="121">
        <f>DEV_CWS!BK107</f>
        <v>0</v>
      </c>
      <c r="BM46" s="121">
        <f>DEV_CWS!BL107</f>
        <v>0</v>
      </c>
    </row>
    <row r="47" spans="1:67" s="48" customFormat="1" x14ac:dyDescent="0.15">
      <c r="A47" s="75"/>
      <c r="B47" s="14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  <c r="BL47" s="121"/>
      <c r="BM47" s="121"/>
    </row>
    <row r="48" spans="1:67" s="14" customFormat="1" x14ac:dyDescent="0.15">
      <c r="B48" s="14" t="s">
        <v>26</v>
      </c>
      <c r="D48" s="69"/>
      <c r="E48" s="64">
        <f t="shared" ref="E48:AJ48" si="2">SUM(E19:E47)</f>
        <v>0</v>
      </c>
      <c r="F48" s="64">
        <f t="shared" si="2"/>
        <v>0</v>
      </c>
      <c r="G48" s="64">
        <f t="shared" si="2"/>
        <v>0</v>
      </c>
      <c r="H48" s="64">
        <f t="shared" si="2"/>
        <v>0</v>
      </c>
      <c r="I48" s="64">
        <f t="shared" si="2"/>
        <v>9455000</v>
      </c>
      <c r="J48" s="64">
        <f t="shared" si="2"/>
        <v>0</v>
      </c>
      <c r="K48" s="64">
        <f t="shared" si="2"/>
        <v>0</v>
      </c>
      <c r="L48" s="64">
        <f t="shared" si="2"/>
        <v>0</v>
      </c>
      <c r="M48" s="64">
        <f t="shared" si="2"/>
        <v>0</v>
      </c>
      <c r="N48" s="64">
        <f t="shared" si="2"/>
        <v>0</v>
      </c>
      <c r="O48" s="64">
        <f t="shared" si="2"/>
        <v>0</v>
      </c>
      <c r="P48" s="64">
        <f t="shared" si="2"/>
        <v>0</v>
      </c>
      <c r="Q48" s="64">
        <f t="shared" si="2"/>
        <v>0</v>
      </c>
      <c r="R48" s="64">
        <f t="shared" si="2"/>
        <v>0</v>
      </c>
      <c r="S48" s="64">
        <f t="shared" si="2"/>
        <v>0</v>
      </c>
      <c r="T48" s="64">
        <f t="shared" si="2"/>
        <v>0</v>
      </c>
      <c r="U48" s="64">
        <f t="shared" si="2"/>
        <v>0</v>
      </c>
      <c r="V48" s="64">
        <f t="shared" si="2"/>
        <v>0</v>
      </c>
      <c r="W48" s="64">
        <f t="shared" si="2"/>
        <v>0</v>
      </c>
      <c r="X48" s="64">
        <f t="shared" si="2"/>
        <v>0</v>
      </c>
      <c r="Y48" s="64">
        <f t="shared" si="2"/>
        <v>0</v>
      </c>
      <c r="Z48" s="64">
        <f t="shared" si="2"/>
        <v>0</v>
      </c>
      <c r="AA48" s="64">
        <f t="shared" si="2"/>
        <v>0</v>
      </c>
      <c r="AB48" s="64">
        <f t="shared" si="2"/>
        <v>0</v>
      </c>
      <c r="AC48" s="64">
        <f t="shared" si="2"/>
        <v>0</v>
      </c>
      <c r="AD48" s="64">
        <f t="shared" si="2"/>
        <v>0</v>
      </c>
      <c r="AE48" s="64">
        <f t="shared" si="2"/>
        <v>0</v>
      </c>
      <c r="AF48" s="64">
        <f t="shared" si="2"/>
        <v>0</v>
      </c>
      <c r="AG48" s="64">
        <f t="shared" si="2"/>
        <v>0</v>
      </c>
      <c r="AH48" s="64">
        <f t="shared" si="2"/>
        <v>0</v>
      </c>
      <c r="AI48" s="64">
        <f t="shared" si="2"/>
        <v>0</v>
      </c>
      <c r="AJ48" s="64">
        <f t="shared" si="2"/>
        <v>0</v>
      </c>
      <c r="AK48" s="64">
        <f t="shared" ref="AK48:BM48" si="3">SUM(AK19:AK47)</f>
        <v>0</v>
      </c>
      <c r="AL48" s="64">
        <f t="shared" si="3"/>
        <v>0</v>
      </c>
      <c r="AM48" s="64">
        <f t="shared" si="3"/>
        <v>0</v>
      </c>
      <c r="AN48" s="64">
        <f t="shared" si="3"/>
        <v>0</v>
      </c>
      <c r="AO48" s="64">
        <f t="shared" si="3"/>
        <v>0</v>
      </c>
      <c r="AP48" s="64">
        <f t="shared" si="3"/>
        <v>0</v>
      </c>
      <c r="AQ48" s="64">
        <f t="shared" si="3"/>
        <v>0</v>
      </c>
      <c r="AR48" s="64">
        <f t="shared" si="3"/>
        <v>0</v>
      </c>
      <c r="AS48" s="64">
        <f t="shared" si="3"/>
        <v>0</v>
      </c>
      <c r="AT48" s="64">
        <f t="shared" si="3"/>
        <v>0</v>
      </c>
      <c r="AU48" s="64">
        <f t="shared" si="3"/>
        <v>0</v>
      </c>
      <c r="AV48" s="64">
        <f t="shared" si="3"/>
        <v>0</v>
      </c>
      <c r="AW48" s="64">
        <f t="shared" si="3"/>
        <v>0</v>
      </c>
      <c r="AX48" s="64">
        <f t="shared" si="3"/>
        <v>0</v>
      </c>
      <c r="AY48" s="64">
        <f t="shared" si="3"/>
        <v>0</v>
      </c>
      <c r="AZ48" s="64">
        <f t="shared" si="3"/>
        <v>0</v>
      </c>
      <c r="BA48" s="64">
        <f t="shared" si="3"/>
        <v>0</v>
      </c>
      <c r="BB48" s="64">
        <f t="shared" si="3"/>
        <v>0</v>
      </c>
      <c r="BC48" s="64">
        <f t="shared" si="3"/>
        <v>0</v>
      </c>
      <c r="BD48" s="64">
        <f t="shared" si="3"/>
        <v>0</v>
      </c>
      <c r="BE48" s="64">
        <f t="shared" si="3"/>
        <v>0</v>
      </c>
      <c r="BF48" s="64">
        <f t="shared" si="3"/>
        <v>0</v>
      </c>
      <c r="BG48" s="64">
        <f t="shared" si="3"/>
        <v>0</v>
      </c>
      <c r="BH48" s="64">
        <f t="shared" si="3"/>
        <v>0</v>
      </c>
      <c r="BI48" s="64">
        <f t="shared" si="3"/>
        <v>0</v>
      </c>
      <c r="BJ48" s="64">
        <f t="shared" si="3"/>
        <v>0</v>
      </c>
      <c r="BK48" s="64">
        <f t="shared" si="3"/>
        <v>0</v>
      </c>
      <c r="BL48" s="64">
        <f t="shared" si="3"/>
        <v>0</v>
      </c>
      <c r="BM48" s="64">
        <f t="shared" si="3"/>
        <v>0</v>
      </c>
      <c r="BN48" s="144">
        <f>SUM(E48:BM48)</f>
        <v>9455000</v>
      </c>
      <c r="BO48" s="144">
        <f>BN48+BN14+BN9</f>
        <v>10635000</v>
      </c>
    </row>
    <row r="49" spans="2:66" x14ac:dyDescent="0.15">
      <c r="B49" s="47"/>
      <c r="D49" s="9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</row>
    <row r="50" spans="2:66" s="14" customFormat="1" x14ac:dyDescent="0.15">
      <c r="B50" s="16" t="s">
        <v>193</v>
      </c>
      <c r="C50" s="10"/>
      <c r="D50" s="64"/>
      <c r="E50" s="64">
        <f t="shared" ref="E50:AJ50" si="4">E48+E14+E9</f>
        <v>0</v>
      </c>
      <c r="F50" s="64">
        <f t="shared" si="4"/>
        <v>0</v>
      </c>
      <c r="G50" s="64">
        <f t="shared" si="4"/>
        <v>0</v>
      </c>
      <c r="H50" s="64">
        <f t="shared" si="4"/>
        <v>0</v>
      </c>
      <c r="I50" s="64">
        <f t="shared" si="4"/>
        <v>10395000</v>
      </c>
      <c r="J50" s="64">
        <f t="shared" si="4"/>
        <v>160000</v>
      </c>
      <c r="K50" s="64">
        <f t="shared" si="4"/>
        <v>0</v>
      </c>
      <c r="L50" s="64">
        <f t="shared" si="4"/>
        <v>80000</v>
      </c>
      <c r="M50" s="64">
        <f t="shared" si="4"/>
        <v>0</v>
      </c>
      <c r="N50" s="64">
        <f t="shared" si="4"/>
        <v>0</v>
      </c>
      <c r="O50" s="64">
        <f t="shared" si="4"/>
        <v>0</v>
      </c>
      <c r="P50" s="64">
        <f t="shared" si="4"/>
        <v>0</v>
      </c>
      <c r="Q50" s="64">
        <f t="shared" si="4"/>
        <v>0</v>
      </c>
      <c r="R50" s="64">
        <f t="shared" si="4"/>
        <v>0</v>
      </c>
      <c r="S50" s="64">
        <f t="shared" si="4"/>
        <v>0</v>
      </c>
      <c r="T50" s="64">
        <f t="shared" si="4"/>
        <v>0</v>
      </c>
      <c r="U50" s="64">
        <f t="shared" si="4"/>
        <v>0</v>
      </c>
      <c r="V50" s="64">
        <f t="shared" si="4"/>
        <v>0</v>
      </c>
      <c r="W50" s="64">
        <f t="shared" si="4"/>
        <v>0</v>
      </c>
      <c r="X50" s="64">
        <f t="shared" si="4"/>
        <v>0</v>
      </c>
      <c r="Y50" s="64">
        <f t="shared" si="4"/>
        <v>0</v>
      </c>
      <c r="Z50" s="64">
        <f t="shared" si="4"/>
        <v>0</v>
      </c>
      <c r="AA50" s="64">
        <f t="shared" si="4"/>
        <v>0</v>
      </c>
      <c r="AB50" s="64">
        <f t="shared" si="4"/>
        <v>0</v>
      </c>
      <c r="AC50" s="64">
        <f t="shared" si="4"/>
        <v>0</v>
      </c>
      <c r="AD50" s="64">
        <f t="shared" si="4"/>
        <v>0</v>
      </c>
      <c r="AE50" s="64">
        <f t="shared" si="4"/>
        <v>0</v>
      </c>
      <c r="AF50" s="64">
        <f t="shared" si="4"/>
        <v>0</v>
      </c>
      <c r="AG50" s="64">
        <f t="shared" si="4"/>
        <v>0</v>
      </c>
      <c r="AH50" s="64">
        <f t="shared" si="4"/>
        <v>0</v>
      </c>
      <c r="AI50" s="64">
        <f t="shared" si="4"/>
        <v>0</v>
      </c>
      <c r="AJ50" s="64">
        <f t="shared" si="4"/>
        <v>0</v>
      </c>
      <c r="AK50" s="64">
        <f t="shared" ref="AK50:BM50" si="5">AK48+AK14+AK9</f>
        <v>0</v>
      </c>
      <c r="AL50" s="64">
        <f t="shared" si="5"/>
        <v>0</v>
      </c>
      <c r="AM50" s="64">
        <f t="shared" si="5"/>
        <v>0</v>
      </c>
      <c r="AN50" s="64">
        <f t="shared" si="5"/>
        <v>0</v>
      </c>
      <c r="AO50" s="64">
        <f t="shared" si="5"/>
        <v>0</v>
      </c>
      <c r="AP50" s="64">
        <f t="shared" si="5"/>
        <v>0</v>
      </c>
      <c r="AQ50" s="64">
        <f t="shared" si="5"/>
        <v>0</v>
      </c>
      <c r="AR50" s="64">
        <f t="shared" si="5"/>
        <v>0</v>
      </c>
      <c r="AS50" s="64">
        <f t="shared" si="5"/>
        <v>0</v>
      </c>
      <c r="AT50" s="64">
        <f t="shared" si="5"/>
        <v>0</v>
      </c>
      <c r="AU50" s="64">
        <f t="shared" si="5"/>
        <v>0</v>
      </c>
      <c r="AV50" s="64">
        <f t="shared" si="5"/>
        <v>0</v>
      </c>
      <c r="AW50" s="64">
        <f t="shared" si="5"/>
        <v>0</v>
      </c>
      <c r="AX50" s="64">
        <f t="shared" si="5"/>
        <v>0</v>
      </c>
      <c r="AY50" s="64">
        <f t="shared" si="5"/>
        <v>0</v>
      </c>
      <c r="AZ50" s="64">
        <f t="shared" si="5"/>
        <v>0</v>
      </c>
      <c r="BA50" s="64">
        <f t="shared" si="5"/>
        <v>0</v>
      </c>
      <c r="BB50" s="64">
        <f t="shared" si="5"/>
        <v>0</v>
      </c>
      <c r="BC50" s="64">
        <f t="shared" si="5"/>
        <v>0</v>
      </c>
      <c r="BD50" s="64">
        <f t="shared" si="5"/>
        <v>0</v>
      </c>
      <c r="BE50" s="64">
        <f t="shared" si="5"/>
        <v>0</v>
      </c>
      <c r="BF50" s="64">
        <f t="shared" si="5"/>
        <v>0</v>
      </c>
      <c r="BG50" s="64">
        <f t="shared" si="5"/>
        <v>0</v>
      </c>
      <c r="BH50" s="64">
        <f t="shared" si="5"/>
        <v>0</v>
      </c>
      <c r="BI50" s="64">
        <f t="shared" si="5"/>
        <v>0</v>
      </c>
      <c r="BJ50" s="64">
        <f t="shared" si="5"/>
        <v>0</v>
      </c>
      <c r="BK50" s="64">
        <f t="shared" si="5"/>
        <v>0</v>
      </c>
      <c r="BL50" s="64">
        <f t="shared" si="5"/>
        <v>0</v>
      </c>
      <c r="BM50" s="64">
        <f t="shared" si="5"/>
        <v>0</v>
      </c>
      <c r="BN50" s="38">
        <f>SUM(E50:BM50)</f>
        <v>10635000</v>
      </c>
    </row>
    <row r="51" spans="2:66" s="37" customFormat="1" x14ac:dyDescent="0.15">
      <c r="B51" s="41"/>
      <c r="D51" s="71" t="s">
        <v>64</v>
      </c>
      <c r="E51" s="72">
        <f>E50</f>
        <v>0</v>
      </c>
      <c r="Q51" s="38">
        <f>SUM(F50:Q50)</f>
        <v>10635000</v>
      </c>
      <c r="AC51" s="38">
        <f>SUM(R50:AC50)</f>
        <v>0</v>
      </c>
      <c r="AO51" s="38">
        <f>SUM(AD50:AO50)</f>
        <v>0</v>
      </c>
      <c r="BA51" s="38">
        <f>SUM(AP50:BA50)</f>
        <v>0</v>
      </c>
      <c r="BM51" s="38">
        <f>SUM(BB50:BM50)</f>
        <v>0</v>
      </c>
      <c r="BN51" s="65">
        <f>SUM(E51:BM51)</f>
        <v>10635000</v>
      </c>
    </row>
    <row r="52" spans="2:66" x14ac:dyDescent="0.15">
      <c r="B52" s="47"/>
    </row>
    <row r="53" spans="2:66" x14ac:dyDescent="0.15">
      <c r="B53" s="47"/>
    </row>
    <row r="54" spans="2:66" x14ac:dyDescent="0.15">
      <c r="B54" s="47"/>
    </row>
    <row r="55" spans="2:66" x14ac:dyDescent="0.15">
      <c r="B55" s="47"/>
    </row>
    <row r="56" spans="2:66" x14ac:dyDescent="0.15">
      <c r="B56" s="47"/>
    </row>
    <row r="57" spans="2:66" x14ac:dyDescent="0.15">
      <c r="B57" s="47"/>
    </row>
    <row r="58" spans="2:66" x14ac:dyDescent="0.15">
      <c r="B58" s="47"/>
    </row>
    <row r="59" spans="2:66" x14ac:dyDescent="0.15">
      <c r="B59" s="47"/>
    </row>
    <row r="60" spans="2:66" x14ac:dyDescent="0.15">
      <c r="B60" s="47"/>
    </row>
    <row r="61" spans="2:66" x14ac:dyDescent="0.15">
      <c r="B61" s="47"/>
    </row>
    <row r="62" spans="2:66" x14ac:dyDescent="0.15">
      <c r="B62" s="47"/>
    </row>
    <row r="64" spans="2:66" x14ac:dyDescent="0.15">
      <c r="B64" s="14"/>
    </row>
    <row r="65" spans="2:2" x14ac:dyDescent="0.15">
      <c r="B65" s="47"/>
    </row>
    <row r="66" spans="2:2" x14ac:dyDescent="0.15">
      <c r="B66" s="14"/>
    </row>
    <row r="67" spans="2:2" x14ac:dyDescent="0.15">
      <c r="B67" s="14"/>
    </row>
    <row r="68" spans="2:2" x14ac:dyDescent="0.15">
      <c r="B68" s="14"/>
    </row>
    <row r="69" spans="2:2" x14ac:dyDescent="0.15">
      <c r="B69" s="33"/>
    </row>
    <row r="70" spans="2:2" x14ac:dyDescent="0.15">
      <c r="B70" s="47"/>
    </row>
    <row r="71" spans="2:2" x14ac:dyDescent="0.15">
      <c r="B71" s="47"/>
    </row>
    <row r="72" spans="2:2" x14ac:dyDescent="0.15">
      <c r="B72" s="47"/>
    </row>
    <row r="73" spans="2:2" x14ac:dyDescent="0.15">
      <c r="B73" s="47"/>
    </row>
    <row r="74" spans="2:2" x14ac:dyDescent="0.15">
      <c r="B74" s="47"/>
    </row>
    <row r="75" spans="2:2" x14ac:dyDescent="0.15">
      <c r="B75" s="47"/>
    </row>
    <row r="76" spans="2:2" x14ac:dyDescent="0.15">
      <c r="B76" s="47"/>
    </row>
    <row r="77" spans="2:2" x14ac:dyDescent="0.15">
      <c r="B77" s="47"/>
    </row>
    <row r="78" spans="2:2" x14ac:dyDescent="0.15">
      <c r="B78" s="47"/>
    </row>
    <row r="79" spans="2:2" x14ac:dyDescent="0.15">
      <c r="B79" s="47"/>
    </row>
    <row r="80" spans="2:2" x14ac:dyDescent="0.15">
      <c r="B80" s="47"/>
    </row>
    <row r="82" spans="2:2" x14ac:dyDescent="0.15">
      <c r="B82" s="14"/>
    </row>
    <row r="84" spans="2:2" x14ac:dyDescent="0.15">
      <c r="B84" s="14"/>
    </row>
    <row r="86" spans="2:2" x14ac:dyDescent="0.15">
      <c r="B86" s="14"/>
    </row>
    <row r="88" spans="2:2" x14ac:dyDescent="0.15">
      <c r="B88" s="14"/>
    </row>
    <row r="89" spans="2:2" x14ac:dyDescent="0.15">
      <c r="B89" s="14"/>
    </row>
    <row r="90" spans="2:2" x14ac:dyDescent="0.15">
      <c r="B90" s="14"/>
    </row>
    <row r="91" spans="2:2" x14ac:dyDescent="0.15">
      <c r="B91" s="14"/>
    </row>
    <row r="110" spans="3:5" x14ac:dyDescent="0.15">
      <c r="C110" s="14"/>
      <c r="E110" s="10"/>
    </row>
    <row r="111" spans="3:5" x14ac:dyDescent="0.15">
      <c r="C111" s="14"/>
    </row>
    <row r="112" spans="3:5" x14ac:dyDescent="0.15">
      <c r="C112" s="14"/>
    </row>
    <row r="113" spans="3:3" x14ac:dyDescent="0.15">
      <c r="C113" s="14"/>
    </row>
    <row r="114" spans="3:3" x14ac:dyDescent="0.15">
      <c r="C114" s="14"/>
    </row>
  </sheetData>
  <mergeCells count="6">
    <mergeCell ref="BN2:BO2"/>
    <mergeCell ref="BB1:BM1"/>
    <mergeCell ref="F1:Q1"/>
    <mergeCell ref="R1:AC1"/>
    <mergeCell ref="AD1:AO1"/>
    <mergeCell ref="AP1:BA1"/>
  </mergeCells>
  <hyperlinks>
    <hyperlink ref="F7" location="'OPEX _CWS '!D48" display="'OPEX _CWS '!D48" xr:uid="{EFF618BA-0F40-914E-8133-0651F8419B12}"/>
    <hyperlink ref="I34" location="DEV_CWS!H95" display="DEV_CWS!H95" xr:uid="{5B84ADB2-DE13-3845-BAA3-EF827EFC92CF}"/>
    <hyperlink ref="B32" location="DEV_CWS!B93" display="DEV_CWS!B93" xr:uid="{65FC16C7-B9C3-6841-8094-BE9D3484C403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ht="12.75" x14ac:dyDescent="0.15">
      <c r="A2" s="56"/>
      <c r="B2" s="387"/>
      <c r="C2" s="387"/>
      <c r="D2" s="387"/>
      <c r="E2" s="387"/>
      <c r="F2" s="387"/>
      <c r="G2" s="387"/>
      <c r="H2" s="387"/>
      <c r="I2" s="387"/>
      <c r="J2" s="387"/>
      <c r="K2" s="387"/>
      <c r="L2" s="387"/>
      <c r="M2" s="387"/>
      <c r="N2" s="387" t="s">
        <v>36</v>
      </c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 t="s">
        <v>37</v>
      </c>
      <c r="AA2" s="387"/>
      <c r="AB2" s="387"/>
      <c r="AC2" s="387"/>
      <c r="AD2" s="387"/>
      <c r="AE2" s="387"/>
      <c r="AF2" s="387"/>
      <c r="AG2" s="387"/>
      <c r="AH2" s="387"/>
      <c r="AI2" s="387"/>
      <c r="AJ2" s="387"/>
      <c r="AK2" s="387"/>
      <c r="AL2" s="387" t="s">
        <v>38</v>
      </c>
      <c r="AM2" s="387"/>
      <c r="AN2" s="387"/>
      <c r="AO2" s="387"/>
      <c r="AP2" s="387"/>
      <c r="AQ2" s="387"/>
      <c r="AR2" s="387"/>
      <c r="AS2" s="387"/>
      <c r="AT2" s="387"/>
      <c r="AU2" s="387"/>
      <c r="AV2" s="387"/>
      <c r="AW2" s="387"/>
      <c r="AX2" s="387" t="s">
        <v>39</v>
      </c>
      <c r="AY2" s="387"/>
      <c r="AZ2" s="387"/>
      <c r="BA2" s="387"/>
      <c r="BB2" s="387"/>
      <c r="BC2" s="387"/>
      <c r="BD2" s="387"/>
      <c r="BE2" s="387"/>
      <c r="BF2" s="387"/>
      <c r="BG2" s="387"/>
      <c r="BH2" s="387"/>
      <c r="BI2" s="387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ht="12.75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ht="12.75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10635000</v>
      </c>
      <c r="F5" s="9">
        <f>E7</f>
        <v>10635000</v>
      </c>
      <c r="G5" s="9">
        <f>F7</f>
        <v>10635000</v>
      </c>
      <c r="H5" s="9">
        <f>G7</f>
        <v>10635000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ht="12.75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10635000</v>
      </c>
      <c r="E6" s="9">
        <f>SUM(P18:AA18)</f>
        <v>0</v>
      </c>
      <c r="F6" s="9">
        <f>SUM(AB18:AM18)</f>
        <v>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ht="12.75" x14ac:dyDescent="0.15">
      <c r="B7" t="str">
        <f t="shared" si="0"/>
        <v>Fixed Assets - Ending</v>
      </c>
      <c r="C7" s="9">
        <f t="shared" si="1"/>
        <v>0</v>
      </c>
      <c r="D7" s="9">
        <f>D6+D5</f>
        <v>10635000</v>
      </c>
      <c r="E7" s="9">
        <f>E6+E5</f>
        <v>10635000</v>
      </c>
      <c r="F7" s="9">
        <f>F6+F5</f>
        <v>10635000</v>
      </c>
      <c r="G7" s="9">
        <f>G6+G5</f>
        <v>10635000</v>
      </c>
      <c r="H7" s="9">
        <f>H6+H5</f>
        <v>10635000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ht="12.75" x14ac:dyDescent="0.15">
      <c r="B8" t="str">
        <f t="shared" si="0"/>
        <v>Change in Assets</v>
      </c>
      <c r="C8" s="9">
        <f t="shared" si="1"/>
        <v>0</v>
      </c>
      <c r="D8" s="9">
        <f>D7-C7</f>
        <v>10635000</v>
      </c>
      <c r="E8" s="9">
        <f>E7-D7</f>
        <v>0</v>
      </c>
      <c r="F8" s="9">
        <f>F7-E7</f>
        <v>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ht="12.75" x14ac:dyDescent="0.15">
      <c r="B9" t="str">
        <f t="shared" si="0"/>
        <v>Depreciation</v>
      </c>
      <c r="C9" s="9">
        <f t="shared" si="1"/>
        <v>0</v>
      </c>
      <c r="D9" s="9">
        <f>SUM(D21:O21)</f>
        <v>-1588583.3333333333</v>
      </c>
      <c r="E9" s="9">
        <f>SUM(P21:AA21)</f>
        <v>-2127000</v>
      </c>
      <c r="F9" s="9">
        <f>SUM(AB21:AM21)</f>
        <v>-2127000</v>
      </c>
      <c r="G9" s="9">
        <f>SUM(AN21:AY21)</f>
        <v>-2127000</v>
      </c>
      <c r="H9" s="9">
        <f>SUM(AZ21:BK21)</f>
        <v>-2127000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ht="12.75" x14ac:dyDescent="0.15">
      <c r="B10" t="str">
        <f t="shared" si="0"/>
        <v>Accumulated Depreciation</v>
      </c>
      <c r="C10" s="9">
        <f t="shared" si="1"/>
        <v>0</v>
      </c>
      <c r="D10" s="9">
        <f>D9+C10</f>
        <v>-1588583.3333333333</v>
      </c>
      <c r="E10" s="9">
        <f>E9+D10</f>
        <v>-3715583.333333333</v>
      </c>
      <c r="F10" s="9">
        <f>F9+E10</f>
        <v>-5842583.333333333</v>
      </c>
      <c r="G10" s="9">
        <f>G9+F10</f>
        <v>-7969583.333333333</v>
      </c>
      <c r="H10" s="9">
        <f>H9+G10</f>
        <v>-10096583.333333332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ht="12.75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ht="12.75" x14ac:dyDescent="0.15">
      <c r="B12" t="s">
        <v>276</v>
      </c>
      <c r="C12" s="9">
        <f t="shared" si="1"/>
        <v>0</v>
      </c>
      <c r="D12" s="9">
        <f>D7+D10</f>
        <v>9046416.666666666</v>
      </c>
      <c r="E12" s="9">
        <f>E7+E10</f>
        <v>6919416.666666667</v>
      </c>
      <c r="F12" s="9">
        <f>F7+F10</f>
        <v>4792416.666666667</v>
      </c>
      <c r="G12" s="9">
        <f>G7+G10</f>
        <v>2665416.666666667</v>
      </c>
      <c r="H12" s="9">
        <f>H7+H10</f>
        <v>538416.66666666791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ht="12.75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ht="12.75" x14ac:dyDescent="0.15">
      <c r="A14" s="56"/>
      <c r="B14" s="387" t="s">
        <v>35</v>
      </c>
      <c r="C14" s="387"/>
      <c r="D14" s="387"/>
      <c r="E14" s="387"/>
      <c r="F14" s="387"/>
      <c r="G14" s="387"/>
      <c r="H14" s="387"/>
      <c r="I14" s="387"/>
      <c r="J14" s="387"/>
      <c r="K14" s="387"/>
      <c r="L14" s="387"/>
      <c r="M14" s="387"/>
      <c r="N14" s="387" t="s">
        <v>36</v>
      </c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 t="s">
        <v>37</v>
      </c>
      <c r="AA14" s="387"/>
      <c r="AB14" s="387"/>
      <c r="AC14" s="387"/>
      <c r="AD14" s="387"/>
      <c r="AE14" s="387"/>
      <c r="AF14" s="387"/>
      <c r="AG14" s="387"/>
      <c r="AH14" s="387"/>
      <c r="AI14" s="387"/>
      <c r="AJ14" s="387"/>
      <c r="AK14" s="387"/>
      <c r="AL14" s="387" t="s">
        <v>38</v>
      </c>
      <c r="AM14" s="387"/>
      <c r="AN14" s="387"/>
      <c r="AO14" s="387"/>
      <c r="AP14" s="387"/>
      <c r="AQ14" s="387"/>
      <c r="AR14" s="387"/>
      <c r="AS14" s="387"/>
      <c r="AT14" s="387"/>
      <c r="AU14" s="387"/>
      <c r="AV14" s="387"/>
      <c r="AW14" s="387"/>
      <c r="AX14" s="387" t="s">
        <v>39</v>
      </c>
      <c r="AY14" s="387"/>
      <c r="AZ14" s="387"/>
      <c r="BA14" s="387"/>
      <c r="BB14" s="387"/>
      <c r="BC14" s="387"/>
      <c r="BD14" s="387"/>
      <c r="BE14" s="387"/>
      <c r="BF14" s="387"/>
      <c r="BG14" s="387"/>
      <c r="BH14" s="387"/>
      <c r="BI14" s="387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ht="12.75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ht="12.75" x14ac:dyDescent="0.15">
      <c r="B17" s="33" t="s">
        <v>1043</v>
      </c>
      <c r="C17" s="9">
        <v>0</v>
      </c>
      <c r="D17" s="9">
        <f t="shared" ref="D17:AI17" si="2">C19</f>
        <v>0</v>
      </c>
      <c r="E17" s="9">
        <f t="shared" si="2"/>
        <v>0</v>
      </c>
      <c r="F17" s="9">
        <f t="shared" si="2"/>
        <v>0</v>
      </c>
      <c r="G17" s="9">
        <f t="shared" si="2"/>
        <v>0</v>
      </c>
      <c r="H17" s="9">
        <f>ActivosPeriodoAnterior</f>
        <v>10395000</v>
      </c>
      <c r="I17" s="9">
        <f t="shared" si="2"/>
        <v>10555000</v>
      </c>
      <c r="J17" s="9">
        <f t="shared" si="2"/>
        <v>10555000</v>
      </c>
      <c r="K17" s="9">
        <f t="shared" si="2"/>
        <v>10635000</v>
      </c>
      <c r="L17" s="9">
        <f t="shared" si="2"/>
        <v>10635000</v>
      </c>
      <c r="M17" s="9">
        <f t="shared" si="2"/>
        <v>10635000</v>
      </c>
      <c r="N17" s="9">
        <f t="shared" si="2"/>
        <v>10635000</v>
      </c>
      <c r="O17" s="9">
        <f t="shared" si="2"/>
        <v>10635000</v>
      </c>
      <c r="P17" s="9">
        <f t="shared" si="2"/>
        <v>10635000</v>
      </c>
      <c r="Q17" s="9">
        <f t="shared" si="2"/>
        <v>10635000</v>
      </c>
      <c r="R17" s="9">
        <f t="shared" si="2"/>
        <v>10635000</v>
      </c>
      <c r="S17" s="9">
        <f t="shared" si="2"/>
        <v>10635000</v>
      </c>
      <c r="T17" s="9">
        <f t="shared" si="2"/>
        <v>10635000</v>
      </c>
      <c r="U17" s="9">
        <f t="shared" si="2"/>
        <v>10635000</v>
      </c>
      <c r="V17" s="9">
        <f t="shared" si="2"/>
        <v>10635000</v>
      </c>
      <c r="W17" s="9">
        <f t="shared" si="2"/>
        <v>10635000</v>
      </c>
      <c r="X17" s="9">
        <f t="shared" si="2"/>
        <v>10635000</v>
      </c>
      <c r="Y17" s="9">
        <f t="shared" si="2"/>
        <v>10635000</v>
      </c>
      <c r="Z17" s="9">
        <f t="shared" si="2"/>
        <v>10635000</v>
      </c>
      <c r="AA17" s="9">
        <f t="shared" si="2"/>
        <v>10635000</v>
      </c>
      <c r="AB17" s="9">
        <f t="shared" si="2"/>
        <v>10635000</v>
      </c>
      <c r="AC17" s="9">
        <f t="shared" si="2"/>
        <v>10635000</v>
      </c>
      <c r="AD17" s="9">
        <f t="shared" si="2"/>
        <v>10635000</v>
      </c>
      <c r="AE17" s="9">
        <f t="shared" si="2"/>
        <v>10635000</v>
      </c>
      <c r="AF17" s="9">
        <f t="shared" si="2"/>
        <v>10635000</v>
      </c>
      <c r="AG17" s="9">
        <f t="shared" si="2"/>
        <v>10635000</v>
      </c>
      <c r="AH17" s="9">
        <f t="shared" si="2"/>
        <v>10635000</v>
      </c>
      <c r="AI17" s="9">
        <f t="shared" si="2"/>
        <v>10635000</v>
      </c>
      <c r="AJ17" s="9">
        <f t="shared" ref="AJ17:BK17" si="3">AI19</f>
        <v>10635000</v>
      </c>
      <c r="AK17" s="9">
        <f t="shared" si="3"/>
        <v>10635000</v>
      </c>
      <c r="AL17" s="9">
        <f t="shared" si="3"/>
        <v>10635000</v>
      </c>
      <c r="AM17" s="9">
        <f t="shared" si="3"/>
        <v>10635000</v>
      </c>
      <c r="AN17" s="9">
        <f t="shared" si="3"/>
        <v>10635000</v>
      </c>
      <c r="AO17" s="9">
        <f t="shared" si="3"/>
        <v>10635000</v>
      </c>
      <c r="AP17" s="9">
        <f t="shared" si="3"/>
        <v>10635000</v>
      </c>
      <c r="AQ17" s="9">
        <f t="shared" si="3"/>
        <v>10635000</v>
      </c>
      <c r="AR17" s="9">
        <f t="shared" si="3"/>
        <v>10635000</v>
      </c>
      <c r="AS17" s="9">
        <f t="shared" si="3"/>
        <v>10635000</v>
      </c>
      <c r="AT17" s="9">
        <f t="shared" si="3"/>
        <v>10635000</v>
      </c>
      <c r="AU17" s="9">
        <f t="shared" si="3"/>
        <v>10635000</v>
      </c>
      <c r="AV17" s="9">
        <f t="shared" si="3"/>
        <v>10635000</v>
      </c>
      <c r="AW17" s="9">
        <f t="shared" si="3"/>
        <v>10635000</v>
      </c>
      <c r="AX17" s="9">
        <f t="shared" si="3"/>
        <v>10635000</v>
      </c>
      <c r="AY17" s="9">
        <f t="shared" si="3"/>
        <v>10635000</v>
      </c>
      <c r="AZ17" s="9">
        <f t="shared" si="3"/>
        <v>10635000</v>
      </c>
      <c r="BA17" s="9">
        <f t="shared" si="3"/>
        <v>10635000</v>
      </c>
      <c r="BB17" s="9">
        <f t="shared" si="3"/>
        <v>10635000</v>
      </c>
      <c r="BC17" s="9">
        <f t="shared" si="3"/>
        <v>10635000</v>
      </c>
      <c r="BD17" s="9">
        <f t="shared" si="3"/>
        <v>10635000</v>
      </c>
      <c r="BE17" s="9">
        <f t="shared" si="3"/>
        <v>10635000</v>
      </c>
      <c r="BF17" s="9">
        <f t="shared" si="3"/>
        <v>10635000</v>
      </c>
      <c r="BG17" s="9">
        <f t="shared" si="3"/>
        <v>10635000</v>
      </c>
      <c r="BH17" s="9">
        <f t="shared" si="3"/>
        <v>10635000</v>
      </c>
      <c r="BI17" s="9">
        <f t="shared" si="3"/>
        <v>10635000</v>
      </c>
      <c r="BJ17" s="9">
        <f t="shared" si="3"/>
        <v>10635000</v>
      </c>
      <c r="BK17" s="9">
        <f t="shared" si="3"/>
        <v>10635000</v>
      </c>
      <c r="BL17" s="35">
        <f>COLUMNS(D17:BK17)</f>
        <v>60</v>
      </c>
    </row>
    <row r="18" spans="2:64" ht="12.75" x14ac:dyDescent="0.15">
      <c r="B18" t="s">
        <v>272</v>
      </c>
      <c r="C18" s="9">
        <f>'CAPEX _CWS '!E50</f>
        <v>0</v>
      </c>
      <c r="D18" s="9">
        <f>'CAPEX _CWS '!F50</f>
        <v>0</v>
      </c>
      <c r="E18" s="9">
        <f>'CAPEX _CWS '!G50</f>
        <v>0</v>
      </c>
      <c r="F18" s="9">
        <f>'CAPEX _CWS '!H50</f>
        <v>0</v>
      </c>
      <c r="G18" s="380">
        <f>'CAPEX _CWS '!I50</f>
        <v>10395000</v>
      </c>
      <c r="H18" s="9">
        <f>'CAPEX _CWS '!J50</f>
        <v>160000</v>
      </c>
      <c r="I18" s="9">
        <f>'CAPEX _CWS '!K50</f>
        <v>0</v>
      </c>
      <c r="J18" s="9">
        <f>'CAPEX _CWS '!L50</f>
        <v>80000</v>
      </c>
      <c r="K18" s="9">
        <f>'CAPEX _CWS '!M50</f>
        <v>0</v>
      </c>
      <c r="L18" s="9">
        <f>'CAPEX _CWS '!N50</f>
        <v>0</v>
      </c>
      <c r="M18" s="9">
        <f>'CAPEX _CWS '!O50</f>
        <v>0</v>
      </c>
      <c r="N18" s="9">
        <f>'CAPEX _CWS '!P50</f>
        <v>0</v>
      </c>
      <c r="O18" s="9">
        <f>'CAPEX _CWS '!Q50</f>
        <v>0</v>
      </c>
      <c r="P18" s="9">
        <f>'CAPEX _CWS '!R50</f>
        <v>0</v>
      </c>
      <c r="Q18" s="9">
        <f>'CAPEX _CWS '!S50</f>
        <v>0</v>
      </c>
      <c r="R18" s="9">
        <f>'CAPEX _CWS '!T50</f>
        <v>0</v>
      </c>
      <c r="S18" s="9">
        <f>'CAPEX _CWS '!U50</f>
        <v>0</v>
      </c>
      <c r="T18" s="9">
        <f>'CAPEX _CWS '!V50</f>
        <v>0</v>
      </c>
      <c r="U18" s="9">
        <f>'CAPEX _CWS '!W50</f>
        <v>0</v>
      </c>
      <c r="V18" s="9">
        <f>'CAPEX _CWS '!X50</f>
        <v>0</v>
      </c>
      <c r="W18" s="9">
        <f>'CAPEX _CWS '!Y50</f>
        <v>0</v>
      </c>
      <c r="X18" s="9">
        <f>'CAPEX _CWS '!Z50</f>
        <v>0</v>
      </c>
      <c r="Y18" s="9">
        <f>'CAPEX _CWS '!AA50</f>
        <v>0</v>
      </c>
      <c r="Z18" s="9">
        <f>'CAPEX _CWS '!AB50</f>
        <v>0</v>
      </c>
      <c r="AA18" s="9">
        <f>'CAPEX _CWS '!AC50</f>
        <v>0</v>
      </c>
      <c r="AB18" s="9">
        <f>'CAPEX _CWS '!AD50</f>
        <v>0</v>
      </c>
      <c r="AC18" s="9">
        <f>'CAPEX _CWS '!AE50</f>
        <v>0</v>
      </c>
      <c r="AD18" s="9">
        <f>'CAPEX _CWS '!AF50</f>
        <v>0</v>
      </c>
      <c r="AE18" s="9">
        <f>'CAPEX _CWS '!AG50</f>
        <v>0</v>
      </c>
      <c r="AF18" s="9">
        <f>'CAPEX _CWS '!AH50</f>
        <v>0</v>
      </c>
      <c r="AG18" s="9">
        <f>'CAPEX _CWS '!AI50</f>
        <v>0</v>
      </c>
      <c r="AH18" s="9">
        <f>'CAPEX _CWS '!AJ50</f>
        <v>0</v>
      </c>
      <c r="AI18" s="9">
        <f>'CAPEX _CWS '!AK50</f>
        <v>0</v>
      </c>
      <c r="AJ18" s="9">
        <f>'CAPEX _CWS '!AL50</f>
        <v>0</v>
      </c>
      <c r="AK18" s="9">
        <f>'CAPEX _CWS '!AM50</f>
        <v>0</v>
      </c>
      <c r="AL18" s="9">
        <f>'CAPEX _CWS '!AN50</f>
        <v>0</v>
      </c>
      <c r="AM18" s="9">
        <f>'CAPEX _CWS '!AO50</f>
        <v>0</v>
      </c>
      <c r="AN18" s="9">
        <f>'CAPEX _CWS '!AP50</f>
        <v>0</v>
      </c>
      <c r="AO18" s="9">
        <f>'CAPEX _CWS '!AQ50</f>
        <v>0</v>
      </c>
      <c r="AP18" s="9">
        <f>'CAPEX _CWS '!AR50</f>
        <v>0</v>
      </c>
      <c r="AQ18" s="9">
        <f>'CAPEX _CWS '!AS50</f>
        <v>0</v>
      </c>
      <c r="AR18" s="9">
        <f>'CAPEX _CWS '!AT50</f>
        <v>0</v>
      </c>
      <c r="AS18" s="9">
        <f>'CAPEX _CWS '!AU50</f>
        <v>0</v>
      </c>
      <c r="AT18" s="9">
        <f>'CAPEX _CWS '!AV50</f>
        <v>0</v>
      </c>
      <c r="AU18" s="9">
        <f>'CAPEX _CWS '!AW50</f>
        <v>0</v>
      </c>
      <c r="AV18" s="9">
        <f>'CAPEX _CWS '!AX50</f>
        <v>0</v>
      </c>
      <c r="AW18" s="9">
        <f>'CAPEX _CWS '!AY50</f>
        <v>0</v>
      </c>
      <c r="AX18" s="9">
        <f>'CAPEX _CWS '!AZ50</f>
        <v>0</v>
      </c>
      <c r="AY18" s="9">
        <f>'CAPEX _CWS '!BA50</f>
        <v>0</v>
      </c>
      <c r="AZ18" s="9">
        <f>'CAPEX _CWS '!BB50</f>
        <v>0</v>
      </c>
      <c r="BA18" s="9">
        <f>'CAPEX _CWS '!BC50</f>
        <v>0</v>
      </c>
      <c r="BB18" s="9">
        <f>'CAPEX _CWS '!BD50</f>
        <v>0</v>
      </c>
      <c r="BC18" s="9">
        <f>'CAPEX _CWS '!BE50</f>
        <v>0</v>
      </c>
      <c r="BD18" s="9">
        <f>'CAPEX _CWS '!BF50</f>
        <v>0</v>
      </c>
      <c r="BE18" s="9">
        <f>'CAPEX _CWS '!BG50</f>
        <v>0</v>
      </c>
      <c r="BF18" s="9">
        <f>'CAPEX _CWS '!BH50</f>
        <v>0</v>
      </c>
      <c r="BG18" s="9">
        <f>'CAPEX _CWS '!BI50</f>
        <v>0</v>
      </c>
      <c r="BH18" s="9">
        <f>'CAPEX _CWS '!BJ50</f>
        <v>0</v>
      </c>
      <c r="BI18" s="9">
        <f>'CAPEX _CWS '!BK50</f>
        <v>0</v>
      </c>
      <c r="BJ18" s="9">
        <f>'CAPEX _CWS '!BL50</f>
        <v>0</v>
      </c>
      <c r="BK18" s="9">
        <f>'CAPEX _CWS '!BM50</f>
        <v>0</v>
      </c>
    </row>
    <row r="19" spans="2:64" ht="12.75" x14ac:dyDescent="0.15">
      <c r="B19" s="33" t="s">
        <v>1044</v>
      </c>
      <c r="C19" s="9">
        <f>C17+C18</f>
        <v>0</v>
      </c>
      <c r="D19" s="9">
        <f t="shared" ref="D19:AI19" si="4">D18+D17</f>
        <v>0</v>
      </c>
      <c r="E19" s="9">
        <f t="shared" si="4"/>
        <v>0</v>
      </c>
      <c r="F19" s="9">
        <f t="shared" si="4"/>
        <v>0</v>
      </c>
      <c r="G19" s="9">
        <f t="shared" si="4"/>
        <v>10395000</v>
      </c>
      <c r="H19" s="9">
        <f t="shared" si="4"/>
        <v>10555000</v>
      </c>
      <c r="I19" s="9">
        <f t="shared" si="4"/>
        <v>10555000</v>
      </c>
      <c r="J19" s="9">
        <f t="shared" si="4"/>
        <v>10635000</v>
      </c>
      <c r="K19" s="9">
        <f t="shared" si="4"/>
        <v>10635000</v>
      </c>
      <c r="L19" s="9">
        <f t="shared" si="4"/>
        <v>10635000</v>
      </c>
      <c r="M19" s="9">
        <f t="shared" si="4"/>
        <v>10635000</v>
      </c>
      <c r="N19" s="9">
        <f t="shared" si="4"/>
        <v>10635000</v>
      </c>
      <c r="O19" s="9">
        <f t="shared" si="4"/>
        <v>10635000</v>
      </c>
      <c r="P19" s="9">
        <f t="shared" si="4"/>
        <v>10635000</v>
      </c>
      <c r="Q19" s="9">
        <f t="shared" si="4"/>
        <v>10635000</v>
      </c>
      <c r="R19" s="9">
        <f t="shared" si="4"/>
        <v>10635000</v>
      </c>
      <c r="S19" s="9">
        <f t="shared" si="4"/>
        <v>10635000</v>
      </c>
      <c r="T19" s="9">
        <f t="shared" si="4"/>
        <v>10635000</v>
      </c>
      <c r="U19" s="9">
        <f t="shared" si="4"/>
        <v>10635000</v>
      </c>
      <c r="V19" s="9">
        <f t="shared" si="4"/>
        <v>10635000</v>
      </c>
      <c r="W19" s="9">
        <f t="shared" si="4"/>
        <v>10635000</v>
      </c>
      <c r="X19" s="9">
        <f t="shared" si="4"/>
        <v>10635000</v>
      </c>
      <c r="Y19" s="9">
        <f t="shared" si="4"/>
        <v>10635000</v>
      </c>
      <c r="Z19" s="9">
        <f t="shared" si="4"/>
        <v>10635000</v>
      </c>
      <c r="AA19" s="9">
        <f t="shared" si="4"/>
        <v>10635000</v>
      </c>
      <c r="AB19" s="9">
        <f t="shared" si="4"/>
        <v>10635000</v>
      </c>
      <c r="AC19" s="9">
        <f t="shared" si="4"/>
        <v>10635000</v>
      </c>
      <c r="AD19" s="9">
        <f t="shared" si="4"/>
        <v>10635000</v>
      </c>
      <c r="AE19" s="9">
        <f t="shared" si="4"/>
        <v>10635000</v>
      </c>
      <c r="AF19" s="9">
        <f t="shared" si="4"/>
        <v>10635000</v>
      </c>
      <c r="AG19" s="9">
        <f t="shared" si="4"/>
        <v>10635000</v>
      </c>
      <c r="AH19" s="9">
        <f t="shared" si="4"/>
        <v>10635000</v>
      </c>
      <c r="AI19" s="9">
        <f t="shared" si="4"/>
        <v>10635000</v>
      </c>
      <c r="AJ19" s="9">
        <f t="shared" ref="AJ19:BK19" si="5">AJ18+AJ17</f>
        <v>10635000</v>
      </c>
      <c r="AK19" s="9">
        <f t="shared" si="5"/>
        <v>10635000</v>
      </c>
      <c r="AL19" s="9">
        <f t="shared" si="5"/>
        <v>10635000</v>
      </c>
      <c r="AM19" s="9">
        <f t="shared" si="5"/>
        <v>10635000</v>
      </c>
      <c r="AN19" s="9">
        <f t="shared" si="5"/>
        <v>10635000</v>
      </c>
      <c r="AO19" s="9">
        <f t="shared" si="5"/>
        <v>10635000</v>
      </c>
      <c r="AP19" s="9">
        <f t="shared" si="5"/>
        <v>10635000</v>
      </c>
      <c r="AQ19" s="9">
        <f t="shared" si="5"/>
        <v>10635000</v>
      </c>
      <c r="AR19" s="9">
        <f t="shared" si="5"/>
        <v>10635000</v>
      </c>
      <c r="AS19" s="9">
        <f t="shared" si="5"/>
        <v>10635000</v>
      </c>
      <c r="AT19" s="9">
        <f t="shared" si="5"/>
        <v>10635000</v>
      </c>
      <c r="AU19" s="9">
        <f t="shared" si="5"/>
        <v>10635000</v>
      </c>
      <c r="AV19" s="9">
        <f t="shared" si="5"/>
        <v>10635000</v>
      </c>
      <c r="AW19" s="9">
        <f t="shared" si="5"/>
        <v>10635000</v>
      </c>
      <c r="AX19" s="9">
        <f t="shared" si="5"/>
        <v>10635000</v>
      </c>
      <c r="AY19" s="9">
        <f t="shared" si="5"/>
        <v>10635000</v>
      </c>
      <c r="AZ19" s="9">
        <f t="shared" si="5"/>
        <v>10635000</v>
      </c>
      <c r="BA19" s="9">
        <f t="shared" si="5"/>
        <v>10635000</v>
      </c>
      <c r="BB19" s="9">
        <f t="shared" si="5"/>
        <v>10635000</v>
      </c>
      <c r="BC19" s="9">
        <f t="shared" si="5"/>
        <v>10635000</v>
      </c>
      <c r="BD19" s="9">
        <f t="shared" si="5"/>
        <v>10635000</v>
      </c>
      <c r="BE19" s="9">
        <f t="shared" si="5"/>
        <v>10635000</v>
      </c>
      <c r="BF19" s="9">
        <f t="shared" si="5"/>
        <v>10635000</v>
      </c>
      <c r="BG19" s="9">
        <f t="shared" si="5"/>
        <v>10635000</v>
      </c>
      <c r="BH19" s="9">
        <f t="shared" si="5"/>
        <v>10635000</v>
      </c>
      <c r="BI19" s="9">
        <f t="shared" si="5"/>
        <v>10635000</v>
      </c>
      <c r="BJ19" s="9">
        <f t="shared" si="5"/>
        <v>10635000</v>
      </c>
      <c r="BK19" s="9">
        <f t="shared" si="5"/>
        <v>10635000</v>
      </c>
    </row>
    <row r="20" spans="2:64" ht="12.75" x14ac:dyDescent="0.15">
      <c r="B20" t="s">
        <v>274</v>
      </c>
      <c r="C20" s="9">
        <f>C19-C17</f>
        <v>0</v>
      </c>
      <c r="D20" s="9">
        <f t="shared" ref="D20:AI20" si="6">D19-C19</f>
        <v>0</v>
      </c>
      <c r="E20" s="9">
        <f t="shared" si="6"/>
        <v>0</v>
      </c>
      <c r="F20" s="9">
        <f t="shared" si="6"/>
        <v>0</v>
      </c>
      <c r="G20" s="9">
        <f t="shared" si="6"/>
        <v>10395000</v>
      </c>
      <c r="H20" s="9">
        <f t="shared" si="6"/>
        <v>160000</v>
      </c>
      <c r="I20" s="9">
        <f t="shared" si="6"/>
        <v>0</v>
      </c>
      <c r="J20" s="9">
        <f t="shared" si="6"/>
        <v>80000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ht="12.75" x14ac:dyDescent="0.15">
      <c r="B21" t="s">
        <v>167</v>
      </c>
      <c r="C21" s="9">
        <f>-'CAPEX-DEP_CWS '!E69</f>
        <v>0</v>
      </c>
      <c r="D21" s="9">
        <f>-'CAPEX-DEP_CWS '!F69</f>
        <v>0</v>
      </c>
      <c r="E21" s="9">
        <f>-'CAPEX-DEP_CWS '!G69</f>
        <v>0</v>
      </c>
      <c r="F21" s="9">
        <f>-'CAPEX-DEP_CWS '!H69</f>
        <v>0</v>
      </c>
      <c r="G21" s="9">
        <f>-'CAPEX-DEP_CWS '!I69</f>
        <v>-173250</v>
      </c>
      <c r="H21" s="9">
        <f>-'CAPEX-DEP_CWS '!J69</f>
        <v>-175916.66666666666</v>
      </c>
      <c r="I21" s="9">
        <f>-'CAPEX-DEP_CWS '!K69</f>
        <v>-175916.66666666666</v>
      </c>
      <c r="J21" s="9">
        <f>-'CAPEX-DEP_CWS '!L69</f>
        <v>-177250</v>
      </c>
      <c r="K21" s="9">
        <f>-'CAPEX-DEP_CWS '!M69</f>
        <v>-177250</v>
      </c>
      <c r="L21" s="9">
        <f>-'CAPEX-DEP_CWS '!N69</f>
        <v>-177250</v>
      </c>
      <c r="M21" s="9">
        <f>-'CAPEX-DEP_CWS '!O69</f>
        <v>-177250</v>
      </c>
      <c r="N21" s="9">
        <f>-'CAPEX-DEP_CWS '!P69</f>
        <v>-177250</v>
      </c>
      <c r="O21" s="9">
        <f>-'CAPEX-DEP_CWS '!Q69</f>
        <v>-177250</v>
      </c>
      <c r="P21" s="9">
        <f>-'CAPEX-DEP_CWS '!R69</f>
        <v>-177250</v>
      </c>
      <c r="Q21" s="9">
        <f>-'CAPEX-DEP_CWS '!S69</f>
        <v>-177250</v>
      </c>
      <c r="R21" s="9">
        <f>-'CAPEX-DEP_CWS '!T69</f>
        <v>-177250</v>
      </c>
      <c r="S21" s="9">
        <f>-'CAPEX-DEP_CWS '!U69</f>
        <v>-177250</v>
      </c>
      <c r="T21" s="9">
        <f>-'CAPEX-DEP_CWS '!V69</f>
        <v>-177250</v>
      </c>
      <c r="U21" s="9">
        <f>-'CAPEX-DEP_CWS '!W69</f>
        <v>-177250</v>
      </c>
      <c r="V21" s="9">
        <f>-'CAPEX-DEP_CWS '!X69</f>
        <v>-177250</v>
      </c>
      <c r="W21" s="9">
        <f>-'CAPEX-DEP_CWS '!Y69</f>
        <v>-177250</v>
      </c>
      <c r="X21" s="9">
        <f>-'CAPEX-DEP_CWS '!Z69</f>
        <v>-177250</v>
      </c>
      <c r="Y21" s="9">
        <f>-'CAPEX-DEP_CWS '!AA69</f>
        <v>-177250</v>
      </c>
      <c r="Z21" s="9">
        <f>-'CAPEX-DEP_CWS '!AB69</f>
        <v>-177250</v>
      </c>
      <c r="AA21" s="9">
        <f>-'CAPEX-DEP_CWS '!AC69</f>
        <v>-177250</v>
      </c>
      <c r="AB21" s="9">
        <f>-'CAPEX-DEP_CWS '!AD69</f>
        <v>-177250</v>
      </c>
      <c r="AC21" s="9">
        <f>-'CAPEX-DEP_CWS '!AE69</f>
        <v>-177250</v>
      </c>
      <c r="AD21" s="9">
        <f>-'CAPEX-DEP_CWS '!AF69</f>
        <v>-177250</v>
      </c>
      <c r="AE21" s="9">
        <f>-'CAPEX-DEP_CWS '!AG69</f>
        <v>-177250</v>
      </c>
      <c r="AF21" s="9">
        <f>-'CAPEX-DEP_CWS '!AH69</f>
        <v>-177250</v>
      </c>
      <c r="AG21" s="9">
        <f>-'CAPEX-DEP_CWS '!AI69</f>
        <v>-177250</v>
      </c>
      <c r="AH21" s="9">
        <f>-'CAPEX-DEP_CWS '!AJ69</f>
        <v>-177250</v>
      </c>
      <c r="AI21" s="9">
        <f>-'CAPEX-DEP_CWS '!AK69</f>
        <v>-177250</v>
      </c>
      <c r="AJ21" s="9">
        <f>-'CAPEX-DEP_CWS '!AL69</f>
        <v>-177250</v>
      </c>
      <c r="AK21" s="9">
        <f>-'CAPEX-DEP_CWS '!AM69</f>
        <v>-177250</v>
      </c>
      <c r="AL21" s="9">
        <f>-'CAPEX-DEP_CWS '!AN69</f>
        <v>-177250</v>
      </c>
      <c r="AM21" s="9">
        <f>-'CAPEX-DEP_CWS '!AO69</f>
        <v>-177250</v>
      </c>
      <c r="AN21" s="9">
        <f>-'CAPEX-DEP_CWS '!AP69</f>
        <v>-177250</v>
      </c>
      <c r="AO21" s="9">
        <f>-'CAPEX-DEP_CWS '!AQ69</f>
        <v>-177250</v>
      </c>
      <c r="AP21" s="9">
        <f>-'CAPEX-DEP_CWS '!AR69</f>
        <v>-177250</v>
      </c>
      <c r="AQ21" s="9">
        <f>-'CAPEX-DEP_CWS '!AS69</f>
        <v>-177250</v>
      </c>
      <c r="AR21" s="9">
        <f>-'CAPEX-DEP_CWS '!AT69</f>
        <v>-177250</v>
      </c>
      <c r="AS21" s="9">
        <f>-'CAPEX-DEP_CWS '!AU69</f>
        <v>-177250</v>
      </c>
      <c r="AT21" s="9">
        <f>-'CAPEX-DEP_CWS '!AV69</f>
        <v>-177250</v>
      </c>
      <c r="AU21" s="9">
        <f>-'CAPEX-DEP_CWS '!AW69</f>
        <v>-177250</v>
      </c>
      <c r="AV21" s="9">
        <f>-'CAPEX-DEP_CWS '!AX69</f>
        <v>-177250</v>
      </c>
      <c r="AW21" s="9">
        <f>-'CAPEX-DEP_CWS '!AY69</f>
        <v>-177250</v>
      </c>
      <c r="AX21" s="9">
        <f>-'CAPEX-DEP_CWS '!AZ69</f>
        <v>-177250</v>
      </c>
      <c r="AY21" s="9">
        <f>-'CAPEX-DEP_CWS '!BA69</f>
        <v>-177250</v>
      </c>
      <c r="AZ21" s="9">
        <f>-'CAPEX-DEP_CWS '!BB69</f>
        <v>-177250</v>
      </c>
      <c r="BA21" s="9">
        <f>-'CAPEX-DEP_CWS '!BC69</f>
        <v>-177250</v>
      </c>
      <c r="BB21" s="9">
        <f>-'CAPEX-DEP_CWS '!BD69</f>
        <v>-177250</v>
      </c>
      <c r="BC21" s="9">
        <f>-'CAPEX-DEP_CWS '!BE69</f>
        <v>-177250</v>
      </c>
      <c r="BD21" s="9">
        <f>-'CAPEX-DEP_CWS '!BF69</f>
        <v>-177250</v>
      </c>
      <c r="BE21" s="9">
        <f>-'CAPEX-DEP_CWS '!BG69</f>
        <v>-177250</v>
      </c>
      <c r="BF21" s="9">
        <f>-'CAPEX-DEP_CWS '!BH69</f>
        <v>-177250</v>
      </c>
      <c r="BG21" s="9">
        <f>-'CAPEX-DEP_CWS '!BI69</f>
        <v>-177250</v>
      </c>
      <c r="BH21" s="9">
        <f>-'CAPEX-DEP_CWS '!BJ69</f>
        <v>-177250</v>
      </c>
      <c r="BI21" s="9">
        <f>-'CAPEX-DEP_CWS '!BK69</f>
        <v>-177250</v>
      </c>
      <c r="BJ21" s="9">
        <f>-'CAPEX-DEP_CWS '!BL69</f>
        <v>-177250</v>
      </c>
      <c r="BK21" s="9">
        <f>-'CAPEX-DEP_CWS '!BM69</f>
        <v>-177250</v>
      </c>
    </row>
    <row r="22" spans="2:64" ht="12.75" x14ac:dyDescent="0.15">
      <c r="B22" t="s">
        <v>275</v>
      </c>
      <c r="C22" s="9">
        <f>C21</f>
        <v>0</v>
      </c>
      <c r="D22" s="9">
        <f t="shared" ref="D22:AI22" si="8">D21+C22</f>
        <v>0</v>
      </c>
      <c r="E22" s="9">
        <f t="shared" si="8"/>
        <v>0</v>
      </c>
      <c r="F22" s="9">
        <f t="shared" si="8"/>
        <v>0</v>
      </c>
      <c r="G22" s="9">
        <f t="shared" si="8"/>
        <v>-173250</v>
      </c>
      <c r="H22" s="9">
        <f t="shared" si="8"/>
        <v>-349166.66666666663</v>
      </c>
      <c r="I22" s="9">
        <f t="shared" si="8"/>
        <v>-525083.33333333326</v>
      </c>
      <c r="J22" s="9">
        <f t="shared" si="8"/>
        <v>-702333.33333333326</v>
      </c>
      <c r="K22" s="9">
        <f t="shared" si="8"/>
        <v>-879583.33333333326</v>
      </c>
      <c r="L22" s="9">
        <f t="shared" si="8"/>
        <v>-1056833.3333333333</v>
      </c>
      <c r="M22" s="9">
        <f t="shared" si="8"/>
        <v>-1234083.3333333333</v>
      </c>
      <c r="N22" s="9">
        <f t="shared" si="8"/>
        <v>-1411333.3333333333</v>
      </c>
      <c r="O22" s="9">
        <f t="shared" si="8"/>
        <v>-1588583.3333333333</v>
      </c>
      <c r="P22" s="9">
        <f t="shared" si="8"/>
        <v>-1765833.3333333333</v>
      </c>
      <c r="Q22" s="9">
        <f t="shared" si="8"/>
        <v>-1943083.3333333333</v>
      </c>
      <c r="R22" s="9">
        <f t="shared" si="8"/>
        <v>-2120333.333333333</v>
      </c>
      <c r="S22" s="9">
        <f t="shared" si="8"/>
        <v>-2297583.333333333</v>
      </c>
      <c r="T22" s="9">
        <f t="shared" si="8"/>
        <v>-2474833.333333333</v>
      </c>
      <c r="U22" s="9">
        <f t="shared" si="8"/>
        <v>-2652083.333333333</v>
      </c>
      <c r="V22" s="9">
        <f t="shared" si="8"/>
        <v>-2829333.333333333</v>
      </c>
      <c r="W22" s="9">
        <f t="shared" si="8"/>
        <v>-3006583.333333333</v>
      </c>
      <c r="X22" s="9">
        <f t="shared" si="8"/>
        <v>-3183833.333333333</v>
      </c>
      <c r="Y22" s="9">
        <f t="shared" si="8"/>
        <v>-3361083.333333333</v>
      </c>
      <c r="Z22" s="9">
        <f t="shared" si="8"/>
        <v>-3538333.333333333</v>
      </c>
      <c r="AA22" s="9">
        <f t="shared" si="8"/>
        <v>-3715583.333333333</v>
      </c>
      <c r="AB22" s="9">
        <f t="shared" si="8"/>
        <v>-3892833.333333333</v>
      </c>
      <c r="AC22" s="9">
        <f t="shared" si="8"/>
        <v>-4070083.333333333</v>
      </c>
      <c r="AD22" s="9">
        <f t="shared" si="8"/>
        <v>-4247333.333333333</v>
      </c>
      <c r="AE22" s="9">
        <f t="shared" si="8"/>
        <v>-4424583.333333333</v>
      </c>
      <c r="AF22" s="9">
        <f t="shared" si="8"/>
        <v>-4601833.333333333</v>
      </c>
      <c r="AG22" s="9">
        <f t="shared" si="8"/>
        <v>-4779083.333333333</v>
      </c>
      <c r="AH22" s="9">
        <f t="shared" si="8"/>
        <v>-4956333.333333333</v>
      </c>
      <c r="AI22" s="9">
        <f t="shared" si="8"/>
        <v>-5133583.333333333</v>
      </c>
      <c r="AJ22" s="9">
        <f t="shared" ref="AJ22:BK22" si="9">AJ21+AI22</f>
        <v>-5310833.333333333</v>
      </c>
      <c r="AK22" s="9">
        <f t="shared" si="9"/>
        <v>-5488083.333333333</v>
      </c>
      <c r="AL22" s="9">
        <f t="shared" si="9"/>
        <v>-5665333.333333333</v>
      </c>
      <c r="AM22" s="9">
        <f t="shared" si="9"/>
        <v>-5842583.333333333</v>
      </c>
      <c r="AN22" s="9">
        <f t="shared" si="9"/>
        <v>-6019833.333333333</v>
      </c>
      <c r="AO22" s="9">
        <f t="shared" si="9"/>
        <v>-6197083.333333333</v>
      </c>
      <c r="AP22" s="9">
        <f t="shared" si="9"/>
        <v>-6374333.333333333</v>
      </c>
      <c r="AQ22" s="9">
        <f t="shared" si="9"/>
        <v>-6551583.333333333</v>
      </c>
      <c r="AR22" s="9">
        <f t="shared" si="9"/>
        <v>-6728833.333333333</v>
      </c>
      <c r="AS22" s="9">
        <f t="shared" si="9"/>
        <v>-6906083.333333333</v>
      </c>
      <c r="AT22" s="9">
        <f t="shared" si="9"/>
        <v>-7083333.333333333</v>
      </c>
      <c r="AU22" s="9">
        <f t="shared" si="9"/>
        <v>-7260583.333333333</v>
      </c>
      <c r="AV22" s="9">
        <f t="shared" si="9"/>
        <v>-7437833.333333333</v>
      </c>
      <c r="AW22" s="9">
        <f t="shared" si="9"/>
        <v>-7615083.333333333</v>
      </c>
      <c r="AX22" s="9">
        <f t="shared" si="9"/>
        <v>-7792333.333333333</v>
      </c>
      <c r="AY22" s="9">
        <f t="shared" si="9"/>
        <v>-7969583.333333333</v>
      </c>
      <c r="AZ22" s="9">
        <f t="shared" si="9"/>
        <v>-8146833.333333333</v>
      </c>
      <c r="BA22" s="9">
        <f t="shared" si="9"/>
        <v>-8324083.333333333</v>
      </c>
      <c r="BB22" s="9">
        <f t="shared" si="9"/>
        <v>-8501333.3333333321</v>
      </c>
      <c r="BC22" s="9">
        <f t="shared" si="9"/>
        <v>-8678583.3333333321</v>
      </c>
      <c r="BD22" s="9">
        <f t="shared" si="9"/>
        <v>-8855833.3333333321</v>
      </c>
      <c r="BE22" s="9">
        <f t="shared" si="9"/>
        <v>-9033083.3333333321</v>
      </c>
      <c r="BF22" s="9">
        <f t="shared" si="9"/>
        <v>-9210333.3333333321</v>
      </c>
      <c r="BG22" s="9">
        <f t="shared" si="9"/>
        <v>-9387583.3333333321</v>
      </c>
      <c r="BH22" s="9">
        <f t="shared" si="9"/>
        <v>-9564833.3333333321</v>
      </c>
      <c r="BI22" s="9">
        <f t="shared" si="9"/>
        <v>-9742083.3333333321</v>
      </c>
      <c r="BJ22" s="9">
        <f t="shared" si="9"/>
        <v>-9919333.3333333321</v>
      </c>
      <c r="BK22" s="9">
        <f t="shared" si="9"/>
        <v>-10096583.333333332</v>
      </c>
    </row>
    <row r="23" spans="2:64" ht="12.75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ht="12.75" x14ac:dyDescent="0.15">
      <c r="B24" t="s">
        <v>276</v>
      </c>
      <c r="C24" s="9">
        <f t="shared" ref="C24:AH24" si="10">C19+C22</f>
        <v>0</v>
      </c>
      <c r="D24" s="9">
        <f t="shared" si="10"/>
        <v>0</v>
      </c>
      <c r="E24" s="9">
        <f t="shared" si="10"/>
        <v>0</v>
      </c>
      <c r="F24" s="9">
        <f t="shared" si="10"/>
        <v>0</v>
      </c>
      <c r="G24" s="9">
        <f t="shared" si="10"/>
        <v>10221750</v>
      </c>
      <c r="H24" s="9">
        <f t="shared" si="10"/>
        <v>10205833.333333334</v>
      </c>
      <c r="I24" s="9">
        <f t="shared" si="10"/>
        <v>10029916.666666666</v>
      </c>
      <c r="J24" s="9">
        <f t="shared" si="10"/>
        <v>9932666.666666666</v>
      </c>
      <c r="K24" s="9">
        <f t="shared" si="10"/>
        <v>9755416.666666666</v>
      </c>
      <c r="L24" s="9">
        <f t="shared" si="10"/>
        <v>9578166.666666666</v>
      </c>
      <c r="M24" s="9">
        <f t="shared" si="10"/>
        <v>9400916.666666666</v>
      </c>
      <c r="N24" s="9">
        <f t="shared" si="10"/>
        <v>9223666.666666666</v>
      </c>
      <c r="O24" s="9">
        <f t="shared" si="10"/>
        <v>9046416.666666666</v>
      </c>
      <c r="P24" s="9">
        <f t="shared" si="10"/>
        <v>8869166.666666666</v>
      </c>
      <c r="Q24" s="9">
        <f t="shared" si="10"/>
        <v>8691916.666666666</v>
      </c>
      <c r="R24" s="9">
        <f t="shared" si="10"/>
        <v>8514666.6666666679</v>
      </c>
      <c r="S24" s="9">
        <f t="shared" si="10"/>
        <v>8337416.666666667</v>
      </c>
      <c r="T24" s="9">
        <f t="shared" si="10"/>
        <v>8160166.666666667</v>
      </c>
      <c r="U24" s="9">
        <f t="shared" si="10"/>
        <v>7982916.666666667</v>
      </c>
      <c r="V24" s="9">
        <f t="shared" si="10"/>
        <v>7805666.666666667</v>
      </c>
      <c r="W24" s="9">
        <f t="shared" si="10"/>
        <v>7628416.666666667</v>
      </c>
      <c r="X24" s="9">
        <f t="shared" si="10"/>
        <v>7451166.666666667</v>
      </c>
      <c r="Y24" s="9">
        <f t="shared" si="10"/>
        <v>7273916.666666667</v>
      </c>
      <c r="Z24" s="9">
        <f t="shared" si="10"/>
        <v>7096666.666666667</v>
      </c>
      <c r="AA24" s="9">
        <f t="shared" si="10"/>
        <v>6919416.666666667</v>
      </c>
      <c r="AB24" s="9">
        <f t="shared" si="10"/>
        <v>6742166.666666667</v>
      </c>
      <c r="AC24" s="9">
        <f t="shared" si="10"/>
        <v>6564916.666666667</v>
      </c>
      <c r="AD24" s="9">
        <f t="shared" si="10"/>
        <v>6387666.666666667</v>
      </c>
      <c r="AE24" s="9">
        <f t="shared" si="10"/>
        <v>6210416.666666667</v>
      </c>
      <c r="AF24" s="9">
        <f t="shared" si="10"/>
        <v>6033166.666666667</v>
      </c>
      <c r="AG24" s="9">
        <f t="shared" si="10"/>
        <v>5855916.666666667</v>
      </c>
      <c r="AH24" s="9">
        <f t="shared" si="10"/>
        <v>5678666.666666667</v>
      </c>
      <c r="AI24" s="9">
        <f t="shared" ref="AI24:BK24" si="11">AI19+AI22</f>
        <v>5501416.666666667</v>
      </c>
      <c r="AJ24" s="9">
        <f t="shared" si="11"/>
        <v>5324166.666666667</v>
      </c>
      <c r="AK24" s="9">
        <f t="shared" si="11"/>
        <v>5146916.666666667</v>
      </c>
      <c r="AL24" s="9">
        <f t="shared" si="11"/>
        <v>4969666.666666667</v>
      </c>
      <c r="AM24" s="9">
        <f t="shared" si="11"/>
        <v>4792416.666666667</v>
      </c>
      <c r="AN24" s="9">
        <f t="shared" si="11"/>
        <v>4615166.666666667</v>
      </c>
      <c r="AO24" s="9">
        <f t="shared" si="11"/>
        <v>4437916.666666667</v>
      </c>
      <c r="AP24" s="9">
        <f t="shared" si="11"/>
        <v>4260666.666666667</v>
      </c>
      <c r="AQ24" s="9">
        <f t="shared" si="11"/>
        <v>4083416.666666667</v>
      </c>
      <c r="AR24" s="9">
        <f t="shared" si="11"/>
        <v>3906166.666666667</v>
      </c>
      <c r="AS24" s="9">
        <f t="shared" si="11"/>
        <v>3728916.666666667</v>
      </c>
      <c r="AT24" s="9">
        <f t="shared" si="11"/>
        <v>3551666.666666667</v>
      </c>
      <c r="AU24" s="9">
        <f t="shared" si="11"/>
        <v>3374416.666666667</v>
      </c>
      <c r="AV24" s="9">
        <f t="shared" si="11"/>
        <v>3197166.666666667</v>
      </c>
      <c r="AW24" s="9">
        <f t="shared" si="11"/>
        <v>3019916.666666667</v>
      </c>
      <c r="AX24" s="9">
        <f t="shared" si="11"/>
        <v>2842666.666666667</v>
      </c>
      <c r="AY24" s="9">
        <f t="shared" si="11"/>
        <v>2665416.666666667</v>
      </c>
      <c r="AZ24" s="9">
        <f t="shared" si="11"/>
        <v>2488166.666666667</v>
      </c>
      <c r="BA24" s="9">
        <f t="shared" si="11"/>
        <v>2310916.666666667</v>
      </c>
      <c r="BB24" s="9">
        <f t="shared" si="11"/>
        <v>2133666.6666666679</v>
      </c>
      <c r="BC24" s="9">
        <f t="shared" si="11"/>
        <v>1956416.6666666679</v>
      </c>
      <c r="BD24" s="9">
        <f t="shared" si="11"/>
        <v>1779166.6666666679</v>
      </c>
      <c r="BE24" s="9">
        <f t="shared" si="11"/>
        <v>1601916.6666666679</v>
      </c>
      <c r="BF24" s="9">
        <f t="shared" si="11"/>
        <v>1424666.6666666679</v>
      </c>
      <c r="BG24" s="9">
        <f t="shared" si="11"/>
        <v>1247416.6666666679</v>
      </c>
      <c r="BH24" s="9">
        <f t="shared" si="11"/>
        <v>1070166.6666666679</v>
      </c>
      <c r="BI24" s="9">
        <f t="shared" si="11"/>
        <v>892916.66666666791</v>
      </c>
      <c r="BJ24" s="9">
        <f t="shared" si="11"/>
        <v>715666.66666666791</v>
      </c>
      <c r="BK24" s="9">
        <f t="shared" si="11"/>
        <v>538416.66666666791</v>
      </c>
    </row>
    <row r="25" spans="2:64" ht="12.75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ht="12.75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2:M2"/>
    <mergeCell ref="N2:Y2"/>
    <mergeCell ref="Z2:AK2"/>
    <mergeCell ref="AL2:AW2"/>
    <mergeCell ref="AX2:BI2"/>
    <mergeCell ref="B14:M14"/>
    <mergeCell ref="N14:Y14"/>
    <mergeCell ref="Z14:AK14"/>
    <mergeCell ref="AL14:AW14"/>
    <mergeCell ref="AX14:BI14"/>
  </mergeCells>
  <hyperlinks>
    <hyperlink ref="G18" location="'CAPEX _CWS '!I50" display="'CAPEX _CWS '!I50" xr:uid="{84C77B32-F98C-D34E-B8F4-99C44DB153B7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505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0</v>
      </c>
      <c r="E5" s="62">
        <f>SUM('CAPEX _CWS '!R7:AC7)</f>
        <v>0</v>
      </c>
      <c r="F5" s="62">
        <f>SUM('CAPEX _CWS '!AD7:AO7)</f>
        <v>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160000</v>
      </c>
      <c r="E6" s="62">
        <f>SUM('CAPEX _CWS '!R8:AC8)</f>
        <v>0</v>
      </c>
      <c r="F6" s="62">
        <f>SUM('CAPEX _CWS '!AD8:AO8)</f>
        <v>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506</v>
      </c>
      <c r="C7" s="62">
        <f>'CAPEX _CWS '!E9</f>
        <v>0</v>
      </c>
      <c r="D7" s="62">
        <f>SUM('CAPEX _CWS '!F9:Q9)</f>
        <v>160000</v>
      </c>
      <c r="E7" s="62">
        <f>SUM('CAPEX _CWS '!R9:AC9)</f>
        <v>0</v>
      </c>
      <c r="F7" s="62">
        <f>SUM('CAPEX _CWS '!AD9:AO9)</f>
        <v>0</v>
      </c>
      <c r="G7" s="62">
        <f>SUM('CAPEX _CWS '!AP9:BA9)</f>
        <v>0</v>
      </c>
      <c r="H7" s="62">
        <f>SUM('CAPEX _CWS '!BB9:BM9)</f>
        <v>0</v>
      </c>
      <c r="I7" s="64">
        <f>SUM(C7:H7)</f>
        <v>160000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381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700000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421</v>
      </c>
      <c r="C11" s="62">
        <f>'CAPEX _CWS '!E13</f>
        <v>0</v>
      </c>
      <c r="D11" s="62">
        <f>SUM('CAPEX _CWS '!F13:Q13)</f>
        <v>320000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507</v>
      </c>
      <c r="C12" s="62">
        <f>'CAPEX _CWS '!E14</f>
        <v>0</v>
      </c>
      <c r="D12" s="62">
        <f>SUM('CAPEX _CWS '!F14:Q14)</f>
        <v>1020000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397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1500000</v>
      </c>
      <c r="E17" s="62">
        <f>SUM('CAPEX _CWS '!R19:AC19)</f>
        <v>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400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398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415</v>
      </c>
      <c r="C27" s="62">
        <f>'CAPEX _CWS '!E29</f>
        <v>0</v>
      </c>
      <c r="D27" s="62">
        <f>SUM('CAPEX _CWS '!F29:Q29)</f>
        <v>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416</v>
      </c>
      <c r="C28" s="62">
        <f>'CAPEX _CWS '!E30</f>
        <v>0</v>
      </c>
      <c r="D28" s="62">
        <f>SUM('CAPEX _CWS '!F30:Q30)</f>
        <v>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399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417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'!E44</f>
        <v>0</v>
      </c>
      <c r="D32" s="62">
        <f>SUM('CAPEX _CWS '!F44:Q44)</f>
        <v>0</v>
      </c>
      <c r="E32" s="62">
        <f>SUM('CAPEX _CWS '!R44:AC44)</f>
        <v>0</v>
      </c>
      <c r="F32" s="62">
        <f>SUM('CAPEX _CWS '!AD44:AO44)</f>
        <v>0</v>
      </c>
      <c r="G32" s="62">
        <f>SUM('CAPEX _CWS '!AP44:BA44)</f>
        <v>0</v>
      </c>
      <c r="H32" s="62">
        <f>SUM('CAPEX _CWS '!BB44:BM44)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401</v>
      </c>
      <c r="C34" s="62">
        <f>'CAPEX _CWS '!E46</f>
        <v>0</v>
      </c>
      <c r="D34" s="62">
        <f>SUM('CAPEX _CWS '!F46:Q46)</f>
        <v>0</v>
      </c>
      <c r="E34" s="62">
        <f>SUM('CAPEX _CWS '!R46:AC46)</f>
        <v>0</v>
      </c>
      <c r="F34" s="62">
        <f>SUM('CAPEX _CWS '!AD46:AO46)</f>
        <v>0</v>
      </c>
      <c r="G34" s="62">
        <f>SUM('CAPEX _CWS '!AP46:BA46)</f>
        <v>0</v>
      </c>
      <c r="H34" s="62">
        <f>SUM('CAPEX _CWS '!BB46:BM46)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'!E48</f>
        <v>0</v>
      </c>
      <c r="D36" s="62">
        <f>SUM('CAPEX _CWS '!F48:Q48)</f>
        <v>9455000</v>
      </c>
      <c r="E36" s="62">
        <f>SUM('CAPEX _CWS '!R48:AC48)</f>
        <v>0</v>
      </c>
      <c r="F36" s="62">
        <f>SUM('CAPEX _CWS '!AD48:AO48)</f>
        <v>0</v>
      </c>
      <c r="G36" s="62">
        <f>SUM('CAPEX _CWS '!AP48:BA48)</f>
        <v>0</v>
      </c>
      <c r="H36" s="62">
        <f>SUM('CAPEX _CWS '!BB48:BM48)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'!E50</f>
        <v>0</v>
      </c>
      <c r="D38" s="62">
        <f>SUM('CAPEX _CWS '!F50:Q50)</f>
        <v>10635000</v>
      </c>
      <c r="E38" s="62">
        <f>SUM('CAPEX _CWS '!R50:AC50)</f>
        <v>0</v>
      </c>
      <c r="F38" s="62">
        <f>SUM('CAPEX _CWS '!AD50:AO50)</f>
        <v>0</v>
      </c>
      <c r="G38" s="62">
        <f>SUM('CAPEX _CWS '!AP50:BA50)</f>
        <v>0</v>
      </c>
      <c r="H38" s="62">
        <f>SUM('CAPEX _CWS '!BB50:BM50)</f>
        <v>0</v>
      </c>
      <c r="I38" s="64">
        <f>SUM(C38:H38)</f>
        <v>10635000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285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10635000</v>
      </c>
      <c r="F43" s="3">
        <f>'CAPEX-FA_CWS '!F5</f>
        <v>10635000</v>
      </c>
      <c r="G43" s="3">
        <f>'CAPEX-FA_CWS '!G5</f>
        <v>10635000</v>
      </c>
      <c r="H43" s="3">
        <f>'CAPEX-FA_CWS '!H5</f>
        <v>10635000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10635000</v>
      </c>
      <c r="E44" s="3">
        <f>'CAPEX-FA_CWS '!E6</f>
        <v>0</v>
      </c>
      <c r="F44" s="3">
        <f>'CAPEX-FA_CWS '!F6</f>
        <v>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10635000</v>
      </c>
      <c r="E45" s="3">
        <f>'CAPEX-FA_CWS '!E7</f>
        <v>10635000</v>
      </c>
      <c r="F45" s="3">
        <f>'CAPEX-FA_CWS '!F7</f>
        <v>10635000</v>
      </c>
      <c r="G45" s="3">
        <f>'CAPEX-FA_CWS '!G7</f>
        <v>10635000</v>
      </c>
      <c r="H45" s="3">
        <f>'CAPEX-FA_CWS '!H7</f>
        <v>10635000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10635000</v>
      </c>
      <c r="E46" s="3">
        <f>'CAPEX-FA_CWS '!E8</f>
        <v>0</v>
      </c>
      <c r="F46" s="3">
        <f>'CAPEX-FA_CWS '!F8</f>
        <v>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-1588583.3333333333</v>
      </c>
      <c r="E47" s="3">
        <f>'CAPEX-FA_CWS '!E9</f>
        <v>-2127000</v>
      </c>
      <c r="F47" s="3">
        <f>'CAPEX-FA_CWS '!F9</f>
        <v>-2127000</v>
      </c>
      <c r="G47" s="3">
        <f>'CAPEX-FA_CWS '!G9</f>
        <v>-2127000</v>
      </c>
      <c r="H47" s="3">
        <f>'CAPEX-FA_CWS '!H9</f>
        <v>-2127000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-1588583.3333333333</v>
      </c>
      <c r="E48" s="3">
        <f>'CAPEX-FA_CWS '!E10</f>
        <v>-3715583.333333333</v>
      </c>
      <c r="F48" s="3">
        <f>'CAPEX-FA_CWS '!F10</f>
        <v>-5842583.333333333</v>
      </c>
      <c r="G48" s="3">
        <f>'CAPEX-FA_CWS '!G10</f>
        <v>-7969583.333333333</v>
      </c>
      <c r="H48" s="3">
        <f>'CAPEX-FA_CWS '!H10</f>
        <v>-10096583.333333332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276</v>
      </c>
      <c r="C50" s="64">
        <f>'CAPEX-FA_CWS '!C12</f>
        <v>0</v>
      </c>
      <c r="D50" s="64">
        <f>'CAPEX-FA_CWS '!D12</f>
        <v>9046416.666666666</v>
      </c>
      <c r="E50" s="64">
        <f>'CAPEX-FA_CWS '!E12</f>
        <v>6919416.666666667</v>
      </c>
      <c r="F50" s="64">
        <f>'CAPEX-FA_CWS '!F12</f>
        <v>4792416.666666667</v>
      </c>
      <c r="G50" s="64">
        <f>'CAPEX-FA_CWS '!G12</f>
        <v>2665416.666666667</v>
      </c>
      <c r="H50" s="64">
        <f>'CAPEX-FA_CWS '!H12</f>
        <v>538416.66666666791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95" t="s">
        <v>279</v>
      </c>
      <c r="I1" s="395"/>
      <c r="J1" s="395"/>
      <c r="K1" s="395"/>
      <c r="L1" s="68"/>
      <c r="M1" s="292" t="s">
        <v>282</v>
      </c>
      <c r="N1" s="292" t="s">
        <v>283</v>
      </c>
    </row>
    <row r="2" spans="1:66" ht="16" x14ac:dyDescent="0.2">
      <c r="H2" s="292" t="s">
        <v>280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281</v>
      </c>
      <c r="P2" s="267"/>
      <c r="Q2" s="267"/>
    </row>
    <row r="3" spans="1:66" x14ac:dyDescent="0.15"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10"/>
      <c r="S3" s="387" t="s">
        <v>36</v>
      </c>
      <c r="T3" s="387"/>
      <c r="U3" s="387"/>
      <c r="V3" s="387"/>
      <c r="W3" s="387"/>
      <c r="X3" s="387"/>
      <c r="Y3" s="387"/>
      <c r="Z3" s="387"/>
      <c r="AA3" s="387"/>
      <c r="AB3" s="387"/>
      <c r="AC3" s="387"/>
      <c r="AD3" s="387"/>
      <c r="AE3" s="10"/>
      <c r="AF3" s="387" t="s">
        <v>37</v>
      </c>
      <c r="AG3" s="387"/>
      <c r="AH3" s="387"/>
      <c r="AI3" s="387"/>
      <c r="AJ3" s="387"/>
      <c r="AK3" s="387"/>
      <c r="AL3" s="387"/>
      <c r="AM3" s="387"/>
      <c r="AN3" s="387"/>
      <c r="AO3" s="387"/>
      <c r="AP3" s="387"/>
      <c r="AQ3" s="387"/>
      <c r="AR3" s="10"/>
      <c r="AS3" s="387" t="s">
        <v>38</v>
      </c>
      <c r="AT3" s="387"/>
      <c r="AU3" s="387"/>
      <c r="AV3" s="387"/>
      <c r="AW3" s="387"/>
      <c r="AX3" s="387"/>
      <c r="AY3" s="387"/>
      <c r="AZ3" s="387"/>
      <c r="BA3" s="387"/>
      <c r="BB3" s="387"/>
      <c r="BC3" s="387"/>
      <c r="BD3" s="387"/>
      <c r="BE3" s="10"/>
      <c r="BF3" s="387" t="s">
        <v>39</v>
      </c>
      <c r="BG3" s="387"/>
      <c r="BH3" s="387"/>
      <c r="BI3" s="387"/>
      <c r="BJ3" s="387"/>
      <c r="BK3" s="387"/>
      <c r="BL3" s="387"/>
      <c r="BM3" s="387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277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270</v>
      </c>
      <c r="B6" s="34" t="s">
        <v>211</v>
      </c>
      <c r="C6" s="33" t="s">
        <v>212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213</v>
      </c>
      <c r="B7" s="180">
        <v>0</v>
      </c>
      <c r="C7" s="33" t="s">
        <v>147</v>
      </c>
      <c r="D7" s="67">
        <f>'CAPEX _CWS '!$E$50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214</v>
      </c>
      <c r="B8" s="180">
        <v>1</v>
      </c>
      <c r="C8" s="33" t="s">
        <v>40</v>
      </c>
      <c r="D8" s="67">
        <f>'CAPEX _CWS '!$F$50</f>
        <v>0</v>
      </c>
      <c r="E8" s="67"/>
      <c r="F8" s="70">
        <f>$D8/$N$2</f>
        <v>0</v>
      </c>
      <c r="G8" s="63">
        <f>IF(SUM(F8)&lt;$D8,$D8/$N$2,0)</f>
        <v>0</v>
      </c>
      <c r="H8" s="63">
        <f>IF(SUM($E8:G8)&lt;$D8,$D8/$N$2,0)</f>
        <v>0</v>
      </c>
      <c r="I8" s="63">
        <f>IF(SUM($E8:H8)&lt;$D8,$D8/$N$2,0)</f>
        <v>0</v>
      </c>
      <c r="J8" s="63">
        <f>IF(SUM($E8:I8)&lt;$D8,$D8/$N$2,0)</f>
        <v>0</v>
      </c>
      <c r="K8" s="63">
        <f>IF(SUM($E8:J8)&lt;$D8,$D8/$N$2,0)</f>
        <v>0</v>
      </c>
      <c r="L8" s="63">
        <f>IF(SUM($E8:K8)&lt;$D8,$D8/$N$2,0)</f>
        <v>0</v>
      </c>
      <c r="M8" s="63">
        <f>IF(SUM($E8:L8)&lt;$D8,$D8/$N$2,0)</f>
        <v>0</v>
      </c>
      <c r="N8" s="63">
        <f>IF(SUM($E8:M8)&lt;$D8,$D8/$N$2,0)</f>
        <v>0</v>
      </c>
      <c r="O8" s="63">
        <f>IF(SUM($E8:N8)&lt;$D8,$D8/$N$2,0)</f>
        <v>0</v>
      </c>
      <c r="P8" s="63">
        <f>IF(SUM($E8:O8)&lt;$D8,$D8/$N$2,0)</f>
        <v>0</v>
      </c>
      <c r="Q8" s="63">
        <f>IF(SUM($E8:P8)&lt;$D8,$D8/$N$2,0)</f>
        <v>0</v>
      </c>
      <c r="R8" s="63">
        <f>IF(SUM($E8:Q8)&lt;$D8,$D8/$N$2,0)</f>
        <v>0</v>
      </c>
      <c r="S8" s="63">
        <f>IF(SUM($E8:R8)&lt;$D8,$D8/$N$2,0)</f>
        <v>0</v>
      </c>
      <c r="T8" s="63">
        <f>IF(SUM($E8:S8)&lt;$D8,$D8/$N$2,0)</f>
        <v>0</v>
      </c>
      <c r="U8" s="63">
        <f>IF(SUM($E8:T8)&lt;$D8,$D8/$N$2,0)</f>
        <v>0</v>
      </c>
      <c r="V8" s="63">
        <f>IF(SUM($E8:U8)&lt;$D8,$D8/$N$2,0)</f>
        <v>0</v>
      </c>
      <c r="W8" s="63">
        <f>IF(SUM($E8:V8)&lt;$D8,$D8/$N$2,0)</f>
        <v>0</v>
      </c>
      <c r="X8" s="63">
        <f>IF(SUM($E8:W8)&lt;$D8,$D8/$N$2,0)</f>
        <v>0</v>
      </c>
      <c r="Y8" s="63">
        <f>IF(SUM($E8:X8)&lt;$D8,$D8/$N$2,0)</f>
        <v>0</v>
      </c>
      <c r="Z8" s="63">
        <f>IF(SUM($E8:Y8)&lt;$D8,$D8/$N$2,0)</f>
        <v>0</v>
      </c>
      <c r="AA8" s="63">
        <f>IF(SUM($E8:Z8)&lt;$D8,$D8/$N$2,0)</f>
        <v>0</v>
      </c>
      <c r="AB8" s="63">
        <f>IF(SUM($E8:AA8)&lt;$D8,$D8/$N$2,0)</f>
        <v>0</v>
      </c>
      <c r="AC8" s="63">
        <f>IF(SUM($E8:AB8)&lt;$D8,$D8/$N$2,0)</f>
        <v>0</v>
      </c>
      <c r="AD8" s="63">
        <f>IF(SUM($E8:AC8)&lt;$D8,$D8/$N$2,0)</f>
        <v>0</v>
      </c>
      <c r="AE8" s="63">
        <f>IF(SUM($E8:AD8)&lt;$D8,$D8/$N$2,0)</f>
        <v>0</v>
      </c>
      <c r="AF8" s="63">
        <f>IF(SUM($E8:AE8)&lt;$D8,$D8/$N$2,0)</f>
        <v>0</v>
      </c>
      <c r="AG8" s="63">
        <f>IF(SUM($E8:AF8)&lt;$D8,$D8/$N$2,0)</f>
        <v>0</v>
      </c>
      <c r="AH8" s="63">
        <f>IF(SUM($E8:AG8)&lt;$D8,$D8/$N$2,0)</f>
        <v>0</v>
      </c>
      <c r="AI8" s="63">
        <f>IF(SUM($E8:AH8)&lt;$D8,$D8/$N$2,0)</f>
        <v>0</v>
      </c>
      <c r="AJ8" s="63">
        <f>IF(SUM($E8:AI8)&lt;$D8,$D8/$N$2,0)</f>
        <v>0</v>
      </c>
      <c r="AK8" s="63">
        <f>IF(SUM($E8:AJ8)&lt;$D8,$D8/$N$2,0)</f>
        <v>0</v>
      </c>
      <c r="AL8" s="63">
        <f>IF(SUM($E8:AK8)&lt;$D8,$D8/$N$2,0)</f>
        <v>0</v>
      </c>
      <c r="AM8" s="63">
        <f>IF(SUM($E8:AL8)&lt;$D8,$D8/$N$2,0)</f>
        <v>0</v>
      </c>
      <c r="AN8" s="63">
        <f>IF(SUM($E8:AM8)&lt;$D8,$D8/$N$2,0)</f>
        <v>0</v>
      </c>
      <c r="AO8" s="63">
        <f>IF(SUM($E8:AN8)&lt;$D8,$D8/$N$2,0)</f>
        <v>0</v>
      </c>
      <c r="AP8" s="63">
        <f>IF(SUM($E8:AO8)&lt;$D8,$D8/$N$2,0)</f>
        <v>0</v>
      </c>
      <c r="AQ8" s="63">
        <f>IF(SUM($E8:AP8)&lt;$D8,$D8/$N$2,0)</f>
        <v>0</v>
      </c>
      <c r="AR8" s="63">
        <f>IF(SUM($E8:AQ8)&lt;$D8,$D8/$N$2,0)</f>
        <v>0</v>
      </c>
      <c r="AS8" s="63">
        <f>IF(SUM($E8:AR8)&lt;$D8,$D8/$N$2,0)</f>
        <v>0</v>
      </c>
      <c r="AT8" s="63">
        <f>IF(SUM($E8:AS8)&lt;$D8,$D8/$N$2,0)</f>
        <v>0</v>
      </c>
      <c r="AU8" s="63">
        <f>IF(SUM($E8:AT8)&lt;$D8,$D8/$N$2,0)</f>
        <v>0</v>
      </c>
      <c r="AV8" s="63">
        <f>IF(SUM($E8:AU8)&lt;$D8,$D8/$N$2,0)</f>
        <v>0</v>
      </c>
      <c r="AW8" s="63">
        <f>IF(SUM($E8:AV8)&lt;$D8,$D8/$N$2,0)</f>
        <v>0</v>
      </c>
      <c r="AX8" s="63">
        <f>IF(SUM($E8:AW8)&lt;$D8,$D8/$N$2,0)</f>
        <v>0</v>
      </c>
      <c r="AY8" s="63">
        <f>IF(SUM($E8:AX8)&lt;$D8,$D8/$N$2,0)</f>
        <v>0</v>
      </c>
      <c r="AZ8" s="63">
        <f>IF(SUM($E8:AY8)&lt;$D8,$D8/$N$2,0)</f>
        <v>0</v>
      </c>
      <c r="BA8" s="63">
        <f>IF(SUM($E8:AZ8)&lt;$D8,$D8/$N$2,0)</f>
        <v>0</v>
      </c>
      <c r="BB8" s="63">
        <f>IF(SUM($E8:BA8)&lt;$D8,$D8/$N$2,0)</f>
        <v>0</v>
      </c>
      <c r="BC8" s="63">
        <f>IF(SUM($E8:BB8)&lt;$D8,$D8/$N$2,0)</f>
        <v>0</v>
      </c>
      <c r="BD8" s="63">
        <f>IF(SUM($E8:BC8)&lt;$D8,$D8/$N$2,0)</f>
        <v>0</v>
      </c>
      <c r="BE8" s="63">
        <f>IF(SUM($E8:BD8)&lt;$D8,$D8/$N$2,0)</f>
        <v>0</v>
      </c>
      <c r="BF8" s="63">
        <f>IF(SUM($E8:BE8)&lt;$D8,$D8/$N$2,0)</f>
        <v>0</v>
      </c>
      <c r="BG8" s="63">
        <f>IF(SUM($E8:BF8)&lt;$D8,$D8/$N$2,0)</f>
        <v>0</v>
      </c>
      <c r="BH8" s="63">
        <f>IF(SUM($E8:BG8)&lt;$D8,$D8/$N$2,0)</f>
        <v>0</v>
      </c>
      <c r="BI8" s="63">
        <f>IF(SUM($E8:BH8)&lt;$D8,$D8/$N$2,0)</f>
        <v>0</v>
      </c>
      <c r="BJ8" s="63">
        <f>IF(SUM($E8:BI8)&lt;$D8,$D8/$N$2,0)</f>
        <v>0</v>
      </c>
      <c r="BK8" s="63">
        <f>IF(SUM($E8:BJ8)&lt;$D8,$D8/$N$2,0)</f>
        <v>0</v>
      </c>
      <c r="BL8" s="63">
        <f>IF(SUM($E8:BK8)&lt;$D8,$D8/$N$2,0)</f>
        <v>0</v>
      </c>
      <c r="BM8" s="63">
        <f>IF(SUM($E8:BL8)&lt;$D8,$D8/$N$2,0)</f>
        <v>0</v>
      </c>
    </row>
    <row r="9" spans="1:66" x14ac:dyDescent="0.15">
      <c r="A9" s="34" t="s">
        <v>215</v>
      </c>
      <c r="B9" s="180">
        <v>1</v>
      </c>
      <c r="C9" s="33" t="s">
        <v>41</v>
      </c>
      <c r="D9" s="67">
        <f>'CAPEX _CWS '!$G$50</f>
        <v>0</v>
      </c>
      <c r="E9" s="67"/>
      <c r="G9" s="70">
        <f>$D9/$N$2</f>
        <v>0</v>
      </c>
      <c r="H9" s="63">
        <f>IF(SUM(G9)&lt;$D9,$D9/$N$2,0)</f>
        <v>0</v>
      </c>
      <c r="I9" s="63">
        <f>IF(SUM($E9:H9)&lt;$D9,$D9/$N$2,0)</f>
        <v>0</v>
      </c>
      <c r="J9" s="63">
        <f>IF(SUM($E9:I9)&lt;$D9,$D9/$N$2,0)</f>
        <v>0</v>
      </c>
      <c r="K9" s="63">
        <f>IF(SUM($E9:J9)&lt;$D9,$D9/$N$2,0)</f>
        <v>0</v>
      </c>
      <c r="L9" s="63">
        <f>IF(SUM($E9:K9)&lt;$D9,$D9/$N$2,0)</f>
        <v>0</v>
      </c>
      <c r="M9" s="63">
        <f>IF(SUM($E9:L9)&lt;$D9,$D9/$N$2,0)</f>
        <v>0</v>
      </c>
      <c r="N9" s="63">
        <f>IF(SUM($E9:M9)&lt;$D9,$D9/$N$2,0)</f>
        <v>0</v>
      </c>
      <c r="O9" s="63">
        <f>IF(SUM($E9:N9)&lt;$D9,$D9/$N$2,0)</f>
        <v>0</v>
      </c>
      <c r="P9" s="63">
        <f>IF(SUM($E9:O9)&lt;$D9,$D9/$N$2,0)</f>
        <v>0</v>
      </c>
      <c r="Q9" s="63">
        <f>IF(SUM($E9:P9)&lt;$D9,$D9/$N$2,0)</f>
        <v>0</v>
      </c>
      <c r="R9" s="63">
        <f>IF(SUM($E9:Q9)&lt;$D9,$D9/$N$2,0)</f>
        <v>0</v>
      </c>
      <c r="S9" s="63">
        <f>IF(SUM($E9:R9)&lt;$D9,$D9/$N$2,0)</f>
        <v>0</v>
      </c>
      <c r="T9" s="63">
        <f>IF(SUM($E9:S9)&lt;$D9,$D9/$N$2,0)</f>
        <v>0</v>
      </c>
      <c r="U9" s="63">
        <f>IF(SUM($E9:T9)&lt;$D9,$D9/$N$2,0)</f>
        <v>0</v>
      </c>
      <c r="V9" s="63">
        <f>IF(SUM($E9:U9)&lt;$D9,$D9/$N$2,0)</f>
        <v>0</v>
      </c>
      <c r="W9" s="63">
        <f>IF(SUM($E9:V9)&lt;$D9,$D9/$N$2,0)</f>
        <v>0</v>
      </c>
      <c r="X9" s="63">
        <f>IF(SUM($E9:W9)&lt;$D9,$D9/$N$2,0)</f>
        <v>0</v>
      </c>
      <c r="Y9" s="63">
        <f>IF(SUM($E9:X9)&lt;$D9,$D9/$N$2,0)</f>
        <v>0</v>
      </c>
      <c r="Z9" s="63">
        <f>IF(SUM($E9:Y9)&lt;$D9,$D9/$N$2,0)</f>
        <v>0</v>
      </c>
      <c r="AA9" s="63">
        <f>IF(SUM($E9:Z9)&lt;$D9,$D9/$N$2,0)</f>
        <v>0</v>
      </c>
      <c r="AB9" s="63">
        <f>IF(SUM($E9:AA9)&lt;$D9,$D9/$N$2,0)</f>
        <v>0</v>
      </c>
      <c r="AC9" s="63">
        <f>IF(SUM($E9:AB9)&lt;$D9,$D9/$N$2,0)</f>
        <v>0</v>
      </c>
      <c r="AD9" s="63">
        <f>IF(SUM($E9:AC9)&lt;$D9,$D9/$N$2,0)</f>
        <v>0</v>
      </c>
      <c r="AE9" s="63">
        <f>IF(SUM($E9:AD9)&lt;$D9,$D9/$N$2,0)</f>
        <v>0</v>
      </c>
      <c r="AF9" s="63">
        <f>IF(SUM($E9:AE9)&lt;$D9,$D9/$N$2,0)</f>
        <v>0</v>
      </c>
      <c r="AG9" s="63">
        <f>IF(SUM($E9:AF9)&lt;$D9,$D9/$N$2,0)</f>
        <v>0</v>
      </c>
      <c r="AH9" s="63">
        <f>IF(SUM($E9:AG9)&lt;$D9,$D9/$N$2,0)</f>
        <v>0</v>
      </c>
      <c r="AI9" s="63">
        <f>IF(SUM($E9:AH9)&lt;$D9,$D9/$N$2,0)</f>
        <v>0</v>
      </c>
      <c r="AJ9" s="63">
        <f>IF(SUM($E9:AI9)&lt;$D9,$D9/$N$2,0)</f>
        <v>0</v>
      </c>
      <c r="AK9" s="63">
        <f>IF(SUM($E9:AJ9)&lt;$D9,$D9/$N$2,0)</f>
        <v>0</v>
      </c>
      <c r="AL9" s="63">
        <f>IF(SUM($E9:AK9)&lt;$D9,$D9/$N$2,0)</f>
        <v>0</v>
      </c>
      <c r="AM9" s="63">
        <f>IF(SUM($E9:AL9)&lt;$D9,$D9/$N$2,0)</f>
        <v>0</v>
      </c>
      <c r="AN9" s="63">
        <f>IF(SUM($E9:AM9)&lt;$D9,$D9/$N$2,0)</f>
        <v>0</v>
      </c>
      <c r="AO9" s="63">
        <f>IF(SUM($E9:AN9)&lt;$D9,$D9/$N$2,0)</f>
        <v>0</v>
      </c>
      <c r="AP9" s="63">
        <f>IF(SUM($E9:AO9)&lt;$D9,$D9/$N$2,0)</f>
        <v>0</v>
      </c>
      <c r="AQ9" s="63">
        <f>IF(SUM($E9:AP9)&lt;$D9,$D9/$N$2,0)</f>
        <v>0</v>
      </c>
      <c r="AR9" s="63">
        <f>IF(SUM($E9:AQ9)&lt;$D9,$D9/$N$2,0)</f>
        <v>0</v>
      </c>
      <c r="AS9" s="63">
        <f>IF(SUM($E9:AR9)&lt;$D9,$D9/$N$2,0)</f>
        <v>0</v>
      </c>
      <c r="AT9" s="63">
        <f>IF(SUM($E9:AS9)&lt;$D9,$D9/$N$2,0)</f>
        <v>0</v>
      </c>
      <c r="AU9" s="63">
        <f>IF(SUM($E9:AT9)&lt;$D9,$D9/$N$2,0)</f>
        <v>0</v>
      </c>
      <c r="AV9" s="63">
        <f>IF(SUM($E9:AU9)&lt;$D9,$D9/$N$2,0)</f>
        <v>0</v>
      </c>
      <c r="AW9" s="63">
        <f>IF(SUM($E9:AV9)&lt;$D9,$D9/$N$2,0)</f>
        <v>0</v>
      </c>
      <c r="AX9" s="63">
        <f>IF(SUM($E9:AW9)&lt;$D9,$D9/$N$2,0)</f>
        <v>0</v>
      </c>
      <c r="AY9" s="63">
        <f>IF(SUM($E9:AX9)&lt;$D9,$D9/$N$2,0)</f>
        <v>0</v>
      </c>
      <c r="AZ9" s="63">
        <f>IF(SUM($E9:AY9)&lt;$D9,$D9/$N$2,0)</f>
        <v>0</v>
      </c>
      <c r="BA9" s="63">
        <f>IF(SUM($E9:AZ9)&lt;$D9,$D9/$N$2,0)</f>
        <v>0</v>
      </c>
      <c r="BB9" s="63">
        <f>IF(SUM($E9:BA9)&lt;$D9,$D9/$N$2,0)</f>
        <v>0</v>
      </c>
      <c r="BC9" s="63">
        <f>IF(SUM($E9:BB9)&lt;$D9,$D9/$N$2,0)</f>
        <v>0</v>
      </c>
      <c r="BD9" s="63">
        <f>IF(SUM($E9:BC9)&lt;$D9,$D9/$N$2,0)</f>
        <v>0</v>
      </c>
      <c r="BE9" s="63">
        <f>IF(SUM($E9:BD9)&lt;$D9,$D9/$N$2,0)</f>
        <v>0</v>
      </c>
      <c r="BF9" s="63">
        <f>IF(SUM($E9:BE9)&lt;$D9,$D9/$N$2,0)</f>
        <v>0</v>
      </c>
      <c r="BG9" s="63">
        <f>IF(SUM($E9:BF9)&lt;$D9,$D9/$N$2,0)</f>
        <v>0</v>
      </c>
      <c r="BH9" s="63">
        <f>IF(SUM($E9:BG9)&lt;$D9,$D9/$N$2,0)</f>
        <v>0</v>
      </c>
      <c r="BI9" s="63">
        <f>IF(SUM($E9:BH9)&lt;$D9,$D9/$N$2,0)</f>
        <v>0</v>
      </c>
      <c r="BJ9" s="63">
        <f>IF(SUM($E9:BI9)&lt;$D9,$D9/$N$2,0)</f>
        <v>0</v>
      </c>
      <c r="BK9" s="63">
        <f>IF(SUM($E9:BJ9)&lt;$D9,$D9/$N$2,0)</f>
        <v>0</v>
      </c>
      <c r="BL9" s="63">
        <f>IF(SUM($E9:BK9)&lt;$D9,$D9/$N$2,0)</f>
        <v>0</v>
      </c>
      <c r="BM9" s="63">
        <f>IF(SUM($E9:BL9)&lt;$D9,$D9/$N$2,0)</f>
        <v>0</v>
      </c>
    </row>
    <row r="10" spans="1:66" x14ac:dyDescent="0.15">
      <c r="A10" s="34" t="s">
        <v>216</v>
      </c>
      <c r="B10" s="180">
        <v>1</v>
      </c>
      <c r="C10" s="33" t="s">
        <v>42</v>
      </c>
      <c r="D10" s="67">
        <f>'CAPEX _CWS '!$H$50</f>
        <v>0</v>
      </c>
      <c r="E10" s="67"/>
      <c r="H10" s="70">
        <f>$D10/$N$2</f>
        <v>0</v>
      </c>
      <c r="I10" s="63">
        <f>IF(SUM(H10)&lt;$D10,$D10/$N$2,0)</f>
        <v>0</v>
      </c>
      <c r="J10" s="63">
        <f>IF(SUM($E10:I10)&lt;$D10,$D10/$N$2,0)</f>
        <v>0</v>
      </c>
      <c r="K10" s="63">
        <f>IF(SUM($E10:J10)&lt;$D10,$D10/$N$2,0)</f>
        <v>0</v>
      </c>
      <c r="L10" s="63">
        <f>IF(SUM($E10:K10)&lt;$D10,$D10/$N$2,0)</f>
        <v>0</v>
      </c>
      <c r="M10" s="63">
        <f>IF(SUM($E10:L10)&lt;$D10,$D10/$N$2,0)</f>
        <v>0</v>
      </c>
      <c r="N10" s="63">
        <f>IF(SUM($E10:M10)&lt;$D10,$D10/$N$2,0)</f>
        <v>0</v>
      </c>
      <c r="O10" s="63">
        <f>IF(SUM($E10:N10)&lt;$D10,$D10/$N$2,0)</f>
        <v>0</v>
      </c>
      <c r="P10" s="63">
        <f>IF(SUM($E10:O10)&lt;$D10,$D10/$N$2,0)</f>
        <v>0</v>
      </c>
      <c r="Q10" s="63">
        <f>IF(SUM($E10:P10)&lt;$D10,$D10/$N$2,0)</f>
        <v>0</v>
      </c>
      <c r="R10" s="63">
        <f>IF(SUM($E10:Q10)&lt;$D10,$D10/$N$2,0)</f>
        <v>0</v>
      </c>
      <c r="S10" s="63">
        <f>IF(SUM($E10:R10)&lt;$D10,$D10/$N$2,0)</f>
        <v>0</v>
      </c>
      <c r="T10" s="63">
        <f>IF(SUM($E10:S10)&lt;$D10,$D10/$N$2,0)</f>
        <v>0</v>
      </c>
      <c r="U10" s="63">
        <f>IF(SUM($E10:T10)&lt;$D10,$D10/$N$2,0)</f>
        <v>0</v>
      </c>
      <c r="V10" s="63">
        <f>IF(SUM($E10:U10)&lt;$D10,$D10/$N$2,0)</f>
        <v>0</v>
      </c>
      <c r="W10" s="63">
        <f>IF(SUM($E10:V10)&lt;$D10,$D10/$N$2,0)</f>
        <v>0</v>
      </c>
      <c r="X10" s="63">
        <f>IF(SUM($E10:W10)&lt;$D10,$D10/$N$2,0)</f>
        <v>0</v>
      </c>
      <c r="Y10" s="63">
        <f>IF(SUM($E10:X10)&lt;$D10,$D10/$N$2,0)</f>
        <v>0</v>
      </c>
      <c r="Z10" s="63">
        <f>IF(SUM($E10:Y10)&lt;$D10,$D10/$N$2,0)</f>
        <v>0</v>
      </c>
      <c r="AA10" s="63">
        <f>IF(SUM($E10:Z10)&lt;$D10,$D10/$N$2,0)</f>
        <v>0</v>
      </c>
      <c r="AB10" s="63">
        <f>IF(SUM($E10:AA10)&lt;$D10,$D10/$N$2,0)</f>
        <v>0</v>
      </c>
      <c r="AC10" s="63">
        <f>IF(SUM($E10:AB10)&lt;$D10,$D10/$N$2,0)</f>
        <v>0</v>
      </c>
      <c r="AD10" s="63">
        <f>IF(SUM($E10:AC10)&lt;$D10,$D10/$N$2,0)</f>
        <v>0</v>
      </c>
      <c r="AE10" s="63">
        <f>IF(SUM($E10:AD10)&lt;$D10,$D10/$N$2,0)</f>
        <v>0</v>
      </c>
      <c r="AF10" s="63">
        <f>IF(SUM($E10:AE10)&lt;$D10,$D10/$N$2,0)</f>
        <v>0</v>
      </c>
      <c r="AG10" s="63">
        <f>IF(SUM($E10:AF10)&lt;$D10,$D10/$N$2,0)</f>
        <v>0</v>
      </c>
      <c r="AH10" s="63">
        <f>IF(SUM($E10:AG10)&lt;$D10,$D10/$N$2,0)</f>
        <v>0</v>
      </c>
      <c r="AI10" s="63">
        <f>IF(SUM($E10:AH10)&lt;$D10,$D10/$N$2,0)</f>
        <v>0</v>
      </c>
      <c r="AJ10" s="63">
        <f>IF(SUM($E10:AI10)&lt;$D10,$D10/$N$2,0)</f>
        <v>0</v>
      </c>
      <c r="AK10" s="63">
        <f>IF(SUM($E10:AJ10)&lt;$D10,$D10/$N$2,0)</f>
        <v>0</v>
      </c>
      <c r="AL10" s="63">
        <f>IF(SUM($E10:AK10)&lt;$D10,$D10/$N$2,0)</f>
        <v>0</v>
      </c>
      <c r="AM10" s="63">
        <f>IF(SUM($E10:AL10)&lt;$D10,$D10/$N$2,0)</f>
        <v>0</v>
      </c>
      <c r="AN10" s="63">
        <f>IF(SUM($E10:AM10)&lt;$D10,$D10/$N$2,0)</f>
        <v>0</v>
      </c>
      <c r="AO10" s="63">
        <f>IF(SUM($E10:AN10)&lt;$D10,$D10/$N$2,0)</f>
        <v>0</v>
      </c>
      <c r="AP10" s="63">
        <f>IF(SUM($E10:AO10)&lt;$D10,$D10/$N$2,0)</f>
        <v>0</v>
      </c>
      <c r="AQ10" s="63">
        <f>IF(SUM($E10:AP10)&lt;$D10,$D10/$N$2,0)</f>
        <v>0</v>
      </c>
      <c r="AR10" s="63">
        <f>IF(SUM($E10:AQ10)&lt;$D10,$D10/$N$2,0)</f>
        <v>0</v>
      </c>
      <c r="AS10" s="63">
        <f>IF(SUM($E10:AR10)&lt;$D10,$D10/$N$2,0)</f>
        <v>0</v>
      </c>
      <c r="AT10" s="63">
        <f>IF(SUM($E10:AS10)&lt;$D10,$D10/$N$2,0)</f>
        <v>0</v>
      </c>
      <c r="AU10" s="63">
        <f>IF(SUM($E10:AT10)&lt;$D10,$D10/$N$2,0)</f>
        <v>0</v>
      </c>
      <c r="AV10" s="63">
        <f>IF(SUM($E10:AU10)&lt;$D10,$D10/$N$2,0)</f>
        <v>0</v>
      </c>
      <c r="AW10" s="63">
        <f>IF(SUM($E10:AV10)&lt;$D10,$D10/$N$2,0)</f>
        <v>0</v>
      </c>
      <c r="AX10" s="63">
        <f>IF(SUM($E10:AW10)&lt;$D10,$D10/$N$2,0)</f>
        <v>0</v>
      </c>
      <c r="AY10" s="63">
        <f>IF(SUM($E10:AX10)&lt;$D10,$D10/$N$2,0)</f>
        <v>0</v>
      </c>
      <c r="AZ10" s="63">
        <f>IF(SUM($E10:AY10)&lt;$D10,$D10/$N$2,0)</f>
        <v>0</v>
      </c>
      <c r="BA10" s="63">
        <f>IF(SUM($E10:AZ10)&lt;$D10,$D10/$N$2,0)</f>
        <v>0</v>
      </c>
      <c r="BB10" s="63">
        <f>IF(SUM($E10:BA10)&lt;$D10,$D10/$N$2,0)</f>
        <v>0</v>
      </c>
      <c r="BC10" s="63">
        <f>IF(SUM($E10:BB10)&lt;$D10,$D10/$N$2,0)</f>
        <v>0</v>
      </c>
      <c r="BD10" s="63">
        <f>IF(SUM($E10:BC10)&lt;$D10,$D10/$N$2,0)</f>
        <v>0</v>
      </c>
      <c r="BE10" s="63">
        <f>IF(SUM($E10:BD10)&lt;$D10,$D10/$N$2,0)</f>
        <v>0</v>
      </c>
      <c r="BF10" s="63">
        <f>IF(SUM($E10:BE10)&lt;$D10,$D10/$N$2,0)</f>
        <v>0</v>
      </c>
      <c r="BG10" s="63">
        <f>IF(SUM($E10:BF10)&lt;$D10,$D10/$N$2,0)</f>
        <v>0</v>
      </c>
      <c r="BH10" s="63">
        <f>IF(SUM($E10:BG10)&lt;$D10,$D10/$N$2,0)</f>
        <v>0</v>
      </c>
      <c r="BI10" s="63">
        <f>IF(SUM($E10:BH10)&lt;$D10,$D10/$N$2,0)</f>
        <v>0</v>
      </c>
      <c r="BJ10" s="63">
        <f>IF(SUM($E10:BI10)&lt;$D10,$D10/$N$2,0)</f>
        <v>0</v>
      </c>
      <c r="BK10" s="63">
        <f>IF(SUM($E10:BJ10)&lt;$D10,$D10/$N$2,0)</f>
        <v>0</v>
      </c>
      <c r="BL10" s="63">
        <f>IF(SUM($E10:BK10)&lt;$D10,$D10/$N$2,0)</f>
        <v>0</v>
      </c>
      <c r="BM10" s="63">
        <f>IF(SUM($E10:BL10)&lt;$D10,$D10/$N$2,0)</f>
        <v>0</v>
      </c>
    </row>
    <row r="11" spans="1:66" x14ac:dyDescent="0.15">
      <c r="A11" s="34" t="s">
        <v>217</v>
      </c>
      <c r="B11" s="180">
        <v>1</v>
      </c>
      <c r="C11" s="33" t="s">
        <v>43</v>
      </c>
      <c r="D11" s="67">
        <f>'CAPEX _CWS '!$I$50</f>
        <v>10395000</v>
      </c>
      <c r="E11" s="67"/>
      <c r="I11" s="70">
        <f>$D11/$N$2</f>
        <v>173250</v>
      </c>
      <c r="J11" s="63">
        <f>IF(SUM(I11)&lt;$D11,$D11/$N$2,0)</f>
        <v>173250</v>
      </c>
      <c r="K11" s="63">
        <f>IF(SUM($E11:J11)&lt;$D11,$D11/$N$2,0)</f>
        <v>173250</v>
      </c>
      <c r="L11" s="63">
        <f>IF(SUM($E11:K11)&lt;$D11,$D11/$N$2,0)</f>
        <v>173250</v>
      </c>
      <c r="M11" s="63">
        <f>IF(SUM($E11:L11)&lt;$D11,$D11/$N$2,0)</f>
        <v>173250</v>
      </c>
      <c r="N11" s="63">
        <f>IF(SUM($E11:M11)&lt;$D11,$D11/$N$2,0)</f>
        <v>173250</v>
      </c>
      <c r="O11" s="63">
        <f>IF(SUM($E11:N11)&lt;$D11,$D11/$N$2,0)</f>
        <v>173250</v>
      </c>
      <c r="P11" s="63">
        <f>IF(SUM($E11:O11)&lt;$D11,$D11/$N$2,0)</f>
        <v>173250</v>
      </c>
      <c r="Q11" s="63">
        <f>IF(SUM($E11:P11)&lt;$D11,$D11/$N$2,0)</f>
        <v>173250</v>
      </c>
      <c r="R11" s="63">
        <f>IF(SUM($E11:Q11)&lt;$D11,$D11/$N$2,0)</f>
        <v>173250</v>
      </c>
      <c r="S11" s="63">
        <f>IF(SUM($E11:R11)&lt;$D11,$D11/$N$2,0)</f>
        <v>173250</v>
      </c>
      <c r="T11" s="63">
        <f>IF(SUM($E11:S11)&lt;$D11,$D11/$N$2,0)</f>
        <v>173250</v>
      </c>
      <c r="U11" s="63">
        <f>IF(SUM($E11:T11)&lt;$D11,$D11/$N$2,0)</f>
        <v>173250</v>
      </c>
      <c r="V11" s="63">
        <f>IF(SUM($E11:U11)&lt;$D11,$D11/$N$2,0)</f>
        <v>173250</v>
      </c>
      <c r="W11" s="63">
        <f>IF(SUM($E11:V11)&lt;$D11,$D11/$N$2,0)</f>
        <v>173250</v>
      </c>
      <c r="X11" s="63">
        <f>IF(SUM($E11:W11)&lt;$D11,$D11/$N$2,0)</f>
        <v>173250</v>
      </c>
      <c r="Y11" s="63">
        <f>IF(SUM($E11:X11)&lt;$D11,$D11/$N$2,0)</f>
        <v>173250</v>
      </c>
      <c r="Z11" s="63">
        <f>IF(SUM($E11:Y11)&lt;$D11,$D11/$N$2,0)</f>
        <v>173250</v>
      </c>
      <c r="AA11" s="63">
        <f>IF(SUM($E11:Z11)&lt;$D11,$D11/$N$2,0)</f>
        <v>173250</v>
      </c>
      <c r="AB11" s="63">
        <f>IF(SUM($E11:AA11)&lt;$D11,$D11/$N$2,0)</f>
        <v>173250</v>
      </c>
      <c r="AC11" s="63">
        <f>IF(SUM($E11:AB11)&lt;$D11,$D11/$N$2,0)</f>
        <v>173250</v>
      </c>
      <c r="AD11" s="63">
        <f>IF(SUM($E11:AC11)&lt;$D11,$D11/$N$2,0)</f>
        <v>173250</v>
      </c>
      <c r="AE11" s="63">
        <f>IF(SUM($E11:AD11)&lt;$D11,$D11/$N$2,0)</f>
        <v>173250</v>
      </c>
      <c r="AF11" s="63">
        <f>IF(SUM($E11:AE11)&lt;$D11,$D11/$N$2,0)</f>
        <v>173250</v>
      </c>
      <c r="AG11" s="63">
        <f>IF(SUM($E11:AF11)&lt;$D11,$D11/$N$2,0)</f>
        <v>173250</v>
      </c>
      <c r="AH11" s="63">
        <f>IF(SUM($E11:AG11)&lt;$D11,$D11/$N$2,0)</f>
        <v>173250</v>
      </c>
      <c r="AI11" s="63">
        <f>IF(SUM($E11:AH11)&lt;$D11,$D11/$N$2,0)</f>
        <v>173250</v>
      </c>
      <c r="AJ11" s="63">
        <f>IF(SUM($E11:AI11)&lt;$D11,$D11/$N$2,0)</f>
        <v>173250</v>
      </c>
      <c r="AK11" s="63">
        <f>IF(SUM($E11:AJ11)&lt;$D11,$D11/$N$2,0)</f>
        <v>173250</v>
      </c>
      <c r="AL11" s="63">
        <f>IF(SUM($E11:AK11)&lt;$D11,$D11/$N$2,0)</f>
        <v>173250</v>
      </c>
      <c r="AM11" s="63">
        <f>IF(SUM($E11:AL11)&lt;$D11,$D11/$N$2,0)</f>
        <v>173250</v>
      </c>
      <c r="AN11" s="63">
        <f>IF(SUM($E11:AM11)&lt;$D11,$D11/$N$2,0)</f>
        <v>173250</v>
      </c>
      <c r="AO11" s="63">
        <f>IF(SUM($E11:AN11)&lt;$D11,$D11/$N$2,0)</f>
        <v>173250</v>
      </c>
      <c r="AP11" s="63">
        <f>IF(SUM($E11:AO11)&lt;$D11,$D11/$N$2,0)</f>
        <v>173250</v>
      </c>
      <c r="AQ11" s="63">
        <f>IF(SUM($E11:AP11)&lt;$D11,$D11/$N$2,0)</f>
        <v>173250</v>
      </c>
      <c r="AR11" s="63">
        <f>IF(SUM($E11:AQ11)&lt;$D11,$D11/$N$2,0)</f>
        <v>173250</v>
      </c>
      <c r="AS11" s="63">
        <f>IF(SUM($E11:AR11)&lt;$D11,$D11/$N$2,0)</f>
        <v>173250</v>
      </c>
      <c r="AT11" s="63">
        <f>IF(SUM($E11:AS11)&lt;$D11,$D11/$N$2,0)</f>
        <v>173250</v>
      </c>
      <c r="AU11" s="63">
        <f>IF(SUM($E11:AT11)&lt;$D11,$D11/$N$2,0)</f>
        <v>173250</v>
      </c>
      <c r="AV11" s="63">
        <f>IF(SUM($E11:AU11)&lt;$D11,$D11/$N$2,0)</f>
        <v>173250</v>
      </c>
      <c r="AW11" s="63">
        <f>IF(SUM($E11:AV11)&lt;$D11,$D11/$N$2,0)</f>
        <v>173250</v>
      </c>
      <c r="AX11" s="63">
        <f>IF(SUM($E11:AW11)&lt;$D11,$D11/$N$2,0)</f>
        <v>173250</v>
      </c>
      <c r="AY11" s="63">
        <f>IF(SUM($E11:AX11)&lt;$D11,$D11/$N$2,0)</f>
        <v>173250</v>
      </c>
      <c r="AZ11" s="63">
        <f>IF(SUM($E11:AY11)&lt;$D11,$D11/$N$2,0)</f>
        <v>173250</v>
      </c>
      <c r="BA11" s="63">
        <f>IF(SUM($E11:AZ11)&lt;$D11,$D11/$N$2,0)</f>
        <v>173250</v>
      </c>
      <c r="BB11" s="63">
        <f>IF(SUM($E11:BA11)&lt;$D11,$D11/$N$2,0)</f>
        <v>173250</v>
      </c>
      <c r="BC11" s="63">
        <f>IF(SUM($E11:BB11)&lt;$D11,$D11/$N$2,0)</f>
        <v>173250</v>
      </c>
      <c r="BD11" s="63">
        <f>IF(SUM($E11:BC11)&lt;$D11,$D11/$N$2,0)</f>
        <v>173250</v>
      </c>
      <c r="BE11" s="63">
        <f>IF(SUM($E11:BD11)&lt;$D11,$D11/$N$2,0)</f>
        <v>173250</v>
      </c>
      <c r="BF11" s="63">
        <f>IF(SUM($E11:BE11)&lt;$D11,$D11/$N$2,0)</f>
        <v>173250</v>
      </c>
      <c r="BG11" s="63">
        <f>IF(SUM($E11:BF11)&lt;$D11,$D11/$N$2,0)</f>
        <v>173250</v>
      </c>
      <c r="BH11" s="63">
        <f>IF(SUM($E11:BG11)&lt;$D11,$D11/$N$2,0)</f>
        <v>173250</v>
      </c>
      <c r="BI11" s="63">
        <f>IF(SUM($E11:BH11)&lt;$D11,$D11/$N$2,0)</f>
        <v>173250</v>
      </c>
      <c r="BJ11" s="63">
        <f>IF(SUM($E11:BI11)&lt;$D11,$D11/$N$2,0)</f>
        <v>173250</v>
      </c>
      <c r="BK11" s="63">
        <f>IF(SUM($E11:BJ11)&lt;$D11,$D11/$N$2,0)</f>
        <v>173250</v>
      </c>
      <c r="BL11" s="63">
        <f>IF(SUM($E11:BK11)&lt;$D11,$D11/$N$2,0)</f>
        <v>173250</v>
      </c>
      <c r="BM11" s="63">
        <f>IF(SUM($E11:BL11)&lt;$D11,$D11/$N$2,0)</f>
        <v>173250</v>
      </c>
    </row>
    <row r="12" spans="1:66" x14ac:dyDescent="0.15">
      <c r="A12" s="34" t="s">
        <v>218</v>
      </c>
      <c r="B12" s="180">
        <v>1</v>
      </c>
      <c r="C12" s="33" t="s">
        <v>44</v>
      </c>
      <c r="D12" s="67">
        <f>'CAPEX _CWS '!$J$50</f>
        <v>160000</v>
      </c>
      <c r="E12" s="67"/>
      <c r="J12" s="70">
        <f>$D12/$N$2</f>
        <v>2666.6666666666665</v>
      </c>
      <c r="K12" s="63">
        <f>IF(SUM(J12)&lt;$D12,$D12/$N$2,0)</f>
        <v>2666.6666666666665</v>
      </c>
      <c r="L12" s="63">
        <f>IF(SUM($E12:K12)&lt;$D12,$D12/$N$2,0)</f>
        <v>2666.6666666666665</v>
      </c>
      <c r="M12" s="63">
        <f>IF(SUM($E12:L12)&lt;$D12,$D12/$N$2,0)</f>
        <v>2666.6666666666665</v>
      </c>
      <c r="N12" s="63">
        <f>IF(SUM($E12:M12)&lt;$D12,$D12/$N$2,0)</f>
        <v>2666.6666666666665</v>
      </c>
      <c r="O12" s="63">
        <f>IF(SUM($E12:N12)&lt;$D12,$D12/$N$2,0)</f>
        <v>2666.6666666666665</v>
      </c>
      <c r="P12" s="63">
        <f>IF(SUM($E12:O12)&lt;$D12,$D12/$N$2,0)</f>
        <v>2666.6666666666665</v>
      </c>
      <c r="Q12" s="63">
        <f>IF(SUM($E12:P12)&lt;$D12,$D12/$N$2,0)</f>
        <v>2666.6666666666665</v>
      </c>
      <c r="R12" s="63">
        <f>IF(SUM($E12:Q12)&lt;$D12,$D12/$N$2,0)</f>
        <v>2666.6666666666665</v>
      </c>
      <c r="S12" s="63">
        <f>IF(SUM($E12:R12)&lt;$D12,$D12/$N$2,0)</f>
        <v>2666.6666666666665</v>
      </c>
      <c r="T12" s="63">
        <f>IF(SUM($E12:S12)&lt;$D12,$D12/$N$2,0)</f>
        <v>2666.6666666666665</v>
      </c>
      <c r="U12" s="63">
        <f>IF(SUM($E12:T12)&lt;$D12,$D12/$N$2,0)</f>
        <v>2666.6666666666665</v>
      </c>
      <c r="V12" s="63">
        <f>IF(SUM($E12:U12)&lt;$D12,$D12/$N$2,0)</f>
        <v>2666.6666666666665</v>
      </c>
      <c r="W12" s="63">
        <f>IF(SUM($E12:V12)&lt;$D12,$D12/$N$2,0)</f>
        <v>2666.6666666666665</v>
      </c>
      <c r="X12" s="63">
        <f>IF(SUM($E12:W12)&lt;$D12,$D12/$N$2,0)</f>
        <v>2666.6666666666665</v>
      </c>
      <c r="Y12" s="63">
        <f>IF(SUM($E12:X12)&lt;$D12,$D12/$N$2,0)</f>
        <v>2666.6666666666665</v>
      </c>
      <c r="Z12" s="63">
        <f>IF(SUM($E12:Y12)&lt;$D12,$D12/$N$2,0)</f>
        <v>2666.6666666666665</v>
      </c>
      <c r="AA12" s="63">
        <f>IF(SUM($E12:Z12)&lt;$D12,$D12/$N$2,0)</f>
        <v>2666.6666666666665</v>
      </c>
      <c r="AB12" s="63">
        <f>IF(SUM($E12:AA12)&lt;$D12,$D12/$N$2,0)</f>
        <v>2666.6666666666665</v>
      </c>
      <c r="AC12" s="63">
        <f>IF(SUM($E12:AB12)&lt;$D12,$D12/$N$2,0)</f>
        <v>2666.6666666666665</v>
      </c>
      <c r="AD12" s="63">
        <f>IF(SUM($E12:AC12)&lt;$D12,$D12/$N$2,0)</f>
        <v>2666.6666666666665</v>
      </c>
      <c r="AE12" s="63">
        <f>IF(SUM($E12:AD12)&lt;$D12,$D12/$N$2,0)</f>
        <v>2666.6666666666665</v>
      </c>
      <c r="AF12" s="63">
        <f>IF(SUM($E12:AE12)&lt;$D12,$D12/$N$2,0)</f>
        <v>2666.6666666666665</v>
      </c>
      <c r="AG12" s="63">
        <f>IF(SUM($E12:AF12)&lt;$D12,$D12/$N$2,0)</f>
        <v>2666.6666666666665</v>
      </c>
      <c r="AH12" s="63">
        <f>IF(SUM($E12:AG12)&lt;$D12,$D12/$N$2,0)</f>
        <v>2666.6666666666665</v>
      </c>
      <c r="AI12" s="63">
        <f>IF(SUM($E12:AH12)&lt;$D12,$D12/$N$2,0)</f>
        <v>2666.6666666666665</v>
      </c>
      <c r="AJ12" s="63">
        <f>IF(SUM($E12:AI12)&lt;$D12,$D12/$N$2,0)</f>
        <v>2666.6666666666665</v>
      </c>
      <c r="AK12" s="63">
        <f>IF(SUM($E12:AJ12)&lt;$D12,$D12/$N$2,0)</f>
        <v>2666.6666666666665</v>
      </c>
      <c r="AL12" s="63">
        <f>IF(SUM($E12:AK12)&lt;$D12,$D12/$N$2,0)</f>
        <v>2666.6666666666665</v>
      </c>
      <c r="AM12" s="63">
        <f>IF(SUM($E12:AL12)&lt;$D12,$D12/$N$2,0)</f>
        <v>2666.6666666666665</v>
      </c>
      <c r="AN12" s="63">
        <f>IF(SUM($E12:AM12)&lt;$D12,$D12/$N$2,0)</f>
        <v>2666.6666666666665</v>
      </c>
      <c r="AO12" s="63">
        <f>IF(SUM($E12:AN12)&lt;$D12,$D12/$N$2,0)</f>
        <v>2666.6666666666665</v>
      </c>
      <c r="AP12" s="63">
        <f>IF(SUM($E12:AO12)&lt;$D12,$D12/$N$2,0)</f>
        <v>2666.6666666666665</v>
      </c>
      <c r="AQ12" s="63">
        <f>IF(SUM($E12:AP12)&lt;$D12,$D12/$N$2,0)</f>
        <v>2666.6666666666665</v>
      </c>
      <c r="AR12" s="63">
        <f>IF(SUM($E12:AQ12)&lt;$D12,$D12/$N$2,0)</f>
        <v>2666.6666666666665</v>
      </c>
      <c r="AS12" s="63">
        <f>IF(SUM($E12:AR12)&lt;$D12,$D12/$N$2,0)</f>
        <v>2666.6666666666665</v>
      </c>
      <c r="AT12" s="63">
        <f>IF(SUM($E12:AS12)&lt;$D12,$D12/$N$2,0)</f>
        <v>2666.6666666666665</v>
      </c>
      <c r="AU12" s="63">
        <f>IF(SUM($E12:AT12)&lt;$D12,$D12/$N$2,0)</f>
        <v>2666.6666666666665</v>
      </c>
      <c r="AV12" s="63">
        <f>IF(SUM($E12:AU12)&lt;$D12,$D12/$N$2,0)</f>
        <v>2666.6666666666665</v>
      </c>
      <c r="AW12" s="63">
        <f>IF(SUM($E12:AV12)&lt;$D12,$D12/$N$2,0)</f>
        <v>2666.6666666666665</v>
      </c>
      <c r="AX12" s="63">
        <f>IF(SUM($E12:AW12)&lt;$D12,$D12/$N$2,0)</f>
        <v>2666.6666666666665</v>
      </c>
      <c r="AY12" s="63">
        <f>IF(SUM($E12:AX12)&lt;$D12,$D12/$N$2,0)</f>
        <v>2666.6666666666665</v>
      </c>
      <c r="AZ12" s="63">
        <f>IF(SUM($E12:AY12)&lt;$D12,$D12/$N$2,0)</f>
        <v>2666.6666666666665</v>
      </c>
      <c r="BA12" s="63">
        <f>IF(SUM($E12:AZ12)&lt;$D12,$D12/$N$2,0)</f>
        <v>2666.6666666666665</v>
      </c>
      <c r="BB12" s="63">
        <f>IF(SUM($E12:BA12)&lt;$D12,$D12/$N$2,0)</f>
        <v>2666.6666666666665</v>
      </c>
      <c r="BC12" s="63">
        <f>IF(SUM($E12:BB12)&lt;$D12,$D12/$N$2,0)</f>
        <v>2666.6666666666665</v>
      </c>
      <c r="BD12" s="63">
        <f>IF(SUM($E12:BC12)&lt;$D12,$D12/$N$2,0)</f>
        <v>2666.6666666666665</v>
      </c>
      <c r="BE12" s="63">
        <f>IF(SUM($E12:BD12)&lt;$D12,$D12/$N$2,0)</f>
        <v>2666.6666666666665</v>
      </c>
      <c r="BF12" s="63">
        <f>IF(SUM($E12:BE12)&lt;$D12,$D12/$N$2,0)</f>
        <v>2666.6666666666665</v>
      </c>
      <c r="BG12" s="63">
        <f>IF(SUM($E12:BF12)&lt;$D12,$D12/$N$2,0)</f>
        <v>2666.6666666666665</v>
      </c>
      <c r="BH12" s="63">
        <f>IF(SUM($E12:BG12)&lt;$D12,$D12/$N$2,0)</f>
        <v>2666.6666666666665</v>
      </c>
      <c r="BI12" s="63">
        <f>IF(SUM($E12:BH12)&lt;$D12,$D12/$N$2,0)</f>
        <v>2666.6666666666665</v>
      </c>
      <c r="BJ12" s="63">
        <f>IF(SUM($E12:BI12)&lt;$D12,$D12/$N$2,0)</f>
        <v>2666.6666666666665</v>
      </c>
      <c r="BK12" s="63">
        <f>IF(SUM($E12:BJ12)&lt;$D12,$D12/$N$2,0)</f>
        <v>2666.6666666666665</v>
      </c>
      <c r="BL12" s="63">
        <f>IF(SUM($E12:BK12)&lt;$D12,$D12/$N$2,0)</f>
        <v>2666.6666666666665</v>
      </c>
      <c r="BM12" s="63">
        <f>IF(SUM($E12:BL12)&lt;$D12,$D12/$N$2,0)</f>
        <v>2666.6666666666665</v>
      </c>
    </row>
    <row r="13" spans="1:66" x14ac:dyDescent="0.15">
      <c r="A13" s="34" t="s">
        <v>219</v>
      </c>
      <c r="B13" s="180">
        <v>1</v>
      </c>
      <c r="C13" s="33" t="s">
        <v>45</v>
      </c>
      <c r="D13" s="67">
        <f>'CAPEX _CWS '!$K$50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220</v>
      </c>
      <c r="B14" s="180">
        <v>1</v>
      </c>
      <c r="C14" s="33" t="s">
        <v>46</v>
      </c>
      <c r="D14" s="67">
        <f>'CAPEX _CWS '!$L$50</f>
        <v>80000</v>
      </c>
      <c r="E14" s="67"/>
      <c r="L14" s="70">
        <f>$D14/$N$2</f>
        <v>1333.3333333333333</v>
      </c>
      <c r="M14" s="63">
        <f>IF(SUM(L14)&lt;$D14,$D14/$N$2,0)</f>
        <v>1333.3333333333333</v>
      </c>
      <c r="N14" s="63">
        <f>IF(SUM($E14:M14)&lt;$D14,$D14/$N$2,0)</f>
        <v>1333.3333333333333</v>
      </c>
      <c r="O14" s="63">
        <f>IF(SUM($E14:N14)&lt;$D14,$D14/$N$2,0)</f>
        <v>1333.3333333333333</v>
      </c>
      <c r="P14" s="63">
        <f>IF(SUM($E14:O14)&lt;$D14,$D14/$N$2,0)</f>
        <v>1333.3333333333333</v>
      </c>
      <c r="Q14" s="63">
        <f>IF(SUM($E14:P14)&lt;$D14,$D14/$N$2,0)</f>
        <v>1333.3333333333333</v>
      </c>
      <c r="R14" s="63">
        <f>IF(SUM($E14:Q14)&lt;$D14,$D14/$N$2,0)</f>
        <v>1333.3333333333333</v>
      </c>
      <c r="S14" s="63">
        <f>IF(SUM($E14:R14)&lt;$D14,$D14/$N$2,0)</f>
        <v>1333.3333333333333</v>
      </c>
      <c r="T14" s="63">
        <f>IF(SUM($E14:S14)&lt;$D14,$D14/$N$2,0)</f>
        <v>1333.3333333333333</v>
      </c>
      <c r="U14" s="63">
        <f>IF(SUM($E14:T14)&lt;$D14,$D14/$N$2,0)</f>
        <v>1333.3333333333333</v>
      </c>
      <c r="V14" s="63">
        <f>IF(SUM($E14:U14)&lt;$D14,$D14/$N$2,0)</f>
        <v>1333.3333333333333</v>
      </c>
      <c r="W14" s="63">
        <f>IF(SUM($E14:V14)&lt;$D14,$D14/$N$2,0)</f>
        <v>1333.3333333333333</v>
      </c>
      <c r="X14" s="63">
        <f>IF(SUM($E14:W14)&lt;$D14,$D14/$N$2,0)</f>
        <v>1333.3333333333333</v>
      </c>
      <c r="Y14" s="63">
        <f>IF(SUM($E14:X14)&lt;$D14,$D14/$N$2,0)</f>
        <v>1333.3333333333333</v>
      </c>
      <c r="Z14" s="63">
        <f>IF(SUM($E14:Y14)&lt;$D14,$D14/$N$2,0)</f>
        <v>1333.3333333333333</v>
      </c>
      <c r="AA14" s="63">
        <f>IF(SUM($E14:Z14)&lt;$D14,$D14/$N$2,0)</f>
        <v>1333.3333333333333</v>
      </c>
      <c r="AB14" s="63">
        <f>IF(SUM($E14:AA14)&lt;$D14,$D14/$N$2,0)</f>
        <v>1333.3333333333333</v>
      </c>
      <c r="AC14" s="63">
        <f>IF(SUM($E14:AB14)&lt;$D14,$D14/$N$2,0)</f>
        <v>1333.3333333333333</v>
      </c>
      <c r="AD14" s="63">
        <f>IF(SUM($E14:AC14)&lt;$D14,$D14/$N$2,0)</f>
        <v>1333.3333333333333</v>
      </c>
      <c r="AE14" s="63">
        <f>IF(SUM($E14:AD14)&lt;$D14,$D14/$N$2,0)</f>
        <v>1333.3333333333333</v>
      </c>
      <c r="AF14" s="63">
        <f>IF(SUM($E14:AE14)&lt;$D14,$D14/$N$2,0)</f>
        <v>1333.3333333333333</v>
      </c>
      <c r="AG14" s="63">
        <f>IF(SUM($E14:AF14)&lt;$D14,$D14/$N$2,0)</f>
        <v>1333.3333333333333</v>
      </c>
      <c r="AH14" s="63">
        <f>IF(SUM($E14:AG14)&lt;$D14,$D14/$N$2,0)</f>
        <v>1333.3333333333333</v>
      </c>
      <c r="AI14" s="63">
        <f>IF(SUM($E14:AH14)&lt;$D14,$D14/$N$2,0)</f>
        <v>1333.3333333333333</v>
      </c>
      <c r="AJ14" s="63">
        <f>IF(SUM($E14:AI14)&lt;$D14,$D14/$N$2,0)</f>
        <v>1333.3333333333333</v>
      </c>
      <c r="AK14" s="63">
        <f>IF(SUM($E14:AJ14)&lt;$D14,$D14/$N$2,0)</f>
        <v>1333.3333333333333</v>
      </c>
      <c r="AL14" s="63">
        <f>IF(SUM($E14:AK14)&lt;$D14,$D14/$N$2,0)</f>
        <v>1333.3333333333333</v>
      </c>
      <c r="AM14" s="63">
        <f>IF(SUM($E14:AL14)&lt;$D14,$D14/$N$2,0)</f>
        <v>1333.3333333333333</v>
      </c>
      <c r="AN14" s="63">
        <f>IF(SUM($E14:AM14)&lt;$D14,$D14/$N$2,0)</f>
        <v>1333.3333333333333</v>
      </c>
      <c r="AO14" s="63">
        <f>IF(SUM($E14:AN14)&lt;$D14,$D14/$N$2,0)</f>
        <v>1333.3333333333333</v>
      </c>
      <c r="AP14" s="63">
        <f>IF(SUM($E14:AO14)&lt;$D14,$D14/$N$2,0)</f>
        <v>1333.3333333333333</v>
      </c>
      <c r="AQ14" s="63">
        <f>IF(SUM($E14:AP14)&lt;$D14,$D14/$N$2,0)</f>
        <v>1333.3333333333333</v>
      </c>
      <c r="AR14" s="63">
        <f>IF(SUM($E14:AQ14)&lt;$D14,$D14/$N$2,0)</f>
        <v>1333.3333333333333</v>
      </c>
      <c r="AS14" s="63">
        <f>IF(SUM($E14:AR14)&lt;$D14,$D14/$N$2,0)</f>
        <v>1333.3333333333333</v>
      </c>
      <c r="AT14" s="63">
        <f>IF(SUM($E14:AS14)&lt;$D14,$D14/$N$2,0)</f>
        <v>1333.3333333333333</v>
      </c>
      <c r="AU14" s="63">
        <f>IF(SUM($E14:AT14)&lt;$D14,$D14/$N$2,0)</f>
        <v>1333.3333333333333</v>
      </c>
      <c r="AV14" s="63">
        <f>IF(SUM($E14:AU14)&lt;$D14,$D14/$N$2,0)</f>
        <v>1333.3333333333333</v>
      </c>
      <c r="AW14" s="63">
        <f>IF(SUM($E14:AV14)&lt;$D14,$D14/$N$2,0)</f>
        <v>1333.3333333333333</v>
      </c>
      <c r="AX14" s="63">
        <f>IF(SUM($E14:AW14)&lt;$D14,$D14/$N$2,0)</f>
        <v>1333.3333333333333</v>
      </c>
      <c r="AY14" s="63">
        <f>IF(SUM($E14:AX14)&lt;$D14,$D14/$N$2,0)</f>
        <v>1333.3333333333333</v>
      </c>
      <c r="AZ14" s="63">
        <f>IF(SUM($E14:AY14)&lt;$D14,$D14/$N$2,0)</f>
        <v>1333.3333333333333</v>
      </c>
      <c r="BA14" s="63">
        <f>IF(SUM($E14:AZ14)&lt;$D14,$D14/$N$2,0)</f>
        <v>1333.3333333333333</v>
      </c>
      <c r="BB14" s="63">
        <f>IF(SUM($E14:BA14)&lt;$D14,$D14/$N$2,0)</f>
        <v>1333.3333333333333</v>
      </c>
      <c r="BC14" s="63">
        <f>IF(SUM($E14:BB14)&lt;$D14,$D14/$N$2,0)</f>
        <v>1333.3333333333333</v>
      </c>
      <c r="BD14" s="63">
        <f>IF(SUM($E14:BC14)&lt;$D14,$D14/$N$2,0)</f>
        <v>1333.3333333333333</v>
      </c>
      <c r="BE14" s="63">
        <f>IF(SUM($E14:BD14)&lt;$D14,$D14/$N$2,0)</f>
        <v>1333.3333333333333</v>
      </c>
      <c r="BF14" s="63">
        <f>IF(SUM($E14:BE14)&lt;$D14,$D14/$N$2,0)</f>
        <v>1333.3333333333333</v>
      </c>
      <c r="BG14" s="63">
        <f>IF(SUM($E14:BF14)&lt;$D14,$D14/$N$2,0)</f>
        <v>1333.3333333333333</v>
      </c>
      <c r="BH14" s="63">
        <f>IF(SUM($E14:BG14)&lt;$D14,$D14/$N$2,0)</f>
        <v>1333.3333333333333</v>
      </c>
      <c r="BI14" s="63">
        <f>IF(SUM($E14:BH14)&lt;$D14,$D14/$N$2,0)</f>
        <v>1333.3333333333333</v>
      </c>
      <c r="BJ14" s="63">
        <f>IF(SUM($E14:BI14)&lt;$D14,$D14/$N$2,0)</f>
        <v>1333.3333333333333</v>
      </c>
      <c r="BK14" s="63">
        <f>IF(SUM($E14:BJ14)&lt;$D14,$D14/$N$2,0)</f>
        <v>1333.3333333333333</v>
      </c>
      <c r="BL14" s="63">
        <f>IF(SUM($E14:BK14)&lt;$D14,$D14/$N$2,0)</f>
        <v>1333.3333333333333</v>
      </c>
      <c r="BM14" s="63">
        <f>IF(SUM($E14:BL14)&lt;$D14,$D14/$N$2,0)</f>
        <v>1333.3333333333333</v>
      </c>
    </row>
    <row r="15" spans="1:66" x14ac:dyDescent="0.15">
      <c r="A15" s="34" t="s">
        <v>221</v>
      </c>
      <c r="B15" s="180">
        <v>1</v>
      </c>
      <c r="C15" s="33" t="s">
        <v>47</v>
      </c>
      <c r="D15" s="67">
        <f>'CAPEX _CWS '!$M$50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'!$N$50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222</v>
      </c>
      <c r="B17" s="180">
        <v>1</v>
      </c>
      <c r="C17" s="33" t="s">
        <v>49</v>
      </c>
      <c r="D17" s="67">
        <f>'CAPEX _CWS '!$O$50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'!$P$50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223</v>
      </c>
      <c r="B19" s="180">
        <v>2</v>
      </c>
      <c r="C19" s="33" t="s">
        <v>51</v>
      </c>
      <c r="D19" s="67">
        <f>'CAPEX _CWS '!$Q$50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224</v>
      </c>
      <c r="B20" s="180">
        <v>2</v>
      </c>
      <c r="C20" s="33" t="s">
        <v>40</v>
      </c>
      <c r="D20" s="67">
        <f>'CAPEX _CWS '!$R$50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225</v>
      </c>
      <c r="B21" s="180">
        <v>2</v>
      </c>
      <c r="C21" s="33" t="s">
        <v>41</v>
      </c>
      <c r="D21" s="67">
        <f>'CAPEX _CWS '!$S$50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226</v>
      </c>
      <c r="B22" s="180">
        <v>2</v>
      </c>
      <c r="C22" s="33" t="s">
        <v>42</v>
      </c>
      <c r="D22" s="67">
        <f>'CAPEX _CWS '!$T$50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227</v>
      </c>
      <c r="B23" s="180">
        <v>2</v>
      </c>
      <c r="C23" s="33" t="s">
        <v>43</v>
      </c>
      <c r="D23" s="67">
        <f>'CAPEX _CWS '!$U$50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209</v>
      </c>
      <c r="B24" s="180">
        <v>2</v>
      </c>
      <c r="C24" s="33" t="s">
        <v>44</v>
      </c>
      <c r="D24" s="67">
        <f>'CAPEX _CWS '!$V$50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228</v>
      </c>
      <c r="B25" s="180">
        <v>2</v>
      </c>
      <c r="C25" s="33" t="s">
        <v>45</v>
      </c>
      <c r="D25" s="67">
        <f>'CAPEX _CWS '!$W$50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229</v>
      </c>
      <c r="B26" s="180">
        <v>2</v>
      </c>
      <c r="C26" s="33" t="s">
        <v>46</v>
      </c>
      <c r="D26" s="67">
        <f>'CAPEX _CWS '!$X$50</f>
        <v>0</v>
      </c>
      <c r="E26" s="67"/>
      <c r="X26" s="70">
        <f>$D26/$N$2</f>
        <v>0</v>
      </c>
      <c r="Y26" s="63">
        <f>IF(SUM(X26)&lt;$D26,$D26/$N$2,0)</f>
        <v>0</v>
      </c>
      <c r="Z26" s="63">
        <f>IF(SUM($E26:Y26)&lt;$D26,$D26/$N$2,0)</f>
        <v>0</v>
      </c>
      <c r="AA26" s="63">
        <f>IF(SUM($E26:Z26)&lt;$D26,$D26/$N$2,0)</f>
        <v>0</v>
      </c>
      <c r="AB26" s="63">
        <f>IF(SUM($E26:AA26)&lt;$D26,$D26/$N$2,0)</f>
        <v>0</v>
      </c>
      <c r="AC26" s="63">
        <f>IF(SUM($E26:AB26)&lt;$D26,$D26/$N$2,0)</f>
        <v>0</v>
      </c>
      <c r="AD26" s="63">
        <f>IF(SUM($E26:AC26)&lt;$D26,$D26/$N$2,0)</f>
        <v>0</v>
      </c>
      <c r="AE26" s="63">
        <f>IF(SUM($E26:AD26)&lt;$D26,$D26/$N$2,0)</f>
        <v>0</v>
      </c>
      <c r="AF26" s="63">
        <f>IF(SUM($E26:AE26)&lt;$D26,$D26/$N$2,0)</f>
        <v>0</v>
      </c>
      <c r="AG26" s="63">
        <f>IF(SUM($E26:AF26)&lt;$D26,$D26/$N$2,0)</f>
        <v>0</v>
      </c>
      <c r="AH26" s="63">
        <f>IF(SUM($E26:AG26)&lt;$D26,$D26/$N$2,0)</f>
        <v>0</v>
      </c>
      <c r="AI26" s="63">
        <f>IF(SUM($E26:AH26)&lt;$D26,$D26/$N$2,0)</f>
        <v>0</v>
      </c>
      <c r="AJ26" s="63">
        <f>IF(SUM($E26:AI26)&lt;$D26,$D26/$N$2,0)</f>
        <v>0</v>
      </c>
      <c r="AK26" s="63">
        <f>IF(SUM($E26:AJ26)&lt;$D26,$D26/$N$2,0)</f>
        <v>0</v>
      </c>
      <c r="AL26" s="63">
        <f>IF(SUM($E26:AK26)&lt;$D26,$D26/$N$2,0)</f>
        <v>0</v>
      </c>
      <c r="AM26" s="63">
        <f>IF(SUM($E26:AL26)&lt;$D26,$D26/$N$2,0)</f>
        <v>0</v>
      </c>
      <c r="AN26" s="63">
        <f>IF(SUM($E26:AM26)&lt;$D26,$D26/$N$2,0)</f>
        <v>0</v>
      </c>
      <c r="AO26" s="63">
        <f>IF(SUM($E26:AN26)&lt;$D26,$D26/$N$2,0)</f>
        <v>0</v>
      </c>
      <c r="AP26" s="63">
        <f>IF(SUM($E26:AO26)&lt;$D26,$D26/$N$2,0)</f>
        <v>0</v>
      </c>
      <c r="AQ26" s="63">
        <f>IF(SUM($E26:AP26)&lt;$D26,$D26/$N$2,0)</f>
        <v>0</v>
      </c>
      <c r="AR26" s="63">
        <f>IF(SUM($E26:AQ26)&lt;$D26,$D26/$N$2,0)</f>
        <v>0</v>
      </c>
      <c r="AS26" s="63">
        <f>IF(SUM($E26:AR26)&lt;$D26,$D26/$N$2,0)</f>
        <v>0</v>
      </c>
      <c r="AT26" s="63">
        <f>IF(SUM($E26:AS26)&lt;$D26,$D26/$N$2,0)</f>
        <v>0</v>
      </c>
      <c r="AU26" s="63">
        <f>IF(SUM($E26:AT26)&lt;$D26,$D26/$N$2,0)</f>
        <v>0</v>
      </c>
      <c r="AV26" s="63">
        <f>IF(SUM($E26:AU26)&lt;$D26,$D26/$N$2,0)</f>
        <v>0</v>
      </c>
      <c r="AW26" s="63">
        <f>IF(SUM($E26:AV26)&lt;$D26,$D26/$N$2,0)</f>
        <v>0</v>
      </c>
      <c r="AX26" s="63">
        <f>IF(SUM($E26:AW26)&lt;$D26,$D26/$N$2,0)</f>
        <v>0</v>
      </c>
      <c r="AY26" s="63">
        <f>IF(SUM($E26:AX26)&lt;$D26,$D26/$N$2,0)</f>
        <v>0</v>
      </c>
      <c r="AZ26" s="63">
        <f>IF(SUM($E26:AY26)&lt;$D26,$D26/$N$2,0)</f>
        <v>0</v>
      </c>
      <c r="BA26" s="63">
        <f>IF(SUM($E26:AZ26)&lt;$D26,$D26/$N$2,0)</f>
        <v>0</v>
      </c>
      <c r="BB26" s="63">
        <f>IF(SUM($E26:BA26)&lt;$D26,$D26/$N$2,0)</f>
        <v>0</v>
      </c>
      <c r="BC26" s="63">
        <f>IF(SUM($E26:BB26)&lt;$D26,$D26/$N$2,0)</f>
        <v>0</v>
      </c>
      <c r="BD26" s="63">
        <f>IF(SUM($E26:BC26)&lt;$D26,$D26/$N$2,0)</f>
        <v>0</v>
      </c>
      <c r="BE26" s="63">
        <f>IF(SUM($E26:BD26)&lt;$D26,$D26/$N$2,0)</f>
        <v>0</v>
      </c>
      <c r="BF26" s="63">
        <f>IF(SUM($E26:BE26)&lt;$D26,$D26/$N$2,0)</f>
        <v>0</v>
      </c>
      <c r="BG26" s="63">
        <f>IF(SUM($E26:BF26)&lt;$D26,$D26/$N$2,0)</f>
        <v>0</v>
      </c>
      <c r="BH26" s="63">
        <f>IF(SUM($E26:BG26)&lt;$D26,$D26/$N$2,0)</f>
        <v>0</v>
      </c>
      <c r="BI26" s="63">
        <f>IF(SUM($E26:BH26)&lt;$D26,$D26/$N$2,0)</f>
        <v>0</v>
      </c>
      <c r="BJ26" s="63">
        <f>IF(SUM($E26:BI26)&lt;$D26,$D26/$N$2,0)</f>
        <v>0</v>
      </c>
      <c r="BK26" s="63">
        <f>IF(SUM($E26:BJ26)&lt;$D26,$D26/$N$2,0)</f>
        <v>0</v>
      </c>
      <c r="BL26" s="63">
        <f>IF(SUM($E26:BK26)&lt;$D26,$D26/$N$2,0)</f>
        <v>0</v>
      </c>
      <c r="BM26" s="63">
        <f>IF(SUM($E26:BL26)&lt;$D26,$D26/$N$2,0)</f>
        <v>0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'!$Y$50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230</v>
      </c>
      <c r="B28" s="180">
        <v>2</v>
      </c>
      <c r="C28" s="33" t="s">
        <v>48</v>
      </c>
      <c r="D28" s="67">
        <f>'CAPEX _CWS '!$Z$50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231</v>
      </c>
      <c r="B29" s="180">
        <v>2</v>
      </c>
      <c r="C29" s="33" t="s">
        <v>49</v>
      </c>
      <c r="D29" s="67">
        <f>'CAPEX _CWS '!$AA$50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232</v>
      </c>
      <c r="B30" s="180">
        <v>2</v>
      </c>
      <c r="C30" s="33" t="s">
        <v>50</v>
      </c>
      <c r="D30" s="67">
        <f>'CAPEX _CWS '!$AB$50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233</v>
      </c>
      <c r="B31" s="180">
        <v>2</v>
      </c>
      <c r="C31" s="33" t="s">
        <v>51</v>
      </c>
      <c r="D31" s="67">
        <f>'CAPEX _CWS '!$AC$50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234</v>
      </c>
      <c r="B32" s="180">
        <v>3</v>
      </c>
      <c r="C32" s="33" t="s">
        <v>40</v>
      </c>
      <c r="D32" s="67">
        <f>'CAPEX _CWS '!$AD$50</f>
        <v>0</v>
      </c>
      <c r="E32" s="67"/>
      <c r="AD32" s="70">
        <f>$D32/$N$2</f>
        <v>0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235</v>
      </c>
      <c r="B33" s="180">
        <v>3</v>
      </c>
      <c r="C33" s="33" t="s">
        <v>41</v>
      </c>
      <c r="D33" s="67">
        <f>'CAPEX _CWS '!$AE$50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236</v>
      </c>
      <c r="B34" s="180">
        <v>3</v>
      </c>
      <c r="C34" s="33" t="s">
        <v>42</v>
      </c>
      <c r="D34" s="67">
        <f>'CAPEX _CWS '!$AF$50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237</v>
      </c>
      <c r="B35" s="180">
        <v>3</v>
      </c>
      <c r="C35" s="33" t="s">
        <v>43</v>
      </c>
      <c r="D35" s="67">
        <f>'CAPEX _CWS '!$AG$50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238</v>
      </c>
      <c r="B36" s="180">
        <v>3</v>
      </c>
      <c r="C36" s="33" t="s">
        <v>44</v>
      </c>
      <c r="D36" s="67">
        <f>'CAPEX _CWS '!$AH$50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239</v>
      </c>
      <c r="B37" s="180">
        <v>3</v>
      </c>
      <c r="C37" s="33" t="s">
        <v>45</v>
      </c>
      <c r="D37" s="67">
        <f>'CAPEX _CWS '!$AI$50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240</v>
      </c>
      <c r="B38" s="180">
        <v>3</v>
      </c>
      <c r="C38" s="33" t="s">
        <v>46</v>
      </c>
      <c r="D38" s="67">
        <f>'CAPEX _CWS '!$AJ$50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241</v>
      </c>
      <c r="B39" s="180">
        <v>3</v>
      </c>
      <c r="C39" s="33" t="s">
        <v>47</v>
      </c>
      <c r="D39" s="67">
        <f>'CAPEX _CWS '!$AK$50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242</v>
      </c>
      <c r="B40" s="180">
        <v>3</v>
      </c>
      <c r="C40" s="33" t="s">
        <v>48</v>
      </c>
      <c r="D40" s="67">
        <f>'CAPEX _CWS '!$AL$50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243</v>
      </c>
      <c r="B41" s="180">
        <v>3</v>
      </c>
      <c r="C41" s="33" t="s">
        <v>49</v>
      </c>
      <c r="D41" s="67">
        <f>'CAPEX _CWS '!$AM$50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244</v>
      </c>
      <c r="B42" s="180">
        <v>3</v>
      </c>
      <c r="C42" s="33" t="s">
        <v>50</v>
      </c>
      <c r="D42" s="67">
        <f>'CAPEX _CWS '!$AN$50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245</v>
      </c>
      <c r="B43" s="180">
        <v>3</v>
      </c>
      <c r="C43" s="33" t="s">
        <v>51</v>
      </c>
      <c r="D43" s="67">
        <f>'CAPEX _CWS '!$AO$50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246</v>
      </c>
      <c r="B44" s="180">
        <v>4</v>
      </c>
      <c r="C44" s="33" t="s">
        <v>40</v>
      </c>
      <c r="D44" s="67">
        <f>'CAPEX _CWS '!$AP$50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247</v>
      </c>
      <c r="B45" s="180">
        <v>4</v>
      </c>
      <c r="C45" s="33" t="s">
        <v>41</v>
      </c>
      <c r="D45" s="67">
        <f>'CAPEX _CWS '!$AQ$50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248</v>
      </c>
      <c r="B46" s="180">
        <v>4</v>
      </c>
      <c r="C46" s="33" t="s">
        <v>42</v>
      </c>
      <c r="D46" s="67">
        <f>'CAPEX _CWS '!$AR$50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249</v>
      </c>
      <c r="B47" s="180">
        <v>4</v>
      </c>
      <c r="C47" s="33" t="s">
        <v>43</v>
      </c>
      <c r="D47" s="67">
        <f>'CAPEX _CWS '!$AS$50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250</v>
      </c>
      <c r="B48" s="180">
        <v>4</v>
      </c>
      <c r="C48" s="33" t="s">
        <v>44</v>
      </c>
      <c r="D48" s="67">
        <f>'CAPEX _CWS '!$AT$50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251</v>
      </c>
      <c r="B49" s="180">
        <v>4</v>
      </c>
      <c r="C49" s="33" t="s">
        <v>45</v>
      </c>
      <c r="D49" s="67">
        <f>'CAPEX _CWS '!$AU$50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252</v>
      </c>
      <c r="B50" s="180">
        <v>4</v>
      </c>
      <c r="C50" s="33" t="s">
        <v>46</v>
      </c>
      <c r="D50" s="67">
        <f>'CAPEX _CWS '!$AV$50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253</v>
      </c>
      <c r="B51" s="180">
        <v>4</v>
      </c>
      <c r="C51" s="33" t="s">
        <v>47</v>
      </c>
      <c r="D51" s="67">
        <f>'CAPEX _CWS '!$AW$50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254</v>
      </c>
      <c r="B52" s="180">
        <v>4</v>
      </c>
      <c r="C52" s="33" t="s">
        <v>48</v>
      </c>
      <c r="D52" s="67">
        <f>'CAPEX _CWS '!$AX$50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255</v>
      </c>
      <c r="B53" s="180">
        <v>4</v>
      </c>
      <c r="C53" s="33" t="s">
        <v>49</v>
      </c>
      <c r="D53" s="67">
        <f>'CAPEX _CWS '!$AY$50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256</v>
      </c>
      <c r="B54" s="180">
        <v>4</v>
      </c>
      <c r="C54" s="33" t="s">
        <v>50</v>
      </c>
      <c r="D54" s="67">
        <f>'CAPEX _CWS '!$AZ$50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257</v>
      </c>
      <c r="B55" s="180">
        <v>4</v>
      </c>
      <c r="C55" s="33" t="s">
        <v>51</v>
      </c>
      <c r="D55" s="67">
        <f>'CAPEX _CWS '!$BA$50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258</v>
      </c>
      <c r="B56" s="180">
        <v>5</v>
      </c>
      <c r="C56" s="33" t="s">
        <v>40</v>
      </c>
      <c r="D56" s="67">
        <f>'CAPEX _CWS '!$BB$50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259</v>
      </c>
      <c r="B57" s="180">
        <v>5</v>
      </c>
      <c r="C57" s="33" t="s">
        <v>41</v>
      </c>
      <c r="D57" s="67">
        <f>'CAPEX _CWS '!$BC$50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260</v>
      </c>
      <c r="B58" s="180">
        <v>5</v>
      </c>
      <c r="C58" s="33" t="s">
        <v>42</v>
      </c>
      <c r="D58" s="67">
        <f>'CAPEX _CWS '!$BD$50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261</v>
      </c>
      <c r="B59" s="180">
        <v>5</v>
      </c>
      <c r="C59" s="33" t="s">
        <v>43</v>
      </c>
      <c r="D59" s="67">
        <f>'CAPEX _CWS '!$BE$50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262</v>
      </c>
      <c r="B60" s="180">
        <v>5</v>
      </c>
      <c r="C60" s="33" t="s">
        <v>44</v>
      </c>
      <c r="D60" s="67">
        <f>'CAPEX _CWS '!$BF$50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263</v>
      </c>
      <c r="B61" s="180">
        <v>5</v>
      </c>
      <c r="C61" s="33" t="s">
        <v>45</v>
      </c>
      <c r="D61" s="67">
        <f>'CAPEX _CWS '!$BG$50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264</v>
      </c>
      <c r="B62" s="180">
        <v>5</v>
      </c>
      <c r="C62" s="33" t="s">
        <v>46</v>
      </c>
      <c r="D62" s="67">
        <f>'CAPEX _CWS '!$BH$50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265</v>
      </c>
      <c r="B63" s="180">
        <v>5</v>
      </c>
      <c r="C63" s="33" t="s">
        <v>47</v>
      </c>
      <c r="D63" s="67">
        <f>'CAPEX _CWS '!$BI$50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266</v>
      </c>
      <c r="B64" s="180">
        <v>5</v>
      </c>
      <c r="C64" s="33" t="s">
        <v>48</v>
      </c>
      <c r="D64" s="67">
        <f>'CAPEX _CWS '!$BJ$50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267</v>
      </c>
      <c r="B65" s="180">
        <v>5</v>
      </c>
      <c r="C65" s="33" t="s">
        <v>49</v>
      </c>
      <c r="D65" s="67">
        <f>'CAPEX _CWS '!$BK$50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268</v>
      </c>
      <c r="B66" s="180">
        <v>5</v>
      </c>
      <c r="C66" s="33" t="s">
        <v>50</v>
      </c>
      <c r="D66" s="67">
        <f>'CAPEX _CWS '!$BL$50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269</v>
      </c>
      <c r="B67" s="180">
        <v>5</v>
      </c>
      <c r="C67" s="33" t="s">
        <v>51</v>
      </c>
      <c r="D67" s="67">
        <f>'CAPEX _CWS '!$BM$50</f>
        <v>0</v>
      </c>
      <c r="E67" s="67"/>
      <c r="BM67" s="70">
        <f>$D67/$N$2</f>
        <v>0</v>
      </c>
    </row>
    <row r="69" spans="1:66" x14ac:dyDescent="0.15">
      <c r="C69" s="33" t="s">
        <v>278</v>
      </c>
      <c r="E69" s="66">
        <f t="shared" ref="E69:AJ69" si="0">SUM(E7:E68)</f>
        <v>0</v>
      </c>
      <c r="F69" s="66">
        <f t="shared" si="0"/>
        <v>0</v>
      </c>
      <c r="G69" s="66">
        <f t="shared" si="0"/>
        <v>0</v>
      </c>
      <c r="H69" s="66">
        <f t="shared" si="0"/>
        <v>0</v>
      </c>
      <c r="I69" s="66">
        <f t="shared" si="0"/>
        <v>173250</v>
      </c>
      <c r="J69" s="66">
        <f t="shared" si="0"/>
        <v>175916.66666666666</v>
      </c>
      <c r="K69" s="66">
        <f t="shared" si="0"/>
        <v>175916.66666666666</v>
      </c>
      <c r="L69" s="66">
        <f t="shared" si="0"/>
        <v>177250</v>
      </c>
      <c r="M69" s="66">
        <f t="shared" si="0"/>
        <v>177250</v>
      </c>
      <c r="N69" s="66">
        <f t="shared" si="0"/>
        <v>177250</v>
      </c>
      <c r="O69" s="66">
        <f t="shared" si="0"/>
        <v>177250</v>
      </c>
      <c r="P69" s="66">
        <f t="shared" si="0"/>
        <v>177250</v>
      </c>
      <c r="Q69" s="66">
        <f t="shared" si="0"/>
        <v>177250</v>
      </c>
      <c r="R69" s="66">
        <f t="shared" si="0"/>
        <v>177250</v>
      </c>
      <c r="S69" s="66">
        <f t="shared" si="0"/>
        <v>177250</v>
      </c>
      <c r="T69" s="66">
        <f t="shared" si="0"/>
        <v>177250</v>
      </c>
      <c r="U69" s="66">
        <f t="shared" si="0"/>
        <v>177250</v>
      </c>
      <c r="V69" s="66">
        <f t="shared" si="0"/>
        <v>177250</v>
      </c>
      <c r="W69" s="66">
        <f t="shared" si="0"/>
        <v>177250</v>
      </c>
      <c r="X69" s="66">
        <f t="shared" si="0"/>
        <v>177250</v>
      </c>
      <c r="Y69" s="66">
        <f t="shared" si="0"/>
        <v>177250</v>
      </c>
      <c r="Z69" s="66">
        <f t="shared" si="0"/>
        <v>177250</v>
      </c>
      <c r="AA69" s="66">
        <f t="shared" si="0"/>
        <v>177250</v>
      </c>
      <c r="AB69" s="66">
        <f t="shared" si="0"/>
        <v>177250</v>
      </c>
      <c r="AC69" s="66">
        <f t="shared" si="0"/>
        <v>177250</v>
      </c>
      <c r="AD69" s="66">
        <f t="shared" si="0"/>
        <v>177250</v>
      </c>
      <c r="AE69" s="66">
        <f t="shared" si="0"/>
        <v>177250</v>
      </c>
      <c r="AF69" s="66">
        <f t="shared" si="0"/>
        <v>177250</v>
      </c>
      <c r="AG69" s="66">
        <f t="shared" si="0"/>
        <v>177250</v>
      </c>
      <c r="AH69" s="66">
        <f t="shared" si="0"/>
        <v>177250</v>
      </c>
      <c r="AI69" s="66">
        <f t="shared" si="0"/>
        <v>177250</v>
      </c>
      <c r="AJ69" s="66">
        <f t="shared" si="0"/>
        <v>177250</v>
      </c>
      <c r="AK69" s="66">
        <f t="shared" ref="AK69:BM69" si="1">SUM(AK7:AK68)</f>
        <v>177250</v>
      </c>
      <c r="AL69" s="66">
        <f t="shared" si="1"/>
        <v>177250</v>
      </c>
      <c r="AM69" s="66">
        <f t="shared" si="1"/>
        <v>177250</v>
      </c>
      <c r="AN69" s="66">
        <f t="shared" si="1"/>
        <v>177250</v>
      </c>
      <c r="AO69" s="66">
        <f t="shared" si="1"/>
        <v>177250</v>
      </c>
      <c r="AP69" s="66">
        <f t="shared" si="1"/>
        <v>177250</v>
      </c>
      <c r="AQ69" s="66">
        <f t="shared" si="1"/>
        <v>177250</v>
      </c>
      <c r="AR69" s="66">
        <f t="shared" si="1"/>
        <v>177250</v>
      </c>
      <c r="AS69" s="66">
        <f t="shared" si="1"/>
        <v>177250</v>
      </c>
      <c r="AT69" s="66">
        <f t="shared" si="1"/>
        <v>177250</v>
      </c>
      <c r="AU69" s="66">
        <f t="shared" si="1"/>
        <v>177250</v>
      </c>
      <c r="AV69" s="66">
        <f t="shared" si="1"/>
        <v>177250</v>
      </c>
      <c r="AW69" s="66">
        <f t="shared" si="1"/>
        <v>177250</v>
      </c>
      <c r="AX69" s="66">
        <f t="shared" si="1"/>
        <v>177250</v>
      </c>
      <c r="AY69" s="66">
        <f t="shared" si="1"/>
        <v>177250</v>
      </c>
      <c r="AZ69" s="66">
        <f t="shared" si="1"/>
        <v>177250</v>
      </c>
      <c r="BA69" s="66">
        <f t="shared" si="1"/>
        <v>177250</v>
      </c>
      <c r="BB69" s="66">
        <f t="shared" si="1"/>
        <v>177250</v>
      </c>
      <c r="BC69" s="66">
        <f t="shared" si="1"/>
        <v>177250</v>
      </c>
      <c r="BD69" s="66">
        <f t="shared" si="1"/>
        <v>177250</v>
      </c>
      <c r="BE69" s="66">
        <f t="shared" si="1"/>
        <v>177250</v>
      </c>
      <c r="BF69" s="66">
        <f t="shared" si="1"/>
        <v>177250</v>
      </c>
      <c r="BG69" s="66">
        <f t="shared" si="1"/>
        <v>177250</v>
      </c>
      <c r="BH69" s="66">
        <f t="shared" si="1"/>
        <v>177250</v>
      </c>
      <c r="BI69" s="66">
        <f t="shared" si="1"/>
        <v>177250</v>
      </c>
      <c r="BJ69" s="66">
        <f t="shared" si="1"/>
        <v>177250</v>
      </c>
      <c r="BK69" s="66">
        <f t="shared" si="1"/>
        <v>177250</v>
      </c>
      <c r="BL69" s="66">
        <f t="shared" si="1"/>
        <v>177250</v>
      </c>
      <c r="BM69" s="66">
        <f t="shared" si="1"/>
        <v>177250</v>
      </c>
      <c r="BN69" s="66">
        <f>SUM(E69:BM69)</f>
        <v>10096583.333333332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1588583.3333333333</v>
      </c>
      <c r="AC70" s="38">
        <f>SUM(R69:AC69)</f>
        <v>2127000</v>
      </c>
      <c r="AO70" s="38">
        <f>SUM(AD69:AO69)</f>
        <v>2127000</v>
      </c>
      <c r="BA70" s="38">
        <f>SUM(AP69:BA69)</f>
        <v>2127000</v>
      </c>
      <c r="BM70" s="38">
        <f>SUM(BB69:BM69)</f>
        <v>2127000</v>
      </c>
      <c r="BN70" s="38">
        <f>SUM(E70:BM70)</f>
        <v>10096583.333333332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1014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0</v>
      </c>
      <c r="E5" s="64">
        <f>SUM('OPEX-M_CWS'!R6:AC6)</f>
        <v>0</v>
      </c>
      <c r="F5" s="64">
        <f>SUM('OPEX-M_CWS'!AD6:AO6)</f>
        <v>0</v>
      </c>
      <c r="G5" s="64">
        <f>SUM('OPEX-M_CWS'!AP6:BA6)</f>
        <v>0</v>
      </c>
      <c r="H5" s="64">
        <f>SUM('OPEX-M_CWS'!BB6:BM6)</f>
        <v>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0</v>
      </c>
      <c r="D8" s="63">
        <f>SUM('OPEX-M_CWS'!F9:Q9)</f>
        <v>0</v>
      </c>
      <c r="E8" s="63">
        <f>SUM('OPEX-M_CWS'!R9:AC9)</f>
        <v>0</v>
      </c>
      <c r="F8" s="63">
        <f>SUM('OPEX-M_CWS'!AD9:AO9)</f>
        <v>0</v>
      </c>
      <c r="G8" s="63">
        <f>SUM('OPEX-M_CWS'!AP9:BA9)</f>
        <v>0</v>
      </c>
      <c r="H8" s="63">
        <f>SUM('OPEX-M_CWS'!BB9:BM9)</f>
        <v>0</v>
      </c>
    </row>
    <row r="9" spans="2:9" x14ac:dyDescent="0.15">
      <c r="B9" s="47" t="s">
        <v>290</v>
      </c>
      <c r="C9" s="63">
        <f>'OPEX-M_CWS'!E10</f>
        <v>0</v>
      </c>
      <c r="D9" s="63">
        <f>SUM('OPEX-M_CWS'!F10:Q10)</f>
        <v>0</v>
      </c>
      <c r="E9" s="63">
        <f>SUM('OPEX-M_CWS'!R10:AC10)</f>
        <v>0</v>
      </c>
      <c r="F9" s="63">
        <f>SUM('OPEX-M_CWS'!AD10:AO10)</f>
        <v>0</v>
      </c>
      <c r="G9" s="63">
        <f>SUM('OPEX-M_CWS'!AP10:BA10)</f>
        <v>0</v>
      </c>
      <c r="H9" s="63">
        <f>SUM('OPEX-M_CWS'!BB10:BM10)</f>
        <v>0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0</v>
      </c>
      <c r="E10" s="63">
        <f>SUM('OPEX-M_CWS'!R11:AC11)</f>
        <v>0</v>
      </c>
      <c r="F10" s="63">
        <f>SUM('OPEX-M_CWS'!AD11:AO11)</f>
        <v>0</v>
      </c>
      <c r="G10" s="63">
        <f>SUM('OPEX-M_CWS'!AP11:BA11)</f>
        <v>0</v>
      </c>
      <c r="H10" s="63">
        <f>SUM('OPEX-M_CWS'!BB11:BM11)</f>
        <v>0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1980000</v>
      </c>
      <c r="E11" s="63">
        <f>SUM('OPEX-M_CWS'!R12:AC12)</f>
        <v>2760000</v>
      </c>
      <c r="F11" s="63">
        <f>SUM('OPEX-M_CWS'!AD12:AO12)</f>
        <v>2760000</v>
      </c>
      <c r="G11" s="63">
        <f>SUM('OPEX-M_CWS'!AP12:BA12)</f>
        <v>2760000</v>
      </c>
      <c r="H11" s="63">
        <f>SUM('OPEX-M_CWS'!BB12:BM12)</f>
        <v>2760000</v>
      </c>
    </row>
    <row r="12" spans="2:9" s="14" customFormat="1" x14ac:dyDescent="0.15">
      <c r="B12" s="16" t="s">
        <v>178</v>
      </c>
      <c r="C12" s="64">
        <f>'OPEX-M_CWS'!E13</f>
        <v>0</v>
      </c>
      <c r="D12" s="64">
        <f>SUM('OPEX-M_CWS'!F13:Q13)</f>
        <v>1980000</v>
      </c>
      <c r="E12" s="64">
        <f>SUM('OPEX-M_CWS'!R13:AC13)</f>
        <v>2760000</v>
      </c>
      <c r="F12" s="64">
        <f>SUM('OPEX-M_CWS'!AD13:AO13)</f>
        <v>2760000</v>
      </c>
      <c r="G12" s="64">
        <f>SUM('OPEX-M_CWS'!AP13:BA13)</f>
        <v>2760000</v>
      </c>
      <c r="H12" s="64">
        <f>SUM('OPEX-M_CWS'!BB13:BM13)</f>
        <v>2760000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303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0</v>
      </c>
      <c r="D15" s="63">
        <f>SUM('OPEX-M_CWS'!F16:Q16)</f>
        <v>0</v>
      </c>
      <c r="E15" s="63">
        <f>SUM('OPEX-M_CWS'!R16:AC16)</f>
        <v>0</v>
      </c>
      <c r="F15" s="63">
        <f>SUM('OPEX-M_CWS'!AD16:AO16)</f>
        <v>0</v>
      </c>
      <c r="G15" s="63">
        <f>SUM('OPEX-M_CWS'!AP16:BA16)</f>
        <v>0</v>
      </c>
      <c r="H15" s="63">
        <f>SUM('OPEX-M_CWS'!BB16:BM16)</f>
        <v>0</v>
      </c>
    </row>
    <row r="16" spans="2:9" x14ac:dyDescent="0.15">
      <c r="B16" s="87" t="s">
        <v>287</v>
      </c>
      <c r="C16" s="63">
        <f>'OPEX-M_CWS'!E17</f>
        <v>0</v>
      </c>
      <c r="D16" s="63">
        <f>SUM('OPEX-M_CWS'!F17:Q17)</f>
        <v>0</v>
      </c>
      <c r="E16" s="63">
        <f>SUM('OPEX-M_CWS'!R17:AC17)</f>
        <v>0</v>
      </c>
      <c r="F16" s="63">
        <f>SUM('OPEX-M_CWS'!AD17:AO17)</f>
        <v>0</v>
      </c>
      <c r="G16" s="63">
        <f>SUM('OPEX-M_CWS'!AP17:BA17)</f>
        <v>0</v>
      </c>
      <c r="H16" s="63">
        <f>SUM('OPEX-M_CWS'!BB17:BM17)</f>
        <v>0</v>
      </c>
    </row>
    <row r="17" spans="2:9" x14ac:dyDescent="0.15">
      <c r="B17" s="47" t="s">
        <v>182</v>
      </c>
      <c r="C17" s="63">
        <f>'OPEX-M_CWS'!E18</f>
        <v>0</v>
      </c>
      <c r="D17" s="63">
        <f>SUM('OPEX-M_CWS'!F18:Q18)</f>
        <v>0</v>
      </c>
      <c r="E17" s="63">
        <f>SUM('OPEX-M_CWS'!R18:AC18)</f>
        <v>0</v>
      </c>
      <c r="F17" s="63">
        <f>SUM('OPEX-M_CWS'!AD18:AO18)</f>
        <v>0</v>
      </c>
      <c r="G17" s="63">
        <f>SUM('OPEX-M_CWS'!AP18:BA18)</f>
        <v>0</v>
      </c>
      <c r="H17" s="63">
        <f>SUM('OPEX-M_CWS'!BB18:BM18)</f>
        <v>0</v>
      </c>
    </row>
    <row r="18" spans="2:9" x14ac:dyDescent="0.15">
      <c r="B18" s="87" t="s">
        <v>175</v>
      </c>
      <c r="C18" s="63">
        <f>'OPEX-M_CWS'!E20</f>
        <v>0</v>
      </c>
      <c r="D18" s="63">
        <f>SUM('OPEX-M_CWS'!F20:Q20)</f>
        <v>0</v>
      </c>
      <c r="E18" s="63">
        <f>SUM('OPEX-M_CWS'!R20:AC20)</f>
        <v>0</v>
      </c>
      <c r="F18" s="63">
        <f>SUM('OPEX-M_CWS'!AD20:AO20)</f>
        <v>0</v>
      </c>
      <c r="G18" s="63">
        <f>SUM('OPEX-M_CWS'!AP20:BA20)</f>
        <v>0</v>
      </c>
      <c r="H18" s="63">
        <f>SUM('OPEX-M_CWS'!BB20:BM20)</f>
        <v>0</v>
      </c>
    </row>
    <row r="19" spans="2:9" x14ac:dyDescent="0.15">
      <c r="B19" s="14" t="s">
        <v>168</v>
      </c>
      <c r="C19" s="64">
        <f>'OPEX-M_CWS'!E21</f>
        <v>0</v>
      </c>
      <c r="D19" s="64">
        <f>SUM('OPEX-M_CWS'!F21:Q21)</f>
        <v>50000000</v>
      </c>
      <c r="E19" s="64">
        <f>SUM('OPEX-M_CWS'!R21:AC21)</f>
        <v>66000000</v>
      </c>
      <c r="F19" s="64">
        <f>SUM('OPEX-M_CWS'!AD21:AO21)</f>
        <v>72600000.000000015</v>
      </c>
      <c r="G19" s="64">
        <f>SUM('OPEX-M_CWS'!AP21:BA21)</f>
        <v>79860000.000000015</v>
      </c>
      <c r="H19" s="64">
        <f>SUM('OPEX-M_CWS'!BB21:BM21)</f>
        <v>87846000.000000015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297</v>
      </c>
      <c r="C21" s="64"/>
      <c r="D21" s="70"/>
      <c r="E21" s="70"/>
      <c r="F21" s="70"/>
      <c r="G21" s="70"/>
      <c r="H21" s="70"/>
    </row>
    <row r="22" spans="2:9" x14ac:dyDescent="0.15">
      <c r="B22" s="47" t="s">
        <v>291</v>
      </c>
      <c r="C22" s="63">
        <f>'OPEX-M_CWS'!E24</f>
        <v>0</v>
      </c>
      <c r="D22" s="63">
        <f>SUM('OPEX-M_CWS'!F24:Q24)</f>
        <v>0</v>
      </c>
      <c r="E22" s="63">
        <f>SUM('OPEX-M_CWS'!R24:AC24)</f>
        <v>0</v>
      </c>
      <c r="F22" s="63">
        <f>SUM('OPEX-M_CWS'!AD24:AO24)</f>
        <v>0</v>
      </c>
      <c r="G22" s="63">
        <f>SUM('OPEX-M_CWS'!AP24:BA24)</f>
        <v>0</v>
      </c>
      <c r="H22" s="63">
        <f>SUM('OPEX-M_CWS'!BB24:BM24)</f>
        <v>0</v>
      </c>
    </row>
    <row r="23" spans="2:9" x14ac:dyDescent="0.15">
      <c r="B23" s="47" t="s">
        <v>292</v>
      </c>
      <c r="C23" s="63">
        <f>'OPEX-M_CWS'!E25</f>
        <v>0</v>
      </c>
      <c r="D23" s="63">
        <f>SUM('OPEX-M_CWS'!F25:Q25)</f>
        <v>0</v>
      </c>
      <c r="E23" s="63">
        <f>SUM('OPEX-M_CWS'!R25:AC25)</f>
        <v>0</v>
      </c>
      <c r="F23" s="63">
        <f>SUM('OPEX-M_CWS'!AD25:AO25)</f>
        <v>0</v>
      </c>
      <c r="G23" s="63">
        <f>SUM('OPEX-M_CWS'!AP25:BA25)</f>
        <v>0</v>
      </c>
      <c r="H23" s="63">
        <f>SUM('OPEX-M_CWS'!BB25:BM25)</f>
        <v>0</v>
      </c>
    </row>
    <row r="24" spans="2:9" x14ac:dyDescent="0.15">
      <c r="B24" s="47" t="s">
        <v>169</v>
      </c>
      <c r="C24" s="63">
        <f>'OPEX-M_CWS'!E26</f>
        <v>0</v>
      </c>
      <c r="D24" s="63">
        <f>SUM('OPEX-M_CWS'!F26:Q26)</f>
        <v>0</v>
      </c>
      <c r="E24" s="63">
        <f>SUM('OPEX-M_CWS'!R26:AC26)</f>
        <v>0</v>
      </c>
      <c r="F24" s="63">
        <f>SUM('OPEX-M_CWS'!AD26:AO26)</f>
        <v>0</v>
      </c>
      <c r="G24" s="63">
        <f>SUM('OPEX-M_CWS'!AP26:BA26)</f>
        <v>0</v>
      </c>
      <c r="H24" s="63">
        <f>SUM('OPEX-M_CWS'!BB26:BM26)</f>
        <v>0</v>
      </c>
    </row>
    <row r="25" spans="2:9" s="14" customFormat="1" x14ac:dyDescent="0.15">
      <c r="B25" s="14" t="s">
        <v>296</v>
      </c>
      <c r="C25" s="64">
        <f>'OPEX-M_CWS'!E27</f>
        <v>0</v>
      </c>
      <c r="D25" s="64">
        <f>SUM('OPEX-M_CWS'!F27:Q27)</f>
        <v>0</v>
      </c>
      <c r="E25" s="64">
        <f>SUM('OPEX-M_CWS'!R27:AC27)</f>
        <v>0</v>
      </c>
      <c r="F25" s="64">
        <f>SUM('OPEX-M_CWS'!AD27:AO27)</f>
        <v>0</v>
      </c>
      <c r="G25" s="64">
        <f>SUM('OPEX-M_CWS'!AP27:BA27)</f>
        <v>0</v>
      </c>
      <c r="H25" s="64">
        <f>SUM('OPEX-M_CWS'!BB27:BM27)</f>
        <v>0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298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'OPEX-M_CWS'!E30</f>
        <v>0</v>
      </c>
      <c r="D28" s="63">
        <f>SUM('OPEX-M_CWS'!F30:Q30)</f>
        <v>0</v>
      </c>
      <c r="E28" s="63">
        <f>SUM('OPEX-M_CWS'!R30:AC30)</f>
        <v>0</v>
      </c>
      <c r="F28" s="63">
        <f>SUM('OPEX-M_CWS'!AD30:AO30)</f>
        <v>0</v>
      </c>
      <c r="G28" s="63">
        <f>SUM('OPEX-M_CWS'!AP30:BA30)</f>
        <v>0</v>
      </c>
      <c r="H28" s="63">
        <f>SUM('OPEX-M_CWS'!BB30:BM30)</f>
        <v>0</v>
      </c>
    </row>
    <row r="29" spans="2:9" x14ac:dyDescent="0.15">
      <c r="B29" s="47" t="s">
        <v>181</v>
      </c>
      <c r="C29" s="63">
        <f>'OPEX-M_CWS'!E31</f>
        <v>0</v>
      </c>
      <c r="D29" s="63">
        <f>SUM('OPEX-M_CWS'!F31:Q31)</f>
        <v>0</v>
      </c>
      <c r="E29" s="63">
        <f>SUM('OPEX-M_CWS'!R31:AC31)</f>
        <v>0</v>
      </c>
      <c r="F29" s="63">
        <f>SUM('OPEX-M_CWS'!AD31:AO31)</f>
        <v>0</v>
      </c>
      <c r="G29" s="63">
        <f>SUM('OPEX-M_CWS'!AP31:BA31)</f>
        <v>0</v>
      </c>
      <c r="H29" s="63">
        <f>SUM('OPEX-M_CWS'!BB31:BM31)</f>
        <v>0</v>
      </c>
    </row>
    <row r="30" spans="2:9" x14ac:dyDescent="0.15">
      <c r="B30" s="47" t="s">
        <v>176</v>
      </c>
      <c r="C30" s="63">
        <f>'OPEX-M_CWS'!E32</f>
        <v>0</v>
      </c>
      <c r="D30" s="63">
        <f>SUM('OPEX-M_CWS'!F32:Q32)</f>
        <v>0</v>
      </c>
      <c r="E30" s="63">
        <f>SUM('OPEX-M_CWS'!R32:AC32)</f>
        <v>0</v>
      </c>
      <c r="F30" s="63">
        <f>SUM('OPEX-M_CWS'!AD32:AO32)</f>
        <v>0</v>
      </c>
      <c r="G30" s="63">
        <f>SUM('OPEX-M_CWS'!AP32:BA32)</f>
        <v>0</v>
      </c>
      <c r="H30" s="63">
        <f>SUM('OPEX-M_CWS'!BB32:BM32)</f>
        <v>0</v>
      </c>
    </row>
    <row r="31" spans="2:9" s="14" customFormat="1" x14ac:dyDescent="0.15">
      <c r="B31" s="50" t="s">
        <v>299</v>
      </c>
      <c r="C31" s="64">
        <f>'OPEX-M_CWS'!E33</f>
        <v>0</v>
      </c>
      <c r="D31" s="64">
        <f>SUM('OPEX-M_CWS'!F33:Q33)</f>
        <v>0</v>
      </c>
      <c r="E31" s="64">
        <f>SUM('OPEX-M_CWS'!R33:AC33)</f>
        <v>0</v>
      </c>
      <c r="F31" s="64">
        <f>SUM('OPEX-M_CWS'!AD33:AO33)</f>
        <v>0</v>
      </c>
      <c r="G31" s="64">
        <f>SUM('OPEX-M_CWS'!AP33:BA33)</f>
        <v>0</v>
      </c>
      <c r="H31" s="64">
        <f>SUM('OPEX-M_CWS'!BB33:BM33)</f>
        <v>0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'OPEX-M_CWS'!E35</f>
        <v>0</v>
      </c>
      <c r="D33" s="64">
        <f>SUM('OPEX-M_CWS'!F35:Q35)</f>
        <v>0</v>
      </c>
      <c r="E33" s="64">
        <f>SUM('OPEX-M_CWS'!R35:AC35)</f>
        <v>0</v>
      </c>
      <c r="F33" s="64">
        <f>SUM('OPEX-M_CWS'!AD35:AO35)</f>
        <v>0</v>
      </c>
      <c r="G33" s="64">
        <f>SUM('OPEX-M_CWS'!AP35:BA35)</f>
        <v>0</v>
      </c>
      <c r="H33" s="64">
        <f>SUM('OPEX-M_CWS'!BB35:BM35)</f>
        <v>0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'OPEX-M_CWS'!E37</f>
        <v>0</v>
      </c>
      <c r="D35" s="64">
        <f>SUM('OPEX-M_CWS'!F37:Q37)</f>
        <v>0</v>
      </c>
      <c r="E35" s="64">
        <f>SUM('OPEX-M_CWS'!R37:AC37)</f>
        <v>0</v>
      </c>
      <c r="F35" s="64">
        <f>SUM('OPEX-M_CWS'!AD37:AO37)</f>
        <v>0</v>
      </c>
      <c r="G35" s="64">
        <f>SUM('OPEX-M_CWS'!AP37:BA37)</f>
        <v>0</v>
      </c>
      <c r="H35" s="64">
        <f>SUM('OPEX-M_CWS'!BB37:BM37)</f>
        <v>0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'OPEX-M_CWS'!E39</f>
        <v>0</v>
      </c>
      <c r="D37" s="64">
        <f>SUM('OPEX-M_CWS'!F39:Q39)</f>
        <v>1588583.3333333333</v>
      </c>
      <c r="E37" s="64">
        <f>SUM('OPEX-M_CWS'!R39:AC39)</f>
        <v>2127000</v>
      </c>
      <c r="F37" s="64">
        <f>SUM('OPEX-M_CWS'!AD39:AO39)</f>
        <v>2127000</v>
      </c>
      <c r="G37" s="64">
        <f>SUM('OPEX-M_CWS'!AP39:BA39)</f>
        <v>2127000</v>
      </c>
      <c r="H37" s="64">
        <f>SUM('OPEX-M_CWS'!BB39:BM39)</f>
        <v>2127000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289</v>
      </c>
      <c r="C39" s="64">
        <f>'OPEX-M_CWS'!E41</f>
        <v>0</v>
      </c>
      <c r="D39" s="64">
        <f>SUM('OPEX-M_CWS'!F41:Q41)</f>
        <v>53568583.333333336</v>
      </c>
      <c r="E39" s="64">
        <f>SUM('OPEX-M_CWS'!R41:AC41)</f>
        <v>70887000</v>
      </c>
      <c r="F39" s="64">
        <f>SUM('OPEX-M_CWS'!AD41:AO41)</f>
        <v>77487000.000000015</v>
      </c>
      <c r="G39" s="64">
        <f>SUM('OPEX-M_CWS'!AP41:BA41)</f>
        <v>84747000.000000015</v>
      </c>
      <c r="H39" s="64">
        <f>SUM('OPEX-M_CWS'!BB41:BM41)</f>
        <v>92733000.000000015</v>
      </c>
      <c r="I39" s="35">
        <f>SUM(C39:H39)</f>
        <v>379422583.33333337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  <sheetView workbookViewId="2"/>
  </sheetViews>
  <sheetFormatPr baseColWidth="10" defaultColWidth="8.83203125" defaultRowHeight="13" x14ac:dyDescent="0.15"/>
  <cols>
    <col min="2" max="2" width="33.6640625" customWidth="1"/>
    <col min="3" max="5" width="11.1640625" bestFit="1" customWidth="1"/>
    <col min="6" max="14" width="12.1640625" bestFit="1" customWidth="1"/>
    <col min="15" max="62" width="10.5" customWidth="1"/>
  </cols>
  <sheetData>
    <row r="2" spans="1:63" x14ac:dyDescent="0.15">
      <c r="A2" s="387" t="s">
        <v>310</v>
      </c>
      <c r="B2" s="387"/>
    </row>
    <row r="3" spans="1:63" x14ac:dyDescent="0.15">
      <c r="A3" s="10"/>
      <c r="B3" s="10"/>
    </row>
    <row r="4" spans="1:63" x14ac:dyDescent="0.15">
      <c r="A4" s="14" t="s">
        <v>300</v>
      </c>
      <c r="B4" s="14"/>
    </row>
    <row r="5" spans="1:63" x14ac:dyDescent="0.15">
      <c r="C5" s="387" t="s">
        <v>35</v>
      </c>
      <c r="D5" s="387"/>
      <c r="E5" s="387"/>
      <c r="F5" s="387"/>
      <c r="G5" s="387"/>
      <c r="H5" s="387"/>
      <c r="I5" s="387"/>
      <c r="J5" s="387"/>
      <c r="K5" s="387"/>
      <c r="L5" s="387"/>
      <c r="M5" s="387"/>
      <c r="N5" s="387"/>
      <c r="O5" s="387" t="s">
        <v>36</v>
      </c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  <c r="AA5" s="387" t="s">
        <v>37</v>
      </c>
      <c r="AB5" s="387"/>
      <c r="AC5" s="387"/>
      <c r="AD5" s="387"/>
      <c r="AE5" s="387"/>
      <c r="AF5" s="387"/>
      <c r="AG5" s="387"/>
      <c r="AH5" s="387"/>
      <c r="AI5" s="387"/>
      <c r="AJ5" s="387"/>
      <c r="AK5" s="387"/>
      <c r="AL5" s="387"/>
      <c r="AM5" s="387" t="s">
        <v>38</v>
      </c>
      <c r="AN5" s="387"/>
      <c r="AO5" s="387"/>
      <c r="AP5" s="387"/>
      <c r="AQ5" s="387"/>
      <c r="AR5" s="387"/>
      <c r="AS5" s="387"/>
      <c r="AT5" s="387"/>
      <c r="AU5" s="387"/>
      <c r="AV5" s="387"/>
      <c r="AW5" s="387"/>
      <c r="AX5" s="387"/>
      <c r="AY5" s="387" t="s">
        <v>39</v>
      </c>
      <c r="AZ5" s="387"/>
      <c r="BA5" s="387"/>
      <c r="BB5" s="387"/>
      <c r="BC5" s="387"/>
      <c r="BD5" s="387"/>
      <c r="BE5" s="387"/>
      <c r="BF5" s="387"/>
      <c r="BG5" s="387"/>
      <c r="BH5" s="387"/>
      <c r="BI5" s="387"/>
      <c r="BJ5" s="387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0</v>
      </c>
      <c r="D8" s="9">
        <f>'OPEX-M_CWS'!G6</f>
        <v>0</v>
      </c>
      <c r="E8" s="9">
        <f>'OPEX-M_CWS'!H6</f>
        <v>0</v>
      </c>
      <c r="F8" s="9">
        <f>'OPEX-M_CWS'!I6</f>
        <v>0</v>
      </c>
      <c r="G8" s="9">
        <f>'OPEX-M_CWS'!J6</f>
        <v>0</v>
      </c>
      <c r="H8" s="9">
        <f>'OPEX-M_CWS'!K6</f>
        <v>0</v>
      </c>
      <c r="I8" s="9">
        <f>'OPEX-M_CWS'!L6</f>
        <v>0</v>
      </c>
      <c r="J8" s="9">
        <f>'OPEX-M_CWS'!M6</f>
        <v>0</v>
      </c>
      <c r="K8" s="9">
        <f>'OPEX-M_CWS'!N6</f>
        <v>0</v>
      </c>
      <c r="L8" s="9">
        <f>'OPEX-M_CWS'!O6</f>
        <v>0</v>
      </c>
      <c r="M8" s="9">
        <f>'OPEX-M_CWS'!P6</f>
        <v>0</v>
      </c>
      <c r="N8" s="9">
        <f>'OPEX-M_CWS'!Q6</f>
        <v>0</v>
      </c>
      <c r="O8" s="9">
        <f>'OPEX-M_CWS'!R6</f>
        <v>0</v>
      </c>
      <c r="P8" s="9">
        <f>'OPEX-M_CWS'!S6</f>
        <v>0</v>
      </c>
      <c r="Q8" s="9">
        <f>'OPEX-M_CWS'!T6</f>
        <v>0</v>
      </c>
      <c r="R8" s="9">
        <f>'OPEX-M_CWS'!U6</f>
        <v>0</v>
      </c>
      <c r="S8" s="9">
        <f>'OPEX-M_CWS'!V6</f>
        <v>0</v>
      </c>
      <c r="T8" s="9">
        <f>'OPEX-M_CWS'!W6</f>
        <v>0</v>
      </c>
      <c r="U8" s="9">
        <f>'OPEX-M_CWS'!X6</f>
        <v>0</v>
      </c>
      <c r="V8" s="9">
        <f>'OPEX-M_CWS'!Y6</f>
        <v>0</v>
      </c>
      <c r="W8" s="9">
        <f>'OPEX-M_CWS'!Z6</f>
        <v>0</v>
      </c>
      <c r="X8" s="9">
        <f>'OPEX-M_CWS'!AA6</f>
        <v>0</v>
      </c>
      <c r="Y8" s="9">
        <f>'OPEX-M_CWS'!AB6</f>
        <v>0</v>
      </c>
      <c r="Z8" s="9">
        <f>'OPEX-M_CWS'!AC6</f>
        <v>0</v>
      </c>
      <c r="AA8" s="9">
        <f>'OPEX-M_CWS'!AD6</f>
        <v>0</v>
      </c>
      <c r="AB8" s="9">
        <f>'OPEX-M_CWS'!AE6</f>
        <v>0</v>
      </c>
      <c r="AC8" s="9">
        <f>'OPEX-M_CWS'!AF6</f>
        <v>0</v>
      </c>
      <c r="AD8" s="9">
        <f>'OPEX-M_CWS'!AG6</f>
        <v>0</v>
      </c>
      <c r="AE8" s="9">
        <f>'OPEX-M_CWS'!AH6</f>
        <v>0</v>
      </c>
      <c r="AF8" s="9">
        <f>'OPEX-M_CWS'!AI6</f>
        <v>0</v>
      </c>
      <c r="AG8" s="9">
        <f>'OPEX-M_CWS'!AJ6</f>
        <v>0</v>
      </c>
      <c r="AH8" s="9">
        <f>'OPEX-M_CWS'!AK6</f>
        <v>0</v>
      </c>
      <c r="AI8" s="9">
        <f>'OPEX-M_CWS'!AL6</f>
        <v>0</v>
      </c>
      <c r="AJ8" s="9">
        <f>'OPEX-M_CWS'!AM6</f>
        <v>0</v>
      </c>
      <c r="AK8" s="9">
        <f>'OPEX-M_CWS'!AN6</f>
        <v>0</v>
      </c>
      <c r="AL8" s="9">
        <f>'OPEX-M_CWS'!AO6</f>
        <v>0</v>
      </c>
      <c r="AM8" s="9">
        <f>'OPEX-M_CWS'!AP6</f>
        <v>0</v>
      </c>
      <c r="AN8" s="9">
        <f>'OPEX-M_CWS'!AQ6</f>
        <v>0</v>
      </c>
      <c r="AO8" s="9">
        <f>'OPEX-M_CWS'!AR6</f>
        <v>0</v>
      </c>
      <c r="AP8" s="9">
        <f>'OPEX-M_CWS'!AS6</f>
        <v>0</v>
      </c>
      <c r="AQ8" s="9">
        <f>'OPEX-M_CWS'!AT6</f>
        <v>0</v>
      </c>
      <c r="AR8" s="9">
        <f>'OPEX-M_CWS'!AU6</f>
        <v>0</v>
      </c>
      <c r="AS8" s="9">
        <f>'OPEX-M_CWS'!AV6</f>
        <v>0</v>
      </c>
      <c r="AT8" s="9">
        <f>'OPEX-M_CWS'!AW6</f>
        <v>0</v>
      </c>
      <c r="AU8" s="9">
        <f>'OPEX-M_CWS'!AX6</f>
        <v>0</v>
      </c>
      <c r="AV8" s="9">
        <f>'OPEX-M_CWS'!AY6</f>
        <v>0</v>
      </c>
      <c r="AW8" s="9">
        <f>'OPEX-M_CWS'!AZ6</f>
        <v>0</v>
      </c>
      <c r="AX8" s="9">
        <f>'OPEX-M_CWS'!BA6</f>
        <v>0</v>
      </c>
      <c r="AY8" s="9">
        <f>'OPEX-M_CWS'!BB6</f>
        <v>0</v>
      </c>
      <c r="AZ8" s="9">
        <f>'OPEX-M_CWS'!BC6</f>
        <v>0</v>
      </c>
      <c r="BA8" s="9">
        <f>'OPEX-M_CWS'!BD6</f>
        <v>0</v>
      </c>
      <c r="BB8" s="9">
        <f>'OPEX-M_CWS'!BE6</f>
        <v>0</v>
      </c>
      <c r="BC8" s="9">
        <f>'OPEX-M_CWS'!BF6</f>
        <v>0</v>
      </c>
      <c r="BD8" s="9">
        <f>'OPEX-M_CWS'!BG6</f>
        <v>0</v>
      </c>
      <c r="BE8" s="9">
        <f>'OPEX-M_CWS'!BH6</f>
        <v>0</v>
      </c>
      <c r="BF8" s="9">
        <f>'OPEX-M_CWS'!BI6</f>
        <v>0</v>
      </c>
      <c r="BG8" s="9">
        <f>'OPEX-M_CWS'!BJ6</f>
        <v>0</v>
      </c>
      <c r="BH8" s="9">
        <f>'OPEX-M_CWS'!BK6</f>
        <v>0</v>
      </c>
      <c r="BI8" s="9">
        <f>'OPEX-M_CWS'!BL6</f>
        <v>0</v>
      </c>
      <c r="BJ8" s="9">
        <f>'OPEX-M_CWS'!BM6</f>
        <v>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0</v>
      </c>
      <c r="D9" s="9">
        <f>'OPEX-M_CWS'!G13</f>
        <v>0</v>
      </c>
      <c r="E9" s="9">
        <f>'OPEX-M_CWS'!H13</f>
        <v>0</v>
      </c>
      <c r="F9" s="9">
        <f>'OPEX-M_CWS'!I13</f>
        <v>200000</v>
      </c>
      <c r="G9" s="9">
        <f>'OPEX-M_CWS'!J13</f>
        <v>200000</v>
      </c>
      <c r="H9" s="9">
        <f>'OPEX-M_CWS'!K13</f>
        <v>200000</v>
      </c>
      <c r="I9" s="9">
        <f>'OPEX-M_CWS'!L13</f>
        <v>230000</v>
      </c>
      <c r="J9" s="9">
        <f>'OPEX-M_CWS'!M13</f>
        <v>230000</v>
      </c>
      <c r="K9" s="9">
        <f>'OPEX-M_CWS'!N13</f>
        <v>230000</v>
      </c>
      <c r="L9" s="9">
        <f>'OPEX-M_CWS'!O13</f>
        <v>230000</v>
      </c>
      <c r="M9" s="9">
        <f>'OPEX-M_CWS'!P13</f>
        <v>230000</v>
      </c>
      <c r="N9" s="9">
        <f>'OPEX-M_CWS'!Q13</f>
        <v>230000</v>
      </c>
      <c r="O9" s="9">
        <f>'OPEX-M_CWS'!R13</f>
        <v>230000</v>
      </c>
      <c r="P9" s="9">
        <f>'OPEX-M_CWS'!S13</f>
        <v>230000</v>
      </c>
      <c r="Q9" s="9">
        <f>'OPEX-M_CWS'!T13</f>
        <v>230000</v>
      </c>
      <c r="R9" s="9">
        <f>'OPEX-M_CWS'!U13</f>
        <v>230000</v>
      </c>
      <c r="S9" s="9">
        <f>'OPEX-M_CWS'!V13</f>
        <v>230000</v>
      </c>
      <c r="T9" s="9">
        <f>'OPEX-M_CWS'!W13</f>
        <v>230000</v>
      </c>
      <c r="U9" s="9">
        <f>'OPEX-M_CWS'!X13</f>
        <v>230000</v>
      </c>
      <c r="V9" s="9">
        <f>'OPEX-M_CWS'!Y13</f>
        <v>230000</v>
      </c>
      <c r="W9" s="9">
        <f>'OPEX-M_CWS'!Z13</f>
        <v>230000</v>
      </c>
      <c r="X9" s="9">
        <f>'OPEX-M_CWS'!AA13</f>
        <v>230000</v>
      </c>
      <c r="Y9" s="9">
        <f>'OPEX-M_CWS'!AB13</f>
        <v>230000</v>
      </c>
      <c r="Z9" s="9">
        <f>'OPEX-M_CWS'!AC13</f>
        <v>230000</v>
      </c>
      <c r="AA9" s="9">
        <f>'OPEX-M_CWS'!AD13</f>
        <v>230000</v>
      </c>
      <c r="AB9" s="9">
        <f>'OPEX-M_CWS'!AE13</f>
        <v>230000</v>
      </c>
      <c r="AC9" s="9">
        <f>'OPEX-M_CWS'!AF13</f>
        <v>230000</v>
      </c>
      <c r="AD9" s="9">
        <f>'OPEX-M_CWS'!AG13</f>
        <v>230000</v>
      </c>
      <c r="AE9" s="9">
        <f>'OPEX-M_CWS'!AH13</f>
        <v>230000</v>
      </c>
      <c r="AF9" s="9">
        <f>'OPEX-M_CWS'!AI13</f>
        <v>230000</v>
      </c>
      <c r="AG9" s="9">
        <f>'OPEX-M_CWS'!AJ13</f>
        <v>230000</v>
      </c>
      <c r="AH9" s="9">
        <f>'OPEX-M_CWS'!AK13</f>
        <v>230000</v>
      </c>
      <c r="AI9" s="9">
        <f>'OPEX-M_CWS'!AL13</f>
        <v>230000</v>
      </c>
      <c r="AJ9" s="9">
        <f>'OPEX-M_CWS'!AM13</f>
        <v>230000</v>
      </c>
      <c r="AK9" s="9">
        <f>'OPEX-M_CWS'!AN13</f>
        <v>230000</v>
      </c>
      <c r="AL9" s="9">
        <f>'OPEX-M_CWS'!AO13</f>
        <v>230000</v>
      </c>
      <c r="AM9" s="9">
        <f>'OPEX-M_CWS'!AP13</f>
        <v>230000</v>
      </c>
      <c r="AN9" s="9">
        <f>'OPEX-M_CWS'!AQ13</f>
        <v>230000</v>
      </c>
      <c r="AO9" s="9">
        <f>'OPEX-M_CWS'!AR13</f>
        <v>230000</v>
      </c>
      <c r="AP9" s="9">
        <f>'OPEX-M_CWS'!AS13</f>
        <v>230000</v>
      </c>
      <c r="AQ9" s="9">
        <f>'OPEX-M_CWS'!AT13</f>
        <v>230000</v>
      </c>
      <c r="AR9" s="9">
        <f>'OPEX-M_CWS'!AU13</f>
        <v>230000</v>
      </c>
      <c r="AS9" s="9">
        <f>'OPEX-M_CWS'!AV13</f>
        <v>230000</v>
      </c>
      <c r="AT9" s="9">
        <f>'OPEX-M_CWS'!AW13</f>
        <v>230000</v>
      </c>
      <c r="AU9" s="9">
        <f>'OPEX-M_CWS'!AX13</f>
        <v>230000</v>
      </c>
      <c r="AV9" s="9">
        <f>'OPEX-M_CWS'!AY13</f>
        <v>230000</v>
      </c>
      <c r="AW9" s="9">
        <f>'OPEX-M_CWS'!AZ13</f>
        <v>230000</v>
      </c>
      <c r="AX9" s="9">
        <f>'OPEX-M_CWS'!BA13</f>
        <v>230000</v>
      </c>
      <c r="AY9" s="9">
        <f>'OPEX-M_CWS'!BB13</f>
        <v>230000</v>
      </c>
      <c r="AZ9" s="9">
        <f>'OPEX-M_CWS'!BC13</f>
        <v>230000</v>
      </c>
      <c r="BA9" s="9">
        <f>'OPEX-M_CWS'!BD13</f>
        <v>230000</v>
      </c>
      <c r="BB9" s="9">
        <f>'OPEX-M_CWS'!BE13</f>
        <v>230000</v>
      </c>
      <c r="BC9" s="9">
        <f>'OPEX-M_CWS'!BF13</f>
        <v>230000</v>
      </c>
      <c r="BD9" s="9">
        <f>'OPEX-M_CWS'!BG13</f>
        <v>230000</v>
      </c>
      <c r="BE9" s="9">
        <f>'OPEX-M_CWS'!BH13</f>
        <v>230000</v>
      </c>
      <c r="BF9" s="9">
        <f>'OPEX-M_CWS'!BI13</f>
        <v>230000</v>
      </c>
      <c r="BG9" s="9">
        <f>'OPEX-M_CWS'!BJ13</f>
        <v>230000</v>
      </c>
      <c r="BH9" s="9">
        <f>'OPEX-M_CWS'!BK13</f>
        <v>230000</v>
      </c>
      <c r="BI9" s="9">
        <f>'OPEX-M_CWS'!BL13</f>
        <v>230000</v>
      </c>
      <c r="BJ9" s="9">
        <f>'OPEX-M_CWS'!BM13</f>
        <v>230000</v>
      </c>
    </row>
    <row r="10" spans="1:63" x14ac:dyDescent="0.15">
      <c r="B10" t="str">
        <f>'OPEX-M_CWS'!A21</f>
        <v>Total Office and Admin</v>
      </c>
      <c r="C10" s="9">
        <f>'OPEX-M_CWS'!F21</f>
        <v>0</v>
      </c>
      <c r="D10" s="9">
        <f>'OPEX-M_CWS'!G21</f>
        <v>0</v>
      </c>
      <c r="E10" s="9">
        <f>'OPEX-M_CWS'!H21</f>
        <v>0</v>
      </c>
      <c r="F10" s="9">
        <f>'OPEX-M_CWS'!I21</f>
        <v>10000000</v>
      </c>
      <c r="G10" s="9">
        <f>'OPEX-M_CWS'!J21</f>
        <v>5000000</v>
      </c>
      <c r="H10" s="9">
        <f>'OPEX-M_CWS'!K21</f>
        <v>5000000</v>
      </c>
      <c r="I10" s="9">
        <f>'OPEX-M_CWS'!L21</f>
        <v>5000000</v>
      </c>
      <c r="J10" s="9">
        <f>'OPEX-M_CWS'!M21</f>
        <v>5000000</v>
      </c>
      <c r="K10" s="9">
        <f>'OPEX-M_CWS'!N21</f>
        <v>5000000</v>
      </c>
      <c r="L10" s="9">
        <f>'OPEX-M_CWS'!O21</f>
        <v>5000000</v>
      </c>
      <c r="M10" s="9">
        <f>'OPEX-M_CWS'!P21</f>
        <v>5000000</v>
      </c>
      <c r="N10" s="9">
        <f>'OPEX-M_CWS'!Q21</f>
        <v>5000000</v>
      </c>
      <c r="O10" s="9">
        <f>'OPEX-M_CWS'!R21</f>
        <v>5500000</v>
      </c>
      <c r="P10" s="9">
        <f>'OPEX-M_CWS'!S21</f>
        <v>5500000</v>
      </c>
      <c r="Q10" s="9">
        <f>'OPEX-M_CWS'!T21</f>
        <v>5500000</v>
      </c>
      <c r="R10" s="9">
        <f>'OPEX-M_CWS'!U21</f>
        <v>5500000</v>
      </c>
      <c r="S10" s="9">
        <f>'OPEX-M_CWS'!V21</f>
        <v>5500000</v>
      </c>
      <c r="T10" s="9">
        <f>'OPEX-M_CWS'!W21</f>
        <v>5500000</v>
      </c>
      <c r="U10" s="9">
        <f>'OPEX-M_CWS'!X21</f>
        <v>5500000</v>
      </c>
      <c r="V10" s="9">
        <f>'OPEX-M_CWS'!Y21</f>
        <v>5500000</v>
      </c>
      <c r="W10" s="9">
        <f>'OPEX-M_CWS'!Z21</f>
        <v>5500000</v>
      </c>
      <c r="X10" s="9">
        <f>'OPEX-M_CWS'!AA21</f>
        <v>5500000</v>
      </c>
      <c r="Y10" s="9">
        <f>'OPEX-M_CWS'!AB21</f>
        <v>5500000</v>
      </c>
      <c r="Z10" s="9">
        <f>'OPEX-M_CWS'!AC21</f>
        <v>5500000</v>
      </c>
      <c r="AA10" s="9">
        <f>'OPEX-M_CWS'!AD21</f>
        <v>6050000.0000000009</v>
      </c>
      <c r="AB10" s="9">
        <f>'OPEX-M_CWS'!AE21</f>
        <v>6050000.0000000009</v>
      </c>
      <c r="AC10" s="9">
        <f>'OPEX-M_CWS'!AF21</f>
        <v>6050000.0000000009</v>
      </c>
      <c r="AD10" s="9">
        <f>'OPEX-M_CWS'!AG21</f>
        <v>6050000.0000000009</v>
      </c>
      <c r="AE10" s="9">
        <f>'OPEX-M_CWS'!AH21</f>
        <v>6050000.0000000009</v>
      </c>
      <c r="AF10" s="9">
        <f>'OPEX-M_CWS'!AI21</f>
        <v>6050000.0000000009</v>
      </c>
      <c r="AG10" s="9">
        <f>'OPEX-M_CWS'!AJ21</f>
        <v>6050000.0000000009</v>
      </c>
      <c r="AH10" s="9">
        <f>'OPEX-M_CWS'!AK21</f>
        <v>6050000.0000000009</v>
      </c>
      <c r="AI10" s="9">
        <f>'OPEX-M_CWS'!AL21</f>
        <v>6050000.0000000009</v>
      </c>
      <c r="AJ10" s="9">
        <f>'OPEX-M_CWS'!AM21</f>
        <v>6050000.0000000009</v>
      </c>
      <c r="AK10" s="9">
        <f>'OPEX-M_CWS'!AN21</f>
        <v>6050000.0000000009</v>
      </c>
      <c r="AL10" s="9">
        <f>'OPEX-M_CWS'!AO21</f>
        <v>6050000.0000000009</v>
      </c>
      <c r="AM10" s="9">
        <f>'OPEX-M_CWS'!AP21</f>
        <v>6655000.0000000019</v>
      </c>
      <c r="AN10" s="9">
        <f>'OPEX-M_CWS'!AQ21</f>
        <v>6655000.0000000019</v>
      </c>
      <c r="AO10" s="9">
        <f>'OPEX-M_CWS'!AR21</f>
        <v>6655000.0000000019</v>
      </c>
      <c r="AP10" s="9">
        <f>'OPEX-M_CWS'!AS21</f>
        <v>6655000.0000000019</v>
      </c>
      <c r="AQ10" s="9">
        <f>'OPEX-M_CWS'!AT21</f>
        <v>6655000.0000000019</v>
      </c>
      <c r="AR10" s="9">
        <f>'OPEX-M_CWS'!AU21</f>
        <v>6655000.0000000019</v>
      </c>
      <c r="AS10" s="9">
        <f>'OPEX-M_CWS'!AV21</f>
        <v>6655000.0000000019</v>
      </c>
      <c r="AT10" s="9">
        <f>'OPEX-M_CWS'!AW21</f>
        <v>6655000.0000000019</v>
      </c>
      <c r="AU10" s="9">
        <f>'OPEX-M_CWS'!AX21</f>
        <v>6655000.0000000019</v>
      </c>
      <c r="AV10" s="9">
        <f>'OPEX-M_CWS'!AY21</f>
        <v>6655000.0000000019</v>
      </c>
      <c r="AW10" s="9">
        <f>'OPEX-M_CWS'!AZ21</f>
        <v>6655000.0000000019</v>
      </c>
      <c r="AX10" s="9">
        <f>'OPEX-M_CWS'!BA21</f>
        <v>6655000.0000000019</v>
      </c>
      <c r="AY10" s="9">
        <f>'OPEX-M_CWS'!BB21</f>
        <v>7320500.0000000028</v>
      </c>
      <c r="AZ10" s="9">
        <f>'OPEX-M_CWS'!BC21</f>
        <v>7320500.0000000028</v>
      </c>
      <c r="BA10" s="9">
        <f>'OPEX-M_CWS'!BD21</f>
        <v>7320500.0000000028</v>
      </c>
      <c r="BB10" s="9">
        <f>'OPEX-M_CWS'!BE21</f>
        <v>7320500.0000000028</v>
      </c>
      <c r="BC10" s="9">
        <f>'OPEX-M_CWS'!BF21</f>
        <v>7320500.0000000028</v>
      </c>
      <c r="BD10" s="9">
        <f>'OPEX-M_CWS'!BG21</f>
        <v>7320500.0000000028</v>
      </c>
      <c r="BE10" s="9">
        <f>'OPEX-M_CWS'!BH21</f>
        <v>7320500.0000000028</v>
      </c>
      <c r="BF10" s="9">
        <f>'OPEX-M_CWS'!BI21</f>
        <v>7320500.0000000028</v>
      </c>
      <c r="BG10" s="9">
        <f>'OPEX-M_CWS'!BJ21</f>
        <v>7320500.0000000028</v>
      </c>
      <c r="BH10" s="9">
        <f>'OPEX-M_CWS'!BK21</f>
        <v>7320500.0000000028</v>
      </c>
      <c r="BI10" s="9">
        <f>'OPEX-M_CWS'!BL21</f>
        <v>7320500.0000000028</v>
      </c>
      <c r="BJ10" s="9">
        <f>'OPEX-M_CWS'!BM21</f>
        <v>7320500.0000000028</v>
      </c>
    </row>
    <row r="11" spans="1:63" x14ac:dyDescent="0.15">
      <c r="B11" t="str">
        <f>'OPEX-M_CWS'!A27</f>
        <v>Total Accounting &amp; Other</v>
      </c>
      <c r="C11" s="9">
        <f>'OPEX-M_CWS'!F27</f>
        <v>0</v>
      </c>
      <c r="D11" s="9">
        <f>'OPEX-M_CWS'!G27</f>
        <v>0</v>
      </c>
      <c r="E11" s="9">
        <f>'OPEX-M_CWS'!H27</f>
        <v>0</v>
      </c>
      <c r="F11" s="9">
        <f>'OPEX-M_CWS'!I27</f>
        <v>0</v>
      </c>
      <c r="G11" s="9">
        <f>'OPEX-M_CWS'!J27</f>
        <v>0</v>
      </c>
      <c r="H11" s="9">
        <f>'OPEX-M_CWS'!K27</f>
        <v>0</v>
      </c>
      <c r="I11" s="9">
        <f>'OPEX-M_CWS'!L27</f>
        <v>0</v>
      </c>
      <c r="J11" s="9">
        <f>'OPEX-M_CWS'!M27</f>
        <v>0</v>
      </c>
      <c r="K11" s="9">
        <f>'OPEX-M_CWS'!N27</f>
        <v>0</v>
      </c>
      <c r="L11" s="9">
        <f>'OPEX-M_CWS'!O27</f>
        <v>0</v>
      </c>
      <c r="M11" s="9">
        <f>'OPEX-M_CWS'!P27</f>
        <v>0</v>
      </c>
      <c r="N11" s="9">
        <f>'OPEX-M_CWS'!Q27</f>
        <v>0</v>
      </c>
      <c r="O11" s="9">
        <f>'OPEX-M_CWS'!R27</f>
        <v>0</v>
      </c>
      <c r="P11" s="9">
        <f>'OPEX-M_CWS'!S27</f>
        <v>0</v>
      </c>
      <c r="Q11" s="9">
        <f>'OPEX-M_CWS'!T27</f>
        <v>0</v>
      </c>
      <c r="R11" s="9">
        <f>'OPEX-M_CWS'!U27</f>
        <v>0</v>
      </c>
      <c r="S11" s="9">
        <f>'OPEX-M_CWS'!V27</f>
        <v>0</v>
      </c>
      <c r="T11" s="9">
        <f>'OPEX-M_CWS'!W27</f>
        <v>0</v>
      </c>
      <c r="U11" s="9">
        <f>'OPEX-M_CWS'!X27</f>
        <v>0</v>
      </c>
      <c r="V11" s="9">
        <f>'OPEX-M_CWS'!Y27</f>
        <v>0</v>
      </c>
      <c r="W11" s="9">
        <f>'OPEX-M_CWS'!Z27</f>
        <v>0</v>
      </c>
      <c r="X11" s="9">
        <f>'OPEX-M_CWS'!AA27</f>
        <v>0</v>
      </c>
      <c r="Y11" s="9">
        <f>'OPEX-M_CWS'!AB27</f>
        <v>0</v>
      </c>
      <c r="Z11" s="9">
        <f>'OPEX-M_CWS'!AC27</f>
        <v>0</v>
      </c>
      <c r="AA11" s="9">
        <f>'OPEX-M_CWS'!AD27</f>
        <v>0</v>
      </c>
      <c r="AB11" s="9">
        <f>'OPEX-M_CWS'!AE27</f>
        <v>0</v>
      </c>
      <c r="AC11" s="9">
        <f>'OPEX-M_CWS'!AF27</f>
        <v>0</v>
      </c>
      <c r="AD11" s="9">
        <f>'OPEX-M_CWS'!AG27</f>
        <v>0</v>
      </c>
      <c r="AE11" s="9">
        <f>'OPEX-M_CWS'!AH27</f>
        <v>0</v>
      </c>
      <c r="AF11" s="9">
        <f>'OPEX-M_CWS'!AI27</f>
        <v>0</v>
      </c>
      <c r="AG11" s="9">
        <f>'OPEX-M_CWS'!AJ27</f>
        <v>0</v>
      </c>
      <c r="AH11" s="9">
        <f>'OPEX-M_CWS'!AK27</f>
        <v>0</v>
      </c>
      <c r="AI11" s="9">
        <f>'OPEX-M_CWS'!AL27</f>
        <v>0</v>
      </c>
      <c r="AJ11" s="9">
        <f>'OPEX-M_CWS'!AM27</f>
        <v>0</v>
      </c>
      <c r="AK11" s="9">
        <f>'OPEX-M_CWS'!AN27</f>
        <v>0</v>
      </c>
      <c r="AL11" s="9">
        <f>'OPEX-M_CWS'!AO27</f>
        <v>0</v>
      </c>
      <c r="AM11" s="9">
        <f>'OPEX-M_CWS'!AP27</f>
        <v>0</v>
      </c>
      <c r="AN11" s="9">
        <f>'OPEX-M_CWS'!AQ27</f>
        <v>0</v>
      </c>
      <c r="AO11" s="9">
        <f>'OPEX-M_CWS'!AR27</f>
        <v>0</v>
      </c>
      <c r="AP11" s="9">
        <f>'OPEX-M_CWS'!AS27</f>
        <v>0</v>
      </c>
      <c r="AQ11" s="9">
        <f>'OPEX-M_CWS'!AT27</f>
        <v>0</v>
      </c>
      <c r="AR11" s="9">
        <f>'OPEX-M_CWS'!AU27</f>
        <v>0</v>
      </c>
      <c r="AS11" s="9">
        <f>'OPEX-M_CWS'!AV27</f>
        <v>0</v>
      </c>
      <c r="AT11" s="9">
        <f>'OPEX-M_CWS'!AW27</f>
        <v>0</v>
      </c>
      <c r="AU11" s="9">
        <f>'OPEX-M_CWS'!AX27</f>
        <v>0</v>
      </c>
      <c r="AV11" s="9">
        <f>'OPEX-M_CWS'!AY27</f>
        <v>0</v>
      </c>
      <c r="AW11" s="9">
        <f>'OPEX-M_CWS'!AZ27</f>
        <v>0</v>
      </c>
      <c r="AX11" s="9">
        <f>'OPEX-M_CWS'!BA27</f>
        <v>0</v>
      </c>
      <c r="AY11" s="9">
        <f>'OPEX-M_CWS'!BB27</f>
        <v>0</v>
      </c>
      <c r="AZ11" s="9">
        <f>'OPEX-M_CWS'!BC27</f>
        <v>0</v>
      </c>
      <c r="BA11" s="9">
        <f>'OPEX-M_CWS'!BD27</f>
        <v>0</v>
      </c>
      <c r="BB11" s="9">
        <f>'OPEX-M_CWS'!BE27</f>
        <v>0</v>
      </c>
      <c r="BC11" s="9">
        <f>'OPEX-M_CWS'!BF27</f>
        <v>0</v>
      </c>
      <c r="BD11" s="9">
        <f>'OPEX-M_CWS'!BG27</f>
        <v>0</v>
      </c>
      <c r="BE11" s="9">
        <f>'OPEX-M_CWS'!BH27</f>
        <v>0</v>
      </c>
      <c r="BF11" s="9">
        <f>'OPEX-M_CWS'!BI27</f>
        <v>0</v>
      </c>
      <c r="BG11" s="9">
        <f>'OPEX-M_CWS'!BJ27</f>
        <v>0</v>
      </c>
      <c r="BH11" s="9">
        <f>'OPEX-M_CWS'!BK27</f>
        <v>0</v>
      </c>
      <c r="BI11" s="9">
        <f>'OPEX-M_CWS'!BL27</f>
        <v>0</v>
      </c>
      <c r="BJ11" s="9">
        <f>'OPEX-M_CWS'!BM27</f>
        <v>0</v>
      </c>
    </row>
    <row r="12" spans="1:63" x14ac:dyDescent="0.15">
      <c r="B12" t="str">
        <f>'OPEX-M_CWS'!A33</f>
        <v xml:space="preserve">Total Legal </v>
      </c>
      <c r="C12" s="9">
        <f>'OPEX-M_CWS'!F33</f>
        <v>0</v>
      </c>
      <c r="D12" s="9">
        <f>'OPEX-M_CWS'!G33</f>
        <v>0</v>
      </c>
      <c r="E12" s="9">
        <f>'OPEX-M_CWS'!H33</f>
        <v>0</v>
      </c>
      <c r="F12" s="9">
        <f>'OPEX-M_CWS'!I33</f>
        <v>0</v>
      </c>
      <c r="G12" s="9">
        <f>'OPEX-M_CWS'!J33</f>
        <v>0</v>
      </c>
      <c r="H12" s="9">
        <f>'OPEX-M_CWS'!K33</f>
        <v>0</v>
      </c>
      <c r="I12" s="9">
        <f>'OPEX-M_CWS'!L33</f>
        <v>0</v>
      </c>
      <c r="J12" s="9">
        <f>'OPEX-M_CWS'!M33</f>
        <v>0</v>
      </c>
      <c r="K12" s="9">
        <f>'OPEX-M_CWS'!N33</f>
        <v>0</v>
      </c>
      <c r="L12" s="9">
        <f>'OPEX-M_CWS'!O33</f>
        <v>0</v>
      </c>
      <c r="M12" s="9">
        <f>'OPEX-M_CWS'!P33</f>
        <v>0</v>
      </c>
      <c r="N12" s="9">
        <f>'OPEX-M_CWS'!Q33</f>
        <v>0</v>
      </c>
      <c r="O12" s="9">
        <f>'OPEX-M_CWS'!R33</f>
        <v>0</v>
      </c>
      <c r="P12" s="9">
        <f>'OPEX-M_CWS'!S33</f>
        <v>0</v>
      </c>
      <c r="Q12" s="9">
        <f>'OPEX-M_CWS'!T33</f>
        <v>0</v>
      </c>
      <c r="R12" s="9">
        <f>'OPEX-M_CWS'!U33</f>
        <v>0</v>
      </c>
      <c r="S12" s="9">
        <f>'OPEX-M_CWS'!V33</f>
        <v>0</v>
      </c>
      <c r="T12" s="9">
        <f>'OPEX-M_CWS'!W33</f>
        <v>0</v>
      </c>
      <c r="U12" s="9">
        <f>'OPEX-M_CWS'!X33</f>
        <v>0</v>
      </c>
      <c r="V12" s="9">
        <f>'OPEX-M_CWS'!Y33</f>
        <v>0</v>
      </c>
      <c r="W12" s="9">
        <f>'OPEX-M_CWS'!Z33</f>
        <v>0</v>
      </c>
      <c r="X12" s="9">
        <f>'OPEX-M_CWS'!AA33</f>
        <v>0</v>
      </c>
      <c r="Y12" s="9">
        <f>'OPEX-M_CWS'!AB33</f>
        <v>0</v>
      </c>
      <c r="Z12" s="9">
        <f>'OPEX-M_CWS'!AC33</f>
        <v>0</v>
      </c>
      <c r="AA12" s="9">
        <f>'OPEX-M_CWS'!AD33</f>
        <v>0</v>
      </c>
      <c r="AB12" s="9">
        <f>'OPEX-M_CWS'!AE33</f>
        <v>0</v>
      </c>
      <c r="AC12" s="9">
        <f>'OPEX-M_CWS'!AF33</f>
        <v>0</v>
      </c>
      <c r="AD12" s="9">
        <f>'OPEX-M_CWS'!AG33</f>
        <v>0</v>
      </c>
      <c r="AE12" s="9">
        <f>'OPEX-M_CWS'!AH33</f>
        <v>0</v>
      </c>
      <c r="AF12" s="9">
        <f>'OPEX-M_CWS'!AI33</f>
        <v>0</v>
      </c>
      <c r="AG12" s="9">
        <f>'OPEX-M_CWS'!AJ33</f>
        <v>0</v>
      </c>
      <c r="AH12" s="9">
        <f>'OPEX-M_CWS'!AK33</f>
        <v>0</v>
      </c>
      <c r="AI12" s="9">
        <f>'OPEX-M_CWS'!AL33</f>
        <v>0</v>
      </c>
      <c r="AJ12" s="9">
        <f>'OPEX-M_CWS'!AM33</f>
        <v>0</v>
      </c>
      <c r="AK12" s="9">
        <f>'OPEX-M_CWS'!AN33</f>
        <v>0</v>
      </c>
      <c r="AL12" s="9">
        <f>'OPEX-M_CWS'!AO33</f>
        <v>0</v>
      </c>
      <c r="AM12" s="9">
        <f>'OPEX-M_CWS'!AP33</f>
        <v>0</v>
      </c>
      <c r="AN12" s="9">
        <f>'OPEX-M_CWS'!AQ33</f>
        <v>0</v>
      </c>
      <c r="AO12" s="9">
        <f>'OPEX-M_CWS'!AR33</f>
        <v>0</v>
      </c>
      <c r="AP12" s="9">
        <f>'OPEX-M_CWS'!AS33</f>
        <v>0</v>
      </c>
      <c r="AQ12" s="9">
        <f>'OPEX-M_CWS'!AT33</f>
        <v>0</v>
      </c>
      <c r="AR12" s="9">
        <f>'OPEX-M_CWS'!AU33</f>
        <v>0</v>
      </c>
      <c r="AS12" s="9">
        <f>'OPEX-M_CWS'!AV33</f>
        <v>0</v>
      </c>
      <c r="AT12" s="9">
        <f>'OPEX-M_CWS'!AW33</f>
        <v>0</v>
      </c>
      <c r="AU12" s="9">
        <f>'OPEX-M_CWS'!AX33</f>
        <v>0</v>
      </c>
      <c r="AV12" s="9">
        <f>'OPEX-M_CWS'!AY33</f>
        <v>0</v>
      </c>
      <c r="AW12" s="9">
        <f>'OPEX-M_CWS'!AZ33</f>
        <v>0</v>
      </c>
      <c r="AX12" s="9">
        <f>'OPEX-M_CWS'!BA33</f>
        <v>0</v>
      </c>
      <c r="AY12" s="9">
        <f>'OPEX-M_CWS'!BB33</f>
        <v>0</v>
      </c>
      <c r="AZ12" s="9">
        <f>'OPEX-M_CWS'!BC33</f>
        <v>0</v>
      </c>
      <c r="BA12" s="9">
        <f>'OPEX-M_CWS'!BD33</f>
        <v>0</v>
      </c>
      <c r="BB12" s="9">
        <f>'OPEX-M_CWS'!BE33</f>
        <v>0</v>
      </c>
      <c r="BC12" s="9">
        <f>'OPEX-M_CWS'!BF33</f>
        <v>0</v>
      </c>
      <c r="BD12" s="9">
        <f>'OPEX-M_CWS'!BG33</f>
        <v>0</v>
      </c>
      <c r="BE12" s="9">
        <f>'OPEX-M_CWS'!BH33</f>
        <v>0</v>
      </c>
      <c r="BF12" s="9">
        <f>'OPEX-M_CWS'!BI33</f>
        <v>0</v>
      </c>
      <c r="BG12" s="9">
        <f>'OPEX-M_CWS'!BJ33</f>
        <v>0</v>
      </c>
      <c r="BH12" s="9">
        <f>'OPEX-M_CWS'!BK33</f>
        <v>0</v>
      </c>
      <c r="BI12" s="9">
        <f>'OPEX-M_CWS'!BL33</f>
        <v>0</v>
      </c>
      <c r="BJ12" s="9">
        <f>'OPEX-M_CWS'!BM33</f>
        <v>0</v>
      </c>
    </row>
    <row r="13" spans="1:63" x14ac:dyDescent="0.15">
      <c r="B13" t="str">
        <f>'OPEX-M_CWS'!A35</f>
        <v>Licenses and Permits</v>
      </c>
      <c r="C13" s="9">
        <f>'OPEX-M_CWS'!F35</f>
        <v>0</v>
      </c>
      <c r="D13" s="9">
        <f>'OPEX-M_CWS'!G35</f>
        <v>0</v>
      </c>
      <c r="E13" s="9">
        <f>'OPEX-M_CWS'!H35</f>
        <v>0</v>
      </c>
      <c r="F13" s="9">
        <f>'OPEX-M_CWS'!I35</f>
        <v>0</v>
      </c>
      <c r="G13" s="9">
        <f>'OPEX-M_CWS'!J35</f>
        <v>0</v>
      </c>
      <c r="H13" s="9">
        <f>'OPEX-M_CWS'!K35</f>
        <v>0</v>
      </c>
      <c r="I13" s="9">
        <f>'OPEX-M_CWS'!L35</f>
        <v>0</v>
      </c>
      <c r="J13" s="9">
        <f>'OPEX-M_CWS'!M35</f>
        <v>0</v>
      </c>
      <c r="K13" s="9">
        <f>'OPEX-M_CWS'!N35</f>
        <v>0</v>
      </c>
      <c r="L13" s="9">
        <f>'OPEX-M_CWS'!O35</f>
        <v>0</v>
      </c>
      <c r="M13" s="9">
        <f>'OPEX-M_CWS'!P35</f>
        <v>0</v>
      </c>
      <c r="N13" s="9">
        <f>'OPEX-M_CWS'!Q35</f>
        <v>0</v>
      </c>
      <c r="O13" s="9">
        <f>'OPEX-M_CWS'!R35</f>
        <v>0</v>
      </c>
      <c r="P13" s="9">
        <f>'OPEX-M_CWS'!S35</f>
        <v>0</v>
      </c>
      <c r="Q13" s="9">
        <f>'OPEX-M_CWS'!T35</f>
        <v>0</v>
      </c>
      <c r="R13" s="9">
        <f>'OPEX-M_CWS'!U35</f>
        <v>0</v>
      </c>
      <c r="S13" s="9">
        <f>'OPEX-M_CWS'!V35</f>
        <v>0</v>
      </c>
      <c r="T13" s="9">
        <f>'OPEX-M_CWS'!W35</f>
        <v>0</v>
      </c>
      <c r="U13" s="9">
        <f>'OPEX-M_CWS'!X35</f>
        <v>0</v>
      </c>
      <c r="V13" s="9">
        <f>'OPEX-M_CWS'!Y35</f>
        <v>0</v>
      </c>
      <c r="W13" s="9">
        <f>'OPEX-M_CWS'!Z35</f>
        <v>0</v>
      </c>
      <c r="X13" s="9">
        <f>'OPEX-M_CWS'!AA35</f>
        <v>0</v>
      </c>
      <c r="Y13" s="9">
        <f>'OPEX-M_CWS'!AB35</f>
        <v>0</v>
      </c>
      <c r="Z13" s="9">
        <f>'OPEX-M_CWS'!AC35</f>
        <v>0</v>
      </c>
      <c r="AA13" s="9">
        <f>'OPEX-M_CWS'!AD35</f>
        <v>0</v>
      </c>
      <c r="AB13" s="9">
        <f>'OPEX-M_CWS'!AE35</f>
        <v>0</v>
      </c>
      <c r="AC13" s="9">
        <f>'OPEX-M_CWS'!AF35</f>
        <v>0</v>
      </c>
      <c r="AD13" s="9">
        <f>'OPEX-M_CWS'!AG35</f>
        <v>0</v>
      </c>
      <c r="AE13" s="9">
        <f>'OPEX-M_CWS'!AH35</f>
        <v>0</v>
      </c>
      <c r="AF13" s="9">
        <f>'OPEX-M_CWS'!AI35</f>
        <v>0</v>
      </c>
      <c r="AG13" s="9">
        <f>'OPEX-M_CWS'!AJ35</f>
        <v>0</v>
      </c>
      <c r="AH13" s="9">
        <f>'OPEX-M_CWS'!AK35</f>
        <v>0</v>
      </c>
      <c r="AI13" s="9">
        <f>'OPEX-M_CWS'!AL35</f>
        <v>0</v>
      </c>
      <c r="AJ13" s="9">
        <f>'OPEX-M_CWS'!AM35</f>
        <v>0</v>
      </c>
      <c r="AK13" s="9">
        <f>'OPEX-M_CWS'!AN35</f>
        <v>0</v>
      </c>
      <c r="AL13" s="9">
        <f>'OPEX-M_CWS'!AO35</f>
        <v>0</v>
      </c>
      <c r="AM13" s="9">
        <f>'OPEX-M_CWS'!AP35</f>
        <v>0</v>
      </c>
      <c r="AN13" s="9">
        <f>'OPEX-M_CWS'!AQ35</f>
        <v>0</v>
      </c>
      <c r="AO13" s="9">
        <f>'OPEX-M_CWS'!AR35</f>
        <v>0</v>
      </c>
      <c r="AP13" s="9">
        <f>'OPEX-M_CWS'!AS35</f>
        <v>0</v>
      </c>
      <c r="AQ13" s="9">
        <f>'OPEX-M_CWS'!AT35</f>
        <v>0</v>
      </c>
      <c r="AR13" s="9">
        <f>'OPEX-M_CWS'!AU35</f>
        <v>0</v>
      </c>
      <c r="AS13" s="9">
        <f>'OPEX-M_CWS'!AV35</f>
        <v>0</v>
      </c>
      <c r="AT13" s="9">
        <f>'OPEX-M_CWS'!AW35</f>
        <v>0</v>
      </c>
      <c r="AU13" s="9">
        <f>'OPEX-M_CWS'!AX35</f>
        <v>0</v>
      </c>
      <c r="AV13" s="9">
        <f>'OPEX-M_CWS'!AY35</f>
        <v>0</v>
      </c>
      <c r="AW13" s="9">
        <f>'OPEX-M_CWS'!AZ35</f>
        <v>0</v>
      </c>
      <c r="AX13" s="9">
        <f>'OPEX-M_CWS'!BA35</f>
        <v>0</v>
      </c>
      <c r="AY13" s="9">
        <f>'OPEX-M_CWS'!BB35</f>
        <v>0</v>
      </c>
      <c r="AZ13" s="9">
        <f>'OPEX-M_CWS'!BC35</f>
        <v>0</v>
      </c>
      <c r="BA13" s="9">
        <f>'OPEX-M_CWS'!BD35</f>
        <v>0</v>
      </c>
      <c r="BB13" s="9">
        <f>'OPEX-M_CWS'!BE35</f>
        <v>0</v>
      </c>
      <c r="BC13" s="9">
        <f>'OPEX-M_CWS'!BF35</f>
        <v>0</v>
      </c>
      <c r="BD13" s="9">
        <f>'OPEX-M_CWS'!BG35</f>
        <v>0</v>
      </c>
      <c r="BE13" s="9">
        <f>'OPEX-M_CWS'!BH35</f>
        <v>0</v>
      </c>
      <c r="BF13" s="9">
        <f>'OPEX-M_CWS'!BI35</f>
        <v>0</v>
      </c>
      <c r="BG13" s="9">
        <f>'OPEX-M_CWS'!BJ35</f>
        <v>0</v>
      </c>
      <c r="BH13" s="9">
        <f>'OPEX-M_CWS'!BK35</f>
        <v>0</v>
      </c>
      <c r="BI13" s="9">
        <f>'OPEX-M_CWS'!BL35</f>
        <v>0</v>
      </c>
      <c r="BJ13" s="9">
        <f>'OPEX-M_CWS'!BM35</f>
        <v>0</v>
      </c>
    </row>
    <row r="14" spans="1:63" x14ac:dyDescent="0.15">
      <c r="B14" t="str">
        <f>'OPEX-M_CWS'!A37</f>
        <v>Sales and Use Taxes</v>
      </c>
      <c r="C14" s="9">
        <f>'OPEX-M_CWS'!F37</f>
        <v>0</v>
      </c>
      <c r="D14" s="9">
        <f>'OPEX-M_CWS'!G37</f>
        <v>0</v>
      </c>
      <c r="E14" s="9">
        <f>'OPEX-M_CWS'!H37</f>
        <v>0</v>
      </c>
      <c r="F14" s="9">
        <f>'OPEX-M_CWS'!I37</f>
        <v>0</v>
      </c>
      <c r="G14" s="9">
        <f>'OPEX-M_CWS'!J37</f>
        <v>0</v>
      </c>
      <c r="H14" s="9">
        <f>'OPEX-M_CWS'!K37</f>
        <v>0</v>
      </c>
      <c r="I14" s="9">
        <f>'OPEX-M_CWS'!L37</f>
        <v>0</v>
      </c>
      <c r="J14" s="9">
        <f>'OPEX-M_CWS'!M37</f>
        <v>0</v>
      </c>
      <c r="K14" s="9">
        <f>'OPEX-M_CWS'!N37</f>
        <v>0</v>
      </c>
      <c r="L14" s="9">
        <f>'OPEX-M_CWS'!O37</f>
        <v>0</v>
      </c>
      <c r="M14" s="9">
        <f>'OPEX-M_CWS'!P37</f>
        <v>0</v>
      </c>
      <c r="N14" s="9">
        <f>'OPEX-M_CWS'!Q37</f>
        <v>0</v>
      </c>
      <c r="O14" s="9">
        <f>'OPEX-M_CWS'!R37</f>
        <v>0</v>
      </c>
      <c r="P14" s="9">
        <f>'OPEX-M_CWS'!S37</f>
        <v>0</v>
      </c>
      <c r="Q14" s="9">
        <f>'OPEX-M_CWS'!T37</f>
        <v>0</v>
      </c>
      <c r="R14" s="9">
        <f>'OPEX-M_CWS'!U37</f>
        <v>0</v>
      </c>
      <c r="S14" s="9">
        <f>'OPEX-M_CWS'!V37</f>
        <v>0</v>
      </c>
      <c r="T14" s="9">
        <f>'OPEX-M_CWS'!W37</f>
        <v>0</v>
      </c>
      <c r="U14" s="9">
        <f>'OPEX-M_CWS'!X37</f>
        <v>0</v>
      </c>
      <c r="V14" s="9">
        <f>'OPEX-M_CWS'!Y37</f>
        <v>0</v>
      </c>
      <c r="W14" s="9">
        <f>'OPEX-M_CWS'!Z37</f>
        <v>0</v>
      </c>
      <c r="X14" s="9">
        <f>'OPEX-M_CWS'!AA37</f>
        <v>0</v>
      </c>
      <c r="Y14" s="9">
        <f>'OPEX-M_CWS'!AB37</f>
        <v>0</v>
      </c>
      <c r="Z14" s="9">
        <f>'OPEX-M_CWS'!AC37</f>
        <v>0</v>
      </c>
      <c r="AA14" s="9">
        <f>'OPEX-M_CWS'!AD37</f>
        <v>0</v>
      </c>
      <c r="AB14" s="9">
        <f>'OPEX-M_CWS'!AE37</f>
        <v>0</v>
      </c>
      <c r="AC14" s="9">
        <f>'OPEX-M_CWS'!AF37</f>
        <v>0</v>
      </c>
      <c r="AD14" s="9">
        <f>'OPEX-M_CWS'!AG37</f>
        <v>0</v>
      </c>
      <c r="AE14" s="9">
        <f>'OPEX-M_CWS'!AH37</f>
        <v>0</v>
      </c>
      <c r="AF14" s="9">
        <f>'OPEX-M_CWS'!AI37</f>
        <v>0</v>
      </c>
      <c r="AG14" s="9">
        <f>'OPEX-M_CWS'!AJ37</f>
        <v>0</v>
      </c>
      <c r="AH14" s="9">
        <f>'OPEX-M_CWS'!AK37</f>
        <v>0</v>
      </c>
      <c r="AI14" s="9">
        <f>'OPEX-M_CWS'!AL37</f>
        <v>0</v>
      </c>
      <c r="AJ14" s="9">
        <f>'OPEX-M_CWS'!AM37</f>
        <v>0</v>
      </c>
      <c r="AK14" s="9">
        <f>'OPEX-M_CWS'!AN37</f>
        <v>0</v>
      </c>
      <c r="AL14" s="9">
        <f>'OPEX-M_CWS'!AO37</f>
        <v>0</v>
      </c>
      <c r="AM14" s="9">
        <f>'OPEX-M_CWS'!AP37</f>
        <v>0</v>
      </c>
      <c r="AN14" s="9">
        <f>'OPEX-M_CWS'!AQ37</f>
        <v>0</v>
      </c>
      <c r="AO14" s="9">
        <f>'OPEX-M_CWS'!AR37</f>
        <v>0</v>
      </c>
      <c r="AP14" s="9">
        <f>'OPEX-M_CWS'!AS37</f>
        <v>0</v>
      </c>
      <c r="AQ14" s="9">
        <f>'OPEX-M_CWS'!AT37</f>
        <v>0</v>
      </c>
      <c r="AR14" s="9">
        <f>'OPEX-M_CWS'!AU37</f>
        <v>0</v>
      </c>
      <c r="AS14" s="9">
        <f>'OPEX-M_CWS'!AV37</f>
        <v>0</v>
      </c>
      <c r="AT14" s="9">
        <f>'OPEX-M_CWS'!AW37</f>
        <v>0</v>
      </c>
      <c r="AU14" s="9">
        <f>'OPEX-M_CWS'!AX37</f>
        <v>0</v>
      </c>
      <c r="AV14" s="9">
        <f>'OPEX-M_CWS'!AY37</f>
        <v>0</v>
      </c>
      <c r="AW14" s="9">
        <f>'OPEX-M_CWS'!AZ37</f>
        <v>0</v>
      </c>
      <c r="AX14" s="9">
        <f>'OPEX-M_CWS'!BA37</f>
        <v>0</v>
      </c>
      <c r="AY14" s="9">
        <f>'OPEX-M_CWS'!BB37</f>
        <v>0</v>
      </c>
      <c r="AZ14" s="9">
        <f>'OPEX-M_CWS'!BC37</f>
        <v>0</v>
      </c>
      <c r="BA14" s="9">
        <f>'OPEX-M_CWS'!BD37</f>
        <v>0</v>
      </c>
      <c r="BB14" s="9">
        <f>'OPEX-M_CWS'!BE37</f>
        <v>0</v>
      </c>
      <c r="BC14" s="9">
        <f>'OPEX-M_CWS'!BF37</f>
        <v>0</v>
      </c>
      <c r="BD14" s="9">
        <f>'OPEX-M_CWS'!BG37</f>
        <v>0</v>
      </c>
      <c r="BE14" s="9">
        <f>'OPEX-M_CWS'!BH37</f>
        <v>0</v>
      </c>
      <c r="BF14" s="9">
        <f>'OPEX-M_CWS'!BI37</f>
        <v>0</v>
      </c>
      <c r="BG14" s="9">
        <f>'OPEX-M_CWS'!BJ37</f>
        <v>0</v>
      </c>
      <c r="BH14" s="9">
        <f>'OPEX-M_CWS'!BK37</f>
        <v>0</v>
      </c>
      <c r="BI14" s="9">
        <f>'OPEX-M_CWS'!BL37</f>
        <v>0</v>
      </c>
      <c r="BJ14" s="9">
        <f>'OPEX-M_CWS'!BM37</f>
        <v>0</v>
      </c>
    </row>
    <row r="15" spans="1:63" x14ac:dyDescent="0.15">
      <c r="B15" t="str">
        <f>'OPEX-M_CWS'!A39</f>
        <v>Depreciation</v>
      </c>
      <c r="C15" s="9">
        <f>'OPEX-M_CWS'!F39</f>
        <v>0</v>
      </c>
      <c r="D15" s="9">
        <f>'OPEX-M_CWS'!G39</f>
        <v>0</v>
      </c>
      <c r="E15" s="9">
        <f>'OPEX-M_CWS'!H39</f>
        <v>0</v>
      </c>
      <c r="F15" s="9">
        <f>'OPEX-M_CWS'!I39</f>
        <v>173250</v>
      </c>
      <c r="G15" s="9">
        <f>'OPEX-M_CWS'!J39</f>
        <v>175916.66666666666</v>
      </c>
      <c r="H15" s="9">
        <f>'OPEX-M_CWS'!K39</f>
        <v>175916.66666666666</v>
      </c>
      <c r="I15" s="9">
        <f>'OPEX-M_CWS'!L39</f>
        <v>177250</v>
      </c>
      <c r="J15" s="9">
        <f>'OPEX-M_CWS'!M39</f>
        <v>177250</v>
      </c>
      <c r="K15" s="9">
        <f>'OPEX-M_CWS'!N39</f>
        <v>177250</v>
      </c>
      <c r="L15" s="9">
        <f>'OPEX-M_CWS'!O39</f>
        <v>177250</v>
      </c>
      <c r="M15" s="9">
        <f>'OPEX-M_CWS'!P39</f>
        <v>177250</v>
      </c>
      <c r="N15" s="9">
        <f>'OPEX-M_CWS'!Q39</f>
        <v>177250</v>
      </c>
      <c r="O15" s="9">
        <f>'OPEX-M_CWS'!R39</f>
        <v>177250</v>
      </c>
      <c r="P15" s="9">
        <f>'OPEX-M_CWS'!S39</f>
        <v>177250</v>
      </c>
      <c r="Q15" s="9">
        <f>'OPEX-M_CWS'!T39</f>
        <v>177250</v>
      </c>
      <c r="R15" s="9">
        <f>'OPEX-M_CWS'!U39</f>
        <v>177250</v>
      </c>
      <c r="S15" s="9">
        <f>'OPEX-M_CWS'!V39</f>
        <v>177250</v>
      </c>
      <c r="T15" s="9">
        <f>'OPEX-M_CWS'!W39</f>
        <v>177250</v>
      </c>
      <c r="U15" s="9">
        <f>'OPEX-M_CWS'!X39</f>
        <v>177250</v>
      </c>
      <c r="V15" s="9">
        <f>'OPEX-M_CWS'!Y39</f>
        <v>177250</v>
      </c>
      <c r="W15" s="9">
        <f>'OPEX-M_CWS'!Z39</f>
        <v>177250</v>
      </c>
      <c r="X15" s="9">
        <f>'OPEX-M_CWS'!AA39</f>
        <v>177250</v>
      </c>
      <c r="Y15" s="9">
        <f>'OPEX-M_CWS'!AB39</f>
        <v>177250</v>
      </c>
      <c r="Z15" s="9">
        <f>'OPEX-M_CWS'!AC39</f>
        <v>177250</v>
      </c>
      <c r="AA15" s="9">
        <f>'OPEX-M_CWS'!AD39</f>
        <v>177250</v>
      </c>
      <c r="AB15" s="9">
        <f>'OPEX-M_CWS'!AE39</f>
        <v>177250</v>
      </c>
      <c r="AC15" s="9">
        <f>'OPEX-M_CWS'!AF39</f>
        <v>177250</v>
      </c>
      <c r="AD15" s="9">
        <f>'OPEX-M_CWS'!AG39</f>
        <v>177250</v>
      </c>
      <c r="AE15" s="9">
        <f>'OPEX-M_CWS'!AH39</f>
        <v>177250</v>
      </c>
      <c r="AF15" s="9">
        <f>'OPEX-M_CWS'!AI39</f>
        <v>177250</v>
      </c>
      <c r="AG15" s="9">
        <f>'OPEX-M_CWS'!AJ39</f>
        <v>177250</v>
      </c>
      <c r="AH15" s="9">
        <f>'OPEX-M_CWS'!AK39</f>
        <v>177250</v>
      </c>
      <c r="AI15" s="9">
        <f>'OPEX-M_CWS'!AL39</f>
        <v>177250</v>
      </c>
      <c r="AJ15" s="9">
        <f>'OPEX-M_CWS'!AM39</f>
        <v>177250</v>
      </c>
      <c r="AK15" s="9">
        <f>'OPEX-M_CWS'!AN39</f>
        <v>177250</v>
      </c>
      <c r="AL15" s="9">
        <f>'OPEX-M_CWS'!AO39</f>
        <v>177250</v>
      </c>
      <c r="AM15" s="9">
        <f>'OPEX-M_CWS'!AP39</f>
        <v>177250</v>
      </c>
      <c r="AN15" s="9">
        <f>'OPEX-M_CWS'!AQ39</f>
        <v>177250</v>
      </c>
      <c r="AO15" s="9">
        <f>'OPEX-M_CWS'!AR39</f>
        <v>177250</v>
      </c>
      <c r="AP15" s="9">
        <f>'OPEX-M_CWS'!AS39</f>
        <v>177250</v>
      </c>
      <c r="AQ15" s="9">
        <f>'OPEX-M_CWS'!AT39</f>
        <v>177250</v>
      </c>
      <c r="AR15" s="9">
        <f>'OPEX-M_CWS'!AU39</f>
        <v>177250</v>
      </c>
      <c r="AS15" s="9">
        <f>'OPEX-M_CWS'!AV39</f>
        <v>177250</v>
      </c>
      <c r="AT15" s="9">
        <f>'OPEX-M_CWS'!AW39</f>
        <v>177250</v>
      </c>
      <c r="AU15" s="9">
        <f>'OPEX-M_CWS'!AX39</f>
        <v>177250</v>
      </c>
      <c r="AV15" s="9">
        <f>'OPEX-M_CWS'!AY39</f>
        <v>177250</v>
      </c>
      <c r="AW15" s="9">
        <f>'OPEX-M_CWS'!AZ39</f>
        <v>177250</v>
      </c>
      <c r="AX15" s="9">
        <f>'OPEX-M_CWS'!BA39</f>
        <v>177250</v>
      </c>
      <c r="AY15" s="9">
        <f>'OPEX-M_CWS'!BB39</f>
        <v>177250</v>
      </c>
      <c r="AZ15" s="9">
        <f>'OPEX-M_CWS'!BC39</f>
        <v>177250</v>
      </c>
      <c r="BA15" s="9">
        <f>'OPEX-M_CWS'!BD39</f>
        <v>177250</v>
      </c>
      <c r="BB15" s="9">
        <f>'OPEX-M_CWS'!BE39</f>
        <v>177250</v>
      </c>
      <c r="BC15" s="9">
        <f>'OPEX-M_CWS'!BF39</f>
        <v>177250</v>
      </c>
      <c r="BD15" s="9">
        <f>'OPEX-M_CWS'!BG39</f>
        <v>177250</v>
      </c>
      <c r="BE15" s="9">
        <f>'OPEX-M_CWS'!BH39</f>
        <v>177250</v>
      </c>
      <c r="BF15" s="9">
        <f>'OPEX-M_CWS'!BI39</f>
        <v>177250</v>
      </c>
      <c r="BG15" s="9">
        <f>'OPEX-M_CWS'!BJ39</f>
        <v>177250</v>
      </c>
      <c r="BH15" s="9">
        <f>'OPEX-M_CWS'!BK39</f>
        <v>177250</v>
      </c>
      <c r="BI15" s="9">
        <f>'OPEX-M_CWS'!BL39</f>
        <v>177250</v>
      </c>
      <c r="BJ15" s="9">
        <f>'OPEX-M_CWS'!BM39</f>
        <v>177250</v>
      </c>
    </row>
    <row r="16" spans="1:63" x14ac:dyDescent="0.15">
      <c r="B16" t="str">
        <f>'OPEX-M_CWS'!A41</f>
        <v>Total Expense</v>
      </c>
      <c r="C16" s="9">
        <f>SUM(C8:C15)</f>
        <v>0</v>
      </c>
      <c r="D16" s="9">
        <f t="shared" ref="D16:BJ16" si="0">SUM(D8:D15)</f>
        <v>0</v>
      </c>
      <c r="E16" s="9">
        <f t="shared" si="0"/>
        <v>0</v>
      </c>
      <c r="F16" s="9">
        <f t="shared" si="0"/>
        <v>10373250</v>
      </c>
      <c r="G16" s="9">
        <f t="shared" si="0"/>
        <v>5375916.666666667</v>
      </c>
      <c r="H16" s="9">
        <f t="shared" si="0"/>
        <v>5375916.666666667</v>
      </c>
      <c r="I16" s="9">
        <f t="shared" si="0"/>
        <v>5407250</v>
      </c>
      <c r="J16" s="9">
        <f t="shared" si="0"/>
        <v>5407250</v>
      </c>
      <c r="K16" s="9">
        <f t="shared" si="0"/>
        <v>5407250</v>
      </c>
      <c r="L16" s="9">
        <f t="shared" si="0"/>
        <v>5407250</v>
      </c>
      <c r="M16" s="9">
        <f t="shared" si="0"/>
        <v>5407250</v>
      </c>
      <c r="N16" s="9">
        <f t="shared" si="0"/>
        <v>5407250</v>
      </c>
      <c r="O16" s="9">
        <f t="shared" si="0"/>
        <v>5907250</v>
      </c>
      <c r="P16" s="9">
        <f t="shared" si="0"/>
        <v>5907250</v>
      </c>
      <c r="Q16" s="9">
        <f t="shared" si="0"/>
        <v>5907250</v>
      </c>
      <c r="R16" s="9">
        <f t="shared" si="0"/>
        <v>5907250</v>
      </c>
      <c r="S16" s="9">
        <f t="shared" si="0"/>
        <v>5907250</v>
      </c>
      <c r="T16" s="9">
        <f t="shared" si="0"/>
        <v>5907250</v>
      </c>
      <c r="U16" s="9">
        <f t="shared" si="0"/>
        <v>5907250</v>
      </c>
      <c r="V16" s="9">
        <f t="shared" si="0"/>
        <v>5907250</v>
      </c>
      <c r="W16" s="9">
        <f t="shared" si="0"/>
        <v>5907250</v>
      </c>
      <c r="X16" s="9">
        <f t="shared" si="0"/>
        <v>5907250</v>
      </c>
      <c r="Y16" s="9">
        <f t="shared" si="0"/>
        <v>5907250</v>
      </c>
      <c r="Z16" s="9">
        <f t="shared" si="0"/>
        <v>5907250</v>
      </c>
      <c r="AA16" s="9">
        <f t="shared" si="0"/>
        <v>6457250.0000000009</v>
      </c>
      <c r="AB16" s="9">
        <f t="shared" si="0"/>
        <v>6457250.0000000009</v>
      </c>
      <c r="AC16" s="9">
        <f t="shared" si="0"/>
        <v>6457250.0000000009</v>
      </c>
      <c r="AD16" s="9">
        <f t="shared" si="0"/>
        <v>6457250.0000000009</v>
      </c>
      <c r="AE16" s="9">
        <f t="shared" si="0"/>
        <v>6457250.0000000009</v>
      </c>
      <c r="AF16" s="9">
        <f t="shared" si="0"/>
        <v>6457250.0000000009</v>
      </c>
      <c r="AG16" s="9">
        <f t="shared" si="0"/>
        <v>6457250.0000000009</v>
      </c>
      <c r="AH16" s="9">
        <f t="shared" si="0"/>
        <v>6457250.0000000009</v>
      </c>
      <c r="AI16" s="9">
        <f t="shared" si="0"/>
        <v>6457250.0000000009</v>
      </c>
      <c r="AJ16" s="9">
        <f t="shared" si="0"/>
        <v>6457250.0000000009</v>
      </c>
      <c r="AK16" s="9">
        <f t="shared" si="0"/>
        <v>6457250.0000000009</v>
      </c>
      <c r="AL16" s="9">
        <f t="shared" si="0"/>
        <v>6457250.0000000009</v>
      </c>
      <c r="AM16" s="9">
        <f t="shared" si="0"/>
        <v>7062250.0000000019</v>
      </c>
      <c r="AN16" s="9">
        <f t="shared" si="0"/>
        <v>7062250.0000000019</v>
      </c>
      <c r="AO16" s="9">
        <f t="shared" si="0"/>
        <v>7062250.0000000019</v>
      </c>
      <c r="AP16" s="9">
        <f t="shared" si="0"/>
        <v>7062250.0000000019</v>
      </c>
      <c r="AQ16" s="9">
        <f t="shared" si="0"/>
        <v>7062250.0000000019</v>
      </c>
      <c r="AR16" s="9">
        <f t="shared" si="0"/>
        <v>7062250.0000000019</v>
      </c>
      <c r="AS16" s="9">
        <f t="shared" si="0"/>
        <v>7062250.0000000019</v>
      </c>
      <c r="AT16" s="9">
        <f t="shared" si="0"/>
        <v>7062250.0000000019</v>
      </c>
      <c r="AU16" s="9">
        <f t="shared" si="0"/>
        <v>7062250.0000000019</v>
      </c>
      <c r="AV16" s="9">
        <f t="shared" si="0"/>
        <v>7062250.0000000019</v>
      </c>
      <c r="AW16" s="9">
        <f t="shared" si="0"/>
        <v>7062250.0000000019</v>
      </c>
      <c r="AX16" s="9">
        <f t="shared" si="0"/>
        <v>7062250.0000000019</v>
      </c>
      <c r="AY16" s="9">
        <f t="shared" si="0"/>
        <v>7727750.0000000028</v>
      </c>
      <c r="AZ16" s="9">
        <f t="shared" si="0"/>
        <v>7727750.0000000028</v>
      </c>
      <c r="BA16" s="9">
        <f t="shared" si="0"/>
        <v>7727750.0000000028</v>
      </c>
      <c r="BB16" s="9">
        <f t="shared" si="0"/>
        <v>7727750.0000000028</v>
      </c>
      <c r="BC16" s="9">
        <f t="shared" si="0"/>
        <v>7727750.0000000028</v>
      </c>
      <c r="BD16" s="9">
        <f t="shared" si="0"/>
        <v>7727750.0000000028</v>
      </c>
      <c r="BE16" s="9">
        <f t="shared" si="0"/>
        <v>7727750.0000000028</v>
      </c>
      <c r="BF16" s="9">
        <f t="shared" si="0"/>
        <v>7727750.0000000028</v>
      </c>
      <c r="BG16" s="9">
        <f t="shared" si="0"/>
        <v>7727750.0000000028</v>
      </c>
      <c r="BH16" s="9">
        <f t="shared" si="0"/>
        <v>7727750.0000000028</v>
      </c>
      <c r="BI16" s="9">
        <f t="shared" si="0"/>
        <v>7727750.0000000028</v>
      </c>
      <c r="BJ16" s="9">
        <f t="shared" si="0"/>
        <v>7727750.0000000028</v>
      </c>
    </row>
    <row r="17" spans="1:62" s="37" customFormat="1" hidden="1" x14ac:dyDescent="0.15">
      <c r="B17" s="37" t="s">
        <v>301</v>
      </c>
      <c r="N17" s="38">
        <f>SUM(C8:N15)</f>
        <v>53568583.333333328</v>
      </c>
      <c r="Z17" s="38">
        <f>SUM(O8:Z15)</f>
        <v>70887000</v>
      </c>
      <c r="AL17" s="38">
        <f>SUM(AA8:AL15)</f>
        <v>77487000</v>
      </c>
      <c r="AX17" s="38">
        <f>SUM(AM8:AX15)</f>
        <v>84747000.000000015</v>
      </c>
      <c r="BJ17" s="38">
        <f>SUM(AY8:BJ15)</f>
        <v>92733000.000000015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309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87" t="s">
        <v>35</v>
      </c>
      <c r="D21" s="387"/>
      <c r="E21" s="387"/>
      <c r="F21" s="387"/>
      <c r="G21" s="387"/>
      <c r="H21" s="387"/>
      <c r="I21" s="387"/>
      <c r="J21" s="387"/>
      <c r="K21" s="387"/>
      <c r="L21" s="387"/>
      <c r="M21" s="387"/>
      <c r="N21" s="387"/>
      <c r="O21" s="387" t="s">
        <v>36</v>
      </c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  <c r="AA21" s="387" t="s">
        <v>37</v>
      </c>
      <c r="AB21" s="387"/>
      <c r="AC21" s="387"/>
      <c r="AD21" s="387"/>
      <c r="AE21" s="387"/>
      <c r="AF21" s="387"/>
      <c r="AG21" s="387"/>
      <c r="AH21" s="387"/>
      <c r="AI21" s="387"/>
      <c r="AJ21" s="387"/>
      <c r="AK21" s="387"/>
      <c r="AL21" s="387"/>
      <c r="AM21" s="387" t="s">
        <v>38</v>
      </c>
      <c r="AN21" s="387"/>
      <c r="AO21" s="387"/>
      <c r="AP21" s="387"/>
      <c r="AQ21" s="387"/>
      <c r="AR21" s="387"/>
      <c r="AS21" s="387"/>
      <c r="AT21" s="387"/>
      <c r="AU21" s="387"/>
      <c r="AV21" s="387"/>
      <c r="AW21" s="387"/>
      <c r="AX21" s="387"/>
      <c r="AY21" s="387" t="s">
        <v>39</v>
      </c>
      <c r="AZ21" s="387"/>
      <c r="BA21" s="387"/>
      <c r="BB21" s="387"/>
      <c r="BC21" s="387"/>
      <c r="BD21" s="387"/>
      <c r="BE21" s="387"/>
      <c r="BF21" s="387"/>
      <c r="BG21" s="387"/>
      <c r="BH21" s="387"/>
      <c r="BI21" s="387"/>
      <c r="BJ21" s="387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308</v>
      </c>
      <c r="C24" s="9">
        <f>'CAPEX _CWS '!F50</f>
        <v>0</v>
      </c>
      <c r="D24" s="9">
        <f>'CAPEX _CWS '!G50</f>
        <v>0</v>
      </c>
      <c r="E24" s="9">
        <f>'CAPEX _CWS '!H50</f>
        <v>0</v>
      </c>
      <c r="F24" s="9">
        <f>'CAPEX _CWS '!I50</f>
        <v>10395000</v>
      </c>
      <c r="G24" s="9">
        <f>'CAPEX _CWS '!J50</f>
        <v>160000</v>
      </c>
      <c r="H24" s="9">
        <f>'CAPEX _CWS '!K50</f>
        <v>0</v>
      </c>
      <c r="I24" s="9">
        <f>'CAPEX _CWS '!L50</f>
        <v>80000</v>
      </c>
      <c r="J24" s="9">
        <f>'CAPEX _CWS '!M50</f>
        <v>0</v>
      </c>
      <c r="K24" s="9">
        <f>'CAPEX _CWS '!N50</f>
        <v>0</v>
      </c>
      <c r="L24" s="9">
        <f>'CAPEX _CWS '!O50</f>
        <v>0</v>
      </c>
      <c r="M24" s="9">
        <f>'CAPEX _CWS '!P50</f>
        <v>0</v>
      </c>
      <c r="N24" s="9">
        <f>'CAPEX _CWS '!Q50</f>
        <v>0</v>
      </c>
      <c r="O24" s="9">
        <f>'CAPEX _CWS '!R50</f>
        <v>0</v>
      </c>
      <c r="P24" s="9">
        <f>'CAPEX _CWS '!S50</f>
        <v>0</v>
      </c>
      <c r="Q24" s="9">
        <f>'CAPEX _CWS '!T50</f>
        <v>0</v>
      </c>
      <c r="R24" s="9">
        <f>'CAPEX _CWS '!U50</f>
        <v>0</v>
      </c>
      <c r="S24" s="9">
        <f>'CAPEX _CWS '!V50</f>
        <v>0</v>
      </c>
      <c r="T24" s="9">
        <f>'CAPEX _CWS '!W50</f>
        <v>0</v>
      </c>
      <c r="U24" s="9">
        <f>'CAPEX _CWS '!X50</f>
        <v>0</v>
      </c>
      <c r="V24" s="9">
        <f>'CAPEX _CWS '!Y50</f>
        <v>0</v>
      </c>
      <c r="W24" s="9">
        <f>'CAPEX _CWS '!Z50</f>
        <v>0</v>
      </c>
      <c r="X24" s="9">
        <f>'CAPEX _CWS '!AA50</f>
        <v>0</v>
      </c>
      <c r="Y24" s="9">
        <f>'CAPEX _CWS '!AB50</f>
        <v>0</v>
      </c>
      <c r="Z24" s="9">
        <f>'CAPEX _CWS '!AC50</f>
        <v>0</v>
      </c>
      <c r="AA24" s="9">
        <f>'CAPEX _CWS '!AD50</f>
        <v>0</v>
      </c>
      <c r="AB24" s="9">
        <f>'CAPEX _CWS '!AE50</f>
        <v>0</v>
      </c>
      <c r="AC24" s="9">
        <f>'CAPEX _CWS '!AF50</f>
        <v>0</v>
      </c>
      <c r="AD24" s="9">
        <f>'CAPEX _CWS '!AG50</f>
        <v>0</v>
      </c>
      <c r="AE24" s="9">
        <f>'CAPEX _CWS '!AH50</f>
        <v>0</v>
      </c>
      <c r="AF24" s="9">
        <f>'CAPEX _CWS '!AI50</f>
        <v>0</v>
      </c>
      <c r="AG24" s="9">
        <f>'CAPEX _CWS '!AJ50</f>
        <v>0</v>
      </c>
      <c r="AH24" s="9">
        <f>'CAPEX _CWS '!AK50</f>
        <v>0</v>
      </c>
      <c r="AI24" s="9">
        <f>'CAPEX _CWS '!AL50</f>
        <v>0</v>
      </c>
      <c r="AJ24" s="9">
        <f>'CAPEX _CWS '!AM50</f>
        <v>0</v>
      </c>
      <c r="AK24" s="9">
        <f>'CAPEX _CWS '!AN50</f>
        <v>0</v>
      </c>
      <c r="AL24" s="9">
        <f>'CAPEX _CWS '!AO50</f>
        <v>0</v>
      </c>
      <c r="AM24" s="9">
        <f>'CAPEX _CWS '!AP50</f>
        <v>0</v>
      </c>
      <c r="AN24" s="9">
        <f>'CAPEX _CWS '!AQ50</f>
        <v>0</v>
      </c>
      <c r="AO24" s="9">
        <f>'CAPEX _CWS '!AR50</f>
        <v>0</v>
      </c>
      <c r="AP24" s="9">
        <f>'CAPEX _CWS '!AS50</f>
        <v>0</v>
      </c>
      <c r="AQ24" s="9">
        <f>'CAPEX _CWS '!AT50</f>
        <v>0</v>
      </c>
      <c r="AR24" s="9">
        <f>'CAPEX _CWS '!AU50</f>
        <v>0</v>
      </c>
      <c r="AS24" s="9">
        <f>'CAPEX _CWS '!AV50</f>
        <v>0</v>
      </c>
      <c r="AT24" s="9">
        <f>'CAPEX _CWS '!AW50</f>
        <v>0</v>
      </c>
      <c r="AU24" s="9">
        <f>'CAPEX _CWS '!AX50</f>
        <v>0</v>
      </c>
      <c r="AV24" s="9">
        <f>'CAPEX _CWS '!AY50</f>
        <v>0</v>
      </c>
      <c r="AW24" s="9">
        <f>'CAPEX _CWS '!AZ50</f>
        <v>0</v>
      </c>
      <c r="AX24" s="9">
        <f>'CAPEX _CWS '!BA50</f>
        <v>0</v>
      </c>
      <c r="AY24" s="9">
        <f>'CAPEX _CWS '!BB50</f>
        <v>0</v>
      </c>
      <c r="AZ24" s="9">
        <f>'CAPEX _CWS '!BC50</f>
        <v>0</v>
      </c>
      <c r="BA24" s="9">
        <f>'CAPEX _CWS '!BD50</f>
        <v>0</v>
      </c>
      <c r="BB24" s="9">
        <f>'CAPEX _CWS '!BE50</f>
        <v>0</v>
      </c>
      <c r="BC24" s="9">
        <f>'CAPEX _CWS '!BF50</f>
        <v>0</v>
      </c>
      <c r="BD24" s="9">
        <f>'CAPEX _CWS '!BG50</f>
        <v>0</v>
      </c>
      <c r="BE24" s="9">
        <f>'CAPEX _CWS '!BH50</f>
        <v>0</v>
      </c>
      <c r="BF24" s="9">
        <f>'CAPEX _CWS '!BI50</f>
        <v>0</v>
      </c>
      <c r="BG24" s="9">
        <f>'CAPEX _CWS '!BJ50</f>
        <v>0</v>
      </c>
      <c r="BH24" s="9">
        <f>'CAPEX _CWS '!BK50</f>
        <v>0</v>
      </c>
      <c r="BI24" s="9">
        <f>'CAPEX _CWS '!BL50</f>
        <v>0</v>
      </c>
      <c r="BJ24" s="9">
        <f>'CAPEX _CWS '!BM50</f>
        <v>0</v>
      </c>
    </row>
    <row r="25" spans="1:62" x14ac:dyDescent="0.15">
      <c r="B25" s="33" t="s">
        <v>1076</v>
      </c>
      <c r="C25" s="9">
        <f>C24</f>
        <v>0</v>
      </c>
      <c r="D25" s="9">
        <f t="shared" ref="D25:AI25" si="1">D24+C25</f>
        <v>0</v>
      </c>
      <c r="E25" s="9">
        <f t="shared" si="1"/>
        <v>0</v>
      </c>
      <c r="F25" s="9">
        <f t="shared" si="1"/>
        <v>10395000</v>
      </c>
      <c r="G25" s="9">
        <f t="shared" si="1"/>
        <v>10555000</v>
      </c>
      <c r="H25" s="9">
        <f t="shared" si="1"/>
        <v>10555000</v>
      </c>
      <c r="I25" s="9">
        <f t="shared" si="1"/>
        <v>10635000</v>
      </c>
      <c r="J25" s="9">
        <f t="shared" si="1"/>
        <v>10635000</v>
      </c>
      <c r="K25" s="9">
        <f t="shared" si="1"/>
        <v>10635000</v>
      </c>
      <c r="L25" s="9">
        <f t="shared" si="1"/>
        <v>10635000</v>
      </c>
      <c r="M25" s="9">
        <f t="shared" si="1"/>
        <v>10635000</v>
      </c>
      <c r="N25" s="9">
        <f t="shared" si="1"/>
        <v>10635000</v>
      </c>
      <c r="O25" s="9">
        <f t="shared" si="1"/>
        <v>10635000</v>
      </c>
      <c r="P25" s="9">
        <f t="shared" si="1"/>
        <v>10635000</v>
      </c>
      <c r="Q25" s="9">
        <f t="shared" si="1"/>
        <v>10635000</v>
      </c>
      <c r="R25" s="9">
        <f t="shared" si="1"/>
        <v>10635000</v>
      </c>
      <c r="S25" s="9">
        <f t="shared" si="1"/>
        <v>10635000</v>
      </c>
      <c r="T25" s="9">
        <f t="shared" si="1"/>
        <v>10635000</v>
      </c>
      <c r="U25" s="9">
        <f t="shared" si="1"/>
        <v>10635000</v>
      </c>
      <c r="V25" s="9">
        <f t="shared" si="1"/>
        <v>10635000</v>
      </c>
      <c r="W25" s="9">
        <f t="shared" si="1"/>
        <v>10635000</v>
      </c>
      <c r="X25" s="9">
        <f t="shared" si="1"/>
        <v>10635000</v>
      </c>
      <c r="Y25" s="9">
        <f t="shared" si="1"/>
        <v>10635000</v>
      </c>
      <c r="Z25" s="9">
        <f t="shared" si="1"/>
        <v>10635000</v>
      </c>
      <c r="AA25" s="9">
        <f t="shared" si="1"/>
        <v>10635000</v>
      </c>
      <c r="AB25" s="9">
        <f t="shared" si="1"/>
        <v>10635000</v>
      </c>
      <c r="AC25" s="9">
        <f t="shared" si="1"/>
        <v>10635000</v>
      </c>
      <c r="AD25" s="9">
        <f t="shared" si="1"/>
        <v>10635000</v>
      </c>
      <c r="AE25" s="9">
        <f t="shared" si="1"/>
        <v>10635000</v>
      </c>
      <c r="AF25" s="9">
        <f t="shared" si="1"/>
        <v>10635000</v>
      </c>
      <c r="AG25" s="9">
        <f t="shared" si="1"/>
        <v>10635000</v>
      </c>
      <c r="AH25" s="9">
        <f t="shared" si="1"/>
        <v>10635000</v>
      </c>
      <c r="AI25" s="9">
        <f t="shared" si="1"/>
        <v>10635000</v>
      </c>
      <c r="AJ25" s="9">
        <f t="shared" ref="AJ25:BJ25" si="2">AJ24+AI25</f>
        <v>10635000</v>
      </c>
      <c r="AK25" s="9">
        <f t="shared" si="2"/>
        <v>10635000</v>
      </c>
      <c r="AL25" s="9">
        <f t="shared" si="2"/>
        <v>10635000</v>
      </c>
      <c r="AM25" s="9">
        <f t="shared" si="2"/>
        <v>10635000</v>
      </c>
      <c r="AN25" s="9">
        <f t="shared" si="2"/>
        <v>10635000</v>
      </c>
      <c r="AO25" s="9">
        <f t="shared" si="2"/>
        <v>10635000</v>
      </c>
      <c r="AP25" s="9">
        <f t="shared" si="2"/>
        <v>10635000</v>
      </c>
      <c r="AQ25" s="9">
        <f t="shared" si="2"/>
        <v>10635000</v>
      </c>
      <c r="AR25" s="9">
        <f t="shared" si="2"/>
        <v>10635000</v>
      </c>
      <c r="AS25" s="9">
        <f t="shared" si="2"/>
        <v>10635000</v>
      </c>
      <c r="AT25" s="9">
        <f t="shared" si="2"/>
        <v>10635000</v>
      </c>
      <c r="AU25" s="9">
        <f t="shared" si="2"/>
        <v>10635000</v>
      </c>
      <c r="AV25" s="9">
        <f t="shared" si="2"/>
        <v>10635000</v>
      </c>
      <c r="AW25" s="9">
        <f t="shared" si="2"/>
        <v>10635000</v>
      </c>
      <c r="AX25" s="9">
        <f t="shared" si="2"/>
        <v>10635000</v>
      </c>
      <c r="AY25" s="9">
        <f t="shared" si="2"/>
        <v>10635000</v>
      </c>
      <c r="AZ25" s="9">
        <f t="shared" si="2"/>
        <v>10635000</v>
      </c>
      <c r="BA25" s="9">
        <f t="shared" si="2"/>
        <v>10635000</v>
      </c>
      <c r="BB25" s="9">
        <f t="shared" si="2"/>
        <v>10635000</v>
      </c>
      <c r="BC25" s="9">
        <f t="shared" si="2"/>
        <v>10635000</v>
      </c>
      <c r="BD25" s="9">
        <f t="shared" si="2"/>
        <v>10635000</v>
      </c>
      <c r="BE25" s="9">
        <f t="shared" si="2"/>
        <v>10635000</v>
      </c>
      <c r="BF25" s="9">
        <f t="shared" si="2"/>
        <v>10635000</v>
      </c>
      <c r="BG25" s="9">
        <f t="shared" si="2"/>
        <v>10635000</v>
      </c>
      <c r="BH25" s="9">
        <f t="shared" si="2"/>
        <v>10635000</v>
      </c>
      <c r="BI25" s="9">
        <f t="shared" si="2"/>
        <v>10635000</v>
      </c>
      <c r="BJ25" s="9">
        <f t="shared" si="2"/>
        <v>10635000</v>
      </c>
    </row>
    <row r="26" spans="1:62" x14ac:dyDescent="0.15">
      <c r="B26" s="33" t="s">
        <v>1077</v>
      </c>
      <c r="C26" s="66">
        <f>C27</f>
        <v>0</v>
      </c>
      <c r="D26" s="66">
        <f t="shared" ref="D26:AI26" si="3">D27+C26</f>
        <v>0</v>
      </c>
      <c r="E26" s="66">
        <f t="shared" si="3"/>
        <v>0</v>
      </c>
      <c r="F26" s="66">
        <f t="shared" si="3"/>
        <v>173250</v>
      </c>
      <c r="G26" s="66">
        <f t="shared" si="3"/>
        <v>349166.66666666663</v>
      </c>
      <c r="H26" s="66">
        <f t="shared" si="3"/>
        <v>525083.33333333326</v>
      </c>
      <c r="I26" s="66">
        <f t="shared" si="3"/>
        <v>702333.33333333326</v>
      </c>
      <c r="J26" s="66">
        <f t="shared" si="3"/>
        <v>879583.33333333326</v>
      </c>
      <c r="K26" s="66">
        <f t="shared" si="3"/>
        <v>1056833.3333333333</v>
      </c>
      <c r="L26" s="66">
        <f t="shared" si="3"/>
        <v>1234083.3333333333</v>
      </c>
      <c r="M26" s="66">
        <f t="shared" si="3"/>
        <v>1411333.3333333333</v>
      </c>
      <c r="N26" s="66">
        <f t="shared" si="3"/>
        <v>1588583.3333333333</v>
      </c>
      <c r="O26" s="66">
        <f t="shared" si="3"/>
        <v>1765833.3333333333</v>
      </c>
      <c r="P26" s="66">
        <f t="shared" si="3"/>
        <v>1943083.3333333333</v>
      </c>
      <c r="Q26" s="66">
        <f t="shared" si="3"/>
        <v>2120333.333333333</v>
      </c>
      <c r="R26" s="66">
        <f t="shared" si="3"/>
        <v>2297583.333333333</v>
      </c>
      <c r="S26" s="66">
        <f t="shared" si="3"/>
        <v>2474833.333333333</v>
      </c>
      <c r="T26" s="66">
        <f t="shared" si="3"/>
        <v>2652083.333333333</v>
      </c>
      <c r="U26" s="66">
        <f t="shared" si="3"/>
        <v>2829333.333333333</v>
      </c>
      <c r="V26" s="66">
        <f t="shared" si="3"/>
        <v>3006583.333333333</v>
      </c>
      <c r="W26" s="66">
        <f t="shared" si="3"/>
        <v>3183833.333333333</v>
      </c>
      <c r="X26" s="66">
        <f t="shared" si="3"/>
        <v>3361083.333333333</v>
      </c>
      <c r="Y26" s="66">
        <f t="shared" si="3"/>
        <v>3538333.333333333</v>
      </c>
      <c r="Z26" s="66">
        <f t="shared" si="3"/>
        <v>3715583.333333333</v>
      </c>
      <c r="AA26" s="66">
        <f t="shared" si="3"/>
        <v>3892833.333333333</v>
      </c>
      <c r="AB26" s="66">
        <f t="shared" si="3"/>
        <v>4070083.333333333</v>
      </c>
      <c r="AC26" s="66">
        <f t="shared" si="3"/>
        <v>4247333.333333333</v>
      </c>
      <c r="AD26" s="66">
        <f t="shared" si="3"/>
        <v>4424583.333333333</v>
      </c>
      <c r="AE26" s="66">
        <f t="shared" si="3"/>
        <v>4601833.333333333</v>
      </c>
      <c r="AF26" s="66">
        <f t="shared" si="3"/>
        <v>4779083.333333333</v>
      </c>
      <c r="AG26" s="66">
        <f t="shared" si="3"/>
        <v>4956333.333333333</v>
      </c>
      <c r="AH26" s="66">
        <f t="shared" si="3"/>
        <v>5133583.333333333</v>
      </c>
      <c r="AI26" s="66">
        <f t="shared" si="3"/>
        <v>5310833.333333333</v>
      </c>
      <c r="AJ26" s="66">
        <f t="shared" ref="AJ26:BJ26" si="4">AJ27+AI26</f>
        <v>5488083.333333333</v>
      </c>
      <c r="AK26" s="66">
        <f t="shared" si="4"/>
        <v>5665333.333333333</v>
      </c>
      <c r="AL26" s="66">
        <f t="shared" si="4"/>
        <v>5842583.333333333</v>
      </c>
      <c r="AM26" s="66">
        <f t="shared" si="4"/>
        <v>6019833.333333333</v>
      </c>
      <c r="AN26" s="66">
        <f t="shared" si="4"/>
        <v>6197083.333333333</v>
      </c>
      <c r="AO26" s="66">
        <f t="shared" si="4"/>
        <v>6374333.333333333</v>
      </c>
      <c r="AP26" s="66">
        <f t="shared" si="4"/>
        <v>6551583.333333333</v>
      </c>
      <c r="AQ26" s="66">
        <f t="shared" si="4"/>
        <v>6728833.333333333</v>
      </c>
      <c r="AR26" s="66">
        <f t="shared" si="4"/>
        <v>6906083.333333333</v>
      </c>
      <c r="AS26" s="66">
        <f t="shared" si="4"/>
        <v>7083333.333333333</v>
      </c>
      <c r="AT26" s="66">
        <f t="shared" si="4"/>
        <v>7260583.333333333</v>
      </c>
      <c r="AU26" s="66">
        <f t="shared" si="4"/>
        <v>7437833.333333333</v>
      </c>
      <c r="AV26" s="66">
        <f t="shared" si="4"/>
        <v>7615083.333333333</v>
      </c>
      <c r="AW26" s="66">
        <f t="shared" si="4"/>
        <v>7792333.333333333</v>
      </c>
      <c r="AX26" s="66">
        <f t="shared" si="4"/>
        <v>7969583.333333333</v>
      </c>
      <c r="AY26" s="66">
        <f t="shared" si="4"/>
        <v>8146833.333333333</v>
      </c>
      <c r="AZ26" s="66">
        <f t="shared" si="4"/>
        <v>8324083.333333333</v>
      </c>
      <c r="BA26" s="66">
        <f t="shared" si="4"/>
        <v>8501333.3333333321</v>
      </c>
      <c r="BB26" s="66">
        <f t="shared" si="4"/>
        <v>8678583.3333333321</v>
      </c>
      <c r="BC26" s="66">
        <f t="shared" si="4"/>
        <v>8855833.3333333321</v>
      </c>
      <c r="BD26" s="66">
        <f t="shared" si="4"/>
        <v>9033083.3333333321</v>
      </c>
      <c r="BE26" s="66">
        <f t="shared" si="4"/>
        <v>9210333.3333333321</v>
      </c>
      <c r="BF26" s="66">
        <f t="shared" si="4"/>
        <v>9387583.3333333321</v>
      </c>
      <c r="BG26" s="66">
        <f t="shared" si="4"/>
        <v>9564833.3333333321</v>
      </c>
      <c r="BH26" s="66">
        <f t="shared" si="4"/>
        <v>9742083.3333333321</v>
      </c>
      <c r="BI26" s="66">
        <f t="shared" si="4"/>
        <v>9919333.3333333321</v>
      </c>
      <c r="BJ26" s="66">
        <f t="shared" si="4"/>
        <v>10096583.333333332</v>
      </c>
    </row>
    <row r="27" spans="1:62" x14ac:dyDescent="0.15">
      <c r="B27" s="33" t="s">
        <v>167</v>
      </c>
      <c r="C27" s="9">
        <f>'CAPEX-DEP_CWS '!F69</f>
        <v>0</v>
      </c>
      <c r="D27" s="9">
        <f>'CAPEX-DEP_CWS '!G69</f>
        <v>0</v>
      </c>
      <c r="E27" s="9">
        <f>'CAPEX-DEP_CWS '!H69</f>
        <v>0</v>
      </c>
      <c r="F27" s="9">
        <f>'CAPEX-DEP_CWS '!I69</f>
        <v>173250</v>
      </c>
      <c r="G27" s="9">
        <f>'CAPEX-DEP_CWS '!J69</f>
        <v>175916.66666666666</v>
      </c>
      <c r="H27" s="9">
        <f>'CAPEX-DEP_CWS '!K69</f>
        <v>175916.66666666666</v>
      </c>
      <c r="I27" s="9">
        <f>'CAPEX-DEP_CWS '!L69</f>
        <v>177250</v>
      </c>
      <c r="J27" s="9">
        <f>'CAPEX-DEP_CWS '!M69</f>
        <v>177250</v>
      </c>
      <c r="K27" s="9">
        <f>'CAPEX-DEP_CWS '!N69</f>
        <v>177250</v>
      </c>
      <c r="L27" s="9">
        <f>'CAPEX-DEP_CWS '!O69</f>
        <v>177250</v>
      </c>
      <c r="M27" s="9">
        <f>'CAPEX-DEP_CWS '!P69</f>
        <v>177250</v>
      </c>
      <c r="N27" s="9">
        <f>'CAPEX-DEP_CWS '!Q69</f>
        <v>177250</v>
      </c>
      <c r="O27" s="9">
        <f>'CAPEX-DEP_CWS '!R69</f>
        <v>177250</v>
      </c>
      <c r="P27" s="9">
        <f>'CAPEX-DEP_CWS '!S69</f>
        <v>177250</v>
      </c>
      <c r="Q27" s="9">
        <f>'CAPEX-DEP_CWS '!T69</f>
        <v>177250</v>
      </c>
      <c r="R27" s="9">
        <f>'CAPEX-DEP_CWS '!U69</f>
        <v>177250</v>
      </c>
      <c r="S27" s="9">
        <f>'CAPEX-DEP_CWS '!V69</f>
        <v>177250</v>
      </c>
      <c r="T27" s="9">
        <f>'CAPEX-DEP_CWS '!W69</f>
        <v>177250</v>
      </c>
      <c r="U27" s="9">
        <f>'CAPEX-DEP_CWS '!X69</f>
        <v>177250</v>
      </c>
      <c r="V27" s="9">
        <f>'CAPEX-DEP_CWS '!Y69</f>
        <v>177250</v>
      </c>
      <c r="W27" s="9">
        <f>'CAPEX-DEP_CWS '!Z69</f>
        <v>177250</v>
      </c>
      <c r="X27" s="9">
        <f>'CAPEX-DEP_CWS '!AA69</f>
        <v>177250</v>
      </c>
      <c r="Y27" s="9">
        <f>'CAPEX-DEP_CWS '!AB69</f>
        <v>177250</v>
      </c>
      <c r="Z27" s="9">
        <f>'CAPEX-DEP_CWS '!AC69</f>
        <v>177250</v>
      </c>
      <c r="AA27" s="9">
        <f>'CAPEX-DEP_CWS '!AD69</f>
        <v>177250</v>
      </c>
      <c r="AB27" s="9">
        <f>'CAPEX-DEP_CWS '!AE69</f>
        <v>177250</v>
      </c>
      <c r="AC27" s="9">
        <f>'CAPEX-DEP_CWS '!AF69</f>
        <v>177250</v>
      </c>
      <c r="AD27" s="9">
        <f>'CAPEX-DEP_CWS '!AG69</f>
        <v>177250</v>
      </c>
      <c r="AE27" s="9">
        <f>'CAPEX-DEP_CWS '!AH69</f>
        <v>177250</v>
      </c>
      <c r="AF27" s="9">
        <f>'CAPEX-DEP_CWS '!AI69</f>
        <v>177250</v>
      </c>
      <c r="AG27" s="9">
        <f>'CAPEX-DEP_CWS '!AJ69</f>
        <v>177250</v>
      </c>
      <c r="AH27" s="9">
        <f>'CAPEX-DEP_CWS '!AK69</f>
        <v>177250</v>
      </c>
      <c r="AI27" s="9">
        <f>'CAPEX-DEP_CWS '!AL69</f>
        <v>177250</v>
      </c>
      <c r="AJ27" s="9">
        <f>'CAPEX-DEP_CWS '!AM69</f>
        <v>177250</v>
      </c>
      <c r="AK27" s="9">
        <f>'CAPEX-DEP_CWS '!AN69</f>
        <v>177250</v>
      </c>
      <c r="AL27" s="9">
        <f>'CAPEX-DEP_CWS '!AO69</f>
        <v>177250</v>
      </c>
      <c r="AM27" s="9">
        <f>'CAPEX-DEP_CWS '!AP69</f>
        <v>177250</v>
      </c>
      <c r="AN27" s="9">
        <f>'CAPEX-DEP_CWS '!AQ69</f>
        <v>177250</v>
      </c>
      <c r="AO27" s="9">
        <f>'CAPEX-DEP_CWS '!AR69</f>
        <v>177250</v>
      </c>
      <c r="AP27" s="9">
        <f>'CAPEX-DEP_CWS '!AS69</f>
        <v>177250</v>
      </c>
      <c r="AQ27" s="9">
        <f>'CAPEX-DEP_CWS '!AT69</f>
        <v>177250</v>
      </c>
      <c r="AR27" s="9">
        <f>'CAPEX-DEP_CWS '!AU69</f>
        <v>177250</v>
      </c>
      <c r="AS27" s="9">
        <f>'CAPEX-DEP_CWS '!AV69</f>
        <v>177250</v>
      </c>
      <c r="AT27" s="9">
        <f>'CAPEX-DEP_CWS '!AW69</f>
        <v>177250</v>
      </c>
      <c r="AU27" s="9">
        <f>'CAPEX-DEP_CWS '!AX69</f>
        <v>177250</v>
      </c>
      <c r="AV27" s="9">
        <f>'CAPEX-DEP_CWS '!AY69</f>
        <v>177250</v>
      </c>
      <c r="AW27" s="9">
        <f>'CAPEX-DEP_CWS '!AZ69</f>
        <v>177250</v>
      </c>
      <c r="AX27" s="9">
        <f>'CAPEX-DEP_CWS '!BA69</f>
        <v>177250</v>
      </c>
      <c r="AY27" s="9">
        <f>'CAPEX-DEP_CWS '!BB69</f>
        <v>177250</v>
      </c>
      <c r="AZ27" s="9">
        <f>'CAPEX-DEP_CWS '!BC69</f>
        <v>177250</v>
      </c>
      <c r="BA27" s="9">
        <f>'CAPEX-DEP_CWS '!BD69</f>
        <v>177250</v>
      </c>
      <c r="BB27" s="9">
        <f>'CAPEX-DEP_CWS '!BE69</f>
        <v>177250</v>
      </c>
      <c r="BC27" s="9">
        <f>'CAPEX-DEP_CWS '!BF69</f>
        <v>177250</v>
      </c>
      <c r="BD27" s="9">
        <f>'CAPEX-DEP_CWS '!BG69</f>
        <v>177250</v>
      </c>
      <c r="BE27" s="9">
        <f>'CAPEX-DEP_CWS '!BH69</f>
        <v>177250</v>
      </c>
      <c r="BF27" s="9">
        <f>'CAPEX-DEP_CWS '!BI69</f>
        <v>177250</v>
      </c>
      <c r="BG27" s="9">
        <f>'CAPEX-DEP_CWS '!BJ69</f>
        <v>177250</v>
      </c>
      <c r="BH27" s="9">
        <f>'CAPEX-DEP_CWS '!BK69</f>
        <v>177250</v>
      </c>
      <c r="BI27" s="9">
        <f>'CAPEX-DEP_CWS '!BL69</f>
        <v>177250</v>
      </c>
      <c r="BJ27" s="9">
        <f>'CAPEX-DEP_CWS '!BM69</f>
        <v>177250</v>
      </c>
    </row>
  </sheetData>
  <mergeCells count="11">
    <mergeCell ref="A2:B2"/>
    <mergeCell ref="C5:N5"/>
    <mergeCell ref="O5:Z5"/>
    <mergeCell ref="AA5:AL5"/>
    <mergeCell ref="AM5:AX5"/>
    <mergeCell ref="AY5:BJ5"/>
    <mergeCell ref="C21:N21"/>
    <mergeCell ref="O21:Z21"/>
    <mergeCell ref="AA21:AL21"/>
    <mergeCell ref="AM21:AX21"/>
    <mergeCell ref="AY21:BJ2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2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8" width="11.1640625" style="33" bestFit="1" customWidth="1"/>
    <col min="9" max="9" width="12.1640625" style="33" bestFit="1" customWidth="1"/>
    <col min="10" max="26" width="11.1640625" style="33" bestFit="1" customWidth="1"/>
    <col min="27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87" t="s">
        <v>35</v>
      </c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 t="s">
        <v>36</v>
      </c>
      <c r="S1" s="387"/>
      <c r="T1" s="387"/>
      <c r="U1" s="387"/>
      <c r="V1" s="387"/>
      <c r="W1" s="387"/>
      <c r="X1" s="387"/>
      <c r="Y1" s="387"/>
      <c r="Z1" s="387"/>
      <c r="AA1" s="387"/>
      <c r="AB1" s="387"/>
      <c r="AC1" s="387"/>
      <c r="AD1" s="387" t="s">
        <v>37</v>
      </c>
      <c r="AE1" s="387"/>
      <c r="AF1" s="387"/>
      <c r="AG1" s="387"/>
      <c r="AH1" s="387"/>
      <c r="AI1" s="387"/>
      <c r="AJ1" s="387"/>
      <c r="AK1" s="387"/>
      <c r="AL1" s="387"/>
      <c r="AM1" s="387"/>
      <c r="AN1" s="387"/>
      <c r="AO1" s="387"/>
      <c r="AP1" s="387" t="s">
        <v>38</v>
      </c>
      <c r="AQ1" s="387"/>
      <c r="AR1" s="387"/>
      <c r="AS1" s="387"/>
      <c r="AT1" s="387"/>
      <c r="AU1" s="387"/>
      <c r="AV1" s="387"/>
      <c r="AW1" s="387"/>
      <c r="AX1" s="387"/>
      <c r="AY1" s="387"/>
      <c r="AZ1" s="387"/>
      <c r="BA1" s="387"/>
      <c r="BB1" s="387" t="s">
        <v>39</v>
      </c>
      <c r="BC1" s="387"/>
      <c r="BD1" s="387"/>
      <c r="BE1" s="387"/>
      <c r="BF1" s="387"/>
      <c r="BG1" s="387"/>
      <c r="BH1" s="387"/>
      <c r="BI1" s="387"/>
      <c r="BJ1" s="387"/>
      <c r="BK1" s="387"/>
      <c r="BL1" s="387"/>
      <c r="BM1" s="387"/>
      <c r="BN1" s="35"/>
    </row>
    <row r="2" spans="1:66" x14ac:dyDescent="0.15">
      <c r="B2" s="74" t="s">
        <v>1004</v>
      </c>
      <c r="C2" s="82" t="s">
        <v>293</v>
      </c>
      <c r="D2" s="74" t="s">
        <v>294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1007</v>
      </c>
      <c r="C6" s="27" t="s">
        <v>288</v>
      </c>
      <c r="D6" s="10" t="s">
        <v>288</v>
      </c>
      <c r="E6" s="64">
        <f>'OPEX _CWS '!C44</f>
        <v>0</v>
      </c>
      <c r="F6" s="64">
        <f>'OPEX _CWS '!D44</f>
        <v>0</v>
      </c>
      <c r="G6" s="64">
        <f>'OPEX _CWS '!E44</f>
        <v>0</v>
      </c>
      <c r="H6" s="64">
        <f>'OPEX _CWS '!F44</f>
        <v>0</v>
      </c>
      <c r="I6" s="64">
        <f>'OPEX _CWS '!G44</f>
        <v>0</v>
      </c>
      <c r="J6" s="64">
        <f>'OPEX _CWS '!H44</f>
        <v>0</v>
      </c>
      <c r="K6" s="64">
        <f>'OPEX _CWS '!I44</f>
        <v>0</v>
      </c>
      <c r="L6" s="64">
        <f>'OPEX _CWS '!J44</f>
        <v>0</v>
      </c>
      <c r="M6" s="64">
        <f>'OPEX _CWS '!K44</f>
        <v>0</v>
      </c>
      <c r="N6" s="64">
        <f>'OPEX _CWS '!L44</f>
        <v>0</v>
      </c>
      <c r="O6" s="64">
        <f>'OPEX _CWS '!M44</f>
        <v>0</v>
      </c>
      <c r="P6" s="64">
        <f>'OPEX _CWS '!N44</f>
        <v>0</v>
      </c>
      <c r="Q6" s="64">
        <f>'OPEX _CWS '!O44</f>
        <v>0</v>
      </c>
      <c r="R6" s="64">
        <f>'OPEX _CWS '!P44</f>
        <v>0</v>
      </c>
      <c r="S6" s="64">
        <f>'OPEX _CWS '!Q44</f>
        <v>0</v>
      </c>
      <c r="T6" s="64">
        <f>'OPEX _CWS '!R44</f>
        <v>0</v>
      </c>
      <c r="U6" s="64">
        <f>'OPEX _CWS '!S44</f>
        <v>0</v>
      </c>
      <c r="V6" s="64">
        <f>'OPEX _CWS '!T44</f>
        <v>0</v>
      </c>
      <c r="W6" s="64">
        <f>'OPEX _CWS '!U44</f>
        <v>0</v>
      </c>
      <c r="X6" s="64">
        <f>'OPEX _CWS '!V44</f>
        <v>0</v>
      </c>
      <c r="Y6" s="64">
        <f>'OPEX _CWS '!W44</f>
        <v>0</v>
      </c>
      <c r="Z6" s="64">
        <f>'OPEX _CWS '!X44</f>
        <v>0</v>
      </c>
      <c r="AA6" s="64">
        <f>'OPEX _CWS '!Y44</f>
        <v>0</v>
      </c>
      <c r="AB6" s="64">
        <f>'OPEX _CWS '!Z44</f>
        <v>0</v>
      </c>
      <c r="AC6" s="64">
        <f>'OPEX _CWS '!AA44</f>
        <v>0</v>
      </c>
      <c r="AD6" s="64">
        <f>'OPEX _CWS '!AB44</f>
        <v>0</v>
      </c>
      <c r="AE6" s="64">
        <f>'OPEX _CWS '!AC44</f>
        <v>0</v>
      </c>
      <c r="AF6" s="64">
        <f>'OPEX _CWS '!AD44</f>
        <v>0</v>
      </c>
      <c r="AG6" s="64">
        <f>'OPEX _CWS '!AE44</f>
        <v>0</v>
      </c>
      <c r="AH6" s="64">
        <f>'OPEX _CWS '!AF44</f>
        <v>0</v>
      </c>
      <c r="AI6" s="64">
        <f>'OPEX _CWS '!AG44</f>
        <v>0</v>
      </c>
      <c r="AJ6" s="64">
        <f>'OPEX _CWS '!AH44</f>
        <v>0</v>
      </c>
      <c r="AK6" s="64">
        <f>'OPEX _CWS '!AI44</f>
        <v>0</v>
      </c>
      <c r="AL6" s="64">
        <f>'OPEX _CWS '!AJ44</f>
        <v>0</v>
      </c>
      <c r="AM6" s="64">
        <f>'OPEX _CWS '!AK44</f>
        <v>0</v>
      </c>
      <c r="AN6" s="64">
        <f>'OPEX _CWS '!AL44</f>
        <v>0</v>
      </c>
      <c r="AO6" s="64">
        <f>'OPEX _CWS '!AM44</f>
        <v>0</v>
      </c>
      <c r="AP6" s="64">
        <f>'OPEX _CWS '!AN44</f>
        <v>0</v>
      </c>
      <c r="AQ6" s="64">
        <f>'OPEX _CWS '!AO44</f>
        <v>0</v>
      </c>
      <c r="AR6" s="64">
        <f>'OPEX _CWS '!AP44</f>
        <v>0</v>
      </c>
      <c r="AS6" s="64">
        <f>'OPEX _CWS '!AQ44</f>
        <v>0</v>
      </c>
      <c r="AT6" s="64">
        <f>'OPEX _CWS '!AR44</f>
        <v>0</v>
      </c>
      <c r="AU6" s="64">
        <f>'OPEX _CWS '!AS44</f>
        <v>0</v>
      </c>
      <c r="AV6" s="64">
        <f>'OPEX _CWS '!AT44</f>
        <v>0</v>
      </c>
      <c r="AW6" s="64">
        <f>'OPEX _CWS '!AU44</f>
        <v>0</v>
      </c>
      <c r="AX6" s="64">
        <f>'OPEX _CWS '!AV44</f>
        <v>0</v>
      </c>
      <c r="AY6" s="64">
        <f>'OPEX _CWS '!AW44</f>
        <v>0</v>
      </c>
      <c r="AZ6" s="64">
        <f>'OPEX _CWS '!AX44</f>
        <v>0</v>
      </c>
      <c r="BA6" s="64">
        <f>'OPEX _CWS '!AY44</f>
        <v>0</v>
      </c>
      <c r="BB6" s="64">
        <f>'OPEX _CWS '!AZ44</f>
        <v>0</v>
      </c>
      <c r="BC6" s="64">
        <f>'OPEX _CWS '!BA44</f>
        <v>0</v>
      </c>
      <c r="BD6" s="64">
        <f>'OPEX _CWS '!BB44</f>
        <v>0</v>
      </c>
      <c r="BE6" s="64">
        <f>'OPEX _CWS '!BC44</f>
        <v>0</v>
      </c>
      <c r="BF6" s="64">
        <f>'OPEX _CWS '!BD44</f>
        <v>0</v>
      </c>
      <c r="BG6" s="64">
        <f>'OPEX _CWS '!BE44</f>
        <v>0</v>
      </c>
      <c r="BH6" s="64">
        <f>'OPEX _CWS '!BF44</f>
        <v>0</v>
      </c>
      <c r="BI6" s="64">
        <f>'OPEX _CWS '!BG44</f>
        <v>0</v>
      </c>
      <c r="BJ6" s="64">
        <f>'OPEX _CWS '!BH44</f>
        <v>0</v>
      </c>
      <c r="BK6" s="64">
        <f>'OPEX _CWS '!BI44</f>
        <v>0</v>
      </c>
      <c r="BL6" s="64">
        <f>'OPEX _CWS '!BJ44</f>
        <v>0</v>
      </c>
      <c r="BM6" s="64">
        <f>'OPEX _CWS '!BK44</f>
        <v>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1006</v>
      </c>
      <c r="C9" s="280">
        <v>0</v>
      </c>
      <c r="D9" s="281">
        <v>0.05</v>
      </c>
      <c r="E9" s="63">
        <v>0</v>
      </c>
      <c r="F9" s="70">
        <f t="shared" ref="F9:Q11" si="0">$C9</f>
        <v>0</v>
      </c>
      <c r="G9" s="70">
        <f t="shared" si="0"/>
        <v>0</v>
      </c>
      <c r="H9" s="70">
        <f t="shared" si="0"/>
        <v>0</v>
      </c>
      <c r="I9" s="70">
        <f t="shared" si="0"/>
        <v>0</v>
      </c>
      <c r="J9" s="70">
        <f t="shared" si="0"/>
        <v>0</v>
      </c>
      <c r="K9" s="70">
        <f t="shared" si="0"/>
        <v>0</v>
      </c>
      <c r="L9" s="70">
        <f t="shared" si="0"/>
        <v>0</v>
      </c>
      <c r="M9" s="70">
        <f t="shared" si="0"/>
        <v>0</v>
      </c>
      <c r="N9" s="70">
        <f t="shared" si="0"/>
        <v>0</v>
      </c>
      <c r="O9" s="70">
        <f t="shared" si="0"/>
        <v>0</v>
      </c>
      <c r="P9" s="70">
        <f t="shared" si="0"/>
        <v>0</v>
      </c>
      <c r="Q9" s="70">
        <f t="shared" si="0"/>
        <v>0</v>
      </c>
      <c r="R9" s="70">
        <f t="shared" ref="R9:AC11" si="1">$C9*(1+$D9)</f>
        <v>0</v>
      </c>
      <c r="S9" s="70">
        <f t="shared" si="1"/>
        <v>0</v>
      </c>
      <c r="T9" s="70">
        <f t="shared" si="1"/>
        <v>0</v>
      </c>
      <c r="U9" s="70">
        <f t="shared" si="1"/>
        <v>0</v>
      </c>
      <c r="V9" s="70">
        <f t="shared" si="1"/>
        <v>0</v>
      </c>
      <c r="W9" s="70">
        <f t="shared" si="1"/>
        <v>0</v>
      </c>
      <c r="X9" s="70">
        <f t="shared" si="1"/>
        <v>0</v>
      </c>
      <c r="Y9" s="70">
        <f t="shared" si="1"/>
        <v>0</v>
      </c>
      <c r="Z9" s="70">
        <f t="shared" si="1"/>
        <v>0</v>
      </c>
      <c r="AA9" s="70">
        <f t="shared" si="1"/>
        <v>0</v>
      </c>
      <c r="AB9" s="70">
        <f t="shared" si="1"/>
        <v>0</v>
      </c>
      <c r="AC9" s="70">
        <f t="shared" si="1"/>
        <v>0</v>
      </c>
      <c r="AD9" s="70">
        <f t="shared" ref="AD9:AO11" si="2">$AC9*(1+$D9)</f>
        <v>0</v>
      </c>
      <c r="AE9" s="70">
        <f t="shared" si="2"/>
        <v>0</v>
      </c>
      <c r="AF9" s="70">
        <f t="shared" si="2"/>
        <v>0</v>
      </c>
      <c r="AG9" s="70">
        <f t="shared" si="2"/>
        <v>0</v>
      </c>
      <c r="AH9" s="70">
        <f t="shared" si="2"/>
        <v>0</v>
      </c>
      <c r="AI9" s="70">
        <f t="shared" si="2"/>
        <v>0</v>
      </c>
      <c r="AJ9" s="70">
        <f t="shared" si="2"/>
        <v>0</v>
      </c>
      <c r="AK9" s="70">
        <f t="shared" si="2"/>
        <v>0</v>
      </c>
      <c r="AL9" s="70">
        <f t="shared" si="2"/>
        <v>0</v>
      </c>
      <c r="AM9" s="70">
        <f t="shared" si="2"/>
        <v>0</v>
      </c>
      <c r="AN9" s="70">
        <f t="shared" si="2"/>
        <v>0</v>
      </c>
      <c r="AO9" s="70">
        <f t="shared" si="2"/>
        <v>0</v>
      </c>
      <c r="AP9" s="70">
        <f t="shared" ref="AP9:BA11" si="3">$AO9*(1+$D9)</f>
        <v>0</v>
      </c>
      <c r="AQ9" s="70">
        <f t="shared" si="3"/>
        <v>0</v>
      </c>
      <c r="AR9" s="70">
        <f t="shared" si="3"/>
        <v>0</v>
      </c>
      <c r="AS9" s="70">
        <f t="shared" si="3"/>
        <v>0</v>
      </c>
      <c r="AT9" s="70">
        <f t="shared" si="3"/>
        <v>0</v>
      </c>
      <c r="AU9" s="70">
        <f t="shared" si="3"/>
        <v>0</v>
      </c>
      <c r="AV9" s="70">
        <f t="shared" si="3"/>
        <v>0</v>
      </c>
      <c r="AW9" s="70">
        <f t="shared" si="3"/>
        <v>0</v>
      </c>
      <c r="AX9" s="70">
        <f t="shared" si="3"/>
        <v>0</v>
      </c>
      <c r="AY9" s="70">
        <f t="shared" si="3"/>
        <v>0</v>
      </c>
      <c r="AZ9" s="70">
        <f t="shared" si="3"/>
        <v>0</v>
      </c>
      <c r="BA9" s="70">
        <f t="shared" si="3"/>
        <v>0</v>
      </c>
      <c r="BB9" s="70">
        <f t="shared" ref="BB9:BM11" si="4">$BA9*(1+$D9)</f>
        <v>0</v>
      </c>
      <c r="BC9" s="70">
        <f t="shared" si="4"/>
        <v>0</v>
      </c>
      <c r="BD9" s="70">
        <f t="shared" si="4"/>
        <v>0</v>
      </c>
      <c r="BE9" s="70">
        <f t="shared" si="4"/>
        <v>0</v>
      </c>
      <c r="BF9" s="70">
        <f t="shared" si="4"/>
        <v>0</v>
      </c>
      <c r="BG9" s="70">
        <f t="shared" si="4"/>
        <v>0</v>
      </c>
      <c r="BH9" s="70">
        <f t="shared" si="4"/>
        <v>0</v>
      </c>
      <c r="BI9" s="70">
        <f t="shared" si="4"/>
        <v>0</v>
      </c>
      <c r="BJ9" s="70">
        <f t="shared" si="4"/>
        <v>0</v>
      </c>
      <c r="BK9" s="70">
        <f t="shared" si="4"/>
        <v>0</v>
      </c>
      <c r="BL9" s="70">
        <f t="shared" si="4"/>
        <v>0</v>
      </c>
      <c r="BM9" s="70">
        <f t="shared" si="4"/>
        <v>0</v>
      </c>
    </row>
    <row r="10" spans="1:66" x14ac:dyDescent="0.15">
      <c r="A10" s="47" t="s">
        <v>290</v>
      </c>
      <c r="B10" s="34" t="s">
        <v>1006</v>
      </c>
      <c r="C10" s="280">
        <v>0</v>
      </c>
      <c r="D10" s="281">
        <v>2.5000000000000001E-2</v>
      </c>
      <c r="E10" s="63">
        <v>0</v>
      </c>
      <c r="F10" s="70">
        <f t="shared" si="0"/>
        <v>0</v>
      </c>
      <c r="G10" s="70">
        <f t="shared" si="0"/>
        <v>0</v>
      </c>
      <c r="H10" s="70">
        <f t="shared" si="0"/>
        <v>0</v>
      </c>
      <c r="I10" s="70">
        <f t="shared" si="0"/>
        <v>0</v>
      </c>
      <c r="J10" s="70">
        <f t="shared" si="0"/>
        <v>0</v>
      </c>
      <c r="K10" s="70">
        <f t="shared" si="0"/>
        <v>0</v>
      </c>
      <c r="L10" s="70">
        <f t="shared" si="0"/>
        <v>0</v>
      </c>
      <c r="M10" s="70">
        <f t="shared" si="0"/>
        <v>0</v>
      </c>
      <c r="N10" s="70">
        <f t="shared" si="0"/>
        <v>0</v>
      </c>
      <c r="O10" s="70">
        <f t="shared" si="0"/>
        <v>0</v>
      </c>
      <c r="P10" s="70">
        <f t="shared" si="0"/>
        <v>0</v>
      </c>
      <c r="Q10" s="70">
        <f t="shared" si="0"/>
        <v>0</v>
      </c>
      <c r="R10" s="70">
        <f t="shared" si="1"/>
        <v>0</v>
      </c>
      <c r="S10" s="70">
        <f t="shared" si="1"/>
        <v>0</v>
      </c>
      <c r="T10" s="70">
        <f t="shared" si="1"/>
        <v>0</v>
      </c>
      <c r="U10" s="70">
        <f t="shared" si="1"/>
        <v>0</v>
      </c>
      <c r="V10" s="70">
        <f t="shared" si="1"/>
        <v>0</v>
      </c>
      <c r="W10" s="70">
        <f t="shared" si="1"/>
        <v>0</v>
      </c>
      <c r="X10" s="70">
        <f t="shared" si="1"/>
        <v>0</v>
      </c>
      <c r="Y10" s="70">
        <f t="shared" si="1"/>
        <v>0</v>
      </c>
      <c r="Z10" s="70">
        <f t="shared" si="1"/>
        <v>0</v>
      </c>
      <c r="AA10" s="70">
        <f t="shared" si="1"/>
        <v>0</v>
      </c>
      <c r="AB10" s="70">
        <f t="shared" si="1"/>
        <v>0</v>
      </c>
      <c r="AC10" s="70">
        <f t="shared" si="1"/>
        <v>0</v>
      </c>
      <c r="AD10" s="70">
        <f t="shared" si="2"/>
        <v>0</v>
      </c>
      <c r="AE10" s="70">
        <f t="shared" si="2"/>
        <v>0</v>
      </c>
      <c r="AF10" s="70">
        <f t="shared" si="2"/>
        <v>0</v>
      </c>
      <c r="AG10" s="70">
        <f t="shared" si="2"/>
        <v>0</v>
      </c>
      <c r="AH10" s="70">
        <f t="shared" si="2"/>
        <v>0</v>
      </c>
      <c r="AI10" s="70">
        <f t="shared" si="2"/>
        <v>0</v>
      </c>
      <c r="AJ10" s="70">
        <f t="shared" si="2"/>
        <v>0</v>
      </c>
      <c r="AK10" s="70">
        <f t="shared" si="2"/>
        <v>0</v>
      </c>
      <c r="AL10" s="70">
        <f t="shared" si="2"/>
        <v>0</v>
      </c>
      <c r="AM10" s="70">
        <f t="shared" si="2"/>
        <v>0</v>
      </c>
      <c r="AN10" s="70">
        <f t="shared" si="2"/>
        <v>0</v>
      </c>
      <c r="AO10" s="70">
        <f t="shared" si="2"/>
        <v>0</v>
      </c>
      <c r="AP10" s="70">
        <f t="shared" si="3"/>
        <v>0</v>
      </c>
      <c r="AQ10" s="70">
        <f t="shared" si="3"/>
        <v>0</v>
      </c>
      <c r="AR10" s="70">
        <f t="shared" si="3"/>
        <v>0</v>
      </c>
      <c r="AS10" s="70">
        <f t="shared" si="3"/>
        <v>0</v>
      </c>
      <c r="AT10" s="70">
        <f t="shared" si="3"/>
        <v>0</v>
      </c>
      <c r="AU10" s="70">
        <f t="shared" si="3"/>
        <v>0</v>
      </c>
      <c r="AV10" s="70">
        <f t="shared" si="3"/>
        <v>0</v>
      </c>
      <c r="AW10" s="70">
        <f t="shared" si="3"/>
        <v>0</v>
      </c>
      <c r="AX10" s="70">
        <f t="shared" si="3"/>
        <v>0</v>
      </c>
      <c r="AY10" s="70">
        <f t="shared" si="3"/>
        <v>0</v>
      </c>
      <c r="AZ10" s="70">
        <f t="shared" si="3"/>
        <v>0</v>
      </c>
      <c r="BA10" s="70">
        <f t="shared" si="3"/>
        <v>0</v>
      </c>
      <c r="BB10" s="70">
        <f t="shared" si="4"/>
        <v>0</v>
      </c>
      <c r="BC10" s="70">
        <f t="shared" si="4"/>
        <v>0</v>
      </c>
      <c r="BD10" s="70">
        <f t="shared" si="4"/>
        <v>0</v>
      </c>
      <c r="BE10" s="70">
        <f t="shared" si="4"/>
        <v>0</v>
      </c>
      <c r="BF10" s="70">
        <f t="shared" si="4"/>
        <v>0</v>
      </c>
      <c r="BG10" s="70">
        <f t="shared" si="4"/>
        <v>0</v>
      </c>
      <c r="BH10" s="70">
        <f t="shared" si="4"/>
        <v>0</v>
      </c>
      <c r="BI10" s="70">
        <f t="shared" si="4"/>
        <v>0</v>
      </c>
      <c r="BJ10" s="70">
        <f t="shared" si="4"/>
        <v>0</v>
      </c>
      <c r="BK10" s="70">
        <f t="shared" si="4"/>
        <v>0</v>
      </c>
      <c r="BL10" s="70">
        <f t="shared" si="4"/>
        <v>0</v>
      </c>
      <c r="BM10" s="70">
        <f t="shared" si="4"/>
        <v>0</v>
      </c>
    </row>
    <row r="11" spans="1:66" x14ac:dyDescent="0.15">
      <c r="A11" s="47" t="s">
        <v>164</v>
      </c>
      <c r="B11" s="34" t="s">
        <v>1006</v>
      </c>
      <c r="C11" s="280">
        <v>0</v>
      </c>
      <c r="D11" s="281">
        <v>0.15</v>
      </c>
      <c r="E11" s="63">
        <v>0</v>
      </c>
      <c r="F11" s="70">
        <f t="shared" si="0"/>
        <v>0</v>
      </c>
      <c r="G11" s="70">
        <f t="shared" si="0"/>
        <v>0</v>
      </c>
      <c r="H11" s="70">
        <f t="shared" si="0"/>
        <v>0</v>
      </c>
      <c r="I11" s="70">
        <f t="shared" si="0"/>
        <v>0</v>
      </c>
      <c r="J11" s="70">
        <f t="shared" si="0"/>
        <v>0</v>
      </c>
      <c r="K11" s="70">
        <f t="shared" si="0"/>
        <v>0</v>
      </c>
      <c r="L11" s="70">
        <f t="shared" si="0"/>
        <v>0</v>
      </c>
      <c r="M11" s="70">
        <f t="shared" si="0"/>
        <v>0</v>
      </c>
      <c r="N11" s="70">
        <f t="shared" si="0"/>
        <v>0</v>
      </c>
      <c r="O11" s="70">
        <f t="shared" si="0"/>
        <v>0</v>
      </c>
      <c r="P11" s="70">
        <f t="shared" si="0"/>
        <v>0</v>
      </c>
      <c r="Q11" s="70">
        <f t="shared" si="0"/>
        <v>0</v>
      </c>
      <c r="R11" s="70">
        <f t="shared" si="1"/>
        <v>0</v>
      </c>
      <c r="S11" s="70">
        <f t="shared" si="1"/>
        <v>0</v>
      </c>
      <c r="T11" s="70">
        <f t="shared" si="1"/>
        <v>0</v>
      </c>
      <c r="U11" s="70">
        <f t="shared" si="1"/>
        <v>0</v>
      </c>
      <c r="V11" s="70">
        <f t="shared" si="1"/>
        <v>0</v>
      </c>
      <c r="W11" s="70">
        <f t="shared" si="1"/>
        <v>0</v>
      </c>
      <c r="X11" s="70">
        <f t="shared" si="1"/>
        <v>0</v>
      </c>
      <c r="Y11" s="70">
        <f t="shared" si="1"/>
        <v>0</v>
      </c>
      <c r="Z11" s="70">
        <f t="shared" si="1"/>
        <v>0</v>
      </c>
      <c r="AA11" s="70">
        <f t="shared" si="1"/>
        <v>0</v>
      </c>
      <c r="AB11" s="70">
        <f t="shared" si="1"/>
        <v>0</v>
      </c>
      <c r="AC11" s="70">
        <f t="shared" si="1"/>
        <v>0</v>
      </c>
      <c r="AD11" s="70">
        <f t="shared" si="2"/>
        <v>0</v>
      </c>
      <c r="AE11" s="70">
        <f t="shared" si="2"/>
        <v>0</v>
      </c>
      <c r="AF11" s="70">
        <f t="shared" si="2"/>
        <v>0</v>
      </c>
      <c r="AG11" s="70">
        <f t="shared" si="2"/>
        <v>0</v>
      </c>
      <c r="AH11" s="70">
        <f t="shared" si="2"/>
        <v>0</v>
      </c>
      <c r="AI11" s="70">
        <f t="shared" si="2"/>
        <v>0</v>
      </c>
      <c r="AJ11" s="70">
        <f t="shared" si="2"/>
        <v>0</v>
      </c>
      <c r="AK11" s="70">
        <f t="shared" si="2"/>
        <v>0</v>
      </c>
      <c r="AL11" s="70">
        <f t="shared" si="2"/>
        <v>0</v>
      </c>
      <c r="AM11" s="70">
        <f t="shared" si="2"/>
        <v>0</v>
      </c>
      <c r="AN11" s="70">
        <f t="shared" si="2"/>
        <v>0</v>
      </c>
      <c r="AO11" s="70">
        <f t="shared" si="2"/>
        <v>0</v>
      </c>
      <c r="AP11" s="70">
        <f t="shared" si="3"/>
        <v>0</v>
      </c>
      <c r="AQ11" s="70">
        <f t="shared" si="3"/>
        <v>0</v>
      </c>
      <c r="AR11" s="70">
        <f t="shared" si="3"/>
        <v>0</v>
      </c>
      <c r="AS11" s="70">
        <f t="shared" si="3"/>
        <v>0</v>
      </c>
      <c r="AT11" s="70">
        <f t="shared" si="3"/>
        <v>0</v>
      </c>
      <c r="AU11" s="70">
        <f t="shared" si="3"/>
        <v>0</v>
      </c>
      <c r="AV11" s="70">
        <f t="shared" si="3"/>
        <v>0</v>
      </c>
      <c r="AW11" s="70">
        <f t="shared" si="3"/>
        <v>0</v>
      </c>
      <c r="AX11" s="70">
        <f t="shared" si="3"/>
        <v>0</v>
      </c>
      <c r="AY11" s="70">
        <f t="shared" si="3"/>
        <v>0</v>
      </c>
      <c r="AZ11" s="70">
        <f t="shared" si="3"/>
        <v>0</v>
      </c>
      <c r="BA11" s="70">
        <f t="shared" si="3"/>
        <v>0</v>
      </c>
      <c r="BB11" s="70">
        <f t="shared" si="4"/>
        <v>0</v>
      </c>
      <c r="BC11" s="70">
        <f t="shared" si="4"/>
        <v>0</v>
      </c>
      <c r="BD11" s="70">
        <f t="shared" si="4"/>
        <v>0</v>
      </c>
      <c r="BE11" s="70">
        <f t="shared" si="4"/>
        <v>0</v>
      </c>
      <c r="BF11" s="70">
        <f t="shared" si="4"/>
        <v>0</v>
      </c>
      <c r="BG11" s="70">
        <f t="shared" si="4"/>
        <v>0</v>
      </c>
      <c r="BH11" s="70">
        <f t="shared" si="4"/>
        <v>0</v>
      </c>
      <c r="BI11" s="70">
        <f t="shared" si="4"/>
        <v>0</v>
      </c>
      <c r="BJ11" s="70">
        <f t="shared" si="4"/>
        <v>0</v>
      </c>
      <c r="BK11" s="70">
        <f t="shared" si="4"/>
        <v>0</v>
      </c>
      <c r="BL11" s="70">
        <f t="shared" si="4"/>
        <v>0</v>
      </c>
      <c r="BM11" s="70">
        <f t="shared" si="4"/>
        <v>0</v>
      </c>
    </row>
    <row r="12" spans="1:66" x14ac:dyDescent="0.15">
      <c r="A12" s="47" t="s">
        <v>165</v>
      </c>
      <c r="B12" s="34" t="s">
        <v>1007</v>
      </c>
      <c r="C12" s="280" t="s">
        <v>288</v>
      </c>
      <c r="D12" s="266" t="s">
        <v>288</v>
      </c>
      <c r="E12" s="63">
        <v>0</v>
      </c>
      <c r="F12" s="63">
        <f>'OPEX _CWS '!D35</f>
        <v>0</v>
      </c>
      <c r="G12" s="63">
        <f>'OPEX _CWS '!E35</f>
        <v>0</v>
      </c>
      <c r="H12" s="63">
        <f>'OPEX _CWS '!F35</f>
        <v>0</v>
      </c>
      <c r="I12" s="63">
        <f>'OPEX _CWS '!G35</f>
        <v>200000</v>
      </c>
      <c r="J12" s="63">
        <f>'OPEX _CWS '!H35</f>
        <v>200000</v>
      </c>
      <c r="K12" s="63">
        <f>'OPEX _CWS '!I35</f>
        <v>200000</v>
      </c>
      <c r="L12" s="63">
        <f>'OPEX _CWS '!J35</f>
        <v>230000</v>
      </c>
      <c r="M12" s="63">
        <f>'OPEX _CWS '!K35</f>
        <v>230000</v>
      </c>
      <c r="N12" s="63">
        <f>'OPEX _CWS '!L35</f>
        <v>230000</v>
      </c>
      <c r="O12" s="63">
        <f>'OPEX _CWS '!M35</f>
        <v>230000</v>
      </c>
      <c r="P12" s="63">
        <f>'OPEX _CWS '!N35</f>
        <v>230000</v>
      </c>
      <c r="Q12" s="63">
        <f>'OPEX _CWS '!O35</f>
        <v>230000</v>
      </c>
      <c r="R12" s="63">
        <f>'OPEX _CWS '!P35</f>
        <v>230000</v>
      </c>
      <c r="S12" s="63">
        <f>'OPEX _CWS '!Q35</f>
        <v>230000</v>
      </c>
      <c r="T12" s="63">
        <f>'OPEX _CWS '!R35</f>
        <v>230000</v>
      </c>
      <c r="U12" s="63">
        <f>'OPEX _CWS '!S35</f>
        <v>230000</v>
      </c>
      <c r="V12" s="63">
        <f>'OPEX _CWS '!T35</f>
        <v>230000</v>
      </c>
      <c r="W12" s="63">
        <f>'OPEX _CWS '!U35</f>
        <v>230000</v>
      </c>
      <c r="X12" s="63">
        <f>'OPEX _CWS '!V35</f>
        <v>230000</v>
      </c>
      <c r="Y12" s="63">
        <f>'OPEX _CWS '!W35</f>
        <v>230000</v>
      </c>
      <c r="Z12" s="63">
        <f>'OPEX _CWS '!X35</f>
        <v>230000</v>
      </c>
      <c r="AA12" s="63">
        <f>'OPEX _CWS '!Y35</f>
        <v>230000</v>
      </c>
      <c r="AB12" s="63">
        <f>'OPEX _CWS '!Z35</f>
        <v>230000</v>
      </c>
      <c r="AC12" s="63">
        <f>'OPEX _CWS '!AA35</f>
        <v>230000</v>
      </c>
      <c r="AD12" s="63">
        <f>'OPEX _CWS '!AB35</f>
        <v>230000</v>
      </c>
      <c r="AE12" s="63">
        <f>'OPEX _CWS '!AC35</f>
        <v>230000</v>
      </c>
      <c r="AF12" s="63">
        <f>'OPEX _CWS '!AD35</f>
        <v>230000</v>
      </c>
      <c r="AG12" s="63">
        <f>'OPEX _CWS '!AE35</f>
        <v>230000</v>
      </c>
      <c r="AH12" s="63">
        <f>'OPEX _CWS '!AF35</f>
        <v>230000</v>
      </c>
      <c r="AI12" s="63">
        <f>'OPEX _CWS '!AG35</f>
        <v>230000</v>
      </c>
      <c r="AJ12" s="63">
        <f>'OPEX _CWS '!AH35</f>
        <v>230000</v>
      </c>
      <c r="AK12" s="63">
        <f>'OPEX _CWS '!AI35</f>
        <v>230000</v>
      </c>
      <c r="AL12" s="63">
        <f>'OPEX _CWS '!AJ35</f>
        <v>230000</v>
      </c>
      <c r="AM12" s="63">
        <f>'OPEX _CWS '!AK35</f>
        <v>230000</v>
      </c>
      <c r="AN12" s="63">
        <f>'OPEX _CWS '!AL35</f>
        <v>230000</v>
      </c>
      <c r="AO12" s="63">
        <f>'OPEX _CWS '!AM35</f>
        <v>230000</v>
      </c>
      <c r="AP12" s="63">
        <f>'OPEX _CWS '!AN35</f>
        <v>230000</v>
      </c>
      <c r="AQ12" s="63">
        <f>'OPEX _CWS '!AO35</f>
        <v>230000</v>
      </c>
      <c r="AR12" s="63">
        <f>'OPEX _CWS '!AP35</f>
        <v>230000</v>
      </c>
      <c r="AS12" s="63">
        <f>'OPEX _CWS '!AQ35</f>
        <v>230000</v>
      </c>
      <c r="AT12" s="63">
        <f>'OPEX _CWS '!AR35</f>
        <v>230000</v>
      </c>
      <c r="AU12" s="63">
        <f>'OPEX _CWS '!AS35</f>
        <v>230000</v>
      </c>
      <c r="AV12" s="63">
        <f>'OPEX _CWS '!AT35</f>
        <v>230000</v>
      </c>
      <c r="AW12" s="63">
        <f>'OPEX _CWS '!AU35</f>
        <v>230000</v>
      </c>
      <c r="AX12" s="63">
        <f>'OPEX _CWS '!AV35</f>
        <v>230000</v>
      </c>
      <c r="AY12" s="63">
        <f>'OPEX _CWS '!AW35</f>
        <v>230000</v>
      </c>
      <c r="AZ12" s="63">
        <f>'OPEX _CWS '!AX35</f>
        <v>230000</v>
      </c>
      <c r="BA12" s="63">
        <f>'OPEX _CWS '!AY35</f>
        <v>230000</v>
      </c>
      <c r="BB12" s="63">
        <f>'OPEX _CWS '!AZ35</f>
        <v>230000</v>
      </c>
      <c r="BC12" s="63">
        <f>'OPEX _CWS '!BA35</f>
        <v>230000</v>
      </c>
      <c r="BD12" s="63">
        <f>'OPEX _CWS '!BB35</f>
        <v>230000</v>
      </c>
      <c r="BE12" s="63">
        <f>'OPEX _CWS '!BC35</f>
        <v>230000</v>
      </c>
      <c r="BF12" s="63">
        <f>'OPEX _CWS '!BD35</f>
        <v>230000</v>
      </c>
      <c r="BG12" s="63">
        <f>'OPEX _CWS '!BE35</f>
        <v>230000</v>
      </c>
      <c r="BH12" s="63">
        <f>'OPEX _CWS '!BF35</f>
        <v>230000</v>
      </c>
      <c r="BI12" s="63">
        <f>'OPEX _CWS '!BG35</f>
        <v>230000</v>
      </c>
      <c r="BJ12" s="63">
        <f>'OPEX _CWS '!BH35</f>
        <v>230000</v>
      </c>
      <c r="BK12" s="63">
        <f>'OPEX _CWS '!BI35</f>
        <v>230000</v>
      </c>
      <c r="BL12" s="63">
        <f>'OPEX _CWS '!BJ35</f>
        <v>230000</v>
      </c>
      <c r="BM12" s="63">
        <f>'OPEX _CWS '!BK35</f>
        <v>230000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0</v>
      </c>
      <c r="F13" s="64">
        <f t="shared" ref="F13:BM13" si="5">SUM(F9:F12)</f>
        <v>0</v>
      </c>
      <c r="G13" s="64">
        <f t="shared" si="5"/>
        <v>0</v>
      </c>
      <c r="H13" s="64">
        <f t="shared" si="5"/>
        <v>0</v>
      </c>
      <c r="I13" s="64">
        <f t="shared" si="5"/>
        <v>200000</v>
      </c>
      <c r="J13" s="64">
        <f t="shared" si="5"/>
        <v>200000</v>
      </c>
      <c r="K13" s="64">
        <f t="shared" si="5"/>
        <v>200000</v>
      </c>
      <c r="L13" s="64">
        <f t="shared" si="5"/>
        <v>230000</v>
      </c>
      <c r="M13" s="64">
        <f t="shared" si="5"/>
        <v>230000</v>
      </c>
      <c r="N13" s="64">
        <f t="shared" si="5"/>
        <v>230000</v>
      </c>
      <c r="O13" s="64">
        <f t="shared" si="5"/>
        <v>230000</v>
      </c>
      <c r="P13" s="64">
        <f t="shared" si="5"/>
        <v>230000</v>
      </c>
      <c r="Q13" s="64">
        <f t="shared" si="5"/>
        <v>230000</v>
      </c>
      <c r="R13" s="64">
        <f t="shared" si="5"/>
        <v>230000</v>
      </c>
      <c r="S13" s="64">
        <f t="shared" si="5"/>
        <v>230000</v>
      </c>
      <c r="T13" s="64">
        <f t="shared" si="5"/>
        <v>230000</v>
      </c>
      <c r="U13" s="64">
        <f t="shared" si="5"/>
        <v>230000</v>
      </c>
      <c r="V13" s="64">
        <f t="shared" si="5"/>
        <v>230000</v>
      </c>
      <c r="W13" s="64">
        <f t="shared" si="5"/>
        <v>230000</v>
      </c>
      <c r="X13" s="64">
        <f t="shared" si="5"/>
        <v>230000</v>
      </c>
      <c r="Y13" s="64">
        <f t="shared" si="5"/>
        <v>230000</v>
      </c>
      <c r="Z13" s="64">
        <f t="shared" si="5"/>
        <v>230000</v>
      </c>
      <c r="AA13" s="64">
        <f t="shared" si="5"/>
        <v>230000</v>
      </c>
      <c r="AB13" s="64">
        <f t="shared" si="5"/>
        <v>230000</v>
      </c>
      <c r="AC13" s="64">
        <f t="shared" si="5"/>
        <v>230000</v>
      </c>
      <c r="AD13" s="64">
        <f t="shared" si="5"/>
        <v>230000</v>
      </c>
      <c r="AE13" s="64">
        <f t="shared" si="5"/>
        <v>230000</v>
      </c>
      <c r="AF13" s="64">
        <f t="shared" si="5"/>
        <v>230000</v>
      </c>
      <c r="AG13" s="64">
        <f t="shared" si="5"/>
        <v>230000</v>
      </c>
      <c r="AH13" s="64">
        <f t="shared" si="5"/>
        <v>230000</v>
      </c>
      <c r="AI13" s="64">
        <f t="shared" si="5"/>
        <v>230000</v>
      </c>
      <c r="AJ13" s="64">
        <f t="shared" si="5"/>
        <v>230000</v>
      </c>
      <c r="AK13" s="64">
        <f t="shared" si="5"/>
        <v>230000</v>
      </c>
      <c r="AL13" s="64">
        <f t="shared" si="5"/>
        <v>230000</v>
      </c>
      <c r="AM13" s="64">
        <f t="shared" si="5"/>
        <v>230000</v>
      </c>
      <c r="AN13" s="64">
        <f t="shared" si="5"/>
        <v>230000</v>
      </c>
      <c r="AO13" s="64">
        <f t="shared" si="5"/>
        <v>230000</v>
      </c>
      <c r="AP13" s="64">
        <f t="shared" si="5"/>
        <v>230000</v>
      </c>
      <c r="AQ13" s="64">
        <f t="shared" si="5"/>
        <v>230000</v>
      </c>
      <c r="AR13" s="64">
        <f t="shared" si="5"/>
        <v>230000</v>
      </c>
      <c r="AS13" s="64">
        <f t="shared" si="5"/>
        <v>230000</v>
      </c>
      <c r="AT13" s="64">
        <f t="shared" si="5"/>
        <v>230000</v>
      </c>
      <c r="AU13" s="64">
        <f t="shared" si="5"/>
        <v>230000</v>
      </c>
      <c r="AV13" s="64">
        <f t="shared" si="5"/>
        <v>230000</v>
      </c>
      <c r="AW13" s="64">
        <f t="shared" si="5"/>
        <v>230000</v>
      </c>
      <c r="AX13" s="64">
        <f t="shared" si="5"/>
        <v>230000</v>
      </c>
      <c r="AY13" s="64">
        <f t="shared" si="5"/>
        <v>230000</v>
      </c>
      <c r="AZ13" s="64">
        <f t="shared" si="5"/>
        <v>230000</v>
      </c>
      <c r="BA13" s="64">
        <f t="shared" si="5"/>
        <v>230000</v>
      </c>
      <c r="BB13" s="64">
        <f t="shared" si="5"/>
        <v>230000</v>
      </c>
      <c r="BC13" s="64">
        <f t="shared" si="5"/>
        <v>230000</v>
      </c>
      <c r="BD13" s="64">
        <f t="shared" si="5"/>
        <v>230000</v>
      </c>
      <c r="BE13" s="64">
        <f t="shared" si="5"/>
        <v>230000</v>
      </c>
      <c r="BF13" s="64">
        <f t="shared" si="5"/>
        <v>230000</v>
      </c>
      <c r="BG13" s="64">
        <f t="shared" si="5"/>
        <v>230000</v>
      </c>
      <c r="BH13" s="64">
        <f t="shared" si="5"/>
        <v>230000</v>
      </c>
      <c r="BI13" s="64">
        <f t="shared" si="5"/>
        <v>230000</v>
      </c>
      <c r="BJ13" s="64">
        <f t="shared" si="5"/>
        <v>230000</v>
      </c>
      <c r="BK13" s="64">
        <f t="shared" si="5"/>
        <v>230000</v>
      </c>
      <c r="BL13" s="64">
        <f t="shared" si="5"/>
        <v>230000</v>
      </c>
      <c r="BM13" s="64">
        <f t="shared" si="5"/>
        <v>230000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303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1006</v>
      </c>
      <c r="C16" s="280">
        <v>0</v>
      </c>
      <c r="D16" s="281">
        <v>2.5000000000000001E-2</v>
      </c>
      <c r="E16" s="63">
        <v>0</v>
      </c>
      <c r="F16" s="70">
        <f t="shared" ref="F16:Q20" si="6">$C16</f>
        <v>0</v>
      </c>
      <c r="G16" s="70">
        <f t="shared" si="6"/>
        <v>0</v>
      </c>
      <c r="H16" s="70">
        <f t="shared" si="6"/>
        <v>0</v>
      </c>
      <c r="I16" s="70">
        <f t="shared" si="6"/>
        <v>0</v>
      </c>
      <c r="J16" s="70">
        <f t="shared" si="6"/>
        <v>0</v>
      </c>
      <c r="K16" s="70">
        <f t="shared" si="6"/>
        <v>0</v>
      </c>
      <c r="L16" s="70">
        <f t="shared" si="6"/>
        <v>0</v>
      </c>
      <c r="M16" s="70">
        <f t="shared" si="6"/>
        <v>0</v>
      </c>
      <c r="N16" s="70">
        <f t="shared" si="6"/>
        <v>0</v>
      </c>
      <c r="O16" s="70">
        <f t="shared" si="6"/>
        <v>0</v>
      </c>
      <c r="P16" s="70">
        <f t="shared" si="6"/>
        <v>0</v>
      </c>
      <c r="Q16" s="70">
        <f t="shared" si="6"/>
        <v>0</v>
      </c>
      <c r="R16" s="70">
        <f t="shared" ref="R16:AC20" si="7">$C16*(1+$D16)</f>
        <v>0</v>
      </c>
      <c r="S16" s="70">
        <f t="shared" si="7"/>
        <v>0</v>
      </c>
      <c r="T16" s="70">
        <f t="shared" si="7"/>
        <v>0</v>
      </c>
      <c r="U16" s="70">
        <f t="shared" si="7"/>
        <v>0</v>
      </c>
      <c r="V16" s="70">
        <f t="shared" si="7"/>
        <v>0</v>
      </c>
      <c r="W16" s="70">
        <f t="shared" si="7"/>
        <v>0</v>
      </c>
      <c r="X16" s="70">
        <f t="shared" si="7"/>
        <v>0</v>
      </c>
      <c r="Y16" s="70">
        <f t="shared" si="7"/>
        <v>0</v>
      </c>
      <c r="Z16" s="70">
        <f t="shared" si="7"/>
        <v>0</v>
      </c>
      <c r="AA16" s="70">
        <f t="shared" si="7"/>
        <v>0</v>
      </c>
      <c r="AB16" s="70">
        <f t="shared" si="7"/>
        <v>0</v>
      </c>
      <c r="AC16" s="70">
        <f t="shared" si="7"/>
        <v>0</v>
      </c>
      <c r="AD16" s="70">
        <f t="shared" ref="AD16:AO20" si="8">$AC16*(1+$D16)</f>
        <v>0</v>
      </c>
      <c r="AE16" s="70">
        <f t="shared" si="8"/>
        <v>0</v>
      </c>
      <c r="AF16" s="70">
        <f t="shared" si="8"/>
        <v>0</v>
      </c>
      <c r="AG16" s="70">
        <f t="shared" si="8"/>
        <v>0</v>
      </c>
      <c r="AH16" s="70">
        <f t="shared" si="8"/>
        <v>0</v>
      </c>
      <c r="AI16" s="70">
        <f t="shared" si="8"/>
        <v>0</v>
      </c>
      <c r="AJ16" s="70">
        <f t="shared" si="8"/>
        <v>0</v>
      </c>
      <c r="AK16" s="70">
        <f t="shared" si="8"/>
        <v>0</v>
      </c>
      <c r="AL16" s="70">
        <f t="shared" si="8"/>
        <v>0</v>
      </c>
      <c r="AM16" s="70">
        <f t="shared" si="8"/>
        <v>0</v>
      </c>
      <c r="AN16" s="70">
        <f t="shared" si="8"/>
        <v>0</v>
      </c>
      <c r="AO16" s="70">
        <f t="shared" si="8"/>
        <v>0</v>
      </c>
      <c r="AP16" s="70">
        <f t="shared" ref="AP16:BA20" si="9">$AO16*(1+$D16)</f>
        <v>0</v>
      </c>
      <c r="AQ16" s="70">
        <f t="shared" si="9"/>
        <v>0</v>
      </c>
      <c r="AR16" s="70">
        <f t="shared" si="9"/>
        <v>0</v>
      </c>
      <c r="AS16" s="70">
        <f t="shared" si="9"/>
        <v>0</v>
      </c>
      <c r="AT16" s="70">
        <f t="shared" si="9"/>
        <v>0</v>
      </c>
      <c r="AU16" s="70">
        <f t="shared" si="9"/>
        <v>0</v>
      </c>
      <c r="AV16" s="70">
        <f t="shared" si="9"/>
        <v>0</v>
      </c>
      <c r="AW16" s="70">
        <f t="shared" si="9"/>
        <v>0</v>
      </c>
      <c r="AX16" s="70">
        <f t="shared" si="9"/>
        <v>0</v>
      </c>
      <c r="AY16" s="70">
        <f t="shared" si="9"/>
        <v>0</v>
      </c>
      <c r="AZ16" s="70">
        <f t="shared" si="9"/>
        <v>0</v>
      </c>
      <c r="BA16" s="70">
        <f t="shared" si="9"/>
        <v>0</v>
      </c>
      <c r="BB16" s="70">
        <f t="shared" ref="BB16:BM20" si="10">$BA16*(1+$D16)</f>
        <v>0</v>
      </c>
      <c r="BC16" s="70">
        <f t="shared" si="10"/>
        <v>0</v>
      </c>
      <c r="BD16" s="70">
        <f t="shared" si="10"/>
        <v>0</v>
      </c>
      <c r="BE16" s="70">
        <f t="shared" si="10"/>
        <v>0</v>
      </c>
      <c r="BF16" s="70">
        <f t="shared" si="10"/>
        <v>0</v>
      </c>
      <c r="BG16" s="70">
        <f t="shared" si="10"/>
        <v>0</v>
      </c>
      <c r="BH16" s="70">
        <f t="shared" si="10"/>
        <v>0</v>
      </c>
      <c r="BI16" s="70">
        <f t="shared" si="10"/>
        <v>0</v>
      </c>
      <c r="BJ16" s="70">
        <f t="shared" si="10"/>
        <v>0</v>
      </c>
      <c r="BK16" s="70">
        <f t="shared" si="10"/>
        <v>0</v>
      </c>
      <c r="BL16" s="70">
        <f t="shared" si="10"/>
        <v>0</v>
      </c>
      <c r="BM16" s="70">
        <f t="shared" si="10"/>
        <v>0</v>
      </c>
    </row>
    <row r="17" spans="1:65" x14ac:dyDescent="0.15">
      <c r="A17" s="87" t="s">
        <v>287</v>
      </c>
      <c r="B17" s="34" t="s">
        <v>1006</v>
      </c>
      <c r="C17" s="280">
        <v>0</v>
      </c>
      <c r="D17" s="281">
        <v>2.5000000000000001E-2</v>
      </c>
      <c r="E17" s="63">
        <v>0</v>
      </c>
      <c r="F17" s="70">
        <f t="shared" si="6"/>
        <v>0</v>
      </c>
      <c r="G17" s="70">
        <f t="shared" si="6"/>
        <v>0</v>
      </c>
      <c r="H17" s="70">
        <f t="shared" si="6"/>
        <v>0</v>
      </c>
      <c r="I17" s="70">
        <f t="shared" si="6"/>
        <v>0</v>
      </c>
      <c r="J17" s="70">
        <f t="shared" si="6"/>
        <v>0</v>
      </c>
      <c r="K17" s="70">
        <f t="shared" si="6"/>
        <v>0</v>
      </c>
      <c r="L17" s="70">
        <f t="shared" si="6"/>
        <v>0</v>
      </c>
      <c r="M17" s="70">
        <f t="shared" si="6"/>
        <v>0</v>
      </c>
      <c r="N17" s="70">
        <f t="shared" si="6"/>
        <v>0</v>
      </c>
      <c r="O17" s="70">
        <f t="shared" si="6"/>
        <v>0</v>
      </c>
      <c r="P17" s="70">
        <f t="shared" si="6"/>
        <v>0</v>
      </c>
      <c r="Q17" s="70">
        <f t="shared" si="6"/>
        <v>0</v>
      </c>
      <c r="R17" s="70">
        <f t="shared" si="7"/>
        <v>0</v>
      </c>
      <c r="S17" s="70">
        <f t="shared" si="7"/>
        <v>0</v>
      </c>
      <c r="T17" s="70">
        <f t="shared" si="7"/>
        <v>0</v>
      </c>
      <c r="U17" s="70">
        <f t="shared" si="7"/>
        <v>0</v>
      </c>
      <c r="V17" s="70">
        <f t="shared" si="7"/>
        <v>0</v>
      </c>
      <c r="W17" s="70">
        <f t="shared" si="7"/>
        <v>0</v>
      </c>
      <c r="X17" s="70">
        <f t="shared" si="7"/>
        <v>0</v>
      </c>
      <c r="Y17" s="70">
        <f t="shared" si="7"/>
        <v>0</v>
      </c>
      <c r="Z17" s="70">
        <f t="shared" si="7"/>
        <v>0</v>
      </c>
      <c r="AA17" s="70">
        <f t="shared" si="7"/>
        <v>0</v>
      </c>
      <c r="AB17" s="70">
        <f t="shared" si="7"/>
        <v>0</v>
      </c>
      <c r="AC17" s="70">
        <f t="shared" si="7"/>
        <v>0</v>
      </c>
      <c r="AD17" s="70">
        <f t="shared" si="8"/>
        <v>0</v>
      </c>
      <c r="AE17" s="70">
        <f t="shared" si="8"/>
        <v>0</v>
      </c>
      <c r="AF17" s="70">
        <f t="shared" si="8"/>
        <v>0</v>
      </c>
      <c r="AG17" s="70">
        <f t="shared" si="8"/>
        <v>0</v>
      </c>
      <c r="AH17" s="70">
        <f t="shared" si="8"/>
        <v>0</v>
      </c>
      <c r="AI17" s="70">
        <f t="shared" si="8"/>
        <v>0</v>
      </c>
      <c r="AJ17" s="70">
        <f t="shared" si="8"/>
        <v>0</v>
      </c>
      <c r="AK17" s="70">
        <f t="shared" si="8"/>
        <v>0</v>
      </c>
      <c r="AL17" s="70">
        <f t="shared" si="8"/>
        <v>0</v>
      </c>
      <c r="AM17" s="70">
        <f t="shared" si="8"/>
        <v>0</v>
      </c>
      <c r="AN17" s="70">
        <f t="shared" si="8"/>
        <v>0</v>
      </c>
      <c r="AO17" s="70">
        <f t="shared" si="8"/>
        <v>0</v>
      </c>
      <c r="AP17" s="70">
        <f t="shared" si="9"/>
        <v>0</v>
      </c>
      <c r="AQ17" s="70">
        <f t="shared" si="9"/>
        <v>0</v>
      </c>
      <c r="AR17" s="70">
        <f t="shared" si="9"/>
        <v>0</v>
      </c>
      <c r="AS17" s="70">
        <f t="shared" si="9"/>
        <v>0</v>
      </c>
      <c r="AT17" s="70">
        <f t="shared" si="9"/>
        <v>0</v>
      </c>
      <c r="AU17" s="70">
        <f t="shared" si="9"/>
        <v>0</v>
      </c>
      <c r="AV17" s="70">
        <f t="shared" si="9"/>
        <v>0</v>
      </c>
      <c r="AW17" s="70">
        <f t="shared" si="9"/>
        <v>0</v>
      </c>
      <c r="AX17" s="70">
        <f t="shared" si="9"/>
        <v>0</v>
      </c>
      <c r="AY17" s="70">
        <f t="shared" si="9"/>
        <v>0</v>
      </c>
      <c r="AZ17" s="70">
        <f t="shared" si="9"/>
        <v>0</v>
      </c>
      <c r="BA17" s="70">
        <f t="shared" si="9"/>
        <v>0</v>
      </c>
      <c r="BB17" s="70">
        <f t="shared" si="10"/>
        <v>0</v>
      </c>
      <c r="BC17" s="70">
        <f t="shared" si="10"/>
        <v>0</v>
      </c>
      <c r="BD17" s="70">
        <f t="shared" si="10"/>
        <v>0</v>
      </c>
      <c r="BE17" s="70">
        <f t="shared" si="10"/>
        <v>0</v>
      </c>
      <c r="BF17" s="70">
        <f t="shared" si="10"/>
        <v>0</v>
      </c>
      <c r="BG17" s="70">
        <f t="shared" si="10"/>
        <v>0</v>
      </c>
      <c r="BH17" s="70">
        <f t="shared" si="10"/>
        <v>0</v>
      </c>
      <c r="BI17" s="70">
        <f t="shared" si="10"/>
        <v>0</v>
      </c>
      <c r="BJ17" s="70">
        <f t="shared" si="10"/>
        <v>0</v>
      </c>
      <c r="BK17" s="70">
        <f t="shared" si="10"/>
        <v>0</v>
      </c>
      <c r="BL17" s="70">
        <f t="shared" si="10"/>
        <v>0</v>
      </c>
      <c r="BM17" s="70">
        <f t="shared" si="10"/>
        <v>0</v>
      </c>
    </row>
    <row r="18" spans="1:65" x14ac:dyDescent="0.15">
      <c r="A18" s="47" t="s">
        <v>182</v>
      </c>
      <c r="B18" s="34" t="s">
        <v>1006</v>
      </c>
      <c r="C18" s="280">
        <v>0</v>
      </c>
      <c r="D18" s="281">
        <v>2.5000000000000001E-2</v>
      </c>
      <c r="E18" s="63">
        <v>0</v>
      </c>
      <c r="F18" s="70">
        <f t="shared" si="6"/>
        <v>0</v>
      </c>
      <c r="G18" s="70">
        <f t="shared" si="6"/>
        <v>0</v>
      </c>
      <c r="H18" s="70">
        <f t="shared" si="6"/>
        <v>0</v>
      </c>
      <c r="I18" s="70">
        <f t="shared" si="6"/>
        <v>0</v>
      </c>
      <c r="J18" s="70">
        <f t="shared" si="6"/>
        <v>0</v>
      </c>
      <c r="K18" s="70">
        <f t="shared" si="6"/>
        <v>0</v>
      </c>
      <c r="L18" s="70">
        <f t="shared" si="6"/>
        <v>0</v>
      </c>
      <c r="M18" s="70">
        <f t="shared" si="6"/>
        <v>0</v>
      </c>
      <c r="N18" s="70">
        <f t="shared" si="6"/>
        <v>0</v>
      </c>
      <c r="O18" s="70">
        <f t="shared" si="6"/>
        <v>0</v>
      </c>
      <c r="P18" s="70">
        <f t="shared" si="6"/>
        <v>0</v>
      </c>
      <c r="Q18" s="70">
        <f t="shared" si="6"/>
        <v>0</v>
      </c>
      <c r="R18" s="70">
        <f t="shared" si="7"/>
        <v>0</v>
      </c>
      <c r="S18" s="70">
        <f t="shared" si="7"/>
        <v>0</v>
      </c>
      <c r="T18" s="70">
        <f t="shared" si="7"/>
        <v>0</v>
      </c>
      <c r="U18" s="70">
        <f t="shared" si="7"/>
        <v>0</v>
      </c>
      <c r="V18" s="70">
        <f t="shared" si="7"/>
        <v>0</v>
      </c>
      <c r="W18" s="70">
        <f t="shared" si="7"/>
        <v>0</v>
      </c>
      <c r="X18" s="70">
        <f t="shared" si="7"/>
        <v>0</v>
      </c>
      <c r="Y18" s="70">
        <f t="shared" si="7"/>
        <v>0</v>
      </c>
      <c r="Z18" s="70">
        <f t="shared" si="7"/>
        <v>0</v>
      </c>
      <c r="AA18" s="70">
        <f t="shared" si="7"/>
        <v>0</v>
      </c>
      <c r="AB18" s="70">
        <f t="shared" si="7"/>
        <v>0</v>
      </c>
      <c r="AC18" s="70">
        <f t="shared" si="7"/>
        <v>0</v>
      </c>
      <c r="AD18" s="70">
        <f t="shared" si="8"/>
        <v>0</v>
      </c>
      <c r="AE18" s="70">
        <f t="shared" si="8"/>
        <v>0</v>
      </c>
      <c r="AF18" s="70">
        <f t="shared" si="8"/>
        <v>0</v>
      </c>
      <c r="AG18" s="70">
        <f t="shared" si="8"/>
        <v>0</v>
      </c>
      <c r="AH18" s="70">
        <f t="shared" si="8"/>
        <v>0</v>
      </c>
      <c r="AI18" s="70">
        <f t="shared" si="8"/>
        <v>0</v>
      </c>
      <c r="AJ18" s="70">
        <f t="shared" si="8"/>
        <v>0</v>
      </c>
      <c r="AK18" s="70">
        <f t="shared" si="8"/>
        <v>0</v>
      </c>
      <c r="AL18" s="70">
        <f t="shared" si="8"/>
        <v>0</v>
      </c>
      <c r="AM18" s="70">
        <f t="shared" si="8"/>
        <v>0</v>
      </c>
      <c r="AN18" s="70">
        <f t="shared" si="8"/>
        <v>0</v>
      </c>
      <c r="AO18" s="70">
        <f t="shared" si="8"/>
        <v>0</v>
      </c>
      <c r="AP18" s="70">
        <f t="shared" si="9"/>
        <v>0</v>
      </c>
      <c r="AQ18" s="70">
        <f t="shared" si="9"/>
        <v>0</v>
      </c>
      <c r="AR18" s="70">
        <f t="shared" si="9"/>
        <v>0</v>
      </c>
      <c r="AS18" s="70">
        <f t="shared" si="9"/>
        <v>0</v>
      </c>
      <c r="AT18" s="70">
        <f t="shared" si="9"/>
        <v>0</v>
      </c>
      <c r="AU18" s="70">
        <f t="shared" si="9"/>
        <v>0</v>
      </c>
      <c r="AV18" s="70">
        <f t="shared" si="9"/>
        <v>0</v>
      </c>
      <c r="AW18" s="70">
        <f t="shared" si="9"/>
        <v>0</v>
      </c>
      <c r="AX18" s="70">
        <f t="shared" si="9"/>
        <v>0</v>
      </c>
      <c r="AY18" s="70">
        <f t="shared" si="9"/>
        <v>0</v>
      </c>
      <c r="AZ18" s="70">
        <f t="shared" si="9"/>
        <v>0</v>
      </c>
      <c r="BA18" s="70">
        <f t="shared" si="9"/>
        <v>0</v>
      </c>
      <c r="BB18" s="70">
        <f t="shared" si="10"/>
        <v>0</v>
      </c>
      <c r="BC18" s="70">
        <f t="shared" si="10"/>
        <v>0</v>
      </c>
      <c r="BD18" s="70">
        <f t="shared" si="10"/>
        <v>0</v>
      </c>
      <c r="BE18" s="70">
        <f t="shared" si="10"/>
        <v>0</v>
      </c>
      <c r="BF18" s="70">
        <f t="shared" si="10"/>
        <v>0</v>
      </c>
      <c r="BG18" s="70">
        <f t="shared" si="10"/>
        <v>0</v>
      </c>
      <c r="BH18" s="70">
        <f t="shared" si="10"/>
        <v>0</v>
      </c>
      <c r="BI18" s="70">
        <f t="shared" si="10"/>
        <v>0</v>
      </c>
      <c r="BJ18" s="70">
        <f t="shared" si="10"/>
        <v>0</v>
      </c>
      <c r="BK18" s="70">
        <f t="shared" si="10"/>
        <v>0</v>
      </c>
      <c r="BL18" s="70">
        <f t="shared" si="10"/>
        <v>0</v>
      </c>
      <c r="BM18" s="70">
        <f t="shared" si="10"/>
        <v>0</v>
      </c>
    </row>
    <row r="19" spans="1:65" x14ac:dyDescent="0.15">
      <c r="A19" s="47" t="s">
        <v>1228</v>
      </c>
      <c r="B19" s="34" t="s">
        <v>1006</v>
      </c>
      <c r="C19" s="280">
        <v>5000000</v>
      </c>
      <c r="D19" s="281">
        <v>0.1</v>
      </c>
      <c r="E19" s="63">
        <v>0</v>
      </c>
      <c r="F19" s="70">
        <v>0</v>
      </c>
      <c r="G19" s="70">
        <v>0</v>
      </c>
      <c r="H19" s="70">
        <v>0</v>
      </c>
      <c r="I19" s="70">
        <f>$C19*2</f>
        <v>10000000</v>
      </c>
      <c r="J19" s="70">
        <f t="shared" si="6"/>
        <v>5000000</v>
      </c>
      <c r="K19" s="70">
        <f t="shared" si="6"/>
        <v>5000000</v>
      </c>
      <c r="L19" s="70">
        <f t="shared" si="6"/>
        <v>5000000</v>
      </c>
      <c r="M19" s="70">
        <f t="shared" si="6"/>
        <v>5000000</v>
      </c>
      <c r="N19" s="70">
        <f t="shared" si="6"/>
        <v>5000000</v>
      </c>
      <c r="O19" s="70">
        <f t="shared" si="6"/>
        <v>5000000</v>
      </c>
      <c r="P19" s="70">
        <f t="shared" si="6"/>
        <v>5000000</v>
      </c>
      <c r="Q19" s="70">
        <f t="shared" si="6"/>
        <v>5000000</v>
      </c>
      <c r="R19" s="70">
        <f t="shared" si="7"/>
        <v>5500000</v>
      </c>
      <c r="S19" s="70">
        <f t="shared" si="7"/>
        <v>5500000</v>
      </c>
      <c r="T19" s="70">
        <f t="shared" si="7"/>
        <v>5500000</v>
      </c>
      <c r="U19" s="70">
        <f t="shared" si="7"/>
        <v>5500000</v>
      </c>
      <c r="V19" s="70">
        <f t="shared" si="7"/>
        <v>5500000</v>
      </c>
      <c r="W19" s="70">
        <f t="shared" si="7"/>
        <v>5500000</v>
      </c>
      <c r="X19" s="70">
        <f t="shared" si="7"/>
        <v>5500000</v>
      </c>
      <c r="Y19" s="70">
        <f t="shared" si="7"/>
        <v>5500000</v>
      </c>
      <c r="Z19" s="70">
        <f t="shared" si="7"/>
        <v>5500000</v>
      </c>
      <c r="AA19" s="70">
        <f t="shared" si="7"/>
        <v>5500000</v>
      </c>
      <c r="AB19" s="70">
        <f t="shared" si="7"/>
        <v>5500000</v>
      </c>
      <c r="AC19" s="70">
        <f t="shared" si="7"/>
        <v>5500000</v>
      </c>
      <c r="AD19" s="70">
        <f t="shared" si="8"/>
        <v>6050000.0000000009</v>
      </c>
      <c r="AE19" s="70">
        <f t="shared" si="8"/>
        <v>6050000.0000000009</v>
      </c>
      <c r="AF19" s="70">
        <f t="shared" si="8"/>
        <v>6050000.0000000009</v>
      </c>
      <c r="AG19" s="70">
        <f t="shared" si="8"/>
        <v>6050000.0000000009</v>
      </c>
      <c r="AH19" s="70">
        <f t="shared" si="8"/>
        <v>6050000.0000000009</v>
      </c>
      <c r="AI19" s="70">
        <f t="shared" si="8"/>
        <v>6050000.0000000009</v>
      </c>
      <c r="AJ19" s="70">
        <f t="shared" si="8"/>
        <v>6050000.0000000009</v>
      </c>
      <c r="AK19" s="70">
        <f t="shared" si="8"/>
        <v>6050000.0000000009</v>
      </c>
      <c r="AL19" s="70">
        <f t="shared" si="8"/>
        <v>6050000.0000000009</v>
      </c>
      <c r="AM19" s="70">
        <f t="shared" si="8"/>
        <v>6050000.0000000009</v>
      </c>
      <c r="AN19" s="70">
        <f t="shared" si="8"/>
        <v>6050000.0000000009</v>
      </c>
      <c r="AO19" s="70">
        <f t="shared" si="8"/>
        <v>6050000.0000000009</v>
      </c>
      <c r="AP19" s="70">
        <f t="shared" si="9"/>
        <v>6655000.0000000019</v>
      </c>
      <c r="AQ19" s="70">
        <f t="shared" si="9"/>
        <v>6655000.0000000019</v>
      </c>
      <c r="AR19" s="70">
        <f t="shared" si="9"/>
        <v>6655000.0000000019</v>
      </c>
      <c r="AS19" s="70">
        <f t="shared" si="9"/>
        <v>6655000.0000000019</v>
      </c>
      <c r="AT19" s="70">
        <f t="shared" si="9"/>
        <v>6655000.0000000019</v>
      </c>
      <c r="AU19" s="70">
        <f t="shared" si="9"/>
        <v>6655000.0000000019</v>
      </c>
      <c r="AV19" s="70">
        <f t="shared" si="9"/>
        <v>6655000.0000000019</v>
      </c>
      <c r="AW19" s="70">
        <f t="shared" si="9"/>
        <v>6655000.0000000019</v>
      </c>
      <c r="AX19" s="70">
        <f t="shared" si="9"/>
        <v>6655000.0000000019</v>
      </c>
      <c r="AY19" s="70">
        <f t="shared" si="9"/>
        <v>6655000.0000000019</v>
      </c>
      <c r="AZ19" s="70">
        <f t="shared" si="9"/>
        <v>6655000.0000000019</v>
      </c>
      <c r="BA19" s="70">
        <f t="shared" si="9"/>
        <v>6655000.0000000019</v>
      </c>
      <c r="BB19" s="70">
        <f t="shared" si="10"/>
        <v>7320500.0000000028</v>
      </c>
      <c r="BC19" s="70">
        <f t="shared" si="10"/>
        <v>7320500.0000000028</v>
      </c>
      <c r="BD19" s="70">
        <f t="shared" si="10"/>
        <v>7320500.0000000028</v>
      </c>
      <c r="BE19" s="70">
        <f t="shared" si="10"/>
        <v>7320500.0000000028</v>
      </c>
      <c r="BF19" s="70">
        <f t="shared" si="10"/>
        <v>7320500.0000000028</v>
      </c>
      <c r="BG19" s="70">
        <f t="shared" si="10"/>
        <v>7320500.0000000028</v>
      </c>
      <c r="BH19" s="70">
        <f t="shared" si="10"/>
        <v>7320500.0000000028</v>
      </c>
      <c r="BI19" s="70">
        <f t="shared" si="10"/>
        <v>7320500.0000000028</v>
      </c>
      <c r="BJ19" s="70">
        <f t="shared" si="10"/>
        <v>7320500.0000000028</v>
      </c>
      <c r="BK19" s="70">
        <f t="shared" si="10"/>
        <v>7320500.0000000028</v>
      </c>
      <c r="BL19" s="70">
        <f t="shared" si="10"/>
        <v>7320500.0000000028</v>
      </c>
      <c r="BM19" s="70">
        <f t="shared" si="10"/>
        <v>7320500.0000000028</v>
      </c>
    </row>
    <row r="20" spans="1:65" x14ac:dyDescent="0.15">
      <c r="A20" s="87" t="s">
        <v>175</v>
      </c>
      <c r="B20" s="34" t="s">
        <v>1006</v>
      </c>
      <c r="C20" s="280">
        <v>0</v>
      </c>
      <c r="D20" s="281">
        <v>2.5000000000000001E-2</v>
      </c>
      <c r="E20" s="63">
        <v>0</v>
      </c>
      <c r="F20" s="70">
        <f t="shared" si="6"/>
        <v>0</v>
      </c>
      <c r="G20" s="70">
        <f t="shared" si="6"/>
        <v>0</v>
      </c>
      <c r="H20" s="70">
        <f t="shared" si="6"/>
        <v>0</v>
      </c>
      <c r="I20" s="70">
        <f t="shared" si="6"/>
        <v>0</v>
      </c>
      <c r="J20" s="70">
        <f t="shared" si="6"/>
        <v>0</v>
      </c>
      <c r="K20" s="70">
        <f t="shared" si="6"/>
        <v>0</v>
      </c>
      <c r="L20" s="70">
        <f t="shared" si="6"/>
        <v>0</v>
      </c>
      <c r="M20" s="70">
        <f t="shared" si="6"/>
        <v>0</v>
      </c>
      <c r="N20" s="70">
        <f t="shared" si="6"/>
        <v>0</v>
      </c>
      <c r="O20" s="70">
        <f t="shared" si="6"/>
        <v>0</v>
      </c>
      <c r="P20" s="70">
        <f t="shared" si="6"/>
        <v>0</v>
      </c>
      <c r="Q20" s="70">
        <f t="shared" si="6"/>
        <v>0</v>
      </c>
      <c r="R20" s="70">
        <f t="shared" si="7"/>
        <v>0</v>
      </c>
      <c r="S20" s="70">
        <f t="shared" si="7"/>
        <v>0</v>
      </c>
      <c r="T20" s="70">
        <f t="shared" si="7"/>
        <v>0</v>
      </c>
      <c r="U20" s="70">
        <f t="shared" si="7"/>
        <v>0</v>
      </c>
      <c r="V20" s="70">
        <f t="shared" si="7"/>
        <v>0</v>
      </c>
      <c r="W20" s="70">
        <f t="shared" si="7"/>
        <v>0</v>
      </c>
      <c r="X20" s="70">
        <f t="shared" si="7"/>
        <v>0</v>
      </c>
      <c r="Y20" s="70">
        <f t="shared" si="7"/>
        <v>0</v>
      </c>
      <c r="Z20" s="70">
        <f t="shared" si="7"/>
        <v>0</v>
      </c>
      <c r="AA20" s="70">
        <f t="shared" si="7"/>
        <v>0</v>
      </c>
      <c r="AB20" s="70">
        <f t="shared" si="7"/>
        <v>0</v>
      </c>
      <c r="AC20" s="70">
        <f t="shared" si="7"/>
        <v>0</v>
      </c>
      <c r="AD20" s="70">
        <f t="shared" si="8"/>
        <v>0</v>
      </c>
      <c r="AE20" s="70">
        <f t="shared" si="8"/>
        <v>0</v>
      </c>
      <c r="AF20" s="70">
        <f t="shared" si="8"/>
        <v>0</v>
      </c>
      <c r="AG20" s="70">
        <f t="shared" si="8"/>
        <v>0</v>
      </c>
      <c r="AH20" s="70">
        <f t="shared" si="8"/>
        <v>0</v>
      </c>
      <c r="AI20" s="70">
        <f t="shared" si="8"/>
        <v>0</v>
      </c>
      <c r="AJ20" s="70">
        <f t="shared" si="8"/>
        <v>0</v>
      </c>
      <c r="AK20" s="70">
        <f t="shared" si="8"/>
        <v>0</v>
      </c>
      <c r="AL20" s="70">
        <f t="shared" si="8"/>
        <v>0</v>
      </c>
      <c r="AM20" s="70">
        <f t="shared" si="8"/>
        <v>0</v>
      </c>
      <c r="AN20" s="70">
        <f t="shared" si="8"/>
        <v>0</v>
      </c>
      <c r="AO20" s="70">
        <f t="shared" si="8"/>
        <v>0</v>
      </c>
      <c r="AP20" s="70">
        <f t="shared" si="9"/>
        <v>0</v>
      </c>
      <c r="AQ20" s="70">
        <f t="shared" si="9"/>
        <v>0</v>
      </c>
      <c r="AR20" s="70">
        <f t="shared" si="9"/>
        <v>0</v>
      </c>
      <c r="AS20" s="70">
        <f t="shared" si="9"/>
        <v>0</v>
      </c>
      <c r="AT20" s="70">
        <f t="shared" si="9"/>
        <v>0</v>
      </c>
      <c r="AU20" s="70">
        <f t="shared" si="9"/>
        <v>0</v>
      </c>
      <c r="AV20" s="70">
        <f t="shared" si="9"/>
        <v>0</v>
      </c>
      <c r="AW20" s="70">
        <f t="shared" si="9"/>
        <v>0</v>
      </c>
      <c r="AX20" s="70">
        <f t="shared" si="9"/>
        <v>0</v>
      </c>
      <c r="AY20" s="70">
        <f t="shared" si="9"/>
        <v>0</v>
      </c>
      <c r="AZ20" s="70">
        <f t="shared" si="9"/>
        <v>0</v>
      </c>
      <c r="BA20" s="70">
        <f t="shared" si="9"/>
        <v>0</v>
      </c>
      <c r="BB20" s="70">
        <f t="shared" si="10"/>
        <v>0</v>
      </c>
      <c r="BC20" s="70">
        <f t="shared" si="10"/>
        <v>0</v>
      </c>
      <c r="BD20" s="70">
        <f t="shared" si="10"/>
        <v>0</v>
      </c>
      <c r="BE20" s="70">
        <f t="shared" si="10"/>
        <v>0</v>
      </c>
      <c r="BF20" s="70">
        <f t="shared" si="10"/>
        <v>0</v>
      </c>
      <c r="BG20" s="70">
        <f t="shared" si="10"/>
        <v>0</v>
      </c>
      <c r="BH20" s="70">
        <f t="shared" si="10"/>
        <v>0</v>
      </c>
      <c r="BI20" s="70">
        <f t="shared" si="10"/>
        <v>0</v>
      </c>
      <c r="BJ20" s="70">
        <f t="shared" si="10"/>
        <v>0</v>
      </c>
      <c r="BK20" s="70">
        <f t="shared" si="10"/>
        <v>0</v>
      </c>
      <c r="BL20" s="70">
        <f t="shared" si="10"/>
        <v>0</v>
      </c>
      <c r="BM20" s="70">
        <f t="shared" si="10"/>
        <v>0</v>
      </c>
    </row>
    <row r="21" spans="1:65" x14ac:dyDescent="0.15">
      <c r="A21" s="14" t="s">
        <v>168</v>
      </c>
      <c r="B21" s="34"/>
      <c r="C21" s="283"/>
      <c r="D21" s="275"/>
      <c r="E21" s="85">
        <f t="shared" ref="E21:AJ21" si="11">SUM(E16:E20)</f>
        <v>0</v>
      </c>
      <c r="F21" s="85">
        <f t="shared" si="11"/>
        <v>0</v>
      </c>
      <c r="G21" s="85">
        <f t="shared" si="11"/>
        <v>0</v>
      </c>
      <c r="H21" s="85">
        <f t="shared" si="11"/>
        <v>0</v>
      </c>
      <c r="I21" s="85">
        <f t="shared" si="11"/>
        <v>10000000</v>
      </c>
      <c r="J21" s="85">
        <f t="shared" si="11"/>
        <v>5000000</v>
      </c>
      <c r="K21" s="85">
        <f t="shared" si="11"/>
        <v>5000000</v>
      </c>
      <c r="L21" s="85">
        <f t="shared" si="11"/>
        <v>5000000</v>
      </c>
      <c r="M21" s="85">
        <f t="shared" si="11"/>
        <v>5000000</v>
      </c>
      <c r="N21" s="85">
        <f t="shared" si="11"/>
        <v>5000000</v>
      </c>
      <c r="O21" s="85">
        <f t="shared" si="11"/>
        <v>5000000</v>
      </c>
      <c r="P21" s="85">
        <f t="shared" si="11"/>
        <v>5000000</v>
      </c>
      <c r="Q21" s="85">
        <f t="shared" si="11"/>
        <v>5000000</v>
      </c>
      <c r="R21" s="85">
        <f t="shared" si="11"/>
        <v>5500000</v>
      </c>
      <c r="S21" s="85">
        <f t="shared" si="11"/>
        <v>5500000</v>
      </c>
      <c r="T21" s="85">
        <f t="shared" si="11"/>
        <v>5500000</v>
      </c>
      <c r="U21" s="85">
        <f t="shared" si="11"/>
        <v>5500000</v>
      </c>
      <c r="V21" s="85">
        <f t="shared" si="11"/>
        <v>5500000</v>
      </c>
      <c r="W21" s="85">
        <f t="shared" si="11"/>
        <v>5500000</v>
      </c>
      <c r="X21" s="85">
        <f t="shared" si="11"/>
        <v>5500000</v>
      </c>
      <c r="Y21" s="85">
        <f t="shared" si="11"/>
        <v>5500000</v>
      </c>
      <c r="Z21" s="85">
        <f t="shared" si="11"/>
        <v>5500000</v>
      </c>
      <c r="AA21" s="85">
        <f t="shared" si="11"/>
        <v>5500000</v>
      </c>
      <c r="AB21" s="85">
        <f t="shared" si="11"/>
        <v>5500000</v>
      </c>
      <c r="AC21" s="85">
        <f t="shared" si="11"/>
        <v>5500000</v>
      </c>
      <c r="AD21" s="85">
        <f t="shared" si="11"/>
        <v>6050000.0000000009</v>
      </c>
      <c r="AE21" s="85">
        <f t="shared" si="11"/>
        <v>6050000.0000000009</v>
      </c>
      <c r="AF21" s="85">
        <f t="shared" si="11"/>
        <v>6050000.0000000009</v>
      </c>
      <c r="AG21" s="85">
        <f t="shared" si="11"/>
        <v>6050000.0000000009</v>
      </c>
      <c r="AH21" s="85">
        <f t="shared" si="11"/>
        <v>6050000.0000000009</v>
      </c>
      <c r="AI21" s="85">
        <f t="shared" si="11"/>
        <v>6050000.0000000009</v>
      </c>
      <c r="AJ21" s="85">
        <f t="shared" si="11"/>
        <v>6050000.0000000009</v>
      </c>
      <c r="AK21" s="85">
        <f t="shared" ref="AK21:BM21" si="12">SUM(AK16:AK20)</f>
        <v>6050000.0000000009</v>
      </c>
      <c r="AL21" s="85">
        <f t="shared" si="12"/>
        <v>6050000.0000000009</v>
      </c>
      <c r="AM21" s="85">
        <f t="shared" si="12"/>
        <v>6050000.0000000009</v>
      </c>
      <c r="AN21" s="85">
        <f t="shared" si="12"/>
        <v>6050000.0000000009</v>
      </c>
      <c r="AO21" s="85">
        <f t="shared" si="12"/>
        <v>6050000.0000000009</v>
      </c>
      <c r="AP21" s="85">
        <f t="shared" si="12"/>
        <v>6655000.0000000019</v>
      </c>
      <c r="AQ21" s="85">
        <f t="shared" si="12"/>
        <v>6655000.0000000019</v>
      </c>
      <c r="AR21" s="85">
        <f t="shared" si="12"/>
        <v>6655000.0000000019</v>
      </c>
      <c r="AS21" s="85">
        <f t="shared" si="12"/>
        <v>6655000.0000000019</v>
      </c>
      <c r="AT21" s="85">
        <f t="shared" si="12"/>
        <v>6655000.0000000019</v>
      </c>
      <c r="AU21" s="85">
        <f t="shared" si="12"/>
        <v>6655000.0000000019</v>
      </c>
      <c r="AV21" s="85">
        <f t="shared" si="12"/>
        <v>6655000.0000000019</v>
      </c>
      <c r="AW21" s="85">
        <f t="shared" si="12"/>
        <v>6655000.0000000019</v>
      </c>
      <c r="AX21" s="85">
        <f t="shared" si="12"/>
        <v>6655000.0000000019</v>
      </c>
      <c r="AY21" s="85">
        <f t="shared" si="12"/>
        <v>6655000.0000000019</v>
      </c>
      <c r="AZ21" s="85">
        <f t="shared" si="12"/>
        <v>6655000.0000000019</v>
      </c>
      <c r="BA21" s="85">
        <f t="shared" si="12"/>
        <v>6655000.0000000019</v>
      </c>
      <c r="BB21" s="85">
        <f t="shared" si="12"/>
        <v>7320500.0000000028</v>
      </c>
      <c r="BC21" s="85">
        <f t="shared" si="12"/>
        <v>7320500.0000000028</v>
      </c>
      <c r="BD21" s="85">
        <f t="shared" si="12"/>
        <v>7320500.0000000028</v>
      </c>
      <c r="BE21" s="85">
        <f t="shared" si="12"/>
        <v>7320500.0000000028</v>
      </c>
      <c r="BF21" s="85">
        <f t="shared" si="12"/>
        <v>7320500.0000000028</v>
      </c>
      <c r="BG21" s="85">
        <f t="shared" si="12"/>
        <v>7320500.0000000028</v>
      </c>
      <c r="BH21" s="85">
        <f t="shared" si="12"/>
        <v>7320500.0000000028</v>
      </c>
      <c r="BI21" s="85">
        <f t="shared" si="12"/>
        <v>7320500.0000000028</v>
      </c>
      <c r="BJ21" s="85">
        <f t="shared" si="12"/>
        <v>7320500.0000000028</v>
      </c>
      <c r="BK21" s="85">
        <f t="shared" si="12"/>
        <v>7320500.0000000028</v>
      </c>
      <c r="BL21" s="85">
        <f t="shared" si="12"/>
        <v>7320500.0000000028</v>
      </c>
      <c r="BM21" s="85">
        <f t="shared" si="12"/>
        <v>7320500.0000000028</v>
      </c>
    </row>
    <row r="22" spans="1:65" x14ac:dyDescent="0.15">
      <c r="A22" s="33"/>
      <c r="B22" s="34"/>
      <c r="C22" s="280"/>
      <c r="D22" s="266"/>
      <c r="E22" s="63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14" t="s">
        <v>297</v>
      </c>
      <c r="B23" s="34"/>
      <c r="C23" s="282"/>
      <c r="D23" s="275"/>
      <c r="E23" s="64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</row>
    <row r="24" spans="1:65" x14ac:dyDescent="0.15">
      <c r="A24" s="47" t="s">
        <v>291</v>
      </c>
      <c r="B24" s="34" t="s">
        <v>1006</v>
      </c>
      <c r="C24" s="280">
        <v>0</v>
      </c>
      <c r="D24" s="281">
        <v>2.5000000000000001E-2</v>
      </c>
      <c r="E24" s="63">
        <v>0</v>
      </c>
      <c r="F24" s="70">
        <f t="shared" ref="F24:Q24" si="13">$C24</f>
        <v>0</v>
      </c>
      <c r="G24" s="70">
        <f t="shared" si="13"/>
        <v>0</v>
      </c>
      <c r="H24" s="70">
        <f t="shared" si="13"/>
        <v>0</v>
      </c>
      <c r="I24" s="70">
        <f t="shared" si="13"/>
        <v>0</v>
      </c>
      <c r="J24" s="70">
        <f t="shared" si="13"/>
        <v>0</v>
      </c>
      <c r="K24" s="70">
        <f t="shared" si="13"/>
        <v>0</v>
      </c>
      <c r="L24" s="70">
        <f t="shared" si="13"/>
        <v>0</v>
      </c>
      <c r="M24" s="70">
        <f t="shared" si="13"/>
        <v>0</v>
      </c>
      <c r="N24" s="70">
        <f t="shared" si="13"/>
        <v>0</v>
      </c>
      <c r="O24" s="70">
        <f t="shared" si="13"/>
        <v>0</v>
      </c>
      <c r="P24" s="70">
        <f t="shared" si="13"/>
        <v>0</v>
      </c>
      <c r="Q24" s="70">
        <f t="shared" si="13"/>
        <v>0</v>
      </c>
      <c r="R24" s="70">
        <f t="shared" ref="R24:AC24" si="14">$C24*(1+$D24)</f>
        <v>0</v>
      </c>
      <c r="S24" s="70">
        <f t="shared" si="14"/>
        <v>0</v>
      </c>
      <c r="T24" s="70">
        <f t="shared" si="14"/>
        <v>0</v>
      </c>
      <c r="U24" s="70">
        <f t="shared" si="14"/>
        <v>0</v>
      </c>
      <c r="V24" s="70">
        <f t="shared" si="14"/>
        <v>0</v>
      </c>
      <c r="W24" s="70">
        <f t="shared" si="14"/>
        <v>0</v>
      </c>
      <c r="X24" s="70">
        <f t="shared" si="14"/>
        <v>0</v>
      </c>
      <c r="Y24" s="70">
        <f t="shared" si="14"/>
        <v>0</v>
      </c>
      <c r="Z24" s="70">
        <f t="shared" si="14"/>
        <v>0</v>
      </c>
      <c r="AA24" s="70">
        <f t="shared" si="14"/>
        <v>0</v>
      </c>
      <c r="AB24" s="70">
        <f t="shared" si="14"/>
        <v>0</v>
      </c>
      <c r="AC24" s="70">
        <f t="shared" si="14"/>
        <v>0</v>
      </c>
      <c r="AD24" s="70">
        <f t="shared" ref="AD24:AO24" si="15">$AC24*(1+$D24)</f>
        <v>0</v>
      </c>
      <c r="AE24" s="70">
        <f t="shared" si="15"/>
        <v>0</v>
      </c>
      <c r="AF24" s="70">
        <f t="shared" si="15"/>
        <v>0</v>
      </c>
      <c r="AG24" s="70">
        <f t="shared" si="15"/>
        <v>0</v>
      </c>
      <c r="AH24" s="70">
        <f t="shared" si="15"/>
        <v>0</v>
      </c>
      <c r="AI24" s="70">
        <f t="shared" si="15"/>
        <v>0</v>
      </c>
      <c r="AJ24" s="70">
        <f t="shared" si="15"/>
        <v>0</v>
      </c>
      <c r="AK24" s="70">
        <f t="shared" si="15"/>
        <v>0</v>
      </c>
      <c r="AL24" s="70">
        <f t="shared" si="15"/>
        <v>0</v>
      </c>
      <c r="AM24" s="70">
        <f t="shared" si="15"/>
        <v>0</v>
      </c>
      <c r="AN24" s="70">
        <f t="shared" si="15"/>
        <v>0</v>
      </c>
      <c r="AO24" s="70">
        <f t="shared" si="15"/>
        <v>0</v>
      </c>
      <c r="AP24" s="70">
        <f t="shared" ref="AP24:BA24" si="16">$AO24*(1+$D24)</f>
        <v>0</v>
      </c>
      <c r="AQ24" s="70">
        <f t="shared" si="16"/>
        <v>0</v>
      </c>
      <c r="AR24" s="70">
        <f t="shared" si="16"/>
        <v>0</v>
      </c>
      <c r="AS24" s="70">
        <f t="shared" si="16"/>
        <v>0</v>
      </c>
      <c r="AT24" s="70">
        <f t="shared" si="16"/>
        <v>0</v>
      </c>
      <c r="AU24" s="70">
        <f t="shared" si="16"/>
        <v>0</v>
      </c>
      <c r="AV24" s="70">
        <f t="shared" si="16"/>
        <v>0</v>
      </c>
      <c r="AW24" s="70">
        <f t="shared" si="16"/>
        <v>0</v>
      </c>
      <c r="AX24" s="70">
        <f t="shared" si="16"/>
        <v>0</v>
      </c>
      <c r="AY24" s="70">
        <f t="shared" si="16"/>
        <v>0</v>
      </c>
      <c r="AZ24" s="70">
        <f t="shared" si="16"/>
        <v>0</v>
      </c>
      <c r="BA24" s="70">
        <f t="shared" si="16"/>
        <v>0</v>
      </c>
      <c r="BB24" s="70">
        <f t="shared" ref="BB24:BM24" si="17">$BA24*(1+$D24)</f>
        <v>0</v>
      </c>
      <c r="BC24" s="70">
        <f t="shared" si="17"/>
        <v>0</v>
      </c>
      <c r="BD24" s="70">
        <f t="shared" si="17"/>
        <v>0</v>
      </c>
      <c r="BE24" s="70">
        <f t="shared" si="17"/>
        <v>0</v>
      </c>
      <c r="BF24" s="70">
        <f t="shared" si="17"/>
        <v>0</v>
      </c>
      <c r="BG24" s="70">
        <f t="shared" si="17"/>
        <v>0</v>
      </c>
      <c r="BH24" s="70">
        <f t="shared" si="17"/>
        <v>0</v>
      </c>
      <c r="BI24" s="70">
        <f t="shared" si="17"/>
        <v>0</v>
      </c>
      <c r="BJ24" s="70">
        <f t="shared" si="17"/>
        <v>0</v>
      </c>
      <c r="BK24" s="70">
        <f t="shared" si="17"/>
        <v>0</v>
      </c>
      <c r="BL24" s="70">
        <f t="shared" si="17"/>
        <v>0</v>
      </c>
      <c r="BM24" s="70">
        <f t="shared" si="17"/>
        <v>0</v>
      </c>
    </row>
    <row r="25" spans="1:65" s="267" customFormat="1" x14ac:dyDescent="0.15">
      <c r="A25" s="287" t="s">
        <v>292</v>
      </c>
      <c r="B25" s="266" t="s">
        <v>1008</v>
      </c>
      <c r="C25" s="280" t="s">
        <v>295</v>
      </c>
      <c r="D25" s="281"/>
      <c r="E25" s="63">
        <v>0</v>
      </c>
      <c r="F25" s="286"/>
      <c r="G25" s="286"/>
      <c r="H25" s="286"/>
      <c r="I25" s="285">
        <v>0</v>
      </c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5">
        <v>0</v>
      </c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5">
        <v>0</v>
      </c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5">
        <v>0</v>
      </c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5">
        <v>0</v>
      </c>
      <c r="BF25" s="286"/>
      <c r="BG25" s="286"/>
      <c r="BH25" s="286"/>
      <c r="BI25" s="286"/>
      <c r="BJ25" s="286"/>
      <c r="BK25" s="286"/>
      <c r="BL25" s="286"/>
      <c r="BM25" s="286"/>
    </row>
    <row r="26" spans="1:65" x14ac:dyDescent="0.15">
      <c r="A26" s="47" t="s">
        <v>169</v>
      </c>
      <c r="B26" s="34" t="s">
        <v>1006</v>
      </c>
      <c r="C26" s="280">
        <v>0</v>
      </c>
      <c r="D26" s="281">
        <v>2.5000000000000001E-2</v>
      </c>
      <c r="E26" s="63">
        <v>0</v>
      </c>
      <c r="F26" s="70">
        <f t="shared" ref="F26:Q26" si="18">$C26</f>
        <v>0</v>
      </c>
      <c r="G26" s="70">
        <f t="shared" si="18"/>
        <v>0</v>
      </c>
      <c r="H26" s="70">
        <f t="shared" si="18"/>
        <v>0</v>
      </c>
      <c r="I26" s="70">
        <f t="shared" si="18"/>
        <v>0</v>
      </c>
      <c r="J26" s="70">
        <f t="shared" si="18"/>
        <v>0</v>
      </c>
      <c r="K26" s="70">
        <f t="shared" si="18"/>
        <v>0</v>
      </c>
      <c r="L26" s="70">
        <f t="shared" si="18"/>
        <v>0</v>
      </c>
      <c r="M26" s="70">
        <f t="shared" si="18"/>
        <v>0</v>
      </c>
      <c r="N26" s="70">
        <f t="shared" si="18"/>
        <v>0</v>
      </c>
      <c r="O26" s="70">
        <f t="shared" si="18"/>
        <v>0</v>
      </c>
      <c r="P26" s="70">
        <f t="shared" si="18"/>
        <v>0</v>
      </c>
      <c r="Q26" s="70">
        <f t="shared" si="18"/>
        <v>0</v>
      </c>
      <c r="R26" s="70">
        <f t="shared" ref="R26:AC26" si="19">$C26*(1+$D26)</f>
        <v>0</v>
      </c>
      <c r="S26" s="70">
        <f t="shared" si="19"/>
        <v>0</v>
      </c>
      <c r="T26" s="70">
        <f t="shared" si="19"/>
        <v>0</v>
      </c>
      <c r="U26" s="70">
        <f t="shared" si="19"/>
        <v>0</v>
      </c>
      <c r="V26" s="70">
        <f t="shared" si="19"/>
        <v>0</v>
      </c>
      <c r="W26" s="70">
        <f t="shared" si="19"/>
        <v>0</v>
      </c>
      <c r="X26" s="70">
        <f t="shared" si="19"/>
        <v>0</v>
      </c>
      <c r="Y26" s="70">
        <f t="shared" si="19"/>
        <v>0</v>
      </c>
      <c r="Z26" s="70">
        <f t="shared" si="19"/>
        <v>0</v>
      </c>
      <c r="AA26" s="70">
        <f t="shared" si="19"/>
        <v>0</v>
      </c>
      <c r="AB26" s="70">
        <f t="shared" si="19"/>
        <v>0</v>
      </c>
      <c r="AC26" s="70">
        <f t="shared" si="19"/>
        <v>0</v>
      </c>
      <c r="AD26" s="70">
        <f t="shared" ref="AD26:AO26" si="20">$AC26*(1+$D26)</f>
        <v>0</v>
      </c>
      <c r="AE26" s="70">
        <f t="shared" si="20"/>
        <v>0</v>
      </c>
      <c r="AF26" s="70">
        <f t="shared" si="20"/>
        <v>0</v>
      </c>
      <c r="AG26" s="70">
        <f t="shared" si="20"/>
        <v>0</v>
      </c>
      <c r="AH26" s="70">
        <f t="shared" si="20"/>
        <v>0</v>
      </c>
      <c r="AI26" s="70">
        <f t="shared" si="20"/>
        <v>0</v>
      </c>
      <c r="AJ26" s="70">
        <f t="shared" si="20"/>
        <v>0</v>
      </c>
      <c r="AK26" s="70">
        <f t="shared" si="20"/>
        <v>0</v>
      </c>
      <c r="AL26" s="70">
        <f t="shared" si="20"/>
        <v>0</v>
      </c>
      <c r="AM26" s="70">
        <f t="shared" si="20"/>
        <v>0</v>
      </c>
      <c r="AN26" s="70">
        <f t="shared" si="20"/>
        <v>0</v>
      </c>
      <c r="AO26" s="70">
        <f t="shared" si="20"/>
        <v>0</v>
      </c>
      <c r="AP26" s="70">
        <f t="shared" ref="AP26:BA26" si="21">$AO26*(1+$D26)</f>
        <v>0</v>
      </c>
      <c r="AQ26" s="70">
        <f t="shared" si="21"/>
        <v>0</v>
      </c>
      <c r="AR26" s="70">
        <f t="shared" si="21"/>
        <v>0</v>
      </c>
      <c r="AS26" s="70">
        <f t="shared" si="21"/>
        <v>0</v>
      </c>
      <c r="AT26" s="70">
        <f t="shared" si="21"/>
        <v>0</v>
      </c>
      <c r="AU26" s="70">
        <f t="shared" si="21"/>
        <v>0</v>
      </c>
      <c r="AV26" s="70">
        <f t="shared" si="21"/>
        <v>0</v>
      </c>
      <c r="AW26" s="70">
        <f t="shared" si="21"/>
        <v>0</v>
      </c>
      <c r="AX26" s="70">
        <f t="shared" si="21"/>
        <v>0</v>
      </c>
      <c r="AY26" s="70">
        <f t="shared" si="21"/>
        <v>0</v>
      </c>
      <c r="AZ26" s="70">
        <f t="shared" si="21"/>
        <v>0</v>
      </c>
      <c r="BA26" s="70">
        <f t="shared" si="21"/>
        <v>0</v>
      </c>
      <c r="BB26" s="70">
        <f t="shared" ref="BB26:BM26" si="22">$BA26*(1+$D26)</f>
        <v>0</v>
      </c>
      <c r="BC26" s="70">
        <f t="shared" si="22"/>
        <v>0</v>
      </c>
      <c r="BD26" s="70">
        <f t="shared" si="22"/>
        <v>0</v>
      </c>
      <c r="BE26" s="70">
        <f t="shared" si="22"/>
        <v>0</v>
      </c>
      <c r="BF26" s="70">
        <f t="shared" si="22"/>
        <v>0</v>
      </c>
      <c r="BG26" s="70">
        <f t="shared" si="22"/>
        <v>0</v>
      </c>
      <c r="BH26" s="70">
        <f t="shared" si="22"/>
        <v>0</v>
      </c>
      <c r="BI26" s="70">
        <f t="shared" si="22"/>
        <v>0</v>
      </c>
      <c r="BJ26" s="70">
        <f t="shared" si="22"/>
        <v>0</v>
      </c>
      <c r="BK26" s="70">
        <f t="shared" si="22"/>
        <v>0</v>
      </c>
      <c r="BL26" s="70">
        <f t="shared" si="22"/>
        <v>0</v>
      </c>
      <c r="BM26" s="70">
        <f t="shared" si="22"/>
        <v>0</v>
      </c>
    </row>
    <row r="27" spans="1:65" s="14" customFormat="1" x14ac:dyDescent="0.15">
      <c r="A27" s="14" t="s">
        <v>296</v>
      </c>
      <c r="B27" s="34"/>
      <c r="C27" s="282"/>
      <c r="D27" s="284"/>
      <c r="E27" s="69">
        <f>SUM(E24:E26)</f>
        <v>0</v>
      </c>
      <c r="F27" s="69">
        <f>SUM(F24:F26)</f>
        <v>0</v>
      </c>
      <c r="G27" s="69">
        <f t="shared" ref="G27:BM27" si="23">SUM(G24:G26)</f>
        <v>0</v>
      </c>
      <c r="H27" s="69">
        <f t="shared" si="23"/>
        <v>0</v>
      </c>
      <c r="I27" s="69">
        <f t="shared" si="23"/>
        <v>0</v>
      </c>
      <c r="J27" s="69">
        <f t="shared" si="23"/>
        <v>0</v>
      </c>
      <c r="K27" s="69">
        <f t="shared" si="23"/>
        <v>0</v>
      </c>
      <c r="L27" s="69">
        <f t="shared" si="23"/>
        <v>0</v>
      </c>
      <c r="M27" s="69">
        <f t="shared" si="23"/>
        <v>0</v>
      </c>
      <c r="N27" s="69">
        <f t="shared" si="23"/>
        <v>0</v>
      </c>
      <c r="O27" s="69">
        <f t="shared" si="23"/>
        <v>0</v>
      </c>
      <c r="P27" s="69">
        <f t="shared" si="23"/>
        <v>0</v>
      </c>
      <c r="Q27" s="69">
        <f t="shared" si="23"/>
        <v>0</v>
      </c>
      <c r="R27" s="69">
        <f t="shared" si="23"/>
        <v>0</v>
      </c>
      <c r="S27" s="69">
        <f t="shared" si="23"/>
        <v>0</v>
      </c>
      <c r="T27" s="69">
        <f t="shared" si="23"/>
        <v>0</v>
      </c>
      <c r="U27" s="69">
        <f t="shared" si="23"/>
        <v>0</v>
      </c>
      <c r="V27" s="69">
        <f t="shared" si="23"/>
        <v>0</v>
      </c>
      <c r="W27" s="69">
        <f t="shared" si="23"/>
        <v>0</v>
      </c>
      <c r="X27" s="69">
        <f t="shared" si="23"/>
        <v>0</v>
      </c>
      <c r="Y27" s="69">
        <f t="shared" si="23"/>
        <v>0</v>
      </c>
      <c r="Z27" s="69">
        <f t="shared" si="23"/>
        <v>0</v>
      </c>
      <c r="AA27" s="69">
        <f t="shared" si="23"/>
        <v>0</v>
      </c>
      <c r="AB27" s="69">
        <f t="shared" si="23"/>
        <v>0</v>
      </c>
      <c r="AC27" s="69">
        <f t="shared" si="23"/>
        <v>0</v>
      </c>
      <c r="AD27" s="69">
        <f t="shared" si="23"/>
        <v>0</v>
      </c>
      <c r="AE27" s="69">
        <f t="shared" si="23"/>
        <v>0</v>
      </c>
      <c r="AF27" s="69">
        <f t="shared" si="23"/>
        <v>0</v>
      </c>
      <c r="AG27" s="69">
        <f t="shared" si="23"/>
        <v>0</v>
      </c>
      <c r="AH27" s="69">
        <f t="shared" si="23"/>
        <v>0</v>
      </c>
      <c r="AI27" s="69">
        <f t="shared" si="23"/>
        <v>0</v>
      </c>
      <c r="AJ27" s="69">
        <f t="shared" si="23"/>
        <v>0</v>
      </c>
      <c r="AK27" s="69">
        <f t="shared" si="23"/>
        <v>0</v>
      </c>
      <c r="AL27" s="69">
        <f t="shared" si="23"/>
        <v>0</v>
      </c>
      <c r="AM27" s="69">
        <f t="shared" si="23"/>
        <v>0</v>
      </c>
      <c r="AN27" s="69">
        <f t="shared" si="23"/>
        <v>0</v>
      </c>
      <c r="AO27" s="69">
        <f t="shared" si="23"/>
        <v>0</v>
      </c>
      <c r="AP27" s="69">
        <f t="shared" si="23"/>
        <v>0</v>
      </c>
      <c r="AQ27" s="69">
        <f t="shared" si="23"/>
        <v>0</v>
      </c>
      <c r="AR27" s="69">
        <f t="shared" si="23"/>
        <v>0</v>
      </c>
      <c r="AS27" s="69">
        <f t="shared" si="23"/>
        <v>0</v>
      </c>
      <c r="AT27" s="69">
        <f t="shared" si="23"/>
        <v>0</v>
      </c>
      <c r="AU27" s="69">
        <f t="shared" si="23"/>
        <v>0</v>
      </c>
      <c r="AV27" s="69">
        <f t="shared" si="23"/>
        <v>0</v>
      </c>
      <c r="AW27" s="69">
        <f t="shared" si="23"/>
        <v>0</v>
      </c>
      <c r="AX27" s="69">
        <f t="shared" si="23"/>
        <v>0</v>
      </c>
      <c r="AY27" s="69">
        <f t="shared" si="23"/>
        <v>0</v>
      </c>
      <c r="AZ27" s="69">
        <f t="shared" si="23"/>
        <v>0</v>
      </c>
      <c r="BA27" s="69">
        <f t="shared" si="23"/>
        <v>0</v>
      </c>
      <c r="BB27" s="69">
        <f t="shared" si="23"/>
        <v>0</v>
      </c>
      <c r="BC27" s="69">
        <f t="shared" si="23"/>
        <v>0</v>
      </c>
      <c r="BD27" s="69">
        <f t="shared" si="23"/>
        <v>0</v>
      </c>
      <c r="BE27" s="69">
        <f t="shared" si="23"/>
        <v>0</v>
      </c>
      <c r="BF27" s="69">
        <f t="shared" si="23"/>
        <v>0</v>
      </c>
      <c r="BG27" s="69">
        <f t="shared" si="23"/>
        <v>0</v>
      </c>
      <c r="BH27" s="69">
        <f t="shared" si="23"/>
        <v>0</v>
      </c>
      <c r="BI27" s="69">
        <f t="shared" si="23"/>
        <v>0</v>
      </c>
      <c r="BJ27" s="69">
        <f t="shared" si="23"/>
        <v>0</v>
      </c>
      <c r="BK27" s="69">
        <f t="shared" si="23"/>
        <v>0</v>
      </c>
      <c r="BL27" s="69">
        <f t="shared" si="23"/>
        <v>0</v>
      </c>
      <c r="BM27" s="69">
        <f t="shared" si="23"/>
        <v>0</v>
      </c>
    </row>
    <row r="28" spans="1:65" x14ac:dyDescent="0.15">
      <c r="A28" s="33"/>
      <c r="B28" s="34"/>
      <c r="C28" s="280"/>
      <c r="D28" s="281"/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14" t="s">
        <v>298</v>
      </c>
      <c r="B29" s="34"/>
      <c r="C29" s="280"/>
      <c r="D29" s="281">
        <v>2.5000000000000001E-2</v>
      </c>
      <c r="E29" s="63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</row>
    <row r="30" spans="1:65" x14ac:dyDescent="0.15">
      <c r="A30" s="47" t="s">
        <v>180</v>
      </c>
      <c r="B30" s="34" t="s">
        <v>1006</v>
      </c>
      <c r="C30" s="280">
        <v>0</v>
      </c>
      <c r="D30" s="281">
        <v>2.5000000000000001E-2</v>
      </c>
      <c r="E30" s="63">
        <v>0</v>
      </c>
      <c r="F30" s="70">
        <f t="shared" ref="F30:Q31" si="24">$C30</f>
        <v>0</v>
      </c>
      <c r="G30" s="70">
        <f t="shared" si="24"/>
        <v>0</v>
      </c>
      <c r="H30" s="70">
        <f t="shared" si="24"/>
        <v>0</v>
      </c>
      <c r="I30" s="70">
        <f t="shared" si="24"/>
        <v>0</v>
      </c>
      <c r="J30" s="70">
        <f t="shared" si="24"/>
        <v>0</v>
      </c>
      <c r="K30" s="70">
        <f t="shared" si="24"/>
        <v>0</v>
      </c>
      <c r="L30" s="70">
        <f t="shared" si="24"/>
        <v>0</v>
      </c>
      <c r="M30" s="70">
        <f t="shared" si="24"/>
        <v>0</v>
      </c>
      <c r="N30" s="70">
        <f t="shared" si="24"/>
        <v>0</v>
      </c>
      <c r="O30" s="70">
        <f t="shared" si="24"/>
        <v>0</v>
      </c>
      <c r="P30" s="70">
        <f t="shared" si="24"/>
        <v>0</v>
      </c>
      <c r="Q30" s="70">
        <f t="shared" si="24"/>
        <v>0</v>
      </c>
      <c r="R30" s="70">
        <f t="shared" ref="R30:AC31" si="25">$C30*(1+$D30)</f>
        <v>0</v>
      </c>
      <c r="S30" s="70">
        <f t="shared" si="25"/>
        <v>0</v>
      </c>
      <c r="T30" s="70">
        <f t="shared" si="25"/>
        <v>0</v>
      </c>
      <c r="U30" s="70">
        <f t="shared" si="25"/>
        <v>0</v>
      </c>
      <c r="V30" s="70">
        <f t="shared" si="25"/>
        <v>0</v>
      </c>
      <c r="W30" s="70">
        <f t="shared" si="25"/>
        <v>0</v>
      </c>
      <c r="X30" s="70">
        <f t="shared" si="25"/>
        <v>0</v>
      </c>
      <c r="Y30" s="70">
        <f t="shared" si="25"/>
        <v>0</v>
      </c>
      <c r="Z30" s="70">
        <f t="shared" si="25"/>
        <v>0</v>
      </c>
      <c r="AA30" s="70">
        <f t="shared" si="25"/>
        <v>0</v>
      </c>
      <c r="AB30" s="70">
        <f t="shared" si="25"/>
        <v>0</v>
      </c>
      <c r="AC30" s="70">
        <f t="shared" si="25"/>
        <v>0</v>
      </c>
      <c r="AD30" s="70">
        <f t="shared" ref="AD30:AO31" si="26">$AC30*(1+$D30)</f>
        <v>0</v>
      </c>
      <c r="AE30" s="70">
        <f t="shared" si="26"/>
        <v>0</v>
      </c>
      <c r="AF30" s="70">
        <f t="shared" si="26"/>
        <v>0</v>
      </c>
      <c r="AG30" s="70">
        <f t="shared" si="26"/>
        <v>0</v>
      </c>
      <c r="AH30" s="70">
        <f t="shared" si="26"/>
        <v>0</v>
      </c>
      <c r="AI30" s="70">
        <f t="shared" si="26"/>
        <v>0</v>
      </c>
      <c r="AJ30" s="70">
        <f t="shared" si="26"/>
        <v>0</v>
      </c>
      <c r="AK30" s="70">
        <f t="shared" si="26"/>
        <v>0</v>
      </c>
      <c r="AL30" s="70">
        <f t="shared" si="26"/>
        <v>0</v>
      </c>
      <c r="AM30" s="70">
        <f t="shared" si="26"/>
        <v>0</v>
      </c>
      <c r="AN30" s="70">
        <f t="shared" si="26"/>
        <v>0</v>
      </c>
      <c r="AO30" s="70">
        <f t="shared" si="26"/>
        <v>0</v>
      </c>
      <c r="AP30" s="70">
        <f t="shared" ref="AP30:BA31" si="27">$AO30*(1+$D30)</f>
        <v>0</v>
      </c>
      <c r="AQ30" s="70">
        <f t="shared" si="27"/>
        <v>0</v>
      </c>
      <c r="AR30" s="70">
        <f t="shared" si="27"/>
        <v>0</v>
      </c>
      <c r="AS30" s="70">
        <f t="shared" si="27"/>
        <v>0</v>
      </c>
      <c r="AT30" s="70">
        <f t="shared" si="27"/>
        <v>0</v>
      </c>
      <c r="AU30" s="70">
        <f t="shared" si="27"/>
        <v>0</v>
      </c>
      <c r="AV30" s="70">
        <f t="shared" si="27"/>
        <v>0</v>
      </c>
      <c r="AW30" s="70">
        <f t="shared" si="27"/>
        <v>0</v>
      </c>
      <c r="AX30" s="70">
        <f t="shared" si="27"/>
        <v>0</v>
      </c>
      <c r="AY30" s="70">
        <f t="shared" si="27"/>
        <v>0</v>
      </c>
      <c r="AZ30" s="70">
        <f t="shared" si="27"/>
        <v>0</v>
      </c>
      <c r="BA30" s="70">
        <f t="shared" si="27"/>
        <v>0</v>
      </c>
      <c r="BB30" s="70">
        <f t="shared" ref="BB30:BM31" si="28">$BA30*(1+$D30)</f>
        <v>0</v>
      </c>
      <c r="BC30" s="70">
        <f t="shared" si="28"/>
        <v>0</v>
      </c>
      <c r="BD30" s="70">
        <f t="shared" si="28"/>
        <v>0</v>
      </c>
      <c r="BE30" s="70">
        <f t="shared" si="28"/>
        <v>0</v>
      </c>
      <c r="BF30" s="70">
        <f t="shared" si="28"/>
        <v>0</v>
      </c>
      <c r="BG30" s="70">
        <f t="shared" si="28"/>
        <v>0</v>
      </c>
      <c r="BH30" s="70">
        <f t="shared" si="28"/>
        <v>0</v>
      </c>
      <c r="BI30" s="70">
        <f t="shared" si="28"/>
        <v>0</v>
      </c>
      <c r="BJ30" s="70">
        <f t="shared" si="28"/>
        <v>0</v>
      </c>
      <c r="BK30" s="70">
        <f t="shared" si="28"/>
        <v>0</v>
      </c>
      <c r="BL30" s="70">
        <f t="shared" si="28"/>
        <v>0</v>
      </c>
      <c r="BM30" s="70">
        <f t="shared" si="28"/>
        <v>0</v>
      </c>
    </row>
    <row r="31" spans="1:65" x14ac:dyDescent="0.15">
      <c r="A31" s="47" t="s">
        <v>181</v>
      </c>
      <c r="B31" s="34" t="s">
        <v>1006</v>
      </c>
      <c r="C31" s="280">
        <v>0</v>
      </c>
      <c r="D31" s="281">
        <v>2.5000000000000001E-2</v>
      </c>
      <c r="E31" s="63"/>
      <c r="F31" s="70">
        <f t="shared" si="24"/>
        <v>0</v>
      </c>
      <c r="G31" s="70">
        <f t="shared" si="24"/>
        <v>0</v>
      </c>
      <c r="H31" s="70">
        <f t="shared" si="24"/>
        <v>0</v>
      </c>
      <c r="I31" s="70">
        <f t="shared" si="24"/>
        <v>0</v>
      </c>
      <c r="J31" s="70">
        <f t="shared" si="24"/>
        <v>0</v>
      </c>
      <c r="K31" s="70">
        <f t="shared" si="24"/>
        <v>0</v>
      </c>
      <c r="L31" s="70">
        <f t="shared" si="24"/>
        <v>0</v>
      </c>
      <c r="M31" s="70">
        <f t="shared" si="24"/>
        <v>0</v>
      </c>
      <c r="N31" s="70">
        <f t="shared" si="24"/>
        <v>0</v>
      </c>
      <c r="O31" s="70">
        <f t="shared" si="24"/>
        <v>0</v>
      </c>
      <c r="P31" s="70">
        <f t="shared" si="24"/>
        <v>0</v>
      </c>
      <c r="Q31" s="70">
        <f t="shared" si="24"/>
        <v>0</v>
      </c>
      <c r="R31" s="70">
        <f t="shared" si="25"/>
        <v>0</v>
      </c>
      <c r="S31" s="70">
        <f t="shared" si="25"/>
        <v>0</v>
      </c>
      <c r="T31" s="70">
        <f t="shared" si="25"/>
        <v>0</v>
      </c>
      <c r="U31" s="70">
        <f t="shared" si="25"/>
        <v>0</v>
      </c>
      <c r="V31" s="70">
        <f t="shared" si="25"/>
        <v>0</v>
      </c>
      <c r="W31" s="70">
        <f t="shared" si="25"/>
        <v>0</v>
      </c>
      <c r="X31" s="70">
        <f t="shared" si="25"/>
        <v>0</v>
      </c>
      <c r="Y31" s="70">
        <f t="shared" si="25"/>
        <v>0</v>
      </c>
      <c r="Z31" s="70">
        <f t="shared" si="25"/>
        <v>0</v>
      </c>
      <c r="AA31" s="70">
        <f t="shared" si="25"/>
        <v>0</v>
      </c>
      <c r="AB31" s="70">
        <f t="shared" si="25"/>
        <v>0</v>
      </c>
      <c r="AC31" s="70">
        <f t="shared" si="25"/>
        <v>0</v>
      </c>
      <c r="AD31" s="70">
        <f t="shared" si="26"/>
        <v>0</v>
      </c>
      <c r="AE31" s="70">
        <f t="shared" si="26"/>
        <v>0</v>
      </c>
      <c r="AF31" s="70">
        <f t="shared" si="26"/>
        <v>0</v>
      </c>
      <c r="AG31" s="70">
        <f t="shared" si="26"/>
        <v>0</v>
      </c>
      <c r="AH31" s="70">
        <f t="shared" si="26"/>
        <v>0</v>
      </c>
      <c r="AI31" s="70">
        <f t="shared" si="26"/>
        <v>0</v>
      </c>
      <c r="AJ31" s="70">
        <f t="shared" si="26"/>
        <v>0</v>
      </c>
      <c r="AK31" s="70">
        <f t="shared" si="26"/>
        <v>0</v>
      </c>
      <c r="AL31" s="70">
        <f t="shared" si="26"/>
        <v>0</v>
      </c>
      <c r="AM31" s="70">
        <f t="shared" si="26"/>
        <v>0</v>
      </c>
      <c r="AN31" s="70">
        <f t="shared" si="26"/>
        <v>0</v>
      </c>
      <c r="AO31" s="70">
        <f t="shared" si="26"/>
        <v>0</v>
      </c>
      <c r="AP31" s="70">
        <f t="shared" si="27"/>
        <v>0</v>
      </c>
      <c r="AQ31" s="70">
        <f t="shared" si="27"/>
        <v>0</v>
      </c>
      <c r="AR31" s="70">
        <f t="shared" si="27"/>
        <v>0</v>
      </c>
      <c r="AS31" s="70">
        <f t="shared" si="27"/>
        <v>0</v>
      </c>
      <c r="AT31" s="70">
        <f t="shared" si="27"/>
        <v>0</v>
      </c>
      <c r="AU31" s="70">
        <f t="shared" si="27"/>
        <v>0</v>
      </c>
      <c r="AV31" s="70">
        <f t="shared" si="27"/>
        <v>0</v>
      </c>
      <c r="AW31" s="70">
        <f t="shared" si="27"/>
        <v>0</v>
      </c>
      <c r="AX31" s="70">
        <f t="shared" si="27"/>
        <v>0</v>
      </c>
      <c r="AY31" s="70">
        <f t="shared" si="27"/>
        <v>0</v>
      </c>
      <c r="AZ31" s="70">
        <f t="shared" si="27"/>
        <v>0</v>
      </c>
      <c r="BA31" s="70">
        <f t="shared" si="27"/>
        <v>0</v>
      </c>
      <c r="BB31" s="70">
        <f t="shared" si="28"/>
        <v>0</v>
      </c>
      <c r="BC31" s="70">
        <f t="shared" si="28"/>
        <v>0</v>
      </c>
      <c r="BD31" s="70">
        <f t="shared" si="28"/>
        <v>0</v>
      </c>
      <c r="BE31" s="70">
        <f t="shared" si="28"/>
        <v>0</v>
      </c>
      <c r="BF31" s="70">
        <f t="shared" si="28"/>
        <v>0</v>
      </c>
      <c r="BG31" s="70">
        <f t="shared" si="28"/>
        <v>0</v>
      </c>
      <c r="BH31" s="70">
        <f t="shared" si="28"/>
        <v>0</v>
      </c>
      <c r="BI31" s="70">
        <f t="shared" si="28"/>
        <v>0</v>
      </c>
      <c r="BJ31" s="70">
        <f t="shared" si="28"/>
        <v>0</v>
      </c>
      <c r="BK31" s="70">
        <f t="shared" si="28"/>
        <v>0</v>
      </c>
      <c r="BL31" s="70">
        <f t="shared" si="28"/>
        <v>0</v>
      </c>
      <c r="BM31" s="70">
        <f t="shared" si="28"/>
        <v>0</v>
      </c>
    </row>
    <row r="32" spans="1:65" s="267" customFormat="1" x14ac:dyDescent="0.15">
      <c r="A32" s="287" t="s">
        <v>176</v>
      </c>
      <c r="B32" s="266" t="s">
        <v>305</v>
      </c>
      <c r="C32" s="280"/>
      <c r="D32" s="281"/>
      <c r="E32" s="285">
        <v>0</v>
      </c>
      <c r="F32" s="286">
        <v>0</v>
      </c>
      <c r="G32" s="286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>
        <v>0</v>
      </c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>
        <v>0</v>
      </c>
      <c r="AE32" s="286"/>
      <c r="AF32" s="286"/>
      <c r="AG32" s="286"/>
      <c r="AH32" s="286"/>
      <c r="AI32" s="286"/>
      <c r="AJ32" s="286"/>
      <c r="AK32" s="286"/>
      <c r="AL32" s="286"/>
      <c r="AM32" s="286"/>
      <c r="AN32" s="286"/>
      <c r="AO32" s="286"/>
      <c r="AP32" s="286">
        <v>0</v>
      </c>
      <c r="AQ32" s="286"/>
      <c r="AR32" s="286"/>
      <c r="AS32" s="286"/>
      <c r="AT32" s="286"/>
      <c r="AU32" s="286"/>
      <c r="AV32" s="286"/>
      <c r="AW32" s="286"/>
      <c r="AX32" s="286"/>
      <c r="AY32" s="286"/>
      <c r="AZ32" s="286"/>
      <c r="BA32" s="286"/>
      <c r="BB32" s="286">
        <v>0</v>
      </c>
      <c r="BC32" s="286"/>
      <c r="BD32" s="286"/>
      <c r="BE32" s="286"/>
      <c r="BF32" s="286"/>
      <c r="BG32" s="286"/>
      <c r="BH32" s="286"/>
      <c r="BI32" s="286"/>
      <c r="BJ32" s="286"/>
      <c r="BK32" s="286"/>
      <c r="BL32" s="286"/>
      <c r="BM32" s="286"/>
    </row>
    <row r="33" spans="1:66" s="14" customFormat="1" x14ac:dyDescent="0.15">
      <c r="A33" s="50" t="s">
        <v>299</v>
      </c>
      <c r="B33" s="34" t="s">
        <v>286</v>
      </c>
      <c r="C33" s="282"/>
      <c r="D33" s="284"/>
      <c r="E33" s="69">
        <f>SUM(E30:E32)</f>
        <v>0</v>
      </c>
      <c r="F33" s="69">
        <f>SUM(F30:F32)</f>
        <v>0</v>
      </c>
      <c r="G33" s="69">
        <f t="shared" ref="G33:BM33" si="29">SUM(G30:G32)</f>
        <v>0</v>
      </c>
      <c r="H33" s="69">
        <f t="shared" si="29"/>
        <v>0</v>
      </c>
      <c r="I33" s="69">
        <f t="shared" si="29"/>
        <v>0</v>
      </c>
      <c r="J33" s="69">
        <f t="shared" si="29"/>
        <v>0</v>
      </c>
      <c r="K33" s="69">
        <f t="shared" si="29"/>
        <v>0</v>
      </c>
      <c r="L33" s="69">
        <f t="shared" si="29"/>
        <v>0</v>
      </c>
      <c r="M33" s="69">
        <f t="shared" si="29"/>
        <v>0</v>
      </c>
      <c r="N33" s="69">
        <f t="shared" si="29"/>
        <v>0</v>
      </c>
      <c r="O33" s="69">
        <f t="shared" si="29"/>
        <v>0</v>
      </c>
      <c r="P33" s="69">
        <f t="shared" si="29"/>
        <v>0</v>
      </c>
      <c r="Q33" s="69">
        <f t="shared" si="29"/>
        <v>0</v>
      </c>
      <c r="R33" s="69">
        <f t="shared" si="29"/>
        <v>0</v>
      </c>
      <c r="S33" s="69">
        <f t="shared" si="29"/>
        <v>0</v>
      </c>
      <c r="T33" s="69">
        <f t="shared" si="29"/>
        <v>0</v>
      </c>
      <c r="U33" s="69">
        <f t="shared" si="29"/>
        <v>0</v>
      </c>
      <c r="V33" s="69">
        <f t="shared" si="29"/>
        <v>0</v>
      </c>
      <c r="W33" s="69">
        <f t="shared" si="29"/>
        <v>0</v>
      </c>
      <c r="X33" s="69">
        <f t="shared" si="29"/>
        <v>0</v>
      </c>
      <c r="Y33" s="69">
        <f t="shared" si="29"/>
        <v>0</v>
      </c>
      <c r="Z33" s="69">
        <f t="shared" si="29"/>
        <v>0</v>
      </c>
      <c r="AA33" s="69">
        <f t="shared" si="29"/>
        <v>0</v>
      </c>
      <c r="AB33" s="69">
        <f t="shared" si="29"/>
        <v>0</v>
      </c>
      <c r="AC33" s="69">
        <f t="shared" si="29"/>
        <v>0</v>
      </c>
      <c r="AD33" s="69">
        <f t="shared" si="29"/>
        <v>0</v>
      </c>
      <c r="AE33" s="69">
        <f t="shared" si="29"/>
        <v>0</v>
      </c>
      <c r="AF33" s="69">
        <f t="shared" si="29"/>
        <v>0</v>
      </c>
      <c r="AG33" s="69">
        <f t="shared" si="29"/>
        <v>0</v>
      </c>
      <c r="AH33" s="69">
        <f t="shared" si="29"/>
        <v>0</v>
      </c>
      <c r="AI33" s="69">
        <f t="shared" si="29"/>
        <v>0</v>
      </c>
      <c r="AJ33" s="69">
        <f t="shared" si="29"/>
        <v>0</v>
      </c>
      <c r="AK33" s="69">
        <f t="shared" si="29"/>
        <v>0</v>
      </c>
      <c r="AL33" s="69">
        <f t="shared" si="29"/>
        <v>0</v>
      </c>
      <c r="AM33" s="69">
        <f t="shared" si="29"/>
        <v>0</v>
      </c>
      <c r="AN33" s="69">
        <f t="shared" si="29"/>
        <v>0</v>
      </c>
      <c r="AO33" s="69">
        <f t="shared" si="29"/>
        <v>0</v>
      </c>
      <c r="AP33" s="69">
        <f t="shared" si="29"/>
        <v>0</v>
      </c>
      <c r="AQ33" s="69">
        <f t="shared" si="29"/>
        <v>0</v>
      </c>
      <c r="AR33" s="69">
        <f t="shared" si="29"/>
        <v>0</v>
      </c>
      <c r="AS33" s="69">
        <f t="shared" si="29"/>
        <v>0</v>
      </c>
      <c r="AT33" s="69">
        <f t="shared" si="29"/>
        <v>0</v>
      </c>
      <c r="AU33" s="69">
        <f t="shared" si="29"/>
        <v>0</v>
      </c>
      <c r="AV33" s="69">
        <f t="shared" si="29"/>
        <v>0</v>
      </c>
      <c r="AW33" s="69">
        <f t="shared" si="29"/>
        <v>0</v>
      </c>
      <c r="AX33" s="69">
        <f t="shared" si="29"/>
        <v>0</v>
      </c>
      <c r="AY33" s="69">
        <f t="shared" si="29"/>
        <v>0</v>
      </c>
      <c r="AZ33" s="69">
        <f t="shared" si="29"/>
        <v>0</v>
      </c>
      <c r="BA33" s="69">
        <f t="shared" si="29"/>
        <v>0</v>
      </c>
      <c r="BB33" s="69">
        <f t="shared" si="29"/>
        <v>0</v>
      </c>
      <c r="BC33" s="69">
        <f t="shared" si="29"/>
        <v>0</v>
      </c>
      <c r="BD33" s="69">
        <f t="shared" si="29"/>
        <v>0</v>
      </c>
      <c r="BE33" s="69">
        <f t="shared" si="29"/>
        <v>0</v>
      </c>
      <c r="BF33" s="69">
        <f t="shared" si="29"/>
        <v>0</v>
      </c>
      <c r="BG33" s="69">
        <f t="shared" si="29"/>
        <v>0</v>
      </c>
      <c r="BH33" s="69">
        <f t="shared" si="29"/>
        <v>0</v>
      </c>
      <c r="BI33" s="69">
        <f t="shared" si="29"/>
        <v>0</v>
      </c>
      <c r="BJ33" s="69">
        <f t="shared" si="29"/>
        <v>0</v>
      </c>
      <c r="BK33" s="69">
        <f t="shared" si="29"/>
        <v>0</v>
      </c>
      <c r="BL33" s="69">
        <f t="shared" si="29"/>
        <v>0</v>
      </c>
      <c r="BM33" s="69">
        <f t="shared" si="29"/>
        <v>0</v>
      </c>
    </row>
    <row r="34" spans="1:66" x14ac:dyDescent="0.15">
      <c r="A34" s="50"/>
      <c r="B34" s="34"/>
      <c r="C34" s="280"/>
      <c r="D34" s="281"/>
      <c r="E34" s="63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</row>
    <row r="35" spans="1:66" s="14" customFormat="1" x14ac:dyDescent="0.15">
      <c r="A35" s="14" t="s">
        <v>174</v>
      </c>
      <c r="B35" s="34" t="s">
        <v>1006</v>
      </c>
      <c r="C35" s="280">
        <v>0</v>
      </c>
      <c r="D35" s="281">
        <v>2.5000000000000001E-2</v>
      </c>
      <c r="E35" s="64">
        <v>0</v>
      </c>
      <c r="F35" s="69">
        <f t="shared" ref="F35:Q35" si="30">$C35</f>
        <v>0</v>
      </c>
      <c r="G35" s="69">
        <f t="shared" si="30"/>
        <v>0</v>
      </c>
      <c r="H35" s="69">
        <f t="shared" si="30"/>
        <v>0</v>
      </c>
      <c r="I35" s="69">
        <f t="shared" si="30"/>
        <v>0</v>
      </c>
      <c r="J35" s="69">
        <f t="shared" si="30"/>
        <v>0</v>
      </c>
      <c r="K35" s="69">
        <f t="shared" si="30"/>
        <v>0</v>
      </c>
      <c r="L35" s="69">
        <f t="shared" si="30"/>
        <v>0</v>
      </c>
      <c r="M35" s="69">
        <f t="shared" si="30"/>
        <v>0</v>
      </c>
      <c r="N35" s="69">
        <f t="shared" si="30"/>
        <v>0</v>
      </c>
      <c r="O35" s="69">
        <f t="shared" si="30"/>
        <v>0</v>
      </c>
      <c r="P35" s="69">
        <f t="shared" si="30"/>
        <v>0</v>
      </c>
      <c r="Q35" s="69">
        <f t="shared" si="30"/>
        <v>0</v>
      </c>
      <c r="R35" s="69">
        <f t="shared" ref="R35:AC35" si="31">$C35*(1+$D35)</f>
        <v>0</v>
      </c>
      <c r="S35" s="69">
        <f t="shared" si="31"/>
        <v>0</v>
      </c>
      <c r="T35" s="69">
        <f t="shared" si="31"/>
        <v>0</v>
      </c>
      <c r="U35" s="69">
        <f t="shared" si="31"/>
        <v>0</v>
      </c>
      <c r="V35" s="69">
        <f t="shared" si="31"/>
        <v>0</v>
      </c>
      <c r="W35" s="69">
        <f t="shared" si="31"/>
        <v>0</v>
      </c>
      <c r="X35" s="69">
        <f t="shared" si="31"/>
        <v>0</v>
      </c>
      <c r="Y35" s="69">
        <f t="shared" si="31"/>
        <v>0</v>
      </c>
      <c r="Z35" s="69">
        <f t="shared" si="31"/>
        <v>0</v>
      </c>
      <c r="AA35" s="69">
        <f t="shared" si="31"/>
        <v>0</v>
      </c>
      <c r="AB35" s="69">
        <f t="shared" si="31"/>
        <v>0</v>
      </c>
      <c r="AC35" s="69">
        <f t="shared" si="31"/>
        <v>0</v>
      </c>
      <c r="AD35" s="69">
        <f t="shared" ref="AD35:AO35" si="32">$AC35*(1+$D35)</f>
        <v>0</v>
      </c>
      <c r="AE35" s="69">
        <f t="shared" si="32"/>
        <v>0</v>
      </c>
      <c r="AF35" s="69">
        <f t="shared" si="32"/>
        <v>0</v>
      </c>
      <c r="AG35" s="69">
        <f t="shared" si="32"/>
        <v>0</v>
      </c>
      <c r="AH35" s="69">
        <f t="shared" si="32"/>
        <v>0</v>
      </c>
      <c r="AI35" s="69">
        <f t="shared" si="32"/>
        <v>0</v>
      </c>
      <c r="AJ35" s="69">
        <f t="shared" si="32"/>
        <v>0</v>
      </c>
      <c r="AK35" s="69">
        <f t="shared" si="32"/>
        <v>0</v>
      </c>
      <c r="AL35" s="69">
        <f t="shared" si="32"/>
        <v>0</v>
      </c>
      <c r="AM35" s="69">
        <f t="shared" si="32"/>
        <v>0</v>
      </c>
      <c r="AN35" s="69">
        <f t="shared" si="32"/>
        <v>0</v>
      </c>
      <c r="AO35" s="69">
        <f t="shared" si="32"/>
        <v>0</v>
      </c>
      <c r="AP35" s="69">
        <f t="shared" ref="AP35:BA35" si="33">$AO35*(1+$D35)</f>
        <v>0</v>
      </c>
      <c r="AQ35" s="69">
        <f t="shared" si="33"/>
        <v>0</v>
      </c>
      <c r="AR35" s="69">
        <f t="shared" si="33"/>
        <v>0</v>
      </c>
      <c r="AS35" s="69">
        <f t="shared" si="33"/>
        <v>0</v>
      </c>
      <c r="AT35" s="69">
        <f t="shared" si="33"/>
        <v>0</v>
      </c>
      <c r="AU35" s="69">
        <f t="shared" si="33"/>
        <v>0</v>
      </c>
      <c r="AV35" s="69">
        <f t="shared" si="33"/>
        <v>0</v>
      </c>
      <c r="AW35" s="69">
        <f t="shared" si="33"/>
        <v>0</v>
      </c>
      <c r="AX35" s="69">
        <f t="shared" si="33"/>
        <v>0</v>
      </c>
      <c r="AY35" s="69">
        <f t="shared" si="33"/>
        <v>0</v>
      </c>
      <c r="AZ35" s="69">
        <f t="shared" si="33"/>
        <v>0</v>
      </c>
      <c r="BA35" s="69">
        <f t="shared" si="33"/>
        <v>0</v>
      </c>
      <c r="BB35" s="69">
        <f t="shared" ref="BB35:BM35" si="34">$BA35*(1+$D35)</f>
        <v>0</v>
      </c>
      <c r="BC35" s="69">
        <f t="shared" si="34"/>
        <v>0</v>
      </c>
      <c r="BD35" s="69">
        <f t="shared" si="34"/>
        <v>0</v>
      </c>
      <c r="BE35" s="69">
        <f t="shared" si="34"/>
        <v>0</v>
      </c>
      <c r="BF35" s="69">
        <f t="shared" si="34"/>
        <v>0</v>
      </c>
      <c r="BG35" s="69">
        <f t="shared" si="34"/>
        <v>0</v>
      </c>
      <c r="BH35" s="69">
        <f t="shared" si="34"/>
        <v>0</v>
      </c>
      <c r="BI35" s="69">
        <f t="shared" si="34"/>
        <v>0</v>
      </c>
      <c r="BJ35" s="69">
        <f t="shared" si="34"/>
        <v>0</v>
      </c>
      <c r="BK35" s="69">
        <f t="shared" si="34"/>
        <v>0</v>
      </c>
      <c r="BL35" s="69">
        <f t="shared" si="34"/>
        <v>0</v>
      </c>
      <c r="BM35" s="69">
        <f t="shared" si="34"/>
        <v>0</v>
      </c>
    </row>
    <row r="36" spans="1:66" s="14" customFormat="1" x14ac:dyDescent="0.15">
      <c r="B36" s="34"/>
      <c r="C36" s="280"/>
      <c r="D36" s="281"/>
      <c r="E36" s="64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</row>
    <row r="37" spans="1:66" s="14" customFormat="1" x14ac:dyDescent="0.15">
      <c r="A37" s="50" t="s">
        <v>170</v>
      </c>
      <c r="B37" s="34" t="s">
        <v>1006</v>
      </c>
      <c r="C37" s="280">
        <v>0</v>
      </c>
      <c r="D37" s="281">
        <v>2.5000000000000001E-2</v>
      </c>
      <c r="E37" s="64">
        <v>0</v>
      </c>
      <c r="F37" s="69">
        <f t="shared" ref="F37:Q37" si="35">$C37</f>
        <v>0</v>
      </c>
      <c r="G37" s="69">
        <f t="shared" si="35"/>
        <v>0</v>
      </c>
      <c r="H37" s="69">
        <f t="shared" si="35"/>
        <v>0</v>
      </c>
      <c r="I37" s="69">
        <f t="shared" si="35"/>
        <v>0</v>
      </c>
      <c r="J37" s="69">
        <f t="shared" si="35"/>
        <v>0</v>
      </c>
      <c r="K37" s="69">
        <f t="shared" si="35"/>
        <v>0</v>
      </c>
      <c r="L37" s="69">
        <f t="shared" si="35"/>
        <v>0</v>
      </c>
      <c r="M37" s="69">
        <f t="shared" si="35"/>
        <v>0</v>
      </c>
      <c r="N37" s="69">
        <f t="shared" si="35"/>
        <v>0</v>
      </c>
      <c r="O37" s="69">
        <f t="shared" si="35"/>
        <v>0</v>
      </c>
      <c r="P37" s="69">
        <f t="shared" si="35"/>
        <v>0</v>
      </c>
      <c r="Q37" s="69">
        <f t="shared" si="35"/>
        <v>0</v>
      </c>
      <c r="R37" s="69">
        <f t="shared" ref="R37:AC37" si="36">$C37*(1+$D37)</f>
        <v>0</v>
      </c>
      <c r="S37" s="69">
        <f t="shared" si="36"/>
        <v>0</v>
      </c>
      <c r="T37" s="69">
        <f t="shared" si="36"/>
        <v>0</v>
      </c>
      <c r="U37" s="69">
        <f t="shared" si="36"/>
        <v>0</v>
      </c>
      <c r="V37" s="69">
        <f t="shared" si="36"/>
        <v>0</v>
      </c>
      <c r="W37" s="69">
        <f t="shared" si="36"/>
        <v>0</v>
      </c>
      <c r="X37" s="69">
        <f t="shared" si="36"/>
        <v>0</v>
      </c>
      <c r="Y37" s="69">
        <f t="shared" si="36"/>
        <v>0</v>
      </c>
      <c r="Z37" s="69">
        <f t="shared" si="36"/>
        <v>0</v>
      </c>
      <c r="AA37" s="69">
        <f t="shared" si="36"/>
        <v>0</v>
      </c>
      <c r="AB37" s="69">
        <f t="shared" si="36"/>
        <v>0</v>
      </c>
      <c r="AC37" s="69">
        <f t="shared" si="36"/>
        <v>0</v>
      </c>
      <c r="AD37" s="69">
        <f t="shared" ref="AD37:AO37" si="37">$AC37*(1+$D37)</f>
        <v>0</v>
      </c>
      <c r="AE37" s="69">
        <f t="shared" si="37"/>
        <v>0</v>
      </c>
      <c r="AF37" s="69">
        <f t="shared" si="37"/>
        <v>0</v>
      </c>
      <c r="AG37" s="69">
        <f t="shared" si="37"/>
        <v>0</v>
      </c>
      <c r="AH37" s="69">
        <f t="shared" si="37"/>
        <v>0</v>
      </c>
      <c r="AI37" s="69">
        <f t="shared" si="37"/>
        <v>0</v>
      </c>
      <c r="AJ37" s="69">
        <f t="shared" si="37"/>
        <v>0</v>
      </c>
      <c r="AK37" s="69">
        <f t="shared" si="37"/>
        <v>0</v>
      </c>
      <c r="AL37" s="69">
        <f t="shared" si="37"/>
        <v>0</v>
      </c>
      <c r="AM37" s="69">
        <f t="shared" si="37"/>
        <v>0</v>
      </c>
      <c r="AN37" s="69">
        <f t="shared" si="37"/>
        <v>0</v>
      </c>
      <c r="AO37" s="69">
        <f t="shared" si="37"/>
        <v>0</v>
      </c>
      <c r="AP37" s="69">
        <f t="shared" ref="AP37:BA37" si="38">$AO37*(1+$D37)</f>
        <v>0</v>
      </c>
      <c r="AQ37" s="69">
        <f t="shared" si="38"/>
        <v>0</v>
      </c>
      <c r="AR37" s="69">
        <f t="shared" si="38"/>
        <v>0</v>
      </c>
      <c r="AS37" s="69">
        <f t="shared" si="38"/>
        <v>0</v>
      </c>
      <c r="AT37" s="69">
        <f t="shared" si="38"/>
        <v>0</v>
      </c>
      <c r="AU37" s="69">
        <f t="shared" si="38"/>
        <v>0</v>
      </c>
      <c r="AV37" s="69">
        <f t="shared" si="38"/>
        <v>0</v>
      </c>
      <c r="AW37" s="69">
        <f t="shared" si="38"/>
        <v>0</v>
      </c>
      <c r="AX37" s="69">
        <f t="shared" si="38"/>
        <v>0</v>
      </c>
      <c r="AY37" s="69">
        <f t="shared" si="38"/>
        <v>0</v>
      </c>
      <c r="AZ37" s="69">
        <f t="shared" si="38"/>
        <v>0</v>
      </c>
      <c r="BA37" s="69">
        <f t="shared" si="38"/>
        <v>0</v>
      </c>
      <c r="BB37" s="69">
        <f t="shared" ref="BB37:BM37" si="39">$BA37*(1+$D37)</f>
        <v>0</v>
      </c>
      <c r="BC37" s="69">
        <f t="shared" si="39"/>
        <v>0</v>
      </c>
      <c r="BD37" s="69">
        <f t="shared" si="39"/>
        <v>0</v>
      </c>
      <c r="BE37" s="69">
        <f t="shared" si="39"/>
        <v>0</v>
      </c>
      <c r="BF37" s="69">
        <f t="shared" si="39"/>
        <v>0</v>
      </c>
      <c r="BG37" s="69">
        <f t="shared" si="39"/>
        <v>0</v>
      </c>
      <c r="BH37" s="69">
        <f t="shared" si="39"/>
        <v>0</v>
      </c>
      <c r="BI37" s="69">
        <f t="shared" si="39"/>
        <v>0</v>
      </c>
      <c r="BJ37" s="69">
        <f t="shared" si="39"/>
        <v>0</v>
      </c>
      <c r="BK37" s="69">
        <f t="shared" si="39"/>
        <v>0</v>
      </c>
      <c r="BL37" s="69">
        <f t="shared" si="39"/>
        <v>0</v>
      </c>
      <c r="BM37" s="69">
        <f t="shared" si="39"/>
        <v>0</v>
      </c>
    </row>
    <row r="38" spans="1:66" s="14" customFormat="1" x14ac:dyDescent="0.15">
      <c r="A38" s="50"/>
      <c r="B38" s="75"/>
      <c r="C38" s="280"/>
      <c r="D38" s="266"/>
      <c r="E38" s="86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</row>
    <row r="39" spans="1:66" s="14" customFormat="1" x14ac:dyDescent="0.15">
      <c r="A39" s="50" t="s">
        <v>167</v>
      </c>
      <c r="B39" s="75" t="s">
        <v>1005</v>
      </c>
      <c r="C39" s="280"/>
      <c r="D39" s="266" t="s">
        <v>288</v>
      </c>
      <c r="E39" s="86">
        <f>'CAPEX-DEP_CWS '!E69</f>
        <v>0</v>
      </c>
      <c r="F39" s="86">
        <f>'CAPEX-DEP_CWS '!F69</f>
        <v>0</v>
      </c>
      <c r="G39" s="86">
        <f>'CAPEX-DEP_CWS '!G69</f>
        <v>0</v>
      </c>
      <c r="H39" s="86">
        <f>'CAPEX-DEP_CWS '!H69</f>
        <v>0</v>
      </c>
      <c r="I39" s="86">
        <f>'CAPEX-DEP_CWS '!I69</f>
        <v>173250</v>
      </c>
      <c r="J39" s="86">
        <f>'CAPEX-DEP_CWS '!J69</f>
        <v>175916.66666666666</v>
      </c>
      <c r="K39" s="86">
        <f>'CAPEX-DEP_CWS '!K69</f>
        <v>175916.66666666666</v>
      </c>
      <c r="L39" s="86">
        <f>'CAPEX-DEP_CWS '!L69</f>
        <v>177250</v>
      </c>
      <c r="M39" s="86">
        <f>'CAPEX-DEP_CWS '!M69</f>
        <v>177250</v>
      </c>
      <c r="N39" s="86">
        <f>'CAPEX-DEP_CWS '!N69</f>
        <v>177250</v>
      </c>
      <c r="O39" s="86">
        <f>'CAPEX-DEP_CWS '!O69</f>
        <v>177250</v>
      </c>
      <c r="P39" s="86">
        <f>'CAPEX-DEP_CWS '!P69</f>
        <v>177250</v>
      </c>
      <c r="Q39" s="86">
        <f>'CAPEX-DEP_CWS '!Q69</f>
        <v>177250</v>
      </c>
      <c r="R39" s="86">
        <f>'CAPEX-DEP_CWS '!R69</f>
        <v>177250</v>
      </c>
      <c r="S39" s="86">
        <f>'CAPEX-DEP_CWS '!S69</f>
        <v>177250</v>
      </c>
      <c r="T39" s="86">
        <f>'CAPEX-DEP_CWS '!T69</f>
        <v>177250</v>
      </c>
      <c r="U39" s="86">
        <f>'CAPEX-DEP_CWS '!U69</f>
        <v>177250</v>
      </c>
      <c r="V39" s="86">
        <f>'CAPEX-DEP_CWS '!V69</f>
        <v>177250</v>
      </c>
      <c r="W39" s="86">
        <f>'CAPEX-DEP_CWS '!W69</f>
        <v>177250</v>
      </c>
      <c r="X39" s="86">
        <f>'CAPEX-DEP_CWS '!X69</f>
        <v>177250</v>
      </c>
      <c r="Y39" s="86">
        <f>'CAPEX-DEP_CWS '!Y69</f>
        <v>177250</v>
      </c>
      <c r="Z39" s="86">
        <f>'CAPEX-DEP_CWS '!Z69</f>
        <v>177250</v>
      </c>
      <c r="AA39" s="86">
        <f>'CAPEX-DEP_CWS '!AA69</f>
        <v>177250</v>
      </c>
      <c r="AB39" s="86">
        <f>'CAPEX-DEP_CWS '!AB69</f>
        <v>177250</v>
      </c>
      <c r="AC39" s="86">
        <f>'CAPEX-DEP_CWS '!AC69</f>
        <v>177250</v>
      </c>
      <c r="AD39" s="86">
        <f>'CAPEX-DEP_CWS '!AD69</f>
        <v>177250</v>
      </c>
      <c r="AE39" s="86">
        <f>'CAPEX-DEP_CWS '!AE69</f>
        <v>177250</v>
      </c>
      <c r="AF39" s="86">
        <f>'CAPEX-DEP_CWS '!AF69</f>
        <v>177250</v>
      </c>
      <c r="AG39" s="86">
        <f>'CAPEX-DEP_CWS '!AG69</f>
        <v>177250</v>
      </c>
      <c r="AH39" s="86">
        <f>'CAPEX-DEP_CWS '!AH69</f>
        <v>177250</v>
      </c>
      <c r="AI39" s="86">
        <f>'CAPEX-DEP_CWS '!AI69</f>
        <v>177250</v>
      </c>
      <c r="AJ39" s="86">
        <f>'CAPEX-DEP_CWS '!AJ69</f>
        <v>177250</v>
      </c>
      <c r="AK39" s="86">
        <f>'CAPEX-DEP_CWS '!AK69</f>
        <v>177250</v>
      </c>
      <c r="AL39" s="86">
        <f>'CAPEX-DEP_CWS '!AL69</f>
        <v>177250</v>
      </c>
      <c r="AM39" s="86">
        <f>'CAPEX-DEP_CWS '!AM69</f>
        <v>177250</v>
      </c>
      <c r="AN39" s="86">
        <f>'CAPEX-DEP_CWS '!AN69</f>
        <v>177250</v>
      </c>
      <c r="AO39" s="86">
        <f>'CAPEX-DEP_CWS '!AO69</f>
        <v>177250</v>
      </c>
      <c r="AP39" s="86">
        <f>'CAPEX-DEP_CWS '!AP69</f>
        <v>177250</v>
      </c>
      <c r="AQ39" s="86">
        <f>'CAPEX-DEP_CWS '!AQ69</f>
        <v>177250</v>
      </c>
      <c r="AR39" s="86">
        <f>'CAPEX-DEP_CWS '!AR69</f>
        <v>177250</v>
      </c>
      <c r="AS39" s="86">
        <f>'CAPEX-DEP_CWS '!AS69</f>
        <v>177250</v>
      </c>
      <c r="AT39" s="86">
        <f>'CAPEX-DEP_CWS '!AT69</f>
        <v>177250</v>
      </c>
      <c r="AU39" s="86">
        <f>'CAPEX-DEP_CWS '!AU69</f>
        <v>177250</v>
      </c>
      <c r="AV39" s="86">
        <f>'CAPEX-DEP_CWS '!AV69</f>
        <v>177250</v>
      </c>
      <c r="AW39" s="86">
        <f>'CAPEX-DEP_CWS '!AW69</f>
        <v>177250</v>
      </c>
      <c r="AX39" s="86">
        <f>'CAPEX-DEP_CWS '!AX69</f>
        <v>177250</v>
      </c>
      <c r="AY39" s="86">
        <f>'CAPEX-DEP_CWS '!AY69</f>
        <v>177250</v>
      </c>
      <c r="AZ39" s="86">
        <f>'CAPEX-DEP_CWS '!AZ69</f>
        <v>177250</v>
      </c>
      <c r="BA39" s="86">
        <f>'CAPEX-DEP_CWS '!BA69</f>
        <v>177250</v>
      </c>
      <c r="BB39" s="86">
        <f>'CAPEX-DEP_CWS '!BB69</f>
        <v>177250</v>
      </c>
      <c r="BC39" s="86">
        <f>'CAPEX-DEP_CWS '!BC69</f>
        <v>177250</v>
      </c>
      <c r="BD39" s="86">
        <f>'CAPEX-DEP_CWS '!BD69</f>
        <v>177250</v>
      </c>
      <c r="BE39" s="86">
        <f>'CAPEX-DEP_CWS '!BE69</f>
        <v>177250</v>
      </c>
      <c r="BF39" s="86">
        <f>'CAPEX-DEP_CWS '!BF69</f>
        <v>177250</v>
      </c>
      <c r="BG39" s="86">
        <f>'CAPEX-DEP_CWS '!BG69</f>
        <v>177250</v>
      </c>
      <c r="BH39" s="86">
        <f>'CAPEX-DEP_CWS '!BH69</f>
        <v>177250</v>
      </c>
      <c r="BI39" s="86">
        <f>'CAPEX-DEP_CWS '!BI69</f>
        <v>177250</v>
      </c>
      <c r="BJ39" s="86">
        <f>'CAPEX-DEP_CWS '!BJ69</f>
        <v>177250</v>
      </c>
      <c r="BK39" s="86">
        <f>'CAPEX-DEP_CWS '!BK69</f>
        <v>177250</v>
      </c>
      <c r="BL39" s="86">
        <f>'CAPEX-DEP_CWS '!BL69</f>
        <v>177250</v>
      </c>
      <c r="BM39" s="86">
        <f>'CAPEX-DEP_CWS '!BM69</f>
        <v>177250</v>
      </c>
    </row>
    <row r="40" spans="1:66" s="14" customFormat="1" x14ac:dyDescent="0.15">
      <c r="A40" s="50"/>
      <c r="B40" s="75"/>
      <c r="C40" s="82"/>
      <c r="D40" s="74"/>
      <c r="E40" s="86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</row>
    <row r="41" spans="1:66" s="14" customFormat="1" x14ac:dyDescent="0.15">
      <c r="A41" s="14" t="s">
        <v>289</v>
      </c>
      <c r="B41" s="34"/>
      <c r="C41" s="27"/>
      <c r="D41" s="10"/>
      <c r="E41" s="64">
        <f t="shared" ref="E41:AJ41" si="40">E39+E37+E35+E33+E27+E21+E13+E6</f>
        <v>0</v>
      </c>
      <c r="F41" s="64">
        <f t="shared" si="40"/>
        <v>0</v>
      </c>
      <c r="G41" s="64">
        <f t="shared" si="40"/>
        <v>0</v>
      </c>
      <c r="H41" s="64">
        <f t="shared" si="40"/>
        <v>0</v>
      </c>
      <c r="I41" s="64">
        <f t="shared" si="40"/>
        <v>10373250</v>
      </c>
      <c r="J41" s="64">
        <f t="shared" si="40"/>
        <v>5375916.666666667</v>
      </c>
      <c r="K41" s="64">
        <f t="shared" si="40"/>
        <v>5375916.666666667</v>
      </c>
      <c r="L41" s="64">
        <f t="shared" si="40"/>
        <v>5407250</v>
      </c>
      <c r="M41" s="64">
        <f t="shared" si="40"/>
        <v>5407250</v>
      </c>
      <c r="N41" s="64">
        <f t="shared" si="40"/>
        <v>5407250</v>
      </c>
      <c r="O41" s="64">
        <f t="shared" si="40"/>
        <v>5407250</v>
      </c>
      <c r="P41" s="64">
        <f t="shared" si="40"/>
        <v>5407250</v>
      </c>
      <c r="Q41" s="64">
        <f t="shared" si="40"/>
        <v>5407250</v>
      </c>
      <c r="R41" s="64">
        <f t="shared" si="40"/>
        <v>5907250</v>
      </c>
      <c r="S41" s="64">
        <f t="shared" si="40"/>
        <v>5907250</v>
      </c>
      <c r="T41" s="64">
        <f t="shared" si="40"/>
        <v>5907250</v>
      </c>
      <c r="U41" s="64">
        <f t="shared" si="40"/>
        <v>5907250</v>
      </c>
      <c r="V41" s="64">
        <f t="shared" si="40"/>
        <v>5907250</v>
      </c>
      <c r="W41" s="64">
        <f t="shared" si="40"/>
        <v>5907250</v>
      </c>
      <c r="X41" s="64">
        <f t="shared" si="40"/>
        <v>5907250</v>
      </c>
      <c r="Y41" s="64">
        <f t="shared" si="40"/>
        <v>5907250</v>
      </c>
      <c r="Z41" s="64">
        <f t="shared" si="40"/>
        <v>5907250</v>
      </c>
      <c r="AA41" s="64">
        <f t="shared" si="40"/>
        <v>5907250</v>
      </c>
      <c r="AB41" s="64">
        <f t="shared" si="40"/>
        <v>5907250</v>
      </c>
      <c r="AC41" s="64">
        <f t="shared" si="40"/>
        <v>5907250</v>
      </c>
      <c r="AD41" s="64">
        <f t="shared" si="40"/>
        <v>6457250.0000000009</v>
      </c>
      <c r="AE41" s="64">
        <f t="shared" si="40"/>
        <v>6457250.0000000009</v>
      </c>
      <c r="AF41" s="64">
        <f t="shared" si="40"/>
        <v>6457250.0000000009</v>
      </c>
      <c r="AG41" s="64">
        <f t="shared" si="40"/>
        <v>6457250.0000000009</v>
      </c>
      <c r="AH41" s="64">
        <f t="shared" si="40"/>
        <v>6457250.0000000009</v>
      </c>
      <c r="AI41" s="64">
        <f t="shared" si="40"/>
        <v>6457250.0000000009</v>
      </c>
      <c r="AJ41" s="64">
        <f t="shared" si="40"/>
        <v>6457250.0000000009</v>
      </c>
      <c r="AK41" s="64">
        <f t="shared" ref="AK41:BM41" si="41">AK39+AK37+AK35+AK33+AK27+AK21+AK13+AK6</f>
        <v>6457250.0000000009</v>
      </c>
      <c r="AL41" s="64">
        <f t="shared" si="41"/>
        <v>6457250.0000000009</v>
      </c>
      <c r="AM41" s="64">
        <f t="shared" si="41"/>
        <v>6457250.0000000009</v>
      </c>
      <c r="AN41" s="64">
        <f t="shared" si="41"/>
        <v>6457250.0000000009</v>
      </c>
      <c r="AO41" s="64">
        <f t="shared" si="41"/>
        <v>6457250.0000000009</v>
      </c>
      <c r="AP41" s="64">
        <f t="shared" si="41"/>
        <v>7062250.0000000019</v>
      </c>
      <c r="AQ41" s="64">
        <f t="shared" si="41"/>
        <v>7062250.0000000019</v>
      </c>
      <c r="AR41" s="64">
        <f t="shared" si="41"/>
        <v>7062250.0000000019</v>
      </c>
      <c r="AS41" s="64">
        <f t="shared" si="41"/>
        <v>7062250.0000000019</v>
      </c>
      <c r="AT41" s="64">
        <f t="shared" si="41"/>
        <v>7062250.0000000019</v>
      </c>
      <c r="AU41" s="64">
        <f t="shared" si="41"/>
        <v>7062250.0000000019</v>
      </c>
      <c r="AV41" s="64">
        <f t="shared" si="41"/>
        <v>7062250.0000000019</v>
      </c>
      <c r="AW41" s="64">
        <f t="shared" si="41"/>
        <v>7062250.0000000019</v>
      </c>
      <c r="AX41" s="64">
        <f t="shared" si="41"/>
        <v>7062250.0000000019</v>
      </c>
      <c r="AY41" s="64">
        <f t="shared" si="41"/>
        <v>7062250.0000000019</v>
      </c>
      <c r="AZ41" s="64">
        <f t="shared" si="41"/>
        <v>7062250.0000000019</v>
      </c>
      <c r="BA41" s="64">
        <f t="shared" si="41"/>
        <v>7062250.0000000019</v>
      </c>
      <c r="BB41" s="64">
        <f t="shared" si="41"/>
        <v>7727750.0000000028</v>
      </c>
      <c r="BC41" s="64">
        <f t="shared" si="41"/>
        <v>7727750.0000000028</v>
      </c>
      <c r="BD41" s="64">
        <f t="shared" si="41"/>
        <v>7727750.0000000028</v>
      </c>
      <c r="BE41" s="64">
        <f t="shared" si="41"/>
        <v>7727750.0000000028</v>
      </c>
      <c r="BF41" s="64">
        <f t="shared" si="41"/>
        <v>7727750.0000000028</v>
      </c>
      <c r="BG41" s="64">
        <f t="shared" si="41"/>
        <v>7727750.0000000028</v>
      </c>
      <c r="BH41" s="64">
        <f t="shared" si="41"/>
        <v>7727750.0000000028</v>
      </c>
      <c r="BI41" s="64">
        <f t="shared" si="41"/>
        <v>7727750.0000000028</v>
      </c>
      <c r="BJ41" s="64">
        <f t="shared" si="41"/>
        <v>7727750.0000000028</v>
      </c>
      <c r="BK41" s="64">
        <f t="shared" si="41"/>
        <v>7727750.0000000028</v>
      </c>
      <c r="BL41" s="64">
        <f t="shared" si="41"/>
        <v>7727750.0000000028</v>
      </c>
      <c r="BM41" s="64">
        <f t="shared" si="41"/>
        <v>7727750.0000000028</v>
      </c>
      <c r="BN41" s="35">
        <f>SUM(E41:BM41)</f>
        <v>379422583.33333337</v>
      </c>
    </row>
    <row r="42" spans="1:66" x14ac:dyDescent="0.15">
      <c r="A42" s="33"/>
      <c r="B42" s="34"/>
      <c r="C42" s="78"/>
      <c r="D42" s="34"/>
      <c r="E42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  <ignoredErrors>
    <ignoredError sqref="I19" formula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" style="51" customWidth="1"/>
    <col min="2" max="2" width="13.6640625" style="276" bestFit="1" customWidth="1"/>
    <col min="3" max="3" width="9.5" style="56" customWidth="1"/>
    <col min="4" max="4" width="11.1640625" style="52" bestFit="1" customWidth="1"/>
    <col min="5" max="5" width="9.6640625" style="52" bestFit="1" customWidth="1"/>
    <col min="6" max="8" width="10.83203125" style="52" customWidth="1"/>
    <col min="9" max="10" width="12.33203125" style="52" customWidth="1"/>
    <col min="11" max="63" width="9.6640625" style="52" bestFit="1" customWidth="1"/>
    <col min="64" max="16384" width="9.1640625" style="52"/>
  </cols>
  <sheetData>
    <row r="1" spans="1:64" ht="14" x14ac:dyDescent="0.15">
      <c r="A1" s="51" t="s">
        <v>762</v>
      </c>
      <c r="D1" s="387" t="s">
        <v>35</v>
      </c>
      <c r="E1" s="387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 t="s">
        <v>36</v>
      </c>
      <c r="Q1" s="387"/>
      <c r="R1" s="387"/>
      <c r="S1" s="387"/>
      <c r="T1" s="387"/>
      <c r="U1" s="387"/>
      <c r="V1" s="387"/>
      <c r="W1" s="387"/>
      <c r="X1" s="387"/>
      <c r="Y1" s="387"/>
      <c r="Z1" s="387"/>
      <c r="AA1" s="387"/>
      <c r="AB1" s="387" t="s">
        <v>37</v>
      </c>
      <c r="AC1" s="387"/>
      <c r="AD1" s="387"/>
      <c r="AE1" s="387"/>
      <c r="AF1" s="387"/>
      <c r="AG1" s="387"/>
      <c r="AH1" s="387"/>
      <c r="AI1" s="387"/>
      <c r="AJ1" s="387"/>
      <c r="AK1" s="387"/>
      <c r="AL1" s="387"/>
      <c r="AM1" s="387"/>
      <c r="AN1" s="387" t="s">
        <v>38</v>
      </c>
      <c r="AO1" s="387"/>
      <c r="AP1" s="387"/>
      <c r="AQ1" s="387"/>
      <c r="AR1" s="387"/>
      <c r="AS1" s="387"/>
      <c r="AT1" s="387"/>
      <c r="AU1" s="387"/>
      <c r="AV1" s="387"/>
      <c r="AW1" s="387"/>
      <c r="AX1" s="387"/>
      <c r="AY1" s="387"/>
      <c r="AZ1" s="387" t="s">
        <v>39</v>
      </c>
      <c r="BA1" s="387"/>
      <c r="BB1" s="387"/>
      <c r="BC1" s="387"/>
      <c r="BD1" s="387"/>
      <c r="BE1" s="387"/>
      <c r="BF1" s="387"/>
      <c r="BG1" s="387"/>
      <c r="BH1" s="387"/>
      <c r="BI1" s="387"/>
      <c r="BJ1" s="387"/>
      <c r="BK1" s="387"/>
      <c r="BL1" s="35"/>
    </row>
    <row r="2" spans="1:64" ht="14" x14ac:dyDescent="0.15">
      <c r="B2" s="276" t="s">
        <v>198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tr">
        <f>STAFF_CWS!$A$29</f>
        <v>Teléfono Cantidad (P)</v>
      </c>
      <c r="B3" s="278"/>
      <c r="C3" s="53"/>
    </row>
    <row r="5" spans="1:64" ht="14" x14ac:dyDescent="0.15">
      <c r="A5" s="51" t="str">
        <f>STAFF_CWS!$A$8</f>
        <v>Ejecutivo</v>
      </c>
      <c r="D5" s="55">
        <f>STAFF_CWS!H29</f>
        <v>0</v>
      </c>
      <c r="E5" s="55">
        <f>STAFF_CWS!I29</f>
        <v>0</v>
      </c>
      <c r="F5" s="55">
        <f>STAFF_CWS!J29</f>
        <v>0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tr">
        <f>STAFF_CWS!$A$33</f>
        <v>Business Operations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tr">
        <f>STAFF_CWS!$A$55</f>
        <v>Sales and Mkt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tr">
        <f>STAFF_CWS!$A$83</f>
        <v>Producción</v>
      </c>
      <c r="D8" s="55">
        <f>STAFF_CWS!H137</f>
        <v>0</v>
      </c>
      <c r="E8" s="55">
        <f>STAFF_CWS!I137</f>
        <v>0</v>
      </c>
      <c r="F8" s="55">
        <f>STAFF_CWS!J137</f>
        <v>0</v>
      </c>
      <c r="G8" s="55">
        <f>STAFF_CWS!K137</f>
        <v>0</v>
      </c>
      <c r="H8" s="55">
        <f>STAFF_CWS!L137</f>
        <v>0</v>
      </c>
      <c r="I8" s="55">
        <f>STAFF_CWS!M137</f>
        <v>0</v>
      </c>
      <c r="J8" s="55">
        <f>STAFF_CWS!N137</f>
        <v>1</v>
      </c>
      <c r="K8" s="55">
        <f>STAFF_CWS!O137</f>
        <v>1</v>
      </c>
      <c r="L8" s="55">
        <f>STAFF_CWS!P137</f>
        <v>1</v>
      </c>
      <c r="M8" s="55">
        <f>STAFF_CWS!Q137</f>
        <v>1</v>
      </c>
      <c r="N8" s="55">
        <f>STAFF_CWS!R137</f>
        <v>1</v>
      </c>
      <c r="O8" s="55">
        <f>STAFF_CWS!S137</f>
        <v>1</v>
      </c>
      <c r="P8" s="55">
        <f>STAFF_CWS!T137</f>
        <v>1</v>
      </c>
      <c r="Q8" s="55">
        <f>STAFF_CWS!U137</f>
        <v>1</v>
      </c>
      <c r="R8" s="55">
        <f>STAFF_CWS!V137</f>
        <v>1</v>
      </c>
      <c r="S8" s="55">
        <f>STAFF_CWS!W137</f>
        <v>1</v>
      </c>
      <c r="T8" s="55">
        <f>STAFF_CWS!X137</f>
        <v>1</v>
      </c>
      <c r="U8" s="55">
        <f>STAFF_CWS!Y137</f>
        <v>1</v>
      </c>
      <c r="V8" s="55">
        <f>STAFF_CWS!Z137</f>
        <v>1</v>
      </c>
      <c r="W8" s="55">
        <f>STAFF_CWS!AA137</f>
        <v>1</v>
      </c>
      <c r="X8" s="55">
        <f>STAFF_CWS!AB137</f>
        <v>1</v>
      </c>
      <c r="Y8" s="55">
        <f>STAFF_CWS!AC137</f>
        <v>1</v>
      </c>
      <c r="Z8" s="55">
        <f>STAFF_CWS!AD137</f>
        <v>1</v>
      </c>
      <c r="AA8" s="55">
        <f>STAFF_CWS!AE137</f>
        <v>1</v>
      </c>
      <c r="AB8" s="55">
        <f>STAFF_CWS!AF137</f>
        <v>1</v>
      </c>
      <c r="AC8" s="55">
        <f>STAFF_CWS!AG137</f>
        <v>1</v>
      </c>
      <c r="AD8" s="55">
        <f>STAFF_CWS!AH137</f>
        <v>1</v>
      </c>
      <c r="AE8" s="55">
        <f>STAFF_CWS!AI137</f>
        <v>1</v>
      </c>
      <c r="AF8" s="55">
        <f>STAFF_CWS!AJ137</f>
        <v>1</v>
      </c>
      <c r="AG8" s="55">
        <f>STAFF_CWS!AK137</f>
        <v>1</v>
      </c>
      <c r="AH8" s="55">
        <f>STAFF_CWS!AL137</f>
        <v>1</v>
      </c>
      <c r="AI8" s="55">
        <f>STAFF_CWS!AM137</f>
        <v>1</v>
      </c>
      <c r="AJ8" s="55">
        <f>STAFF_CWS!AN137</f>
        <v>1</v>
      </c>
      <c r="AK8" s="55">
        <f>STAFF_CWS!AO137</f>
        <v>1</v>
      </c>
      <c r="AL8" s="55">
        <f>STAFF_CWS!AP137</f>
        <v>1</v>
      </c>
      <c r="AM8" s="55">
        <f>STAFF_CWS!AQ137</f>
        <v>1</v>
      </c>
      <c r="AN8" s="55">
        <f>STAFF_CWS!AR137</f>
        <v>1</v>
      </c>
      <c r="AO8" s="55">
        <f>STAFF_CWS!AS137</f>
        <v>1</v>
      </c>
      <c r="AP8" s="55">
        <f>STAFF_CWS!AT137</f>
        <v>1</v>
      </c>
      <c r="AQ8" s="55">
        <f>STAFF_CWS!AU137</f>
        <v>1</v>
      </c>
      <c r="AR8" s="55">
        <f>STAFF_CWS!AV137</f>
        <v>1</v>
      </c>
      <c r="AS8" s="55">
        <f>STAFF_CWS!AW137</f>
        <v>1</v>
      </c>
      <c r="AT8" s="55">
        <f>STAFF_CWS!AX137</f>
        <v>1</v>
      </c>
      <c r="AU8" s="55">
        <f>STAFF_CWS!AY137</f>
        <v>1</v>
      </c>
      <c r="AV8" s="55">
        <f>STAFF_CWS!AZ137</f>
        <v>1</v>
      </c>
      <c r="AW8" s="55">
        <f>STAFF_CWS!BA137</f>
        <v>1</v>
      </c>
      <c r="AX8" s="55">
        <f>STAFF_CWS!BB137</f>
        <v>1</v>
      </c>
      <c r="AY8" s="55">
        <f>STAFF_CWS!BC137</f>
        <v>1</v>
      </c>
      <c r="AZ8" s="55">
        <f>STAFF_CWS!BD137</f>
        <v>1</v>
      </c>
      <c r="BA8" s="55">
        <f>STAFF_CWS!BE137</f>
        <v>1</v>
      </c>
      <c r="BB8" s="55">
        <f>STAFF_CWS!BF137</f>
        <v>1</v>
      </c>
      <c r="BC8" s="55">
        <f>STAFF_CWS!BG137</f>
        <v>1</v>
      </c>
      <c r="BD8" s="55">
        <f>STAFF_CWS!BH137</f>
        <v>1</v>
      </c>
      <c r="BE8" s="55">
        <f>STAFF_CWS!BI137</f>
        <v>1</v>
      </c>
      <c r="BF8" s="55">
        <f>STAFF_CWS!BJ137</f>
        <v>1</v>
      </c>
      <c r="BG8" s="55">
        <f>STAFF_CWS!BK137</f>
        <v>1</v>
      </c>
      <c r="BH8" s="55">
        <f>STAFF_CWS!BL137</f>
        <v>1</v>
      </c>
      <c r="BI8" s="55">
        <f>STAFF_CWS!BM137</f>
        <v>1</v>
      </c>
      <c r="BJ8" s="55">
        <f>STAFF_CWS!BN137</f>
        <v>1</v>
      </c>
      <c r="BK8" s="55">
        <f>STAFF_CWS!BO137</f>
        <v>1</v>
      </c>
    </row>
    <row r="9" spans="1:64" ht="14" x14ac:dyDescent="0.15">
      <c r="A9" s="51" t="s">
        <v>1003</v>
      </c>
      <c r="C9" s="57">
        <f>ROUNDUP(+STAFFPLAN_CWS!B24,0)</f>
        <v>0</v>
      </c>
      <c r="D9" s="55">
        <f>SUM(D5:D8)</f>
        <v>0</v>
      </c>
      <c r="E9" s="55">
        <f t="shared" ref="E9:BK9" si="0">SUM(E5:E8)</f>
        <v>0</v>
      </c>
      <c r="F9" s="55">
        <f t="shared" si="0"/>
        <v>0</v>
      </c>
      <c r="G9" s="55">
        <f t="shared" si="0"/>
        <v>2</v>
      </c>
      <c r="H9" s="55">
        <f t="shared" si="0"/>
        <v>2</v>
      </c>
      <c r="I9" s="55">
        <f t="shared" si="0"/>
        <v>2</v>
      </c>
      <c r="J9" s="55">
        <f t="shared" si="0"/>
        <v>3</v>
      </c>
      <c r="K9" s="55">
        <f t="shared" si="0"/>
        <v>3</v>
      </c>
      <c r="L9" s="55">
        <f t="shared" si="0"/>
        <v>3</v>
      </c>
      <c r="M9" s="55">
        <f t="shared" si="0"/>
        <v>3</v>
      </c>
      <c r="N9" s="55">
        <f t="shared" si="0"/>
        <v>3</v>
      </c>
      <c r="O9" s="55">
        <f t="shared" si="0"/>
        <v>3</v>
      </c>
      <c r="P9" s="55">
        <f t="shared" si="0"/>
        <v>3</v>
      </c>
      <c r="Q9" s="55">
        <f t="shared" si="0"/>
        <v>3</v>
      </c>
      <c r="R9" s="55">
        <f t="shared" si="0"/>
        <v>3</v>
      </c>
      <c r="S9" s="55">
        <f t="shared" si="0"/>
        <v>3</v>
      </c>
      <c r="T9" s="55">
        <f t="shared" si="0"/>
        <v>3</v>
      </c>
      <c r="U9" s="55">
        <f t="shared" si="0"/>
        <v>3</v>
      </c>
      <c r="V9" s="55">
        <f t="shared" si="0"/>
        <v>3</v>
      </c>
      <c r="W9" s="55">
        <f t="shared" si="0"/>
        <v>3</v>
      </c>
      <c r="X9" s="55">
        <f t="shared" si="0"/>
        <v>3</v>
      </c>
      <c r="Y9" s="55">
        <f t="shared" si="0"/>
        <v>3</v>
      </c>
      <c r="Z9" s="55">
        <f t="shared" si="0"/>
        <v>3</v>
      </c>
      <c r="AA9" s="55">
        <f t="shared" si="0"/>
        <v>3</v>
      </c>
      <c r="AB9" s="55">
        <f t="shared" si="0"/>
        <v>3</v>
      </c>
      <c r="AC9" s="55">
        <f t="shared" si="0"/>
        <v>3</v>
      </c>
      <c r="AD9" s="55">
        <f t="shared" si="0"/>
        <v>3</v>
      </c>
      <c r="AE9" s="55">
        <f t="shared" si="0"/>
        <v>3</v>
      </c>
      <c r="AF9" s="55">
        <f t="shared" si="0"/>
        <v>3</v>
      </c>
      <c r="AG9" s="55">
        <f t="shared" si="0"/>
        <v>3</v>
      </c>
      <c r="AH9" s="55">
        <f t="shared" si="0"/>
        <v>3</v>
      </c>
      <c r="AI9" s="55">
        <f t="shared" si="0"/>
        <v>3</v>
      </c>
      <c r="AJ9" s="55">
        <f t="shared" si="0"/>
        <v>3</v>
      </c>
      <c r="AK9" s="55">
        <f t="shared" si="0"/>
        <v>3</v>
      </c>
      <c r="AL9" s="55">
        <f t="shared" si="0"/>
        <v>3</v>
      </c>
      <c r="AM9" s="55">
        <f t="shared" si="0"/>
        <v>3</v>
      </c>
      <c r="AN9" s="55">
        <f t="shared" si="0"/>
        <v>3</v>
      </c>
      <c r="AO9" s="55">
        <f t="shared" si="0"/>
        <v>3</v>
      </c>
      <c r="AP9" s="55">
        <f t="shared" si="0"/>
        <v>3</v>
      </c>
      <c r="AQ9" s="55">
        <f t="shared" si="0"/>
        <v>3</v>
      </c>
      <c r="AR9" s="55">
        <f t="shared" si="0"/>
        <v>3</v>
      </c>
      <c r="AS9" s="55">
        <f t="shared" si="0"/>
        <v>3</v>
      </c>
      <c r="AT9" s="55">
        <f t="shared" si="0"/>
        <v>3</v>
      </c>
      <c r="AU9" s="55">
        <f t="shared" si="0"/>
        <v>3</v>
      </c>
      <c r="AV9" s="55">
        <f t="shared" si="0"/>
        <v>3</v>
      </c>
      <c r="AW9" s="55">
        <f t="shared" si="0"/>
        <v>3</v>
      </c>
      <c r="AX9" s="55">
        <f t="shared" si="0"/>
        <v>3</v>
      </c>
      <c r="AY9" s="55">
        <f t="shared" si="0"/>
        <v>3</v>
      </c>
      <c r="AZ9" s="55">
        <f t="shared" si="0"/>
        <v>3</v>
      </c>
      <c r="BA9" s="55">
        <f t="shared" si="0"/>
        <v>3</v>
      </c>
      <c r="BB9" s="55">
        <f t="shared" si="0"/>
        <v>3</v>
      </c>
      <c r="BC9" s="55">
        <f t="shared" si="0"/>
        <v>3</v>
      </c>
      <c r="BD9" s="55">
        <f t="shared" si="0"/>
        <v>3</v>
      </c>
      <c r="BE9" s="55">
        <f t="shared" si="0"/>
        <v>3</v>
      </c>
      <c r="BF9" s="55">
        <f t="shared" si="0"/>
        <v>3</v>
      </c>
      <c r="BG9" s="55">
        <f t="shared" si="0"/>
        <v>3</v>
      </c>
      <c r="BH9" s="55">
        <f t="shared" si="0"/>
        <v>3</v>
      </c>
      <c r="BI9" s="55">
        <f t="shared" si="0"/>
        <v>3</v>
      </c>
      <c r="BJ9" s="55">
        <f t="shared" si="0"/>
        <v>3</v>
      </c>
      <c r="BK9" s="55">
        <f t="shared" si="0"/>
        <v>3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0</v>
      </c>
      <c r="E10" s="55">
        <f t="shared" si="1"/>
        <v>0</v>
      </c>
      <c r="F10" s="55">
        <f t="shared" si="1"/>
        <v>0</v>
      </c>
      <c r="G10" s="55">
        <f t="shared" si="1"/>
        <v>2</v>
      </c>
      <c r="H10" s="55">
        <f t="shared" si="1"/>
        <v>0</v>
      </c>
      <c r="I10" s="55">
        <f t="shared" si="1"/>
        <v>0</v>
      </c>
      <c r="J10" s="55">
        <f t="shared" si="1"/>
        <v>1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tr">
        <f>STAFF_CWS!$A$30</f>
        <v>Uniforme Cantidad (C)</v>
      </c>
      <c r="B12" s="278"/>
      <c r="C12" s="53"/>
    </row>
    <row r="14" spans="1:64" ht="14" x14ac:dyDescent="0.15">
      <c r="A14" s="51" t="str">
        <f>STAFF_CWS!$A$8</f>
        <v>Ejecutivo</v>
      </c>
      <c r="D14" s="55">
        <f>STAFF_CWS!H30</f>
        <v>0</v>
      </c>
      <c r="E14" s="55">
        <f>STAFF_CWS!I30</f>
        <v>0</v>
      </c>
      <c r="F14" s="55">
        <f>STAFF_CWS!J30</f>
        <v>0</v>
      </c>
      <c r="G14" s="55">
        <f>STAFF_CWS!K30</f>
        <v>0</v>
      </c>
      <c r="H14" s="55">
        <f>STAFF_CWS!L30</f>
        <v>0</v>
      </c>
      <c r="I14" s="55">
        <f>STAFF_CWS!M30</f>
        <v>0</v>
      </c>
      <c r="J14" s="55">
        <f>STAFF_CWS!N30</f>
        <v>0</v>
      </c>
      <c r="K14" s="55">
        <f>STAFF_CWS!O30</f>
        <v>0</v>
      </c>
      <c r="L14" s="55">
        <f>STAFF_CWS!P30</f>
        <v>0</v>
      </c>
      <c r="M14" s="55">
        <f>STAFF_CWS!Q30</f>
        <v>0</v>
      </c>
      <c r="N14" s="55">
        <f>STAFF_CWS!R30</f>
        <v>0</v>
      </c>
      <c r="O14" s="55">
        <f>STAFF_CWS!S30</f>
        <v>0</v>
      </c>
      <c r="P14" s="55">
        <f>STAFF_CWS!T30</f>
        <v>0</v>
      </c>
      <c r="Q14" s="55">
        <f>STAFF_CWS!U30</f>
        <v>0</v>
      </c>
      <c r="R14" s="55">
        <f>STAFF_CWS!V30</f>
        <v>0</v>
      </c>
      <c r="S14" s="55">
        <f>STAFF_CWS!W30</f>
        <v>0</v>
      </c>
      <c r="T14" s="55">
        <f>STAFF_CWS!X30</f>
        <v>0</v>
      </c>
      <c r="U14" s="55">
        <f>STAFF_CWS!Y30</f>
        <v>0</v>
      </c>
      <c r="V14" s="55">
        <f>STAFF_CWS!Z30</f>
        <v>0</v>
      </c>
      <c r="W14" s="55">
        <f>STAFF_CWS!AA30</f>
        <v>0</v>
      </c>
      <c r="X14" s="55">
        <f>STAFF_CWS!AB30</f>
        <v>0</v>
      </c>
      <c r="Y14" s="55">
        <f>STAFF_CWS!AC30</f>
        <v>0</v>
      </c>
      <c r="Z14" s="55">
        <f>STAFF_CWS!AD30</f>
        <v>0</v>
      </c>
      <c r="AA14" s="55">
        <f>STAFF_CWS!AE30</f>
        <v>0</v>
      </c>
      <c r="AB14" s="55">
        <f>STAFF_CWS!AF30</f>
        <v>0</v>
      </c>
      <c r="AC14" s="55">
        <f>STAFF_CWS!AG30</f>
        <v>0</v>
      </c>
      <c r="AD14" s="55">
        <f>STAFF_CWS!AH30</f>
        <v>0</v>
      </c>
      <c r="AE14" s="55">
        <f>STAFF_CWS!AI30</f>
        <v>0</v>
      </c>
      <c r="AF14" s="55">
        <f>STAFF_CWS!AJ30</f>
        <v>0</v>
      </c>
      <c r="AG14" s="55">
        <f>STAFF_CWS!AK30</f>
        <v>0</v>
      </c>
      <c r="AH14" s="55">
        <f>STAFF_CWS!AL30</f>
        <v>0</v>
      </c>
      <c r="AI14" s="55">
        <f>STAFF_CWS!AM30</f>
        <v>0</v>
      </c>
      <c r="AJ14" s="55">
        <f>STAFF_CWS!AN30</f>
        <v>0</v>
      </c>
      <c r="AK14" s="55">
        <f>STAFF_CWS!AO30</f>
        <v>0</v>
      </c>
      <c r="AL14" s="55">
        <f>STAFF_CWS!AP30</f>
        <v>0</v>
      </c>
      <c r="AM14" s="55">
        <f>STAFF_CWS!AQ30</f>
        <v>0</v>
      </c>
      <c r="AN14" s="55">
        <f>STAFF_CWS!AR30</f>
        <v>0</v>
      </c>
      <c r="AO14" s="55">
        <f>STAFF_CWS!AS30</f>
        <v>0</v>
      </c>
      <c r="AP14" s="55">
        <f>STAFF_CWS!AT30</f>
        <v>0</v>
      </c>
      <c r="AQ14" s="55">
        <f>STAFF_CWS!AU30</f>
        <v>0</v>
      </c>
      <c r="AR14" s="55">
        <f>STAFF_CWS!AV30</f>
        <v>0</v>
      </c>
      <c r="AS14" s="55">
        <f>STAFF_CWS!AW30</f>
        <v>0</v>
      </c>
      <c r="AT14" s="55">
        <f>STAFF_CWS!AX30</f>
        <v>0</v>
      </c>
      <c r="AU14" s="55">
        <f>STAFF_CWS!AY30</f>
        <v>0</v>
      </c>
      <c r="AV14" s="55">
        <f>STAFF_CWS!AZ30</f>
        <v>0</v>
      </c>
      <c r="AW14" s="55">
        <f>STAFF_CWS!BA30</f>
        <v>0</v>
      </c>
      <c r="AX14" s="55">
        <f>STAFF_CWS!BB30</f>
        <v>0</v>
      </c>
      <c r="AY14" s="55">
        <f>STAFF_CWS!BC30</f>
        <v>0</v>
      </c>
      <c r="AZ14" s="55">
        <f>STAFF_CWS!BD30</f>
        <v>0</v>
      </c>
      <c r="BA14" s="55">
        <f>STAFF_CWS!BE30</f>
        <v>0</v>
      </c>
      <c r="BB14" s="55">
        <f>STAFF_CWS!BF30</f>
        <v>0</v>
      </c>
      <c r="BC14" s="55">
        <f>STAFF_CWS!BG30</f>
        <v>0</v>
      </c>
      <c r="BD14" s="55">
        <f>STAFF_CWS!BH30</f>
        <v>0</v>
      </c>
      <c r="BE14" s="55">
        <f>STAFF_CWS!BI30</f>
        <v>0</v>
      </c>
      <c r="BF14" s="55">
        <f>STAFF_CWS!BJ30</f>
        <v>0</v>
      </c>
      <c r="BG14" s="55">
        <f>STAFF_CWS!BK30</f>
        <v>0</v>
      </c>
      <c r="BH14" s="55">
        <f>STAFF_CWS!BL30</f>
        <v>0</v>
      </c>
      <c r="BI14" s="55">
        <f>STAFF_CWS!BM30</f>
        <v>0</v>
      </c>
      <c r="BJ14" s="55">
        <f>STAFF_CWS!BN30</f>
        <v>0</v>
      </c>
      <c r="BK14" s="55">
        <f>STAFF_CWS!BO30</f>
        <v>0</v>
      </c>
    </row>
    <row r="15" spans="1:64" ht="14" x14ac:dyDescent="0.15">
      <c r="A15" s="373" t="s">
        <v>1224</v>
      </c>
      <c r="D15" s="55">
        <f>STAFF_CWS!H52</f>
        <v>0</v>
      </c>
      <c r="E15" s="55">
        <f>STAFF_CWS!I52</f>
        <v>0</v>
      </c>
      <c r="F15" s="55">
        <f>STAFF_CWS!J52</f>
        <v>0</v>
      </c>
      <c r="G15" s="55">
        <f>STAFF_CWS!K52</f>
        <v>0</v>
      </c>
      <c r="H15" s="55">
        <f>STAFF_CWS!L52</f>
        <v>0</v>
      </c>
      <c r="I15" s="55">
        <f>STAFF_CWS!M52</f>
        <v>0</v>
      </c>
      <c r="J15" s="55">
        <f>STAFF_CWS!N52</f>
        <v>0</v>
      </c>
      <c r="K15" s="55">
        <f>STAFF_CWS!O52</f>
        <v>0</v>
      </c>
      <c r="L15" s="55">
        <f>STAFF_CWS!P52</f>
        <v>0</v>
      </c>
      <c r="M15" s="55">
        <f>STAFF_CWS!Q52</f>
        <v>0</v>
      </c>
      <c r="N15" s="55">
        <f>STAFF_CWS!R52</f>
        <v>0</v>
      </c>
      <c r="O15" s="55">
        <f>STAFF_CWS!S52</f>
        <v>0</v>
      </c>
      <c r="P15" s="55">
        <f>STAFF_CWS!T52</f>
        <v>0</v>
      </c>
      <c r="Q15" s="55">
        <f>STAFF_CWS!U52</f>
        <v>0</v>
      </c>
      <c r="R15" s="55">
        <f>STAFF_CWS!V52</f>
        <v>0</v>
      </c>
      <c r="S15" s="55">
        <f>STAFF_CWS!W52</f>
        <v>0</v>
      </c>
      <c r="T15" s="55">
        <f>STAFF_CWS!X52</f>
        <v>0</v>
      </c>
      <c r="U15" s="55">
        <f>STAFF_CWS!Y52</f>
        <v>0</v>
      </c>
      <c r="V15" s="55">
        <f>STAFF_CWS!Z52</f>
        <v>0</v>
      </c>
      <c r="W15" s="55">
        <f>STAFF_CWS!AA52</f>
        <v>0</v>
      </c>
      <c r="X15" s="55">
        <f>STAFF_CWS!AB52</f>
        <v>0</v>
      </c>
      <c r="Y15" s="55">
        <f>STAFF_CWS!AC52</f>
        <v>0</v>
      </c>
      <c r="Z15" s="55">
        <f>STAFF_CWS!AD52</f>
        <v>0</v>
      </c>
      <c r="AA15" s="55">
        <f>STAFF_CWS!AE52</f>
        <v>0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373" t="s">
        <v>1225</v>
      </c>
      <c r="D16" s="55">
        <f>STAFF_CWS!H80</f>
        <v>0</v>
      </c>
      <c r="E16" s="55">
        <f>STAFF_CWS!I80</f>
        <v>0</v>
      </c>
      <c r="F16" s="55">
        <f>STAFF_CWS!J80</f>
        <v>0</v>
      </c>
      <c r="G16" s="55">
        <f>STAFF_CWS!K80</f>
        <v>0</v>
      </c>
      <c r="H16" s="55">
        <f>STAFF_CWS!L80</f>
        <v>0</v>
      </c>
      <c r="I16" s="55">
        <f>STAFF_CWS!M80</f>
        <v>0</v>
      </c>
      <c r="J16" s="55">
        <f>STAFF_CWS!N80</f>
        <v>0</v>
      </c>
      <c r="K16" s="55">
        <f>STAFF_CWS!O80</f>
        <v>0</v>
      </c>
      <c r="L16" s="55">
        <f>STAFF_CWS!P80</f>
        <v>0</v>
      </c>
      <c r="M16" s="55">
        <f>STAFF_CWS!Q80</f>
        <v>0</v>
      </c>
      <c r="N16" s="55">
        <f>STAFF_CWS!R80</f>
        <v>0</v>
      </c>
      <c r="O16" s="55">
        <f>STAFF_CWS!S80</f>
        <v>0</v>
      </c>
      <c r="P16" s="55">
        <f>STAFF_CWS!T80</f>
        <v>0</v>
      </c>
      <c r="Q16" s="55">
        <f>STAFF_CWS!U80</f>
        <v>0</v>
      </c>
      <c r="R16" s="55">
        <f>STAFF_CWS!V80</f>
        <v>0</v>
      </c>
      <c r="S16" s="55">
        <f>STAFF_CWS!W80</f>
        <v>0</v>
      </c>
      <c r="T16" s="55">
        <f>STAFF_CWS!X80</f>
        <v>0</v>
      </c>
      <c r="U16" s="55">
        <f>STAFF_CWS!Y80</f>
        <v>0</v>
      </c>
      <c r="V16" s="55">
        <f>STAFF_CWS!Z80</f>
        <v>0</v>
      </c>
      <c r="W16" s="55">
        <f>STAFF_CWS!AA80</f>
        <v>0</v>
      </c>
      <c r="X16" s="55">
        <f>STAFF_CWS!AB80</f>
        <v>0</v>
      </c>
      <c r="Y16" s="55">
        <f>STAFF_CWS!AC80</f>
        <v>0</v>
      </c>
      <c r="Z16" s="55">
        <f>STAFF_CWS!AD80</f>
        <v>0</v>
      </c>
      <c r="AA16" s="55">
        <f>STAFF_CWS!AE80</f>
        <v>0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373" t="s">
        <v>1226</v>
      </c>
      <c r="D17" s="55">
        <f>STAFF_CWS!H138</f>
        <v>0</v>
      </c>
      <c r="E17" s="55">
        <f>STAFF_CWS!I138</f>
        <v>0</v>
      </c>
      <c r="F17" s="55">
        <f>STAFF_CWS!J138</f>
        <v>0</v>
      </c>
      <c r="G17" s="55">
        <f>STAFF_CWS!K138</f>
        <v>1</v>
      </c>
      <c r="H17" s="55">
        <f>STAFF_CWS!L138</f>
        <v>1</v>
      </c>
      <c r="I17" s="55">
        <f>STAFF_CWS!M138</f>
        <v>1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195</v>
      </c>
      <c r="C18" s="57">
        <f>ROUNDUP(+STAFFPLAN_CWS!B24,0)</f>
        <v>0</v>
      </c>
      <c r="D18" s="55">
        <f>SUM(D14:D17)</f>
        <v>0</v>
      </c>
      <c r="E18" s="55">
        <f t="shared" ref="E18:BK18" si="3">SUM(E14:E17)</f>
        <v>0</v>
      </c>
      <c r="F18" s="55">
        <f t="shared" si="3"/>
        <v>0</v>
      </c>
      <c r="G18" s="55">
        <f t="shared" si="3"/>
        <v>1</v>
      </c>
      <c r="H18" s="55">
        <f t="shared" si="3"/>
        <v>1</v>
      </c>
      <c r="I18" s="55">
        <f t="shared" si="3"/>
        <v>1</v>
      </c>
      <c r="J18" s="55">
        <f t="shared" si="3"/>
        <v>2</v>
      </c>
      <c r="K18" s="55">
        <f t="shared" si="3"/>
        <v>2</v>
      </c>
      <c r="L18" s="55">
        <f t="shared" si="3"/>
        <v>2</v>
      </c>
      <c r="M18" s="55">
        <f t="shared" si="3"/>
        <v>2</v>
      </c>
      <c r="N18" s="55">
        <f t="shared" si="3"/>
        <v>2</v>
      </c>
      <c r="O18" s="55">
        <f t="shared" si="3"/>
        <v>2</v>
      </c>
      <c r="P18" s="55">
        <f t="shared" si="3"/>
        <v>2</v>
      </c>
      <c r="Q18" s="55">
        <f t="shared" si="3"/>
        <v>2</v>
      </c>
      <c r="R18" s="55">
        <f t="shared" si="3"/>
        <v>2</v>
      </c>
      <c r="S18" s="55">
        <f t="shared" si="3"/>
        <v>2</v>
      </c>
      <c r="T18" s="55">
        <f t="shared" si="3"/>
        <v>2</v>
      </c>
      <c r="U18" s="55">
        <f t="shared" si="3"/>
        <v>2</v>
      </c>
      <c r="V18" s="55">
        <f t="shared" si="3"/>
        <v>2</v>
      </c>
      <c r="W18" s="55">
        <f t="shared" si="3"/>
        <v>2</v>
      </c>
      <c r="X18" s="55">
        <f t="shared" si="3"/>
        <v>2</v>
      </c>
      <c r="Y18" s="55">
        <f t="shared" si="3"/>
        <v>2</v>
      </c>
      <c r="Z18" s="55">
        <f t="shared" si="3"/>
        <v>2</v>
      </c>
      <c r="AA18" s="55">
        <f t="shared" si="3"/>
        <v>2</v>
      </c>
      <c r="AB18" s="55">
        <f t="shared" si="3"/>
        <v>2</v>
      </c>
      <c r="AC18" s="55">
        <f t="shared" si="3"/>
        <v>2</v>
      </c>
      <c r="AD18" s="55">
        <f t="shared" si="3"/>
        <v>2</v>
      </c>
      <c r="AE18" s="55">
        <f t="shared" si="3"/>
        <v>2</v>
      </c>
      <c r="AF18" s="55">
        <f t="shared" si="3"/>
        <v>2</v>
      </c>
      <c r="AG18" s="55">
        <f t="shared" si="3"/>
        <v>2</v>
      </c>
      <c r="AH18" s="55">
        <f t="shared" si="3"/>
        <v>2</v>
      </c>
      <c r="AI18" s="55">
        <f t="shared" si="3"/>
        <v>2</v>
      </c>
      <c r="AJ18" s="55">
        <f t="shared" si="3"/>
        <v>2</v>
      </c>
      <c r="AK18" s="55">
        <f t="shared" si="3"/>
        <v>2</v>
      </c>
      <c r="AL18" s="55">
        <f t="shared" si="3"/>
        <v>2</v>
      </c>
      <c r="AM18" s="55">
        <f t="shared" si="3"/>
        <v>2</v>
      </c>
      <c r="AN18" s="55">
        <f t="shared" si="3"/>
        <v>2</v>
      </c>
      <c r="AO18" s="55">
        <f t="shared" si="3"/>
        <v>2</v>
      </c>
      <c r="AP18" s="55">
        <f t="shared" si="3"/>
        <v>2</v>
      </c>
      <c r="AQ18" s="55">
        <f t="shared" si="3"/>
        <v>2</v>
      </c>
      <c r="AR18" s="55">
        <f t="shared" si="3"/>
        <v>2</v>
      </c>
      <c r="AS18" s="55">
        <f t="shared" si="3"/>
        <v>2</v>
      </c>
      <c r="AT18" s="55">
        <f t="shared" si="3"/>
        <v>2</v>
      </c>
      <c r="AU18" s="55">
        <f t="shared" si="3"/>
        <v>2</v>
      </c>
      <c r="AV18" s="55">
        <f t="shared" si="3"/>
        <v>2</v>
      </c>
      <c r="AW18" s="55">
        <f t="shared" si="3"/>
        <v>2</v>
      </c>
      <c r="AX18" s="55">
        <f t="shared" si="3"/>
        <v>2</v>
      </c>
      <c r="AY18" s="55">
        <f t="shared" si="3"/>
        <v>2</v>
      </c>
      <c r="AZ18" s="55">
        <f t="shared" si="3"/>
        <v>2</v>
      </c>
      <c r="BA18" s="55">
        <f t="shared" si="3"/>
        <v>2</v>
      </c>
      <c r="BB18" s="55">
        <f t="shared" si="3"/>
        <v>2</v>
      </c>
      <c r="BC18" s="55">
        <f t="shared" si="3"/>
        <v>2</v>
      </c>
      <c r="BD18" s="55">
        <f t="shared" si="3"/>
        <v>2</v>
      </c>
      <c r="BE18" s="55">
        <f t="shared" si="3"/>
        <v>2</v>
      </c>
      <c r="BF18" s="55">
        <f t="shared" si="3"/>
        <v>2</v>
      </c>
      <c r="BG18" s="55">
        <f t="shared" si="3"/>
        <v>2</v>
      </c>
      <c r="BH18" s="55">
        <f t="shared" si="3"/>
        <v>2</v>
      </c>
      <c r="BI18" s="55">
        <f t="shared" si="3"/>
        <v>2</v>
      </c>
      <c r="BJ18" s="55">
        <f t="shared" si="3"/>
        <v>2</v>
      </c>
      <c r="BK18" s="55">
        <f t="shared" si="3"/>
        <v>2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0</v>
      </c>
      <c r="E19" s="55">
        <f t="shared" si="4"/>
        <v>0</v>
      </c>
      <c r="F19" s="55">
        <f t="shared" si="4"/>
        <v>0</v>
      </c>
      <c r="G19" s="55">
        <f t="shared" si="4"/>
        <v>1</v>
      </c>
      <c r="H19" s="55">
        <f t="shared" si="4"/>
        <v>0</v>
      </c>
      <c r="I19" s="55">
        <f t="shared" si="4"/>
        <v>0</v>
      </c>
      <c r="J19" s="55">
        <f t="shared" si="4"/>
        <v>1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0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ht="12.75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tr">
        <f>STAFF_CWS!$A$31</f>
        <v>Espacio Cantidad (WS)</v>
      </c>
      <c r="B21" s="278"/>
      <c r="C21" s="53"/>
    </row>
    <row r="23" spans="1:63" ht="14" x14ac:dyDescent="0.15">
      <c r="A23" s="51" t="s">
        <v>171</v>
      </c>
      <c r="D23" s="55">
        <f>STAFF_CWS!H31</f>
        <v>0</v>
      </c>
      <c r="E23" s="55">
        <f>STAFF_CWS!I31</f>
        <v>0</v>
      </c>
      <c r="F23" s="55">
        <f>STAFF_CWS!J31</f>
        <v>0</v>
      </c>
      <c r="G23" s="55">
        <f>STAFF_CWS!K31</f>
        <v>0</v>
      </c>
      <c r="H23" s="55">
        <f>STAFF_CWS!L31</f>
        <v>0</v>
      </c>
      <c r="I23" s="55">
        <f>STAFF_CWS!M31</f>
        <v>0</v>
      </c>
      <c r="J23" s="55">
        <f>STAFF_CWS!N31</f>
        <v>0</v>
      </c>
      <c r="K23" s="55">
        <f>STAFF_CWS!O31</f>
        <v>0</v>
      </c>
      <c r="L23" s="55">
        <f>STAFF_CWS!P31</f>
        <v>0</v>
      </c>
      <c r="M23" s="55">
        <f>STAFF_CWS!Q31</f>
        <v>0</v>
      </c>
      <c r="N23" s="55">
        <f>STAFF_CWS!R31</f>
        <v>0</v>
      </c>
      <c r="O23" s="55">
        <f>STAFF_CWS!S31</f>
        <v>0</v>
      </c>
      <c r="P23" s="55">
        <f>STAFF_CWS!T31</f>
        <v>0</v>
      </c>
      <c r="Q23" s="55">
        <f>STAFF_CWS!U31</f>
        <v>0</v>
      </c>
      <c r="R23" s="55">
        <f>STAFF_CWS!V31</f>
        <v>0</v>
      </c>
      <c r="S23" s="55">
        <f>STAFF_CWS!W31</f>
        <v>0</v>
      </c>
      <c r="T23" s="55">
        <f>STAFF_CWS!X31</f>
        <v>0</v>
      </c>
      <c r="U23" s="55">
        <f>STAFF_CWS!Y31</f>
        <v>0</v>
      </c>
      <c r="V23" s="55">
        <f>STAFF_CWS!Z31</f>
        <v>0</v>
      </c>
      <c r="W23" s="55">
        <f>STAFF_CWS!AA31</f>
        <v>0</v>
      </c>
      <c r="X23" s="55">
        <f>STAFF_CWS!AB31</f>
        <v>0</v>
      </c>
      <c r="Y23" s="55">
        <f>STAFF_CWS!AC31</f>
        <v>0</v>
      </c>
      <c r="Z23" s="55">
        <f>STAFF_CWS!AD31</f>
        <v>0</v>
      </c>
      <c r="AA23" s="55">
        <f>STAFF_CWS!AE31</f>
        <v>0</v>
      </c>
      <c r="AB23" s="55">
        <f>STAFF_CWS!AF31</f>
        <v>0</v>
      </c>
      <c r="AC23" s="55">
        <f>STAFF_CWS!AG31</f>
        <v>0</v>
      </c>
      <c r="AD23" s="55">
        <f>STAFF_CWS!AH31</f>
        <v>0</v>
      </c>
      <c r="AE23" s="55">
        <f>STAFF_CWS!AI31</f>
        <v>0</v>
      </c>
      <c r="AF23" s="55">
        <f>STAFF_CWS!AJ31</f>
        <v>0</v>
      </c>
      <c r="AG23" s="55">
        <f>STAFF_CWS!AK31</f>
        <v>0</v>
      </c>
      <c r="AH23" s="55">
        <f>STAFF_CWS!AL31</f>
        <v>0</v>
      </c>
      <c r="AI23" s="55">
        <f>STAFF_CWS!AM31</f>
        <v>0</v>
      </c>
      <c r="AJ23" s="55">
        <f>STAFF_CWS!AN31</f>
        <v>0</v>
      </c>
      <c r="AK23" s="55">
        <f>STAFF_CWS!AO31</f>
        <v>0</v>
      </c>
      <c r="AL23" s="55">
        <f>STAFF_CWS!AP31</f>
        <v>0</v>
      </c>
      <c r="AM23" s="55">
        <f>STAFF_CWS!AQ31</f>
        <v>0</v>
      </c>
      <c r="AN23" s="55">
        <f>STAFF_CWS!AR31</f>
        <v>0</v>
      </c>
      <c r="AO23" s="55">
        <f>STAFF_CWS!AS31</f>
        <v>0</v>
      </c>
      <c r="AP23" s="55">
        <f>STAFF_CWS!AT31</f>
        <v>0</v>
      </c>
      <c r="AQ23" s="55">
        <f>STAFF_CWS!AU31</f>
        <v>0</v>
      </c>
      <c r="AR23" s="55">
        <f>STAFF_CWS!AV31</f>
        <v>0</v>
      </c>
      <c r="AS23" s="55">
        <f>STAFF_CWS!AW31</f>
        <v>0</v>
      </c>
      <c r="AT23" s="55">
        <f>STAFF_CWS!AX31</f>
        <v>0</v>
      </c>
      <c r="AU23" s="55">
        <f>STAFF_CWS!AY31</f>
        <v>0</v>
      </c>
      <c r="AV23" s="55">
        <f>STAFF_CWS!AZ31</f>
        <v>0</v>
      </c>
      <c r="AW23" s="55">
        <f>STAFF_CWS!BA31</f>
        <v>0</v>
      </c>
      <c r="AX23" s="55">
        <f>STAFF_CWS!BB31</f>
        <v>0</v>
      </c>
      <c r="AY23" s="55">
        <f>STAFF_CWS!BC31</f>
        <v>0</v>
      </c>
      <c r="AZ23" s="55">
        <f>STAFF_CWS!BD31</f>
        <v>0</v>
      </c>
      <c r="BA23" s="55">
        <f>STAFF_CWS!BE31</f>
        <v>0</v>
      </c>
      <c r="BB23" s="55">
        <f>STAFF_CWS!BF31</f>
        <v>0</v>
      </c>
      <c r="BC23" s="55">
        <f>STAFF_CWS!BG31</f>
        <v>0</v>
      </c>
      <c r="BD23" s="55">
        <f>STAFF_CWS!BH31</f>
        <v>0</v>
      </c>
      <c r="BE23" s="55">
        <f>STAFF_CWS!BI31</f>
        <v>0</v>
      </c>
      <c r="BF23" s="55">
        <f>STAFF_CWS!BJ31</f>
        <v>0</v>
      </c>
      <c r="BG23" s="55">
        <f>STAFF_CWS!BK31</f>
        <v>0</v>
      </c>
      <c r="BH23" s="55">
        <f>STAFF_CWS!BL31</f>
        <v>0</v>
      </c>
      <c r="BI23" s="55">
        <f>STAFF_CWS!BM31</f>
        <v>0</v>
      </c>
      <c r="BJ23" s="55">
        <f>STAFF_CWS!BN31</f>
        <v>0</v>
      </c>
      <c r="BK23" s="55">
        <f>STAFF_CWS!BO31</f>
        <v>0</v>
      </c>
    </row>
    <row r="24" spans="1:63" ht="14" x14ac:dyDescent="0.15">
      <c r="A24" s="51" t="s">
        <v>172</v>
      </c>
      <c r="D24" s="55">
        <f>STAFF_CWS!H53</f>
        <v>0</v>
      </c>
      <c r="E24" s="55">
        <f>STAFF_CWS!I53</f>
        <v>0</v>
      </c>
      <c r="F24" s="55">
        <f>STAFF_CWS!J53</f>
        <v>0</v>
      </c>
      <c r="G24" s="55">
        <f>STAFF_CWS!K53</f>
        <v>0</v>
      </c>
      <c r="H24" s="55">
        <f>STAFF_CWS!L53</f>
        <v>0</v>
      </c>
      <c r="I24" s="55">
        <f>STAFF_CWS!M53</f>
        <v>0</v>
      </c>
      <c r="J24" s="55">
        <f>STAFF_CWS!N53</f>
        <v>0</v>
      </c>
      <c r="K24" s="55">
        <f>STAFF_CWS!O53</f>
        <v>0</v>
      </c>
      <c r="L24" s="55">
        <f>STAFF_CWS!P53</f>
        <v>0</v>
      </c>
      <c r="M24" s="55">
        <f>STAFF_CWS!Q53</f>
        <v>0</v>
      </c>
      <c r="N24" s="55">
        <f>STAFF_CWS!R53</f>
        <v>0</v>
      </c>
      <c r="O24" s="55">
        <f>STAFF_CWS!S53</f>
        <v>0</v>
      </c>
      <c r="P24" s="55">
        <f>STAFF_CWS!T53</f>
        <v>0</v>
      </c>
      <c r="Q24" s="55">
        <f>STAFF_CWS!U53</f>
        <v>0</v>
      </c>
      <c r="R24" s="55">
        <f>STAFF_CWS!V53</f>
        <v>0</v>
      </c>
      <c r="S24" s="55">
        <f>STAFF_CWS!W53</f>
        <v>0</v>
      </c>
      <c r="T24" s="55">
        <f>STAFF_CWS!X53</f>
        <v>0</v>
      </c>
      <c r="U24" s="55">
        <f>STAFF_CWS!Y53</f>
        <v>0</v>
      </c>
      <c r="V24" s="55">
        <f>STAFF_CWS!Z53</f>
        <v>0</v>
      </c>
      <c r="W24" s="55">
        <f>STAFF_CWS!AA53</f>
        <v>0</v>
      </c>
      <c r="X24" s="55">
        <f>STAFF_CWS!AB53</f>
        <v>0</v>
      </c>
      <c r="Y24" s="55">
        <f>STAFF_CWS!AC53</f>
        <v>0</v>
      </c>
      <c r="Z24" s="55">
        <f>STAFF_CWS!AD53</f>
        <v>0</v>
      </c>
      <c r="AA24" s="55">
        <f>STAFF_CWS!AE53</f>
        <v>0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0</v>
      </c>
      <c r="E25" s="55">
        <f>STAFF_CWS!I81</f>
        <v>0</v>
      </c>
      <c r="F25" s="55">
        <f>STAFF_CWS!J81</f>
        <v>0</v>
      </c>
      <c r="G25" s="55">
        <f>STAFF_CWS!K81</f>
        <v>0</v>
      </c>
      <c r="H25" s="55">
        <f>STAFF_CWS!L81</f>
        <v>0</v>
      </c>
      <c r="I25" s="55">
        <f>STAFF_CWS!M81</f>
        <v>0</v>
      </c>
      <c r="J25" s="55">
        <f>STAFF_CWS!N81</f>
        <v>0</v>
      </c>
      <c r="K25" s="55">
        <f>STAFF_CWS!O81</f>
        <v>0</v>
      </c>
      <c r="L25" s="55">
        <f>STAFF_CWS!P81</f>
        <v>0</v>
      </c>
      <c r="M25" s="55">
        <f>STAFF_CWS!Q81</f>
        <v>0</v>
      </c>
      <c r="N25" s="55">
        <f>STAFF_CWS!R81</f>
        <v>0</v>
      </c>
      <c r="O25" s="55">
        <f>STAFF_CWS!S81</f>
        <v>0</v>
      </c>
      <c r="P25" s="55">
        <f>STAFF_CWS!T81</f>
        <v>0</v>
      </c>
      <c r="Q25" s="55">
        <f>STAFF_CWS!U81</f>
        <v>0</v>
      </c>
      <c r="R25" s="55">
        <f>STAFF_CWS!V81</f>
        <v>0</v>
      </c>
      <c r="S25" s="55">
        <f>STAFF_CWS!W81</f>
        <v>0</v>
      </c>
      <c r="T25" s="55">
        <f>STAFF_CWS!X81</f>
        <v>0</v>
      </c>
      <c r="U25" s="55">
        <f>STAFF_CWS!Y81</f>
        <v>0</v>
      </c>
      <c r="V25" s="55">
        <f>STAFF_CWS!Z81</f>
        <v>0</v>
      </c>
      <c r="W25" s="55">
        <f>STAFF_CWS!AA81</f>
        <v>0</v>
      </c>
      <c r="X25" s="55">
        <f>STAFF_CWS!AB81</f>
        <v>0</v>
      </c>
      <c r="Y25" s="55">
        <f>STAFF_CWS!AC81</f>
        <v>0</v>
      </c>
      <c r="Z25" s="55">
        <f>STAFF_CWS!AD81</f>
        <v>0</v>
      </c>
      <c r="AA25" s="55">
        <f>STAFF_CWS!AE81</f>
        <v>0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0</v>
      </c>
      <c r="E26" s="55">
        <f>STAFF_CWS!I139</f>
        <v>0</v>
      </c>
      <c r="F26" s="55">
        <f>STAFF_CWS!J139</f>
        <v>0</v>
      </c>
      <c r="G26" s="55">
        <f>STAFF_CWS!K139</f>
        <v>0</v>
      </c>
      <c r="H26" s="55">
        <f>STAFF_CWS!L139</f>
        <v>0</v>
      </c>
      <c r="I26" s="55">
        <f>STAFF_CWS!M139</f>
        <v>0</v>
      </c>
      <c r="J26" s="55">
        <f>STAFF_CWS!N139</f>
        <v>1</v>
      </c>
      <c r="K26" s="55">
        <f>STAFF_CWS!O139</f>
        <v>1</v>
      </c>
      <c r="L26" s="55">
        <f>STAFF_CWS!P139</f>
        <v>1</v>
      </c>
      <c r="M26" s="55">
        <f>STAFF_CWS!Q139</f>
        <v>1</v>
      </c>
      <c r="N26" s="55">
        <f>STAFF_CWS!R139</f>
        <v>1</v>
      </c>
      <c r="O26" s="55">
        <f>STAFF_CWS!S139</f>
        <v>1</v>
      </c>
      <c r="P26" s="55">
        <f>STAFF_CWS!T139</f>
        <v>1</v>
      </c>
      <c r="Q26" s="55">
        <f>STAFF_CWS!U139</f>
        <v>1</v>
      </c>
      <c r="R26" s="55">
        <f>STAFF_CWS!V139</f>
        <v>1</v>
      </c>
      <c r="S26" s="55">
        <f>STAFF_CWS!W139</f>
        <v>1</v>
      </c>
      <c r="T26" s="55">
        <f>STAFF_CWS!X139</f>
        <v>1</v>
      </c>
      <c r="U26" s="55">
        <f>STAFF_CWS!Y139</f>
        <v>1</v>
      </c>
      <c r="V26" s="55">
        <f>STAFF_CWS!Z139</f>
        <v>1</v>
      </c>
      <c r="W26" s="55">
        <f>STAFF_CWS!AA139</f>
        <v>1</v>
      </c>
      <c r="X26" s="55">
        <f>STAFF_CWS!AB139</f>
        <v>1</v>
      </c>
      <c r="Y26" s="55">
        <f>STAFF_CWS!AC139</f>
        <v>1</v>
      </c>
      <c r="Z26" s="55">
        <f>STAFF_CWS!AD139</f>
        <v>1</v>
      </c>
      <c r="AA26" s="55">
        <f>STAFF_CWS!AE139</f>
        <v>1</v>
      </c>
      <c r="AB26" s="55">
        <f>STAFF_CWS!AF139</f>
        <v>1</v>
      </c>
      <c r="AC26" s="55">
        <f>STAFF_CWS!AG139</f>
        <v>1</v>
      </c>
      <c r="AD26" s="55">
        <f>STAFF_CWS!AH139</f>
        <v>1</v>
      </c>
      <c r="AE26" s="55">
        <f>STAFF_CWS!AI139</f>
        <v>1</v>
      </c>
      <c r="AF26" s="55">
        <f>STAFF_CWS!AJ139</f>
        <v>1</v>
      </c>
      <c r="AG26" s="55">
        <f>STAFF_CWS!AK139</f>
        <v>1</v>
      </c>
      <c r="AH26" s="55">
        <f>STAFF_CWS!AL139</f>
        <v>1</v>
      </c>
      <c r="AI26" s="55">
        <f>STAFF_CWS!AM139</f>
        <v>1</v>
      </c>
      <c r="AJ26" s="55">
        <f>STAFF_CWS!AN139</f>
        <v>1</v>
      </c>
      <c r="AK26" s="55">
        <f>STAFF_CWS!AO139</f>
        <v>1</v>
      </c>
      <c r="AL26" s="55">
        <f>STAFF_CWS!AP139</f>
        <v>1</v>
      </c>
      <c r="AM26" s="55">
        <f>STAFF_CWS!AQ139</f>
        <v>1</v>
      </c>
      <c r="AN26" s="55">
        <f>STAFF_CWS!AR139</f>
        <v>1</v>
      </c>
      <c r="AO26" s="55">
        <f>STAFF_CWS!AS139</f>
        <v>1</v>
      </c>
      <c r="AP26" s="55">
        <f>STAFF_CWS!AT139</f>
        <v>1</v>
      </c>
      <c r="AQ26" s="55">
        <f>STAFF_CWS!AU139</f>
        <v>1</v>
      </c>
      <c r="AR26" s="55">
        <f>STAFF_CWS!AV139</f>
        <v>1</v>
      </c>
      <c r="AS26" s="55">
        <f>STAFF_CWS!AW139</f>
        <v>1</v>
      </c>
      <c r="AT26" s="55">
        <f>STAFF_CWS!AX139</f>
        <v>1</v>
      </c>
      <c r="AU26" s="55">
        <f>STAFF_CWS!AY139</f>
        <v>1</v>
      </c>
      <c r="AV26" s="55">
        <f>STAFF_CWS!AZ139</f>
        <v>1</v>
      </c>
      <c r="AW26" s="55">
        <f>STAFF_CWS!BA139</f>
        <v>1</v>
      </c>
      <c r="AX26" s="55">
        <f>STAFF_CWS!BB139</f>
        <v>1</v>
      </c>
      <c r="AY26" s="55">
        <f>STAFF_CWS!BC139</f>
        <v>1</v>
      </c>
      <c r="AZ26" s="55">
        <f>STAFF_CWS!BD139</f>
        <v>1</v>
      </c>
      <c r="BA26" s="55">
        <f>STAFF_CWS!BE139</f>
        <v>1</v>
      </c>
      <c r="BB26" s="55">
        <f>STAFF_CWS!BF139</f>
        <v>1</v>
      </c>
      <c r="BC26" s="55">
        <f>STAFF_CWS!BG139</f>
        <v>1</v>
      </c>
      <c r="BD26" s="55">
        <f>STAFF_CWS!BH139</f>
        <v>1</v>
      </c>
      <c r="BE26" s="55">
        <f>STAFF_CWS!BI139</f>
        <v>1</v>
      </c>
      <c r="BF26" s="55">
        <f>STAFF_CWS!BJ139</f>
        <v>1</v>
      </c>
      <c r="BG26" s="55">
        <f>STAFF_CWS!BK139</f>
        <v>1</v>
      </c>
      <c r="BH26" s="55">
        <f>STAFF_CWS!BL139</f>
        <v>1</v>
      </c>
      <c r="BI26" s="55">
        <f>STAFF_CWS!BM139</f>
        <v>1</v>
      </c>
      <c r="BJ26" s="55">
        <f>STAFF_CWS!BN139</f>
        <v>1</v>
      </c>
      <c r="BK26" s="55">
        <f>STAFF_CWS!BO139</f>
        <v>1</v>
      </c>
    </row>
    <row r="27" spans="1:63" ht="14" x14ac:dyDescent="0.15">
      <c r="A27" s="51" t="s">
        <v>195</v>
      </c>
      <c r="C27" s="57">
        <f>ROUNDUP(+STAFFPLAN_CWS!B24,0)</f>
        <v>0</v>
      </c>
      <c r="D27" s="55">
        <f>SUM(D23:D26)</f>
        <v>0</v>
      </c>
      <c r="E27" s="55">
        <f t="shared" ref="E27:BK27" si="6">SUM(E23:E26)</f>
        <v>0</v>
      </c>
      <c r="F27" s="55">
        <f t="shared" si="6"/>
        <v>0</v>
      </c>
      <c r="G27" s="55">
        <f t="shared" si="6"/>
        <v>0</v>
      </c>
      <c r="H27" s="55">
        <f t="shared" si="6"/>
        <v>0</v>
      </c>
      <c r="I27" s="55">
        <f t="shared" si="6"/>
        <v>0</v>
      </c>
      <c r="J27" s="55">
        <f t="shared" si="6"/>
        <v>1</v>
      </c>
      <c r="K27" s="55">
        <f t="shared" si="6"/>
        <v>1</v>
      </c>
      <c r="L27" s="55">
        <f t="shared" si="6"/>
        <v>1</v>
      </c>
      <c r="M27" s="55">
        <f t="shared" si="6"/>
        <v>1</v>
      </c>
      <c r="N27" s="55">
        <f t="shared" si="6"/>
        <v>1</v>
      </c>
      <c r="O27" s="55">
        <f t="shared" si="6"/>
        <v>1</v>
      </c>
      <c r="P27" s="55">
        <f t="shared" si="6"/>
        <v>1</v>
      </c>
      <c r="Q27" s="55">
        <f t="shared" si="6"/>
        <v>1</v>
      </c>
      <c r="R27" s="55">
        <f t="shared" si="6"/>
        <v>1</v>
      </c>
      <c r="S27" s="55">
        <f t="shared" si="6"/>
        <v>1</v>
      </c>
      <c r="T27" s="55">
        <f t="shared" si="6"/>
        <v>1</v>
      </c>
      <c r="U27" s="55">
        <f t="shared" si="6"/>
        <v>1</v>
      </c>
      <c r="V27" s="55">
        <f t="shared" si="6"/>
        <v>1</v>
      </c>
      <c r="W27" s="55">
        <f t="shared" si="6"/>
        <v>1</v>
      </c>
      <c r="X27" s="55">
        <f t="shared" si="6"/>
        <v>1</v>
      </c>
      <c r="Y27" s="55">
        <f t="shared" si="6"/>
        <v>1</v>
      </c>
      <c r="Z27" s="55">
        <f t="shared" si="6"/>
        <v>1</v>
      </c>
      <c r="AA27" s="55">
        <f t="shared" si="6"/>
        <v>1</v>
      </c>
      <c r="AB27" s="55">
        <f t="shared" si="6"/>
        <v>1</v>
      </c>
      <c r="AC27" s="55">
        <f t="shared" si="6"/>
        <v>1</v>
      </c>
      <c r="AD27" s="55">
        <f t="shared" si="6"/>
        <v>1</v>
      </c>
      <c r="AE27" s="55">
        <f t="shared" si="6"/>
        <v>1</v>
      </c>
      <c r="AF27" s="55">
        <f t="shared" si="6"/>
        <v>1</v>
      </c>
      <c r="AG27" s="55">
        <f t="shared" si="6"/>
        <v>1</v>
      </c>
      <c r="AH27" s="55">
        <f t="shared" si="6"/>
        <v>1</v>
      </c>
      <c r="AI27" s="55">
        <f t="shared" si="6"/>
        <v>1</v>
      </c>
      <c r="AJ27" s="55">
        <f t="shared" si="6"/>
        <v>1</v>
      </c>
      <c r="AK27" s="55">
        <f t="shared" si="6"/>
        <v>1</v>
      </c>
      <c r="AL27" s="55">
        <f t="shared" si="6"/>
        <v>1</v>
      </c>
      <c r="AM27" s="55">
        <f t="shared" si="6"/>
        <v>1</v>
      </c>
      <c r="AN27" s="55">
        <f t="shared" si="6"/>
        <v>1</v>
      </c>
      <c r="AO27" s="55">
        <f t="shared" si="6"/>
        <v>1</v>
      </c>
      <c r="AP27" s="55">
        <f t="shared" si="6"/>
        <v>1</v>
      </c>
      <c r="AQ27" s="55">
        <f t="shared" si="6"/>
        <v>1</v>
      </c>
      <c r="AR27" s="55">
        <f t="shared" si="6"/>
        <v>1</v>
      </c>
      <c r="AS27" s="55">
        <f t="shared" si="6"/>
        <v>1</v>
      </c>
      <c r="AT27" s="55">
        <f t="shared" si="6"/>
        <v>1</v>
      </c>
      <c r="AU27" s="55">
        <f t="shared" si="6"/>
        <v>1</v>
      </c>
      <c r="AV27" s="55">
        <f t="shared" si="6"/>
        <v>1</v>
      </c>
      <c r="AW27" s="55">
        <f t="shared" si="6"/>
        <v>1</v>
      </c>
      <c r="AX27" s="55">
        <f t="shared" si="6"/>
        <v>1</v>
      </c>
      <c r="AY27" s="55">
        <f t="shared" si="6"/>
        <v>1</v>
      </c>
      <c r="AZ27" s="55">
        <f t="shared" si="6"/>
        <v>1</v>
      </c>
      <c r="BA27" s="55">
        <f t="shared" si="6"/>
        <v>1</v>
      </c>
      <c r="BB27" s="55">
        <f t="shared" si="6"/>
        <v>1</v>
      </c>
      <c r="BC27" s="55">
        <f t="shared" si="6"/>
        <v>1</v>
      </c>
      <c r="BD27" s="55">
        <f t="shared" si="6"/>
        <v>1</v>
      </c>
      <c r="BE27" s="55">
        <f t="shared" si="6"/>
        <v>1</v>
      </c>
      <c r="BF27" s="55">
        <f t="shared" si="6"/>
        <v>1</v>
      </c>
      <c r="BG27" s="55">
        <f t="shared" si="6"/>
        <v>1</v>
      </c>
      <c r="BH27" s="55">
        <f t="shared" si="6"/>
        <v>1</v>
      </c>
      <c r="BI27" s="55">
        <f t="shared" si="6"/>
        <v>1</v>
      </c>
      <c r="BJ27" s="55">
        <f t="shared" si="6"/>
        <v>1</v>
      </c>
      <c r="BK27" s="55">
        <f t="shared" si="6"/>
        <v>1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0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1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0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tr">
        <f>" Cálculo " &amp; STAFF_CWS!$A$29</f>
        <v xml:space="preserve"> Cálculo Teléfono Cantidad (P)</v>
      </c>
    </row>
    <row r="32" spans="1:63" ht="14" x14ac:dyDescent="0.15">
      <c r="A32" s="59" t="s">
        <v>196</v>
      </c>
      <c r="B32" s="279">
        <v>0</v>
      </c>
      <c r="C32" s="60">
        <f t="shared" ref="C32:AH32" si="9">$B32*C10</f>
        <v>0</v>
      </c>
      <c r="D32" s="60">
        <f t="shared" si="9"/>
        <v>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197</v>
      </c>
      <c r="B33" s="279">
        <v>30000</v>
      </c>
      <c r="C33" s="60">
        <f t="shared" ref="C33:AH33" si="11">$B33*C9</f>
        <v>0</v>
      </c>
      <c r="D33" s="60">
        <f t="shared" si="11"/>
        <v>0</v>
      </c>
      <c r="E33" s="60">
        <f t="shared" si="11"/>
        <v>0</v>
      </c>
      <c r="F33" s="60">
        <f t="shared" si="11"/>
        <v>0</v>
      </c>
      <c r="G33" s="60">
        <f>$B33*G9</f>
        <v>60000</v>
      </c>
      <c r="H33" s="60">
        <f t="shared" si="11"/>
        <v>60000</v>
      </c>
      <c r="I33" s="60">
        <f t="shared" si="11"/>
        <v>60000</v>
      </c>
      <c r="J33" s="60">
        <f t="shared" si="11"/>
        <v>90000</v>
      </c>
      <c r="K33" s="60">
        <f t="shared" si="11"/>
        <v>90000</v>
      </c>
      <c r="L33" s="60">
        <f t="shared" si="11"/>
        <v>90000</v>
      </c>
      <c r="M33" s="60">
        <f t="shared" si="11"/>
        <v>90000</v>
      </c>
      <c r="N33" s="60">
        <f t="shared" si="11"/>
        <v>90000</v>
      </c>
      <c r="O33" s="60">
        <f t="shared" si="11"/>
        <v>90000</v>
      </c>
      <c r="P33" s="60">
        <f t="shared" si="11"/>
        <v>90000</v>
      </c>
      <c r="Q33" s="60">
        <f t="shared" si="11"/>
        <v>90000</v>
      </c>
      <c r="R33" s="60">
        <f t="shared" si="11"/>
        <v>90000</v>
      </c>
      <c r="S33" s="60">
        <f t="shared" si="11"/>
        <v>90000</v>
      </c>
      <c r="T33" s="60">
        <f t="shared" si="11"/>
        <v>90000</v>
      </c>
      <c r="U33" s="60">
        <f t="shared" si="11"/>
        <v>90000</v>
      </c>
      <c r="V33" s="60">
        <f t="shared" si="11"/>
        <v>90000</v>
      </c>
      <c r="W33" s="60">
        <f t="shared" si="11"/>
        <v>90000</v>
      </c>
      <c r="X33" s="60">
        <f t="shared" si="11"/>
        <v>90000</v>
      </c>
      <c r="Y33" s="60">
        <f t="shared" si="11"/>
        <v>90000</v>
      </c>
      <c r="Z33" s="60">
        <f t="shared" si="11"/>
        <v>90000</v>
      </c>
      <c r="AA33" s="60">
        <f t="shared" si="11"/>
        <v>90000</v>
      </c>
      <c r="AB33" s="60">
        <f t="shared" si="11"/>
        <v>90000</v>
      </c>
      <c r="AC33" s="60">
        <f t="shared" si="11"/>
        <v>90000</v>
      </c>
      <c r="AD33" s="60">
        <f t="shared" si="11"/>
        <v>90000</v>
      </c>
      <c r="AE33" s="60">
        <f t="shared" si="11"/>
        <v>90000</v>
      </c>
      <c r="AF33" s="60">
        <f t="shared" si="11"/>
        <v>90000</v>
      </c>
      <c r="AG33" s="60">
        <f t="shared" si="11"/>
        <v>90000</v>
      </c>
      <c r="AH33" s="60">
        <f t="shared" si="11"/>
        <v>90000</v>
      </c>
      <c r="AI33" s="60">
        <f t="shared" ref="AI33:BK33" si="12">$B33*AI9</f>
        <v>90000</v>
      </c>
      <c r="AJ33" s="60">
        <f t="shared" si="12"/>
        <v>90000</v>
      </c>
      <c r="AK33" s="60">
        <f t="shared" si="12"/>
        <v>90000</v>
      </c>
      <c r="AL33" s="60">
        <f t="shared" si="12"/>
        <v>90000</v>
      </c>
      <c r="AM33" s="60">
        <f t="shared" si="12"/>
        <v>90000</v>
      </c>
      <c r="AN33" s="60">
        <f t="shared" si="12"/>
        <v>90000</v>
      </c>
      <c r="AO33" s="60">
        <f t="shared" si="12"/>
        <v>90000</v>
      </c>
      <c r="AP33" s="60">
        <f t="shared" si="12"/>
        <v>90000</v>
      </c>
      <c r="AQ33" s="60">
        <f t="shared" si="12"/>
        <v>90000</v>
      </c>
      <c r="AR33" s="60">
        <f t="shared" si="12"/>
        <v>90000</v>
      </c>
      <c r="AS33" s="60">
        <f t="shared" si="12"/>
        <v>90000</v>
      </c>
      <c r="AT33" s="60">
        <f t="shared" si="12"/>
        <v>90000</v>
      </c>
      <c r="AU33" s="60">
        <f t="shared" si="12"/>
        <v>90000</v>
      </c>
      <c r="AV33" s="60">
        <f t="shared" si="12"/>
        <v>90000</v>
      </c>
      <c r="AW33" s="60">
        <f t="shared" si="12"/>
        <v>90000</v>
      </c>
      <c r="AX33" s="60">
        <f t="shared" si="12"/>
        <v>90000</v>
      </c>
      <c r="AY33" s="60">
        <f t="shared" si="12"/>
        <v>90000</v>
      </c>
      <c r="AZ33" s="60">
        <f t="shared" si="12"/>
        <v>90000</v>
      </c>
      <c r="BA33" s="60">
        <f t="shared" si="12"/>
        <v>90000</v>
      </c>
      <c r="BB33" s="60">
        <f t="shared" si="12"/>
        <v>90000</v>
      </c>
      <c r="BC33" s="60">
        <f t="shared" si="12"/>
        <v>90000</v>
      </c>
      <c r="BD33" s="60">
        <f t="shared" si="12"/>
        <v>90000</v>
      </c>
      <c r="BE33" s="60">
        <f t="shared" si="12"/>
        <v>90000</v>
      </c>
      <c r="BF33" s="60">
        <f t="shared" si="12"/>
        <v>90000</v>
      </c>
      <c r="BG33" s="60">
        <f t="shared" si="12"/>
        <v>90000</v>
      </c>
      <c r="BH33" s="60">
        <f t="shared" si="12"/>
        <v>90000</v>
      </c>
      <c r="BI33" s="60">
        <f t="shared" si="12"/>
        <v>90000</v>
      </c>
      <c r="BJ33" s="60">
        <f t="shared" si="12"/>
        <v>90000</v>
      </c>
      <c r="BK33" s="60">
        <f t="shared" si="12"/>
        <v>90000</v>
      </c>
    </row>
    <row r="34" spans="1:63" ht="14" x14ac:dyDescent="0.15">
      <c r="A34" s="59" t="s">
        <v>1227</v>
      </c>
      <c r="B34" s="279">
        <v>70000</v>
      </c>
      <c r="C34" s="60">
        <v>0</v>
      </c>
      <c r="D34" s="60">
        <f>$B34*D5</f>
        <v>0</v>
      </c>
      <c r="E34" s="60">
        <f t="shared" ref="E34:BK34" si="13">$B34*E5</f>
        <v>0</v>
      </c>
      <c r="F34" s="60">
        <f t="shared" si="13"/>
        <v>0</v>
      </c>
      <c r="G34" s="60">
        <f t="shared" si="13"/>
        <v>140000</v>
      </c>
      <c r="H34" s="60">
        <f t="shared" si="13"/>
        <v>140000</v>
      </c>
      <c r="I34" s="60">
        <f t="shared" si="13"/>
        <v>140000</v>
      </c>
      <c r="J34" s="60">
        <f t="shared" si="13"/>
        <v>140000</v>
      </c>
      <c r="K34" s="60">
        <f t="shared" si="13"/>
        <v>140000</v>
      </c>
      <c r="L34" s="60">
        <f t="shared" si="13"/>
        <v>140000</v>
      </c>
      <c r="M34" s="60">
        <f t="shared" si="13"/>
        <v>140000</v>
      </c>
      <c r="N34" s="60">
        <f t="shared" si="13"/>
        <v>140000</v>
      </c>
      <c r="O34" s="60">
        <f t="shared" si="13"/>
        <v>140000</v>
      </c>
      <c r="P34" s="60">
        <f t="shared" si="13"/>
        <v>140000</v>
      </c>
      <c r="Q34" s="60">
        <f t="shared" si="13"/>
        <v>140000</v>
      </c>
      <c r="R34" s="60">
        <f t="shared" si="13"/>
        <v>140000</v>
      </c>
      <c r="S34" s="60">
        <f t="shared" si="13"/>
        <v>140000</v>
      </c>
      <c r="T34" s="60">
        <f t="shared" si="13"/>
        <v>140000</v>
      </c>
      <c r="U34" s="60">
        <f t="shared" si="13"/>
        <v>140000</v>
      </c>
      <c r="V34" s="60">
        <f t="shared" si="13"/>
        <v>140000</v>
      </c>
      <c r="W34" s="60">
        <f t="shared" si="13"/>
        <v>140000</v>
      </c>
      <c r="X34" s="60">
        <f t="shared" si="13"/>
        <v>140000</v>
      </c>
      <c r="Y34" s="60">
        <f t="shared" si="13"/>
        <v>140000</v>
      </c>
      <c r="Z34" s="60">
        <f t="shared" si="13"/>
        <v>140000</v>
      </c>
      <c r="AA34" s="60">
        <f t="shared" si="13"/>
        <v>140000</v>
      </c>
      <c r="AB34" s="60">
        <f t="shared" si="13"/>
        <v>140000</v>
      </c>
      <c r="AC34" s="60">
        <f t="shared" si="13"/>
        <v>140000</v>
      </c>
      <c r="AD34" s="60">
        <f t="shared" si="13"/>
        <v>140000</v>
      </c>
      <c r="AE34" s="60">
        <f t="shared" si="13"/>
        <v>140000</v>
      </c>
      <c r="AF34" s="60">
        <f t="shared" si="13"/>
        <v>140000</v>
      </c>
      <c r="AG34" s="60">
        <f t="shared" si="13"/>
        <v>140000</v>
      </c>
      <c r="AH34" s="60">
        <f t="shared" si="13"/>
        <v>140000</v>
      </c>
      <c r="AI34" s="60">
        <f t="shared" si="13"/>
        <v>140000</v>
      </c>
      <c r="AJ34" s="60">
        <f t="shared" si="13"/>
        <v>140000</v>
      </c>
      <c r="AK34" s="60">
        <f t="shared" si="13"/>
        <v>140000</v>
      </c>
      <c r="AL34" s="60">
        <f t="shared" si="13"/>
        <v>140000</v>
      </c>
      <c r="AM34" s="60">
        <f t="shared" si="13"/>
        <v>140000</v>
      </c>
      <c r="AN34" s="60">
        <f t="shared" si="13"/>
        <v>140000</v>
      </c>
      <c r="AO34" s="60">
        <f t="shared" si="13"/>
        <v>140000</v>
      </c>
      <c r="AP34" s="60">
        <f t="shared" si="13"/>
        <v>140000</v>
      </c>
      <c r="AQ34" s="60">
        <f t="shared" si="13"/>
        <v>140000</v>
      </c>
      <c r="AR34" s="60">
        <f t="shared" si="13"/>
        <v>140000</v>
      </c>
      <c r="AS34" s="60">
        <f t="shared" si="13"/>
        <v>140000</v>
      </c>
      <c r="AT34" s="60">
        <f t="shared" si="13"/>
        <v>140000</v>
      </c>
      <c r="AU34" s="60">
        <f t="shared" si="13"/>
        <v>140000</v>
      </c>
      <c r="AV34" s="60">
        <f t="shared" si="13"/>
        <v>140000</v>
      </c>
      <c r="AW34" s="60">
        <f t="shared" si="13"/>
        <v>140000</v>
      </c>
      <c r="AX34" s="60">
        <f t="shared" si="13"/>
        <v>140000</v>
      </c>
      <c r="AY34" s="60">
        <f t="shared" si="13"/>
        <v>140000</v>
      </c>
      <c r="AZ34" s="60">
        <f t="shared" si="13"/>
        <v>140000</v>
      </c>
      <c r="BA34" s="60">
        <f t="shared" si="13"/>
        <v>140000</v>
      </c>
      <c r="BB34" s="60">
        <f t="shared" si="13"/>
        <v>140000</v>
      </c>
      <c r="BC34" s="60">
        <f t="shared" si="13"/>
        <v>140000</v>
      </c>
      <c r="BD34" s="60">
        <f t="shared" si="13"/>
        <v>140000</v>
      </c>
      <c r="BE34" s="60">
        <f t="shared" si="13"/>
        <v>140000</v>
      </c>
      <c r="BF34" s="60">
        <f t="shared" si="13"/>
        <v>140000</v>
      </c>
      <c r="BG34" s="60">
        <f t="shared" si="13"/>
        <v>140000</v>
      </c>
      <c r="BH34" s="60">
        <f t="shared" si="13"/>
        <v>140000</v>
      </c>
      <c r="BI34" s="60">
        <f t="shared" si="13"/>
        <v>140000</v>
      </c>
      <c r="BJ34" s="60">
        <f t="shared" si="13"/>
        <v>140000</v>
      </c>
      <c r="BK34" s="60">
        <f t="shared" si="13"/>
        <v>140000</v>
      </c>
    </row>
    <row r="35" spans="1:63" ht="14" x14ac:dyDescent="0.15">
      <c r="A35" s="51" t="s">
        <v>199</v>
      </c>
      <c r="C35" s="60">
        <f t="shared" ref="C35:F35" si="14">SUM(C32:C34)</f>
        <v>0</v>
      </c>
      <c r="D35" s="60">
        <f t="shared" si="14"/>
        <v>0</v>
      </c>
      <c r="E35" s="60">
        <f t="shared" si="14"/>
        <v>0</v>
      </c>
      <c r="F35" s="60">
        <f t="shared" si="14"/>
        <v>0</v>
      </c>
      <c r="G35" s="60">
        <f>SUM(G32:G34)</f>
        <v>200000</v>
      </c>
      <c r="H35" s="60">
        <f t="shared" ref="H35:BK35" si="15">SUM(H32:H34)</f>
        <v>200000</v>
      </c>
      <c r="I35" s="60">
        <f t="shared" si="15"/>
        <v>200000</v>
      </c>
      <c r="J35" s="60">
        <f t="shared" si="15"/>
        <v>230000</v>
      </c>
      <c r="K35" s="60">
        <f t="shared" si="15"/>
        <v>230000</v>
      </c>
      <c r="L35" s="60">
        <f t="shared" si="15"/>
        <v>230000</v>
      </c>
      <c r="M35" s="60">
        <f t="shared" si="15"/>
        <v>230000</v>
      </c>
      <c r="N35" s="60">
        <f t="shared" si="15"/>
        <v>230000</v>
      </c>
      <c r="O35" s="60">
        <f t="shared" si="15"/>
        <v>230000</v>
      </c>
      <c r="P35" s="60">
        <f t="shared" si="15"/>
        <v>230000</v>
      </c>
      <c r="Q35" s="60">
        <f t="shared" si="15"/>
        <v>230000</v>
      </c>
      <c r="R35" s="60">
        <f t="shared" si="15"/>
        <v>230000</v>
      </c>
      <c r="S35" s="60">
        <f t="shared" si="15"/>
        <v>230000</v>
      </c>
      <c r="T35" s="60">
        <f t="shared" si="15"/>
        <v>230000</v>
      </c>
      <c r="U35" s="60">
        <f t="shared" si="15"/>
        <v>230000</v>
      </c>
      <c r="V35" s="60">
        <f t="shared" si="15"/>
        <v>230000</v>
      </c>
      <c r="W35" s="60">
        <f t="shared" si="15"/>
        <v>230000</v>
      </c>
      <c r="X35" s="60">
        <f t="shared" si="15"/>
        <v>230000</v>
      </c>
      <c r="Y35" s="60">
        <f t="shared" si="15"/>
        <v>230000</v>
      </c>
      <c r="Z35" s="60">
        <f t="shared" si="15"/>
        <v>230000</v>
      </c>
      <c r="AA35" s="60">
        <f t="shared" si="15"/>
        <v>230000</v>
      </c>
      <c r="AB35" s="60">
        <f t="shared" si="15"/>
        <v>230000</v>
      </c>
      <c r="AC35" s="60">
        <f t="shared" si="15"/>
        <v>230000</v>
      </c>
      <c r="AD35" s="60">
        <f t="shared" si="15"/>
        <v>230000</v>
      </c>
      <c r="AE35" s="60">
        <f t="shared" si="15"/>
        <v>230000</v>
      </c>
      <c r="AF35" s="60">
        <f t="shared" si="15"/>
        <v>230000</v>
      </c>
      <c r="AG35" s="60">
        <f t="shared" si="15"/>
        <v>230000</v>
      </c>
      <c r="AH35" s="60">
        <f t="shared" si="15"/>
        <v>230000</v>
      </c>
      <c r="AI35" s="60">
        <f t="shared" si="15"/>
        <v>230000</v>
      </c>
      <c r="AJ35" s="60">
        <f t="shared" si="15"/>
        <v>230000</v>
      </c>
      <c r="AK35" s="60">
        <f t="shared" si="15"/>
        <v>230000</v>
      </c>
      <c r="AL35" s="60">
        <f t="shared" si="15"/>
        <v>230000</v>
      </c>
      <c r="AM35" s="60">
        <f t="shared" si="15"/>
        <v>230000</v>
      </c>
      <c r="AN35" s="60">
        <f t="shared" si="15"/>
        <v>230000</v>
      </c>
      <c r="AO35" s="60">
        <f t="shared" si="15"/>
        <v>230000</v>
      </c>
      <c r="AP35" s="60">
        <f t="shared" si="15"/>
        <v>230000</v>
      </c>
      <c r="AQ35" s="60">
        <f t="shared" si="15"/>
        <v>230000</v>
      </c>
      <c r="AR35" s="60">
        <f t="shared" si="15"/>
        <v>230000</v>
      </c>
      <c r="AS35" s="60">
        <f t="shared" si="15"/>
        <v>230000</v>
      </c>
      <c r="AT35" s="60">
        <f t="shared" si="15"/>
        <v>230000</v>
      </c>
      <c r="AU35" s="60">
        <f t="shared" si="15"/>
        <v>230000</v>
      </c>
      <c r="AV35" s="60">
        <f t="shared" si="15"/>
        <v>230000</v>
      </c>
      <c r="AW35" s="60">
        <f t="shared" si="15"/>
        <v>230000</v>
      </c>
      <c r="AX35" s="60">
        <f t="shared" si="15"/>
        <v>230000</v>
      </c>
      <c r="AY35" s="60">
        <f t="shared" si="15"/>
        <v>230000</v>
      </c>
      <c r="AZ35" s="60">
        <f t="shared" si="15"/>
        <v>230000</v>
      </c>
      <c r="BA35" s="60">
        <f t="shared" si="15"/>
        <v>230000</v>
      </c>
      <c r="BB35" s="60">
        <f t="shared" si="15"/>
        <v>230000</v>
      </c>
      <c r="BC35" s="60">
        <f t="shared" si="15"/>
        <v>230000</v>
      </c>
      <c r="BD35" s="60">
        <f t="shared" si="15"/>
        <v>230000</v>
      </c>
      <c r="BE35" s="60">
        <f t="shared" si="15"/>
        <v>230000</v>
      </c>
      <c r="BF35" s="60">
        <f t="shared" si="15"/>
        <v>230000</v>
      </c>
      <c r="BG35" s="60">
        <f t="shared" si="15"/>
        <v>230000</v>
      </c>
      <c r="BH35" s="60">
        <f t="shared" si="15"/>
        <v>230000</v>
      </c>
      <c r="BI35" s="60">
        <f t="shared" si="15"/>
        <v>230000</v>
      </c>
      <c r="BJ35" s="60">
        <f t="shared" si="15"/>
        <v>230000</v>
      </c>
      <c r="BK35" s="60">
        <f t="shared" si="15"/>
        <v>230000</v>
      </c>
    </row>
    <row r="37" spans="1:63" ht="14" x14ac:dyDescent="0.15">
      <c r="A37" s="54" t="str">
        <f>" Cálculo " &amp;STAFF_CWS!$A$30</f>
        <v xml:space="preserve"> Cálculo Uniforme Cantidad (C)</v>
      </c>
    </row>
    <row r="38" spans="1:63" ht="14" x14ac:dyDescent="0.15">
      <c r="A38" s="59" t="s">
        <v>1232</v>
      </c>
      <c r="B38" s="279">
        <v>80000</v>
      </c>
      <c r="C38" s="60">
        <f>IF($B38*C19&lt;0,0,$B38*C19)</f>
        <v>0</v>
      </c>
      <c r="D38" s="60">
        <f t="shared" ref="D38:BK38" si="16">IF($B38*D19&lt;0,0,$B38*D19)</f>
        <v>0</v>
      </c>
      <c r="E38" s="60">
        <f t="shared" si="16"/>
        <v>0</v>
      </c>
      <c r="F38" s="60">
        <f t="shared" si="16"/>
        <v>0</v>
      </c>
      <c r="G38" s="60">
        <f t="shared" si="16"/>
        <v>80000</v>
      </c>
      <c r="H38" s="60">
        <f t="shared" si="16"/>
        <v>0</v>
      </c>
      <c r="I38" s="60">
        <f t="shared" si="16"/>
        <v>0</v>
      </c>
      <c r="J38" s="60">
        <f t="shared" si="16"/>
        <v>80000</v>
      </c>
      <c r="K38" s="60">
        <f t="shared" si="16"/>
        <v>0</v>
      </c>
      <c r="L38" s="60">
        <f t="shared" si="16"/>
        <v>0</v>
      </c>
      <c r="M38" s="60">
        <f t="shared" si="16"/>
        <v>0</v>
      </c>
      <c r="N38" s="60">
        <f t="shared" si="16"/>
        <v>0</v>
      </c>
      <c r="O38" s="60">
        <f t="shared" si="16"/>
        <v>0</v>
      </c>
      <c r="P38" s="60">
        <f t="shared" si="16"/>
        <v>0</v>
      </c>
      <c r="Q38" s="60">
        <f t="shared" si="16"/>
        <v>0</v>
      </c>
      <c r="R38" s="60">
        <f t="shared" si="16"/>
        <v>0</v>
      </c>
      <c r="S38" s="60">
        <f t="shared" si="16"/>
        <v>0</v>
      </c>
      <c r="T38" s="60">
        <f t="shared" si="16"/>
        <v>0</v>
      </c>
      <c r="U38" s="60">
        <f t="shared" si="16"/>
        <v>0</v>
      </c>
      <c r="V38" s="60">
        <f t="shared" si="16"/>
        <v>0</v>
      </c>
      <c r="W38" s="60">
        <f t="shared" si="16"/>
        <v>0</v>
      </c>
      <c r="X38" s="60">
        <f t="shared" si="16"/>
        <v>0</v>
      </c>
      <c r="Y38" s="60">
        <f t="shared" si="16"/>
        <v>0</v>
      </c>
      <c r="Z38" s="60">
        <f t="shared" si="16"/>
        <v>0</v>
      </c>
      <c r="AA38" s="60">
        <f t="shared" si="16"/>
        <v>0</v>
      </c>
      <c r="AB38" s="60">
        <f t="shared" si="16"/>
        <v>0</v>
      </c>
      <c r="AC38" s="60">
        <f t="shared" si="16"/>
        <v>0</v>
      </c>
      <c r="AD38" s="60">
        <f t="shared" si="16"/>
        <v>0</v>
      </c>
      <c r="AE38" s="60">
        <f t="shared" si="16"/>
        <v>0</v>
      </c>
      <c r="AF38" s="60">
        <f t="shared" si="16"/>
        <v>0</v>
      </c>
      <c r="AG38" s="60">
        <f t="shared" si="16"/>
        <v>0</v>
      </c>
      <c r="AH38" s="60">
        <f t="shared" si="16"/>
        <v>0</v>
      </c>
      <c r="AI38" s="60">
        <f t="shared" si="16"/>
        <v>0</v>
      </c>
      <c r="AJ38" s="60">
        <f t="shared" si="16"/>
        <v>0</v>
      </c>
      <c r="AK38" s="60">
        <f t="shared" si="16"/>
        <v>0</v>
      </c>
      <c r="AL38" s="60">
        <f t="shared" si="16"/>
        <v>0</v>
      </c>
      <c r="AM38" s="60">
        <f t="shared" si="16"/>
        <v>0</v>
      </c>
      <c r="AN38" s="60">
        <f t="shared" si="16"/>
        <v>0</v>
      </c>
      <c r="AO38" s="60">
        <f t="shared" si="16"/>
        <v>0</v>
      </c>
      <c r="AP38" s="60">
        <f t="shared" si="16"/>
        <v>0</v>
      </c>
      <c r="AQ38" s="60">
        <f t="shared" si="16"/>
        <v>0</v>
      </c>
      <c r="AR38" s="60">
        <f t="shared" si="16"/>
        <v>0</v>
      </c>
      <c r="AS38" s="60">
        <f t="shared" si="16"/>
        <v>0</v>
      </c>
      <c r="AT38" s="60">
        <f t="shared" si="16"/>
        <v>0</v>
      </c>
      <c r="AU38" s="60">
        <f t="shared" si="16"/>
        <v>0</v>
      </c>
      <c r="AV38" s="60">
        <f t="shared" si="16"/>
        <v>0</v>
      </c>
      <c r="AW38" s="60">
        <f t="shared" si="16"/>
        <v>0</v>
      </c>
      <c r="AX38" s="60">
        <f t="shared" si="16"/>
        <v>0</v>
      </c>
      <c r="AY38" s="60">
        <f t="shared" si="16"/>
        <v>0</v>
      </c>
      <c r="AZ38" s="60">
        <f t="shared" si="16"/>
        <v>0</v>
      </c>
      <c r="BA38" s="60">
        <f t="shared" si="16"/>
        <v>0</v>
      </c>
      <c r="BB38" s="60">
        <f t="shared" si="16"/>
        <v>0</v>
      </c>
      <c r="BC38" s="60">
        <f t="shared" si="16"/>
        <v>0</v>
      </c>
      <c r="BD38" s="60">
        <f t="shared" si="16"/>
        <v>0</v>
      </c>
      <c r="BE38" s="60">
        <f t="shared" si="16"/>
        <v>0</v>
      </c>
      <c r="BF38" s="60">
        <f t="shared" si="16"/>
        <v>0</v>
      </c>
      <c r="BG38" s="60">
        <f t="shared" si="16"/>
        <v>0</v>
      </c>
      <c r="BH38" s="60">
        <f t="shared" si="16"/>
        <v>0</v>
      </c>
      <c r="BI38" s="60">
        <f t="shared" si="16"/>
        <v>0</v>
      </c>
      <c r="BJ38" s="60">
        <f t="shared" si="16"/>
        <v>0</v>
      </c>
      <c r="BK38" s="60">
        <f t="shared" si="16"/>
        <v>0</v>
      </c>
    </row>
    <row r="39" spans="1:63" ht="14" x14ac:dyDescent="0.15">
      <c r="A39" s="51" t="s">
        <v>1233</v>
      </c>
      <c r="C39" s="61">
        <f>SUM(C38)</f>
        <v>0</v>
      </c>
      <c r="D39" s="61">
        <f t="shared" ref="D39:BK39" si="17">SUM(D38)</f>
        <v>0</v>
      </c>
      <c r="E39" s="61">
        <f t="shared" si="17"/>
        <v>0</v>
      </c>
      <c r="F39" s="61">
        <f t="shared" si="17"/>
        <v>0</v>
      </c>
      <c r="G39" s="61">
        <f t="shared" si="17"/>
        <v>80000</v>
      </c>
      <c r="H39" s="61">
        <f t="shared" si="17"/>
        <v>0</v>
      </c>
      <c r="I39" s="61">
        <f t="shared" si="17"/>
        <v>0</v>
      </c>
      <c r="J39" s="61">
        <f t="shared" si="17"/>
        <v>80000</v>
      </c>
      <c r="K39" s="61">
        <f t="shared" si="17"/>
        <v>0</v>
      </c>
      <c r="L39" s="61">
        <f t="shared" si="17"/>
        <v>0</v>
      </c>
      <c r="M39" s="61">
        <f t="shared" si="17"/>
        <v>0</v>
      </c>
      <c r="N39" s="61">
        <f t="shared" si="17"/>
        <v>0</v>
      </c>
      <c r="O39" s="61">
        <f t="shared" si="17"/>
        <v>0</v>
      </c>
      <c r="P39" s="61">
        <f t="shared" si="17"/>
        <v>0</v>
      </c>
      <c r="Q39" s="61">
        <f t="shared" si="17"/>
        <v>0</v>
      </c>
      <c r="R39" s="61">
        <f t="shared" si="17"/>
        <v>0</v>
      </c>
      <c r="S39" s="61">
        <f t="shared" si="17"/>
        <v>0</v>
      </c>
      <c r="T39" s="61">
        <f t="shared" si="17"/>
        <v>0</v>
      </c>
      <c r="U39" s="61">
        <f t="shared" si="17"/>
        <v>0</v>
      </c>
      <c r="V39" s="61">
        <f t="shared" si="17"/>
        <v>0</v>
      </c>
      <c r="W39" s="61">
        <f t="shared" si="17"/>
        <v>0</v>
      </c>
      <c r="X39" s="61">
        <f t="shared" si="17"/>
        <v>0</v>
      </c>
      <c r="Y39" s="61">
        <f t="shared" si="17"/>
        <v>0</v>
      </c>
      <c r="Z39" s="61">
        <f t="shared" si="17"/>
        <v>0</v>
      </c>
      <c r="AA39" s="61">
        <f t="shared" si="17"/>
        <v>0</v>
      </c>
      <c r="AB39" s="61">
        <f t="shared" si="17"/>
        <v>0</v>
      </c>
      <c r="AC39" s="61">
        <f t="shared" si="17"/>
        <v>0</v>
      </c>
      <c r="AD39" s="61">
        <f t="shared" si="17"/>
        <v>0</v>
      </c>
      <c r="AE39" s="61">
        <f t="shared" si="17"/>
        <v>0</v>
      </c>
      <c r="AF39" s="61">
        <f t="shared" si="17"/>
        <v>0</v>
      </c>
      <c r="AG39" s="61">
        <f t="shared" si="17"/>
        <v>0</v>
      </c>
      <c r="AH39" s="61">
        <f t="shared" si="17"/>
        <v>0</v>
      </c>
      <c r="AI39" s="61">
        <f t="shared" si="17"/>
        <v>0</v>
      </c>
      <c r="AJ39" s="61">
        <f t="shared" si="17"/>
        <v>0</v>
      </c>
      <c r="AK39" s="61">
        <f t="shared" si="17"/>
        <v>0</v>
      </c>
      <c r="AL39" s="61">
        <f t="shared" si="17"/>
        <v>0</v>
      </c>
      <c r="AM39" s="61">
        <f t="shared" si="17"/>
        <v>0</v>
      </c>
      <c r="AN39" s="61">
        <f t="shared" si="17"/>
        <v>0</v>
      </c>
      <c r="AO39" s="61">
        <f t="shared" si="17"/>
        <v>0</v>
      </c>
      <c r="AP39" s="61">
        <f t="shared" si="17"/>
        <v>0</v>
      </c>
      <c r="AQ39" s="61">
        <f t="shared" si="17"/>
        <v>0</v>
      </c>
      <c r="AR39" s="61">
        <f t="shared" si="17"/>
        <v>0</v>
      </c>
      <c r="AS39" s="61">
        <f t="shared" si="17"/>
        <v>0</v>
      </c>
      <c r="AT39" s="61">
        <f t="shared" si="17"/>
        <v>0</v>
      </c>
      <c r="AU39" s="61">
        <f t="shared" si="17"/>
        <v>0</v>
      </c>
      <c r="AV39" s="61">
        <f t="shared" si="17"/>
        <v>0</v>
      </c>
      <c r="AW39" s="61">
        <f t="shared" si="17"/>
        <v>0</v>
      </c>
      <c r="AX39" s="61">
        <f t="shared" si="17"/>
        <v>0</v>
      </c>
      <c r="AY39" s="61">
        <f t="shared" si="17"/>
        <v>0</v>
      </c>
      <c r="AZ39" s="61">
        <f t="shared" si="17"/>
        <v>0</v>
      </c>
      <c r="BA39" s="61">
        <f t="shared" si="17"/>
        <v>0</v>
      </c>
      <c r="BB39" s="61">
        <f t="shared" si="17"/>
        <v>0</v>
      </c>
      <c r="BC39" s="61">
        <f t="shared" si="17"/>
        <v>0</v>
      </c>
      <c r="BD39" s="61">
        <f t="shared" si="17"/>
        <v>0</v>
      </c>
      <c r="BE39" s="61">
        <f t="shared" si="17"/>
        <v>0</v>
      </c>
      <c r="BF39" s="61">
        <f t="shared" si="17"/>
        <v>0</v>
      </c>
      <c r="BG39" s="61">
        <f t="shared" si="17"/>
        <v>0</v>
      </c>
      <c r="BH39" s="61">
        <f t="shared" si="17"/>
        <v>0</v>
      </c>
      <c r="BI39" s="61">
        <f t="shared" si="17"/>
        <v>0</v>
      </c>
      <c r="BJ39" s="61">
        <f t="shared" si="17"/>
        <v>0</v>
      </c>
      <c r="BK39" s="61">
        <f t="shared" si="17"/>
        <v>0</v>
      </c>
    </row>
    <row r="40" spans="1:63" ht="12.75" x14ac:dyDescent="0.15"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</row>
    <row r="41" spans="1:63" ht="14" x14ac:dyDescent="0.15">
      <c r="A41" s="54" t="str">
        <f>" Cálculo " &amp;STAFF_CWS!$A$31</f>
        <v xml:space="preserve"> Cálculo Espacio Cantidad (WS)</v>
      </c>
    </row>
    <row r="42" spans="1:63" ht="14" x14ac:dyDescent="0.15">
      <c r="A42" s="59" t="s">
        <v>200</v>
      </c>
      <c r="B42" s="276">
        <v>0</v>
      </c>
      <c r="C42" s="61">
        <f>C27*($B42*$B43)</f>
        <v>0</v>
      </c>
      <c r="D42" s="61">
        <f>D$27*($B42*$B$43)</f>
        <v>0</v>
      </c>
      <c r="E42" s="61">
        <f t="shared" ref="E42:AJ42" si="18">E27*($B42*$B43)</f>
        <v>0</v>
      </c>
      <c r="F42" s="61">
        <f t="shared" si="18"/>
        <v>0</v>
      </c>
      <c r="G42" s="61">
        <f t="shared" si="18"/>
        <v>0</v>
      </c>
      <c r="H42" s="61">
        <f t="shared" si="18"/>
        <v>0</v>
      </c>
      <c r="I42" s="61">
        <f t="shared" si="18"/>
        <v>0</v>
      </c>
      <c r="J42" s="61">
        <f t="shared" si="18"/>
        <v>0</v>
      </c>
      <c r="K42" s="61">
        <f t="shared" si="18"/>
        <v>0</v>
      </c>
      <c r="L42" s="61">
        <f t="shared" si="18"/>
        <v>0</v>
      </c>
      <c r="M42" s="61">
        <f t="shared" si="18"/>
        <v>0</v>
      </c>
      <c r="N42" s="61">
        <f t="shared" si="18"/>
        <v>0</v>
      </c>
      <c r="O42" s="61">
        <f t="shared" si="18"/>
        <v>0</v>
      </c>
      <c r="P42" s="61">
        <f t="shared" si="18"/>
        <v>0</v>
      </c>
      <c r="Q42" s="61">
        <f t="shared" si="18"/>
        <v>0</v>
      </c>
      <c r="R42" s="61">
        <f t="shared" si="18"/>
        <v>0</v>
      </c>
      <c r="S42" s="61">
        <f t="shared" si="18"/>
        <v>0</v>
      </c>
      <c r="T42" s="61">
        <f t="shared" si="18"/>
        <v>0</v>
      </c>
      <c r="U42" s="61">
        <f t="shared" si="18"/>
        <v>0</v>
      </c>
      <c r="V42" s="61">
        <f t="shared" si="18"/>
        <v>0</v>
      </c>
      <c r="W42" s="61">
        <f t="shared" si="18"/>
        <v>0</v>
      </c>
      <c r="X42" s="61">
        <f t="shared" si="18"/>
        <v>0</v>
      </c>
      <c r="Y42" s="61">
        <f t="shared" si="18"/>
        <v>0</v>
      </c>
      <c r="Z42" s="61">
        <f t="shared" si="18"/>
        <v>0</v>
      </c>
      <c r="AA42" s="61">
        <f t="shared" si="18"/>
        <v>0</v>
      </c>
      <c r="AB42" s="61">
        <f t="shared" si="18"/>
        <v>0</v>
      </c>
      <c r="AC42" s="61">
        <f t="shared" si="18"/>
        <v>0</v>
      </c>
      <c r="AD42" s="61">
        <f t="shared" si="18"/>
        <v>0</v>
      </c>
      <c r="AE42" s="61">
        <f t="shared" si="18"/>
        <v>0</v>
      </c>
      <c r="AF42" s="61">
        <f t="shared" si="18"/>
        <v>0</v>
      </c>
      <c r="AG42" s="61">
        <f t="shared" si="18"/>
        <v>0</v>
      </c>
      <c r="AH42" s="61">
        <f t="shared" si="18"/>
        <v>0</v>
      </c>
      <c r="AI42" s="61">
        <f t="shared" si="18"/>
        <v>0</v>
      </c>
      <c r="AJ42" s="61">
        <f t="shared" si="18"/>
        <v>0</v>
      </c>
      <c r="AK42" s="61">
        <f t="shared" ref="AK42:BK42" si="19">AK27*($B42*$B43)</f>
        <v>0</v>
      </c>
      <c r="AL42" s="61">
        <f t="shared" si="19"/>
        <v>0</v>
      </c>
      <c r="AM42" s="61">
        <f t="shared" si="19"/>
        <v>0</v>
      </c>
      <c r="AN42" s="61">
        <f t="shared" si="19"/>
        <v>0</v>
      </c>
      <c r="AO42" s="61">
        <f t="shared" si="19"/>
        <v>0</v>
      </c>
      <c r="AP42" s="61">
        <f t="shared" si="19"/>
        <v>0</v>
      </c>
      <c r="AQ42" s="61">
        <f t="shared" si="19"/>
        <v>0</v>
      </c>
      <c r="AR42" s="61">
        <f t="shared" si="19"/>
        <v>0</v>
      </c>
      <c r="AS42" s="61">
        <f t="shared" si="19"/>
        <v>0</v>
      </c>
      <c r="AT42" s="61">
        <f t="shared" si="19"/>
        <v>0</v>
      </c>
      <c r="AU42" s="61">
        <f t="shared" si="19"/>
        <v>0</v>
      </c>
      <c r="AV42" s="61">
        <f t="shared" si="19"/>
        <v>0</v>
      </c>
      <c r="AW42" s="61">
        <f t="shared" si="19"/>
        <v>0</v>
      </c>
      <c r="AX42" s="61">
        <f t="shared" si="19"/>
        <v>0</v>
      </c>
      <c r="AY42" s="61">
        <f t="shared" si="19"/>
        <v>0</v>
      </c>
      <c r="AZ42" s="61">
        <f t="shared" si="19"/>
        <v>0</v>
      </c>
      <c r="BA42" s="61">
        <f t="shared" si="19"/>
        <v>0</v>
      </c>
      <c r="BB42" s="61">
        <f t="shared" si="19"/>
        <v>0</v>
      </c>
      <c r="BC42" s="61">
        <f t="shared" si="19"/>
        <v>0</v>
      </c>
      <c r="BD42" s="61">
        <f t="shared" si="19"/>
        <v>0</v>
      </c>
      <c r="BE42" s="61">
        <f t="shared" si="19"/>
        <v>0</v>
      </c>
      <c r="BF42" s="61">
        <f t="shared" si="19"/>
        <v>0</v>
      </c>
      <c r="BG42" s="61">
        <f t="shared" si="19"/>
        <v>0</v>
      </c>
      <c r="BH42" s="61">
        <f t="shared" si="19"/>
        <v>0</v>
      </c>
      <c r="BI42" s="61">
        <f t="shared" si="19"/>
        <v>0</v>
      </c>
      <c r="BJ42" s="61">
        <f t="shared" si="19"/>
        <v>0</v>
      </c>
      <c r="BK42" s="61">
        <f t="shared" si="19"/>
        <v>0</v>
      </c>
    </row>
    <row r="43" spans="1:63" ht="14" x14ac:dyDescent="0.15">
      <c r="A43" s="59" t="s">
        <v>201</v>
      </c>
      <c r="B43" s="279">
        <v>0</v>
      </c>
    </row>
    <row r="44" spans="1:63" ht="14" x14ac:dyDescent="0.15">
      <c r="A44" s="51" t="s">
        <v>202</v>
      </c>
      <c r="C44" s="61">
        <f t="shared" ref="C44:AH44" si="20">C42</f>
        <v>0</v>
      </c>
      <c r="D44" s="61">
        <f t="shared" si="20"/>
        <v>0</v>
      </c>
      <c r="E44" s="61">
        <f t="shared" si="20"/>
        <v>0</v>
      </c>
      <c r="F44" s="61">
        <f t="shared" si="20"/>
        <v>0</v>
      </c>
      <c r="G44" s="61">
        <f t="shared" si="20"/>
        <v>0</v>
      </c>
      <c r="H44" s="61">
        <f t="shared" si="20"/>
        <v>0</v>
      </c>
      <c r="I44" s="61">
        <f t="shared" si="20"/>
        <v>0</v>
      </c>
      <c r="J44" s="61">
        <f t="shared" si="20"/>
        <v>0</v>
      </c>
      <c r="K44" s="61">
        <f t="shared" si="20"/>
        <v>0</v>
      </c>
      <c r="L44" s="61">
        <f t="shared" si="20"/>
        <v>0</v>
      </c>
      <c r="M44" s="61">
        <f t="shared" si="20"/>
        <v>0</v>
      </c>
      <c r="N44" s="61">
        <f t="shared" si="20"/>
        <v>0</v>
      </c>
      <c r="O44" s="61">
        <f t="shared" si="20"/>
        <v>0</v>
      </c>
      <c r="P44" s="61">
        <f t="shared" si="20"/>
        <v>0</v>
      </c>
      <c r="Q44" s="61">
        <f t="shared" si="20"/>
        <v>0</v>
      </c>
      <c r="R44" s="61">
        <f t="shared" si="20"/>
        <v>0</v>
      </c>
      <c r="S44" s="61">
        <f t="shared" si="20"/>
        <v>0</v>
      </c>
      <c r="T44" s="61">
        <f t="shared" si="20"/>
        <v>0</v>
      </c>
      <c r="U44" s="61">
        <f t="shared" si="20"/>
        <v>0</v>
      </c>
      <c r="V44" s="61">
        <f t="shared" si="20"/>
        <v>0</v>
      </c>
      <c r="W44" s="61">
        <f t="shared" si="20"/>
        <v>0</v>
      </c>
      <c r="X44" s="61">
        <f t="shared" si="20"/>
        <v>0</v>
      </c>
      <c r="Y44" s="61">
        <f t="shared" si="20"/>
        <v>0</v>
      </c>
      <c r="Z44" s="61">
        <f t="shared" si="20"/>
        <v>0</v>
      </c>
      <c r="AA44" s="61">
        <f t="shared" si="20"/>
        <v>0</v>
      </c>
      <c r="AB44" s="61">
        <f t="shared" si="20"/>
        <v>0</v>
      </c>
      <c r="AC44" s="61">
        <f t="shared" si="20"/>
        <v>0</v>
      </c>
      <c r="AD44" s="61">
        <f t="shared" si="20"/>
        <v>0</v>
      </c>
      <c r="AE44" s="61">
        <f t="shared" si="20"/>
        <v>0</v>
      </c>
      <c r="AF44" s="61">
        <f t="shared" si="20"/>
        <v>0</v>
      </c>
      <c r="AG44" s="61">
        <f t="shared" si="20"/>
        <v>0</v>
      </c>
      <c r="AH44" s="61">
        <f t="shared" si="20"/>
        <v>0</v>
      </c>
      <c r="AI44" s="61">
        <f t="shared" ref="AI44:BK44" si="21">AI42</f>
        <v>0</v>
      </c>
      <c r="AJ44" s="61">
        <f t="shared" si="21"/>
        <v>0</v>
      </c>
      <c r="AK44" s="61">
        <f t="shared" si="21"/>
        <v>0</v>
      </c>
      <c r="AL44" s="61">
        <f t="shared" si="21"/>
        <v>0</v>
      </c>
      <c r="AM44" s="61">
        <f t="shared" si="21"/>
        <v>0</v>
      </c>
      <c r="AN44" s="61">
        <f t="shared" si="21"/>
        <v>0</v>
      </c>
      <c r="AO44" s="61">
        <f t="shared" si="21"/>
        <v>0</v>
      </c>
      <c r="AP44" s="61">
        <f t="shared" si="21"/>
        <v>0</v>
      </c>
      <c r="AQ44" s="61">
        <f t="shared" si="21"/>
        <v>0</v>
      </c>
      <c r="AR44" s="61">
        <f t="shared" si="21"/>
        <v>0</v>
      </c>
      <c r="AS44" s="61">
        <f t="shared" si="21"/>
        <v>0</v>
      </c>
      <c r="AT44" s="61">
        <f t="shared" si="21"/>
        <v>0</v>
      </c>
      <c r="AU44" s="61">
        <f t="shared" si="21"/>
        <v>0</v>
      </c>
      <c r="AV44" s="61">
        <f t="shared" si="21"/>
        <v>0</v>
      </c>
      <c r="AW44" s="61">
        <f t="shared" si="21"/>
        <v>0</v>
      </c>
      <c r="AX44" s="61">
        <f t="shared" si="21"/>
        <v>0</v>
      </c>
      <c r="AY44" s="61">
        <f t="shared" si="21"/>
        <v>0</v>
      </c>
      <c r="AZ44" s="61">
        <f t="shared" si="21"/>
        <v>0</v>
      </c>
      <c r="BA44" s="61">
        <f t="shared" si="21"/>
        <v>0</v>
      </c>
      <c r="BB44" s="61">
        <f t="shared" si="21"/>
        <v>0</v>
      </c>
      <c r="BC44" s="61">
        <f t="shared" si="21"/>
        <v>0</v>
      </c>
      <c r="BD44" s="61">
        <f t="shared" si="21"/>
        <v>0</v>
      </c>
      <c r="BE44" s="61">
        <f t="shared" si="21"/>
        <v>0</v>
      </c>
      <c r="BF44" s="61">
        <f t="shared" si="21"/>
        <v>0</v>
      </c>
      <c r="BG44" s="61">
        <f t="shared" si="21"/>
        <v>0</v>
      </c>
      <c r="BH44" s="61">
        <f t="shared" si="21"/>
        <v>0</v>
      </c>
      <c r="BI44" s="61">
        <f t="shared" si="21"/>
        <v>0</v>
      </c>
      <c r="BJ44" s="61">
        <f t="shared" si="21"/>
        <v>0</v>
      </c>
      <c r="BK44" s="61">
        <f t="shared" si="21"/>
        <v>0</v>
      </c>
    </row>
    <row r="46" spans="1:63" ht="14" x14ac:dyDescent="0.15">
      <c r="A46" s="54" t="s">
        <v>203</v>
      </c>
    </row>
    <row r="47" spans="1:63" ht="14" x14ac:dyDescent="0.15">
      <c r="A47" s="59" t="s">
        <v>204</v>
      </c>
      <c r="B47" s="279">
        <v>0</v>
      </c>
      <c r="C47" s="57">
        <f t="shared" ref="C47:AH47" si="22">$B47*C28</f>
        <v>0</v>
      </c>
      <c r="D47" s="57">
        <f t="shared" si="22"/>
        <v>0</v>
      </c>
      <c r="E47" s="57">
        <f t="shared" si="22"/>
        <v>0</v>
      </c>
      <c r="F47" s="57">
        <f t="shared" si="22"/>
        <v>0</v>
      </c>
      <c r="G47" s="57">
        <f t="shared" si="22"/>
        <v>0</v>
      </c>
      <c r="H47" s="57">
        <f t="shared" si="22"/>
        <v>0</v>
      </c>
      <c r="I47" s="57">
        <f t="shared" si="22"/>
        <v>0</v>
      </c>
      <c r="J47" s="57">
        <f t="shared" si="22"/>
        <v>0</v>
      </c>
      <c r="K47" s="57">
        <f t="shared" si="22"/>
        <v>0</v>
      </c>
      <c r="L47" s="57">
        <f t="shared" si="22"/>
        <v>0</v>
      </c>
      <c r="M47" s="57">
        <f t="shared" si="22"/>
        <v>0</v>
      </c>
      <c r="N47" s="57">
        <f t="shared" si="22"/>
        <v>0</v>
      </c>
      <c r="O47" s="57">
        <f t="shared" si="22"/>
        <v>0</v>
      </c>
      <c r="P47" s="57">
        <f t="shared" si="22"/>
        <v>0</v>
      </c>
      <c r="Q47" s="57">
        <f t="shared" si="22"/>
        <v>0</v>
      </c>
      <c r="R47" s="57">
        <f t="shared" si="22"/>
        <v>0</v>
      </c>
      <c r="S47" s="57">
        <f t="shared" si="22"/>
        <v>0</v>
      </c>
      <c r="T47" s="57">
        <f t="shared" si="22"/>
        <v>0</v>
      </c>
      <c r="U47" s="57">
        <f t="shared" si="22"/>
        <v>0</v>
      </c>
      <c r="V47" s="57">
        <f t="shared" si="22"/>
        <v>0</v>
      </c>
      <c r="W47" s="57">
        <f t="shared" si="22"/>
        <v>0</v>
      </c>
      <c r="X47" s="57">
        <f t="shared" si="22"/>
        <v>0</v>
      </c>
      <c r="Y47" s="57">
        <f t="shared" si="22"/>
        <v>0</v>
      </c>
      <c r="Z47" s="57">
        <f t="shared" si="22"/>
        <v>0</v>
      </c>
      <c r="AA47" s="57">
        <f t="shared" si="22"/>
        <v>0</v>
      </c>
      <c r="AB47" s="57">
        <f t="shared" si="22"/>
        <v>0</v>
      </c>
      <c r="AC47" s="57">
        <f t="shared" si="22"/>
        <v>0</v>
      </c>
      <c r="AD47" s="57">
        <f t="shared" si="22"/>
        <v>0</v>
      </c>
      <c r="AE47" s="57">
        <f t="shared" si="22"/>
        <v>0</v>
      </c>
      <c r="AF47" s="57">
        <f t="shared" si="22"/>
        <v>0</v>
      </c>
      <c r="AG47" s="57">
        <f t="shared" si="22"/>
        <v>0</v>
      </c>
      <c r="AH47" s="57">
        <f t="shared" si="22"/>
        <v>0</v>
      </c>
      <c r="AI47" s="57">
        <f t="shared" ref="AI47:BK47" si="23">$B47*AI28</f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  <row r="48" spans="1:63" ht="14" x14ac:dyDescent="0.15">
      <c r="A48" s="54" t="s">
        <v>205</v>
      </c>
      <c r="C48" s="57">
        <f>SUM(C47)</f>
        <v>0</v>
      </c>
      <c r="D48" s="57">
        <f t="shared" ref="D48:BK48" si="24">SUM(D47)</f>
        <v>0</v>
      </c>
      <c r="E48" s="57">
        <f t="shared" si="24"/>
        <v>0</v>
      </c>
      <c r="F48" s="57">
        <f t="shared" si="24"/>
        <v>0</v>
      </c>
      <c r="G48" s="57">
        <f t="shared" si="24"/>
        <v>0</v>
      </c>
      <c r="H48" s="57">
        <f t="shared" si="24"/>
        <v>0</v>
      </c>
      <c r="I48" s="57">
        <f t="shared" si="24"/>
        <v>0</v>
      </c>
      <c r="J48" s="57">
        <f t="shared" si="24"/>
        <v>0</v>
      </c>
      <c r="K48" s="57">
        <f t="shared" si="24"/>
        <v>0</v>
      </c>
      <c r="L48" s="57">
        <f t="shared" si="24"/>
        <v>0</v>
      </c>
      <c r="M48" s="57">
        <f t="shared" si="24"/>
        <v>0</v>
      </c>
      <c r="N48" s="57">
        <f t="shared" si="24"/>
        <v>0</v>
      </c>
      <c r="O48" s="57">
        <f t="shared" si="24"/>
        <v>0</v>
      </c>
      <c r="P48" s="57">
        <f t="shared" si="24"/>
        <v>0</v>
      </c>
      <c r="Q48" s="57">
        <f t="shared" si="24"/>
        <v>0</v>
      </c>
      <c r="R48" s="57">
        <f t="shared" si="24"/>
        <v>0</v>
      </c>
      <c r="S48" s="57">
        <f t="shared" si="24"/>
        <v>0</v>
      </c>
      <c r="T48" s="57">
        <f t="shared" si="24"/>
        <v>0</v>
      </c>
      <c r="U48" s="57">
        <f t="shared" si="24"/>
        <v>0</v>
      </c>
      <c r="V48" s="57">
        <f t="shared" si="24"/>
        <v>0</v>
      </c>
      <c r="W48" s="57">
        <f t="shared" si="24"/>
        <v>0</v>
      </c>
      <c r="X48" s="57">
        <f t="shared" si="24"/>
        <v>0</v>
      </c>
      <c r="Y48" s="57">
        <f t="shared" si="24"/>
        <v>0</v>
      </c>
      <c r="Z48" s="57">
        <f t="shared" si="24"/>
        <v>0</v>
      </c>
      <c r="AA48" s="57">
        <f t="shared" si="24"/>
        <v>0</v>
      </c>
      <c r="AB48" s="57">
        <f t="shared" si="24"/>
        <v>0</v>
      </c>
      <c r="AC48" s="57">
        <f t="shared" si="24"/>
        <v>0</v>
      </c>
      <c r="AD48" s="57">
        <f t="shared" si="24"/>
        <v>0</v>
      </c>
      <c r="AE48" s="57">
        <f t="shared" si="24"/>
        <v>0</v>
      </c>
      <c r="AF48" s="57">
        <f t="shared" si="24"/>
        <v>0</v>
      </c>
      <c r="AG48" s="57">
        <f t="shared" si="24"/>
        <v>0</v>
      </c>
      <c r="AH48" s="57">
        <f t="shared" si="24"/>
        <v>0</v>
      </c>
      <c r="AI48" s="57">
        <f t="shared" si="24"/>
        <v>0</v>
      </c>
      <c r="AJ48" s="57">
        <f t="shared" si="24"/>
        <v>0</v>
      </c>
      <c r="AK48" s="57">
        <f t="shared" si="24"/>
        <v>0</v>
      </c>
      <c r="AL48" s="57">
        <f t="shared" si="24"/>
        <v>0</v>
      </c>
      <c r="AM48" s="57">
        <f t="shared" si="24"/>
        <v>0</v>
      </c>
      <c r="AN48" s="57">
        <f t="shared" si="24"/>
        <v>0</v>
      </c>
      <c r="AO48" s="57">
        <f t="shared" si="24"/>
        <v>0</v>
      </c>
      <c r="AP48" s="57">
        <f t="shared" si="24"/>
        <v>0</v>
      </c>
      <c r="AQ48" s="57">
        <f t="shared" si="24"/>
        <v>0</v>
      </c>
      <c r="AR48" s="57">
        <f t="shared" si="24"/>
        <v>0</v>
      </c>
      <c r="AS48" s="57">
        <f t="shared" si="24"/>
        <v>0</v>
      </c>
      <c r="AT48" s="57">
        <f t="shared" si="24"/>
        <v>0</v>
      </c>
      <c r="AU48" s="57">
        <f t="shared" si="24"/>
        <v>0</v>
      </c>
      <c r="AV48" s="57">
        <f t="shared" si="24"/>
        <v>0</v>
      </c>
      <c r="AW48" s="57">
        <f t="shared" si="24"/>
        <v>0</v>
      </c>
      <c r="AX48" s="57">
        <f t="shared" si="24"/>
        <v>0</v>
      </c>
      <c r="AY48" s="57">
        <f t="shared" si="24"/>
        <v>0</v>
      </c>
      <c r="AZ48" s="57">
        <f t="shared" si="24"/>
        <v>0</v>
      </c>
      <c r="BA48" s="57">
        <f t="shared" si="24"/>
        <v>0</v>
      </c>
      <c r="BB48" s="57">
        <f t="shared" si="24"/>
        <v>0</v>
      </c>
      <c r="BC48" s="57">
        <f t="shared" si="24"/>
        <v>0</v>
      </c>
      <c r="BD48" s="57">
        <f t="shared" si="24"/>
        <v>0</v>
      </c>
      <c r="BE48" s="57">
        <f t="shared" si="24"/>
        <v>0</v>
      </c>
      <c r="BF48" s="57">
        <f t="shared" si="24"/>
        <v>0</v>
      </c>
      <c r="BG48" s="57">
        <f t="shared" si="24"/>
        <v>0</v>
      </c>
      <c r="BH48" s="57">
        <f t="shared" si="24"/>
        <v>0</v>
      </c>
      <c r="BI48" s="57">
        <f t="shared" si="24"/>
        <v>0</v>
      </c>
      <c r="BJ48" s="57">
        <f t="shared" si="24"/>
        <v>0</v>
      </c>
      <c r="BK48" s="57">
        <f t="shared" si="24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  <ignoredErrors>
    <ignoredError sqref="D42" formula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  <sheetView workbookViewId="2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ht="12.75" x14ac:dyDescent="0.15">
      <c r="C1" s="20"/>
      <c r="D1" s="10"/>
      <c r="E1" s="10"/>
      <c r="F1" s="10"/>
      <c r="G1" s="10"/>
      <c r="H1" s="387" t="s">
        <v>35</v>
      </c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 t="s">
        <v>36</v>
      </c>
      <c r="U1" s="387"/>
      <c r="V1" s="387"/>
      <c r="W1" s="387"/>
      <c r="X1" s="387"/>
      <c r="Y1" s="387"/>
      <c r="Z1" s="387"/>
      <c r="AA1" s="387"/>
      <c r="AB1" s="387"/>
      <c r="AC1" s="387"/>
      <c r="AD1" s="387"/>
      <c r="AE1" s="387"/>
      <c r="AF1" s="387" t="s">
        <v>37</v>
      </c>
      <c r="AG1" s="387"/>
      <c r="AH1" s="387"/>
      <c r="AI1" s="387"/>
      <c r="AJ1" s="387"/>
      <c r="AK1" s="387"/>
      <c r="AL1" s="387"/>
      <c r="AM1" s="387"/>
      <c r="AN1" s="387"/>
      <c r="AO1" s="387"/>
      <c r="AP1" s="387"/>
      <c r="AQ1" s="387"/>
      <c r="AR1" s="387" t="s">
        <v>38</v>
      </c>
      <c r="AS1" s="387"/>
      <c r="AT1" s="387"/>
      <c r="AU1" s="387"/>
      <c r="AV1" s="387"/>
      <c r="AW1" s="387"/>
      <c r="AX1" s="387"/>
      <c r="AY1" s="387"/>
      <c r="AZ1" s="387"/>
      <c r="BA1" s="387"/>
      <c r="BB1" s="387"/>
      <c r="BC1" s="387"/>
      <c r="BD1" s="387" t="s">
        <v>39</v>
      </c>
      <c r="BE1" s="387"/>
      <c r="BF1" s="387"/>
      <c r="BG1" s="387"/>
      <c r="BH1" s="387"/>
      <c r="BI1" s="387"/>
      <c r="BJ1" s="387"/>
      <c r="BK1" s="387"/>
      <c r="BL1" s="387"/>
      <c r="BM1" s="387"/>
      <c r="BN1" s="387"/>
      <c r="BO1" s="387"/>
      <c r="BP1" s="35"/>
    </row>
    <row r="2" spans="1:79" s="14" customFormat="1" ht="12.75" x14ac:dyDescent="0.15">
      <c r="A2" s="10" t="s">
        <v>1161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ht="12.75" x14ac:dyDescent="0.15">
      <c r="A3" s="10" t="s">
        <v>1164</v>
      </c>
      <c r="B3" s="10" t="s">
        <v>68</v>
      </c>
      <c r="C3" s="268" t="s">
        <v>1166</v>
      </c>
      <c r="D3" s="10" t="s">
        <v>65</v>
      </c>
      <c r="E3" s="10" t="s">
        <v>66</v>
      </c>
      <c r="F3" s="10" t="s">
        <v>67</v>
      </c>
      <c r="G3" s="10"/>
      <c r="BP3" s="36" t="s">
        <v>720</v>
      </c>
    </row>
    <row r="4" spans="1:79" ht="12.75" x14ac:dyDescent="0.15">
      <c r="A4" s="10" t="s">
        <v>1165</v>
      </c>
      <c r="B4" s="10" t="s">
        <v>1167</v>
      </c>
      <c r="C4" s="268" t="s">
        <v>1166</v>
      </c>
    </row>
    <row r="5" spans="1:79" ht="12.75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ht="12.75" x14ac:dyDescent="0.15">
      <c r="A6" s="14" t="s">
        <v>1154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ht="12.75" x14ac:dyDescent="0.15">
      <c r="A7" s="14" t="s">
        <v>1162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ht="12.75" x14ac:dyDescent="0.15">
      <c r="A8" s="14" t="s">
        <v>1182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t="12.75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t="12.75" outlineLevel="1" x14ac:dyDescent="0.15">
      <c r="A10" s="33" t="s">
        <v>1174</v>
      </c>
      <c r="B10" s="330">
        <f>1160000*12</f>
        <v>13920000</v>
      </c>
      <c r="C10" s="264">
        <f>TESTOFRANGE/24</f>
        <v>580000</v>
      </c>
      <c r="D10" s="334" t="s">
        <v>64</v>
      </c>
      <c r="E10" s="334" t="s">
        <v>91</v>
      </c>
      <c r="F10" s="334" t="s">
        <v>91</v>
      </c>
      <c r="G10" s="338">
        <v>0</v>
      </c>
      <c r="H10" s="338">
        <v>0</v>
      </c>
      <c r="I10" s="338">
        <v>0</v>
      </c>
      <c r="J10" s="338">
        <v>0</v>
      </c>
      <c r="K10" s="338">
        <v>0.5</v>
      </c>
      <c r="L10" s="338">
        <v>0.5</v>
      </c>
      <c r="M10" s="338">
        <v>0.5</v>
      </c>
      <c r="N10" s="338">
        <v>0.5</v>
      </c>
      <c r="O10" s="338">
        <v>0.5</v>
      </c>
      <c r="P10" s="338">
        <v>0.5</v>
      </c>
      <c r="Q10" s="338">
        <v>0.5</v>
      </c>
      <c r="R10" s="338">
        <v>0.5</v>
      </c>
      <c r="S10" s="338">
        <v>0.5</v>
      </c>
      <c r="T10" s="338">
        <v>0.5</v>
      </c>
      <c r="U10" s="338">
        <v>0.5</v>
      </c>
      <c r="V10" s="338">
        <v>0.5</v>
      </c>
      <c r="W10" s="338">
        <v>0.5</v>
      </c>
      <c r="X10" s="338">
        <v>0.5</v>
      </c>
      <c r="Y10" s="338">
        <v>0.5</v>
      </c>
      <c r="Z10" s="338">
        <v>0.5</v>
      </c>
      <c r="AA10" s="338">
        <v>0.5</v>
      </c>
      <c r="AB10" s="338">
        <v>0.5</v>
      </c>
      <c r="AC10" s="338">
        <v>0.5</v>
      </c>
      <c r="AD10" s="338">
        <v>0.5</v>
      </c>
      <c r="AE10" s="338">
        <v>0.5</v>
      </c>
      <c r="AF10" s="338">
        <v>0.5</v>
      </c>
      <c r="AG10" s="338">
        <v>0.5</v>
      </c>
      <c r="AH10" s="338">
        <v>0.5</v>
      </c>
      <c r="AI10" s="338">
        <v>0.5</v>
      </c>
      <c r="AJ10" s="338">
        <v>0.5</v>
      </c>
      <c r="AK10" s="338">
        <v>0.5</v>
      </c>
      <c r="AL10" s="338">
        <v>0.5</v>
      </c>
      <c r="AM10" s="338">
        <v>0.5</v>
      </c>
      <c r="AN10" s="338">
        <v>0.5</v>
      </c>
      <c r="AO10" s="338">
        <v>0.5</v>
      </c>
      <c r="AP10" s="338">
        <v>0.5</v>
      </c>
      <c r="AQ10" s="338">
        <v>0.5</v>
      </c>
      <c r="AR10" s="338">
        <v>0.5</v>
      </c>
      <c r="AS10" s="338">
        <v>0.5</v>
      </c>
      <c r="AT10" s="338">
        <v>0.5</v>
      </c>
      <c r="AU10" s="338">
        <v>0.5</v>
      </c>
      <c r="AV10" s="338">
        <v>0.5</v>
      </c>
      <c r="AW10" s="338">
        <v>0.5</v>
      </c>
      <c r="AX10" s="338">
        <v>0.5</v>
      </c>
      <c r="AY10" s="338">
        <v>0.5</v>
      </c>
      <c r="AZ10" s="338">
        <v>0.5</v>
      </c>
      <c r="BA10" s="338">
        <v>0.5</v>
      </c>
      <c r="BB10" s="338">
        <v>0.5</v>
      </c>
      <c r="BC10" s="338">
        <v>0.5</v>
      </c>
      <c r="BD10" s="338">
        <v>0.5</v>
      </c>
      <c r="BE10" s="338">
        <v>0.5</v>
      </c>
      <c r="BF10" s="338">
        <v>0.5</v>
      </c>
      <c r="BG10" s="338">
        <v>0.5</v>
      </c>
      <c r="BH10" s="338">
        <v>0.5</v>
      </c>
      <c r="BI10" s="338">
        <v>0.5</v>
      </c>
      <c r="BJ10" s="338">
        <v>0.5</v>
      </c>
      <c r="BK10" s="338">
        <v>0.5</v>
      </c>
      <c r="BL10" s="338">
        <v>0.5</v>
      </c>
      <c r="BM10" s="338">
        <v>0.5</v>
      </c>
      <c r="BN10" s="338">
        <v>0.5</v>
      </c>
      <c r="BO10" s="338">
        <v>0.5</v>
      </c>
      <c r="BP10" s="346">
        <f>COLUMNS(H10:BO10)</f>
        <v>60</v>
      </c>
      <c r="BQ10" s="347" t="s">
        <v>1002</v>
      </c>
    </row>
    <row r="11" spans="1:79" s="18" customFormat="1" ht="12.75" outlineLevel="1" x14ac:dyDescent="0.15">
      <c r="A11" s="33" t="s">
        <v>86</v>
      </c>
      <c r="B11" s="330">
        <f>1600000/160</f>
        <v>10000</v>
      </c>
      <c r="C11" s="264">
        <f>B11*160</f>
        <v>1600000</v>
      </c>
      <c r="D11" s="334" t="s">
        <v>64</v>
      </c>
      <c r="E11" s="334" t="s">
        <v>91</v>
      </c>
      <c r="F11" s="334" t="s">
        <v>91</v>
      </c>
      <c r="G11" s="338">
        <v>0</v>
      </c>
      <c r="H11" s="338">
        <v>0</v>
      </c>
      <c r="I11" s="338">
        <v>0</v>
      </c>
      <c r="J11" s="338">
        <v>0</v>
      </c>
      <c r="K11" s="338">
        <v>0</v>
      </c>
      <c r="L11" s="338">
        <v>0</v>
      </c>
      <c r="M11" s="338">
        <v>0</v>
      </c>
      <c r="N11" s="338">
        <v>0</v>
      </c>
      <c r="O11" s="338">
        <v>0</v>
      </c>
      <c r="P11" s="338">
        <v>0</v>
      </c>
      <c r="Q11" s="338">
        <v>0</v>
      </c>
      <c r="R11" s="338">
        <v>0</v>
      </c>
      <c r="S11" s="338">
        <v>0</v>
      </c>
      <c r="T11" s="338">
        <v>0</v>
      </c>
      <c r="U11" s="338">
        <v>0</v>
      </c>
      <c r="V11" s="338">
        <v>0</v>
      </c>
      <c r="W11" s="338">
        <v>0</v>
      </c>
      <c r="X11" s="338">
        <v>0</v>
      </c>
      <c r="Y11" s="338">
        <v>0</v>
      </c>
      <c r="Z11" s="338">
        <v>0</v>
      </c>
      <c r="AA11" s="338">
        <v>0</v>
      </c>
      <c r="AB11" s="338">
        <v>0</v>
      </c>
      <c r="AC11" s="338">
        <v>0</v>
      </c>
      <c r="AD11" s="338">
        <v>0</v>
      </c>
      <c r="AE11" s="338">
        <v>0</v>
      </c>
      <c r="AF11" s="338">
        <v>0</v>
      </c>
      <c r="AG11" s="338">
        <v>0</v>
      </c>
      <c r="AH11" s="338">
        <v>0</v>
      </c>
      <c r="AI11" s="338">
        <v>0</v>
      </c>
      <c r="AJ11" s="338">
        <v>0</v>
      </c>
      <c r="AK11" s="338">
        <v>0</v>
      </c>
      <c r="AL11" s="338">
        <v>0</v>
      </c>
      <c r="AM11" s="338">
        <v>0</v>
      </c>
      <c r="AN11" s="338">
        <v>0</v>
      </c>
      <c r="AO11" s="338">
        <v>0</v>
      </c>
      <c r="AP11" s="338">
        <v>0</v>
      </c>
      <c r="AQ11" s="338">
        <v>0</v>
      </c>
      <c r="AR11" s="338">
        <v>0</v>
      </c>
      <c r="AS11" s="338">
        <v>0</v>
      </c>
      <c r="AT11" s="338">
        <v>0</v>
      </c>
      <c r="AU11" s="338">
        <v>0</v>
      </c>
      <c r="AV11" s="338">
        <v>0</v>
      </c>
      <c r="AW11" s="338">
        <v>0</v>
      </c>
      <c r="AX11" s="338">
        <v>0</v>
      </c>
      <c r="AY11" s="338">
        <v>0</v>
      </c>
      <c r="AZ11" s="338">
        <v>0</v>
      </c>
      <c r="BA11" s="338">
        <v>0</v>
      </c>
      <c r="BB11" s="338">
        <v>0</v>
      </c>
      <c r="BC11" s="338">
        <v>0</v>
      </c>
      <c r="BD11" s="338">
        <v>0</v>
      </c>
      <c r="BE11" s="338">
        <v>0</v>
      </c>
      <c r="BF11" s="338">
        <v>0</v>
      </c>
      <c r="BG11" s="338">
        <v>0</v>
      </c>
      <c r="BH11" s="338">
        <v>0</v>
      </c>
      <c r="BI11" s="338">
        <v>0</v>
      </c>
      <c r="BJ11" s="338">
        <v>0</v>
      </c>
      <c r="BK11" s="338">
        <v>0</v>
      </c>
      <c r="BL11" s="338">
        <v>0</v>
      </c>
      <c r="BM11" s="338">
        <v>0</v>
      </c>
      <c r="BN11" s="338">
        <v>0</v>
      </c>
      <c r="BO11" s="338">
        <v>0</v>
      </c>
      <c r="BP11" s="348"/>
      <c r="BQ11" s="349"/>
    </row>
    <row r="12" spans="1:79" ht="12.75" outlineLevel="1" x14ac:dyDescent="0.15">
      <c r="B12" s="330"/>
      <c r="C12" s="265"/>
      <c r="D12" s="335"/>
      <c r="E12" s="335"/>
      <c r="F12" s="335"/>
      <c r="G12" s="338"/>
      <c r="H12" s="338"/>
      <c r="I12" s="338"/>
      <c r="J12" s="338"/>
      <c r="K12" s="338"/>
      <c r="L12" s="338"/>
      <c r="M12" s="338"/>
      <c r="N12" s="338"/>
      <c r="O12" s="338"/>
      <c r="P12" s="338"/>
      <c r="Q12" s="338"/>
      <c r="R12" s="338"/>
      <c r="S12" s="338"/>
      <c r="T12" s="338"/>
      <c r="U12" s="338"/>
      <c r="V12" s="338"/>
      <c r="W12" s="338"/>
      <c r="X12" s="338"/>
      <c r="Y12" s="338"/>
      <c r="Z12" s="338"/>
      <c r="AA12" s="338"/>
      <c r="AB12" s="338"/>
      <c r="AC12" s="338"/>
      <c r="AD12" s="338"/>
      <c r="AE12" s="338"/>
      <c r="AF12" s="338"/>
      <c r="AG12" s="338"/>
      <c r="AH12" s="338"/>
      <c r="AI12" s="338"/>
      <c r="AJ12" s="338"/>
      <c r="AK12" s="338"/>
      <c r="AL12" s="338"/>
      <c r="AM12" s="338"/>
      <c r="AN12" s="338"/>
      <c r="AO12" s="338"/>
      <c r="AP12" s="338"/>
      <c r="AQ12" s="338"/>
      <c r="AR12" s="338"/>
      <c r="AS12" s="338"/>
      <c r="AT12" s="338"/>
      <c r="AU12" s="338"/>
      <c r="AV12" s="338"/>
      <c r="AW12" s="338"/>
      <c r="AX12" s="338"/>
      <c r="AY12" s="338"/>
      <c r="AZ12" s="338"/>
      <c r="BA12" s="338"/>
      <c r="BB12" s="338"/>
      <c r="BC12" s="338"/>
      <c r="BD12" s="338"/>
      <c r="BE12" s="338"/>
      <c r="BF12" s="338"/>
      <c r="BG12" s="338"/>
      <c r="BH12" s="338"/>
      <c r="BI12" s="338"/>
      <c r="BJ12" s="338"/>
      <c r="BK12" s="338"/>
      <c r="BL12" s="338"/>
      <c r="BM12" s="338"/>
      <c r="BN12" s="338"/>
      <c r="BO12" s="338"/>
      <c r="BP12" s="348"/>
      <c r="BQ12" s="350"/>
    </row>
    <row r="13" spans="1:79" ht="12.75" outlineLevel="1" x14ac:dyDescent="0.15">
      <c r="A13" s="33" t="s">
        <v>1168</v>
      </c>
      <c r="B13" s="330">
        <f>1160000*12</f>
        <v>13920000</v>
      </c>
      <c r="C13" s="264">
        <f>B13/24</f>
        <v>580000</v>
      </c>
      <c r="D13" s="334" t="s">
        <v>91</v>
      </c>
      <c r="E13" s="334" t="s">
        <v>91</v>
      </c>
      <c r="F13" s="334" t="s">
        <v>91</v>
      </c>
      <c r="G13" s="338">
        <v>0</v>
      </c>
      <c r="H13" s="338">
        <v>0</v>
      </c>
      <c r="I13" s="338">
        <v>0</v>
      </c>
      <c r="J13" s="338">
        <v>0</v>
      </c>
      <c r="K13" s="338">
        <v>0.5</v>
      </c>
      <c r="L13" s="338">
        <v>0.5</v>
      </c>
      <c r="M13" s="338">
        <v>0.5</v>
      </c>
      <c r="N13" s="338">
        <v>0.5</v>
      </c>
      <c r="O13" s="338">
        <v>0.5</v>
      </c>
      <c r="P13" s="338">
        <v>0.5</v>
      </c>
      <c r="Q13" s="338">
        <v>0.5</v>
      </c>
      <c r="R13" s="338">
        <v>0.5</v>
      </c>
      <c r="S13" s="338">
        <v>0.5</v>
      </c>
      <c r="T13" s="338">
        <v>0.5</v>
      </c>
      <c r="U13" s="338">
        <v>0.5</v>
      </c>
      <c r="V13" s="338">
        <v>0.5</v>
      </c>
      <c r="W13" s="338">
        <v>0.5</v>
      </c>
      <c r="X13" s="338">
        <v>0.5</v>
      </c>
      <c r="Y13" s="338">
        <v>0.5</v>
      </c>
      <c r="Z13" s="338">
        <v>0.5</v>
      </c>
      <c r="AA13" s="338">
        <v>0.5</v>
      </c>
      <c r="AB13" s="338">
        <v>0.5</v>
      </c>
      <c r="AC13" s="338">
        <v>0.5</v>
      </c>
      <c r="AD13" s="338">
        <v>0.5</v>
      </c>
      <c r="AE13" s="338">
        <v>0.5</v>
      </c>
      <c r="AF13" s="338">
        <v>0.5</v>
      </c>
      <c r="AG13" s="338">
        <v>0.5</v>
      </c>
      <c r="AH13" s="338">
        <v>0.5</v>
      </c>
      <c r="AI13" s="338">
        <v>0.5</v>
      </c>
      <c r="AJ13" s="338">
        <v>0.5</v>
      </c>
      <c r="AK13" s="338">
        <v>0.5</v>
      </c>
      <c r="AL13" s="338">
        <v>0.5</v>
      </c>
      <c r="AM13" s="338">
        <v>0.5</v>
      </c>
      <c r="AN13" s="338">
        <v>0.5</v>
      </c>
      <c r="AO13" s="338">
        <v>0.5</v>
      </c>
      <c r="AP13" s="338">
        <v>0.5</v>
      </c>
      <c r="AQ13" s="338">
        <v>0.5</v>
      </c>
      <c r="AR13" s="338">
        <v>0.5</v>
      </c>
      <c r="AS13" s="338">
        <v>0.5</v>
      </c>
      <c r="AT13" s="338">
        <v>0.5</v>
      </c>
      <c r="AU13" s="338">
        <v>0.5</v>
      </c>
      <c r="AV13" s="338">
        <v>0.5</v>
      </c>
      <c r="AW13" s="338">
        <v>0.5</v>
      </c>
      <c r="AX13" s="338">
        <v>0.5</v>
      </c>
      <c r="AY13" s="338">
        <v>0.5</v>
      </c>
      <c r="AZ13" s="338">
        <v>0.5</v>
      </c>
      <c r="BA13" s="338">
        <v>0.5</v>
      </c>
      <c r="BB13" s="338">
        <v>0.5</v>
      </c>
      <c r="BC13" s="338">
        <v>0.5</v>
      </c>
      <c r="BD13" s="338">
        <v>0.5</v>
      </c>
      <c r="BE13" s="338">
        <v>0.5</v>
      </c>
      <c r="BF13" s="338">
        <v>0.5</v>
      </c>
      <c r="BG13" s="338">
        <v>0.5</v>
      </c>
      <c r="BH13" s="338">
        <v>0.5</v>
      </c>
      <c r="BI13" s="338">
        <v>0.5</v>
      </c>
      <c r="BJ13" s="338">
        <v>0.5</v>
      </c>
      <c r="BK13" s="338">
        <v>0.5</v>
      </c>
      <c r="BL13" s="338">
        <v>0.5</v>
      </c>
      <c r="BM13" s="338">
        <v>0.5</v>
      </c>
      <c r="BN13" s="338">
        <v>0.5</v>
      </c>
      <c r="BO13" s="338">
        <v>0.5</v>
      </c>
      <c r="BP13" s="348"/>
      <c r="BQ13" s="350"/>
    </row>
    <row r="14" spans="1:79" ht="12.75" outlineLevel="1" x14ac:dyDescent="0.15">
      <c r="A14" s="33" t="s">
        <v>86</v>
      </c>
      <c r="B14" s="330">
        <f>1600000/160</f>
        <v>10000</v>
      </c>
      <c r="C14" s="264">
        <f>B14*160</f>
        <v>1600000</v>
      </c>
      <c r="D14" s="334" t="s">
        <v>91</v>
      </c>
      <c r="E14" s="334" t="s">
        <v>91</v>
      </c>
      <c r="F14" s="334" t="s">
        <v>91</v>
      </c>
      <c r="G14" s="338">
        <v>0</v>
      </c>
      <c r="H14" s="338">
        <v>0</v>
      </c>
      <c r="I14" s="338">
        <v>0</v>
      </c>
      <c r="J14" s="338">
        <v>0</v>
      </c>
      <c r="K14" s="338">
        <v>0</v>
      </c>
      <c r="L14" s="338">
        <v>0</v>
      </c>
      <c r="M14" s="338">
        <v>0</v>
      </c>
      <c r="N14" s="338">
        <v>0</v>
      </c>
      <c r="O14" s="338">
        <v>0</v>
      </c>
      <c r="P14" s="338">
        <v>0</v>
      </c>
      <c r="Q14" s="338">
        <v>0</v>
      </c>
      <c r="R14" s="338">
        <v>0</v>
      </c>
      <c r="S14" s="338">
        <v>0</v>
      </c>
      <c r="T14" s="338">
        <v>0</v>
      </c>
      <c r="U14" s="338">
        <v>0</v>
      </c>
      <c r="V14" s="338">
        <v>0</v>
      </c>
      <c r="W14" s="338">
        <v>0</v>
      </c>
      <c r="X14" s="338">
        <v>0</v>
      </c>
      <c r="Y14" s="338">
        <v>0</v>
      </c>
      <c r="Z14" s="338">
        <v>0</v>
      </c>
      <c r="AA14" s="338">
        <v>0</v>
      </c>
      <c r="AB14" s="338">
        <v>0</v>
      </c>
      <c r="AC14" s="338">
        <v>0</v>
      </c>
      <c r="AD14" s="338">
        <v>0</v>
      </c>
      <c r="AE14" s="338">
        <v>0</v>
      </c>
      <c r="AF14" s="338">
        <v>0</v>
      </c>
      <c r="AG14" s="338">
        <v>0</v>
      </c>
      <c r="AH14" s="338">
        <v>0</v>
      </c>
      <c r="AI14" s="338">
        <v>0</v>
      </c>
      <c r="AJ14" s="338">
        <v>0</v>
      </c>
      <c r="AK14" s="338">
        <v>0</v>
      </c>
      <c r="AL14" s="338">
        <v>0</v>
      </c>
      <c r="AM14" s="338">
        <v>0</v>
      </c>
      <c r="AN14" s="338">
        <v>0</v>
      </c>
      <c r="AO14" s="338">
        <v>0</v>
      </c>
      <c r="AP14" s="338">
        <v>0</v>
      </c>
      <c r="AQ14" s="338">
        <v>0</v>
      </c>
      <c r="AR14" s="338">
        <v>0</v>
      </c>
      <c r="AS14" s="338">
        <v>0</v>
      </c>
      <c r="AT14" s="338">
        <v>0</v>
      </c>
      <c r="AU14" s="338">
        <v>0</v>
      </c>
      <c r="AV14" s="338">
        <v>0</v>
      </c>
      <c r="AW14" s="338">
        <v>0</v>
      </c>
      <c r="AX14" s="338">
        <v>0</v>
      </c>
      <c r="AY14" s="338">
        <v>0</v>
      </c>
      <c r="AZ14" s="338">
        <v>0</v>
      </c>
      <c r="BA14" s="338">
        <v>0</v>
      </c>
      <c r="BB14" s="338">
        <v>0</v>
      </c>
      <c r="BC14" s="338">
        <v>0</v>
      </c>
      <c r="BD14" s="338">
        <v>0</v>
      </c>
      <c r="BE14" s="338">
        <v>0</v>
      </c>
      <c r="BF14" s="338">
        <v>0</v>
      </c>
      <c r="BG14" s="338">
        <v>0</v>
      </c>
      <c r="BH14" s="338">
        <v>0</v>
      </c>
      <c r="BI14" s="338">
        <v>0</v>
      </c>
      <c r="BJ14" s="338">
        <v>0</v>
      </c>
      <c r="BK14" s="338">
        <v>0</v>
      </c>
      <c r="BL14" s="338">
        <v>0</v>
      </c>
      <c r="BM14" s="338">
        <v>0</v>
      </c>
      <c r="BN14" s="338">
        <v>0</v>
      </c>
      <c r="BO14" s="338">
        <v>0</v>
      </c>
      <c r="BP14" s="348"/>
      <c r="BQ14" s="350"/>
    </row>
    <row r="15" spans="1:79" ht="12.75" outlineLevel="1" x14ac:dyDescent="0.15">
      <c r="B15" s="330"/>
      <c r="C15" s="264"/>
      <c r="D15" s="334"/>
      <c r="E15" s="334"/>
      <c r="F15" s="334"/>
      <c r="G15" s="338"/>
      <c r="H15" s="338"/>
      <c r="I15" s="338"/>
      <c r="J15" s="338"/>
      <c r="K15" s="338"/>
      <c r="L15" s="338"/>
      <c r="M15" s="338"/>
      <c r="N15" s="338"/>
      <c r="O15" s="338"/>
      <c r="P15" s="338"/>
      <c r="Q15" s="338"/>
      <c r="R15" s="338"/>
      <c r="S15" s="338"/>
      <c r="T15" s="338"/>
      <c r="U15" s="338"/>
      <c r="V15" s="338"/>
      <c r="W15" s="338"/>
      <c r="X15" s="338"/>
      <c r="Y15" s="338"/>
      <c r="Z15" s="338"/>
      <c r="AA15" s="338"/>
      <c r="AB15" s="338"/>
      <c r="AC15" s="338"/>
      <c r="AD15" s="338"/>
      <c r="AE15" s="338"/>
      <c r="AF15" s="338"/>
      <c r="AG15" s="338"/>
      <c r="AH15" s="338"/>
      <c r="AI15" s="338"/>
      <c r="AJ15" s="338"/>
      <c r="AK15" s="338"/>
      <c r="AL15" s="338"/>
      <c r="AM15" s="338"/>
      <c r="AN15" s="338"/>
      <c r="AO15" s="338"/>
      <c r="AP15" s="338"/>
      <c r="AQ15" s="338"/>
      <c r="AR15" s="338"/>
      <c r="AS15" s="338"/>
      <c r="AT15" s="338"/>
      <c r="AU15" s="338"/>
      <c r="AV15" s="338"/>
      <c r="AW15" s="338"/>
      <c r="AX15" s="338"/>
      <c r="AY15" s="338"/>
      <c r="AZ15" s="338"/>
      <c r="BA15" s="338"/>
      <c r="BB15" s="338"/>
      <c r="BC15" s="338"/>
      <c r="BD15" s="338"/>
      <c r="BE15" s="338"/>
      <c r="BF15" s="338"/>
      <c r="BG15" s="338"/>
      <c r="BH15" s="338"/>
      <c r="BI15" s="338"/>
      <c r="BJ15" s="338"/>
      <c r="BK15" s="338"/>
      <c r="BL15" s="338"/>
      <c r="BM15" s="338"/>
      <c r="BN15" s="338"/>
      <c r="BO15" s="338"/>
      <c r="BP15" s="348"/>
      <c r="BQ15" s="350"/>
    </row>
    <row r="16" spans="1:79" ht="12.75" outlineLevel="1" x14ac:dyDescent="0.15">
      <c r="A16" s="33" t="s">
        <v>1169</v>
      </c>
      <c r="B16" s="330">
        <f>1160000*12</f>
        <v>13920000</v>
      </c>
      <c r="C16" s="264">
        <f>B16/12</f>
        <v>1160000</v>
      </c>
      <c r="D16" s="334" t="s">
        <v>91</v>
      </c>
      <c r="E16" s="334" t="s">
        <v>91</v>
      </c>
      <c r="F16" s="334" t="s">
        <v>91</v>
      </c>
      <c r="G16" s="338">
        <v>0</v>
      </c>
      <c r="H16" s="338">
        <v>0</v>
      </c>
      <c r="I16" s="338">
        <v>0</v>
      </c>
      <c r="J16" s="338">
        <v>0</v>
      </c>
      <c r="K16" s="338">
        <v>0</v>
      </c>
      <c r="L16" s="338">
        <v>0</v>
      </c>
      <c r="M16" s="338">
        <v>0</v>
      </c>
      <c r="N16" s="338">
        <v>0</v>
      </c>
      <c r="O16" s="338">
        <v>0</v>
      </c>
      <c r="P16" s="338">
        <v>0</v>
      </c>
      <c r="Q16" s="338">
        <v>0</v>
      </c>
      <c r="R16" s="338">
        <v>0</v>
      </c>
      <c r="S16" s="338">
        <v>0</v>
      </c>
      <c r="T16" s="338">
        <v>0</v>
      </c>
      <c r="U16" s="338">
        <v>0</v>
      </c>
      <c r="V16" s="338">
        <v>0</v>
      </c>
      <c r="W16" s="338">
        <v>0</v>
      </c>
      <c r="X16" s="338">
        <v>0</v>
      </c>
      <c r="Y16" s="338">
        <v>0</v>
      </c>
      <c r="Z16" s="338">
        <v>0</v>
      </c>
      <c r="AA16" s="338">
        <v>0</v>
      </c>
      <c r="AB16" s="338">
        <v>0</v>
      </c>
      <c r="AC16" s="338">
        <v>0</v>
      </c>
      <c r="AD16" s="338">
        <v>0</v>
      </c>
      <c r="AE16" s="338">
        <v>0</v>
      </c>
      <c r="AF16" s="338">
        <v>0</v>
      </c>
      <c r="AG16" s="338">
        <v>0</v>
      </c>
      <c r="AH16" s="338">
        <v>0</v>
      </c>
      <c r="AI16" s="338">
        <v>0</v>
      </c>
      <c r="AJ16" s="338">
        <v>0</v>
      </c>
      <c r="AK16" s="338">
        <v>0</v>
      </c>
      <c r="AL16" s="338">
        <v>0</v>
      </c>
      <c r="AM16" s="338">
        <v>0</v>
      </c>
      <c r="AN16" s="338">
        <v>0</v>
      </c>
      <c r="AO16" s="338">
        <v>0</v>
      </c>
      <c r="AP16" s="338">
        <v>0</v>
      </c>
      <c r="AQ16" s="338">
        <v>0</v>
      </c>
      <c r="AR16" s="338">
        <v>0</v>
      </c>
      <c r="AS16" s="338">
        <v>0</v>
      </c>
      <c r="AT16" s="338">
        <v>0</v>
      </c>
      <c r="AU16" s="338">
        <v>0</v>
      </c>
      <c r="AV16" s="338">
        <v>0</v>
      </c>
      <c r="AW16" s="338">
        <v>0</v>
      </c>
      <c r="AX16" s="338">
        <v>0</v>
      </c>
      <c r="AY16" s="338">
        <v>0</v>
      </c>
      <c r="AZ16" s="338">
        <v>0</v>
      </c>
      <c r="BA16" s="338">
        <v>0</v>
      </c>
      <c r="BB16" s="338">
        <v>0</v>
      </c>
      <c r="BC16" s="338">
        <v>0</v>
      </c>
      <c r="BD16" s="338">
        <v>0</v>
      </c>
      <c r="BE16" s="338">
        <v>0</v>
      </c>
      <c r="BF16" s="338">
        <v>0</v>
      </c>
      <c r="BG16" s="338">
        <v>0</v>
      </c>
      <c r="BH16" s="338">
        <v>0</v>
      </c>
      <c r="BI16" s="338">
        <v>0</v>
      </c>
      <c r="BJ16" s="338">
        <v>0</v>
      </c>
      <c r="BK16" s="338">
        <v>0</v>
      </c>
      <c r="BL16" s="338">
        <v>0</v>
      </c>
      <c r="BM16" s="338">
        <v>0</v>
      </c>
      <c r="BN16" s="338">
        <v>0</v>
      </c>
      <c r="BO16" s="338">
        <v>0</v>
      </c>
      <c r="BP16" s="348"/>
      <c r="BQ16" s="350"/>
    </row>
    <row r="17" spans="1:69" ht="12.75" outlineLevel="1" x14ac:dyDescent="0.15">
      <c r="A17" s="33" t="s">
        <v>86</v>
      </c>
      <c r="B17" s="330">
        <f>1600000/160</f>
        <v>10000</v>
      </c>
      <c r="C17" s="264">
        <f>B17*160</f>
        <v>1600000</v>
      </c>
      <c r="D17" s="334" t="s">
        <v>91</v>
      </c>
      <c r="E17" s="334" t="s">
        <v>91</v>
      </c>
      <c r="F17" s="334" t="s">
        <v>91</v>
      </c>
      <c r="G17" s="338">
        <v>0</v>
      </c>
      <c r="H17" s="338">
        <v>0</v>
      </c>
      <c r="I17" s="338">
        <v>0</v>
      </c>
      <c r="J17" s="338">
        <v>0</v>
      </c>
      <c r="K17" s="338">
        <v>0</v>
      </c>
      <c r="L17" s="338">
        <v>0</v>
      </c>
      <c r="M17" s="338">
        <v>0</v>
      </c>
      <c r="N17" s="338">
        <v>0</v>
      </c>
      <c r="O17" s="338">
        <v>0</v>
      </c>
      <c r="P17" s="338">
        <v>0</v>
      </c>
      <c r="Q17" s="338">
        <v>0</v>
      </c>
      <c r="R17" s="338">
        <v>0</v>
      </c>
      <c r="S17" s="338">
        <v>0</v>
      </c>
      <c r="T17" s="338">
        <v>0</v>
      </c>
      <c r="U17" s="338">
        <v>0</v>
      </c>
      <c r="V17" s="338">
        <v>0</v>
      </c>
      <c r="W17" s="338">
        <v>0</v>
      </c>
      <c r="X17" s="338">
        <v>0</v>
      </c>
      <c r="Y17" s="338">
        <v>0</v>
      </c>
      <c r="Z17" s="338">
        <v>0</v>
      </c>
      <c r="AA17" s="338">
        <v>0</v>
      </c>
      <c r="AB17" s="338">
        <v>0</v>
      </c>
      <c r="AC17" s="338">
        <v>0</v>
      </c>
      <c r="AD17" s="338">
        <v>0</v>
      </c>
      <c r="AE17" s="338">
        <v>0</v>
      </c>
      <c r="AF17" s="338">
        <v>0</v>
      </c>
      <c r="AG17" s="338">
        <v>0</v>
      </c>
      <c r="AH17" s="338">
        <v>0</v>
      </c>
      <c r="AI17" s="338">
        <v>0</v>
      </c>
      <c r="AJ17" s="338">
        <v>0</v>
      </c>
      <c r="AK17" s="338">
        <v>0</v>
      </c>
      <c r="AL17" s="338">
        <v>0</v>
      </c>
      <c r="AM17" s="338">
        <v>0</v>
      </c>
      <c r="AN17" s="338">
        <v>0</v>
      </c>
      <c r="AO17" s="338">
        <v>0</v>
      </c>
      <c r="AP17" s="338">
        <v>0</v>
      </c>
      <c r="AQ17" s="338">
        <v>0</v>
      </c>
      <c r="AR17" s="338">
        <v>0</v>
      </c>
      <c r="AS17" s="338">
        <v>0</v>
      </c>
      <c r="AT17" s="338">
        <v>0</v>
      </c>
      <c r="AU17" s="338">
        <v>0</v>
      </c>
      <c r="AV17" s="338">
        <v>0</v>
      </c>
      <c r="AW17" s="338">
        <v>0</v>
      </c>
      <c r="AX17" s="338">
        <v>0</v>
      </c>
      <c r="AY17" s="338">
        <v>0</v>
      </c>
      <c r="AZ17" s="338">
        <v>0</v>
      </c>
      <c r="BA17" s="338">
        <v>0</v>
      </c>
      <c r="BB17" s="338">
        <v>0</v>
      </c>
      <c r="BC17" s="338">
        <v>0</v>
      </c>
      <c r="BD17" s="338">
        <v>0</v>
      </c>
      <c r="BE17" s="338">
        <v>0</v>
      </c>
      <c r="BF17" s="338">
        <v>0</v>
      </c>
      <c r="BG17" s="338">
        <v>0</v>
      </c>
      <c r="BH17" s="338">
        <v>0</v>
      </c>
      <c r="BI17" s="338">
        <v>0</v>
      </c>
      <c r="BJ17" s="338">
        <v>0</v>
      </c>
      <c r="BK17" s="338">
        <v>0</v>
      </c>
      <c r="BL17" s="338">
        <v>0</v>
      </c>
      <c r="BM17" s="338">
        <v>0</v>
      </c>
      <c r="BN17" s="338">
        <v>0</v>
      </c>
      <c r="BO17" s="338">
        <v>0</v>
      </c>
      <c r="BP17" s="348"/>
      <c r="BQ17" s="350"/>
    </row>
    <row r="18" spans="1:69" ht="12.75" outlineLevel="1" x14ac:dyDescent="0.15">
      <c r="B18" s="330"/>
      <c r="C18" s="264"/>
      <c r="D18" s="334"/>
      <c r="E18" s="334"/>
      <c r="F18" s="334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Z18" s="338"/>
      <c r="AA18" s="338"/>
      <c r="AB18" s="338"/>
      <c r="AC18" s="338"/>
      <c r="AD18" s="338"/>
      <c r="AE18" s="338"/>
      <c r="AF18" s="338"/>
      <c r="AG18" s="338"/>
      <c r="AH18" s="338"/>
      <c r="AI18" s="338"/>
      <c r="AJ18" s="338"/>
      <c r="AK18" s="338"/>
      <c r="AL18" s="338"/>
      <c r="AM18" s="338"/>
      <c r="AN18" s="338"/>
      <c r="AO18" s="338"/>
      <c r="AP18" s="338"/>
      <c r="AQ18" s="338"/>
      <c r="AR18" s="338"/>
      <c r="AS18" s="338"/>
      <c r="AT18" s="338"/>
      <c r="AU18" s="338"/>
      <c r="AV18" s="338"/>
      <c r="AW18" s="338"/>
      <c r="AX18" s="338"/>
      <c r="AY18" s="338"/>
      <c r="AZ18" s="338"/>
      <c r="BA18" s="338"/>
      <c r="BB18" s="338"/>
      <c r="BC18" s="338"/>
      <c r="BD18" s="338"/>
      <c r="BE18" s="338"/>
      <c r="BF18" s="338"/>
      <c r="BG18" s="338"/>
      <c r="BH18" s="338"/>
      <c r="BI18" s="338"/>
      <c r="BJ18" s="338"/>
      <c r="BK18" s="338"/>
      <c r="BL18" s="338"/>
      <c r="BM18" s="338"/>
      <c r="BN18" s="338"/>
      <c r="BO18" s="338"/>
      <c r="BP18" s="348"/>
      <c r="BQ18" s="350"/>
    </row>
    <row r="19" spans="1:69" ht="12.75" outlineLevel="1" x14ac:dyDescent="0.15">
      <c r="A19" s="33" t="s">
        <v>1170</v>
      </c>
      <c r="B19" s="330">
        <f>1160000*12</f>
        <v>13920000</v>
      </c>
      <c r="C19" s="264">
        <f>B19/12</f>
        <v>1160000</v>
      </c>
      <c r="D19" s="334" t="s">
        <v>91</v>
      </c>
      <c r="E19" s="334" t="s">
        <v>91</v>
      </c>
      <c r="F19" s="334" t="s">
        <v>91</v>
      </c>
      <c r="G19" s="338">
        <v>0</v>
      </c>
      <c r="H19" s="338">
        <v>0</v>
      </c>
      <c r="I19" s="338">
        <v>0</v>
      </c>
      <c r="J19" s="338">
        <v>0</v>
      </c>
      <c r="K19" s="338">
        <v>0</v>
      </c>
      <c r="L19" s="338">
        <v>0</v>
      </c>
      <c r="M19" s="338">
        <v>0</v>
      </c>
      <c r="N19" s="338">
        <v>0</v>
      </c>
      <c r="O19" s="338">
        <v>0</v>
      </c>
      <c r="P19" s="338">
        <v>0</v>
      </c>
      <c r="Q19" s="338">
        <v>0</v>
      </c>
      <c r="R19" s="338">
        <v>0</v>
      </c>
      <c r="S19" s="338">
        <v>0</v>
      </c>
      <c r="T19" s="338">
        <v>0</v>
      </c>
      <c r="U19" s="338">
        <v>0</v>
      </c>
      <c r="V19" s="338">
        <v>0</v>
      </c>
      <c r="W19" s="338">
        <v>0</v>
      </c>
      <c r="X19" s="338">
        <v>0</v>
      </c>
      <c r="Y19" s="338">
        <v>0</v>
      </c>
      <c r="Z19" s="338">
        <v>0</v>
      </c>
      <c r="AA19" s="338">
        <v>0</v>
      </c>
      <c r="AB19" s="338">
        <v>0</v>
      </c>
      <c r="AC19" s="338">
        <v>0</v>
      </c>
      <c r="AD19" s="338">
        <v>0</v>
      </c>
      <c r="AE19" s="338">
        <v>0</v>
      </c>
      <c r="AF19" s="338">
        <v>0</v>
      </c>
      <c r="AG19" s="338">
        <v>0</v>
      </c>
      <c r="AH19" s="338">
        <v>0</v>
      </c>
      <c r="AI19" s="338">
        <v>0</v>
      </c>
      <c r="AJ19" s="338">
        <v>0</v>
      </c>
      <c r="AK19" s="338">
        <v>0</v>
      </c>
      <c r="AL19" s="338">
        <v>0</v>
      </c>
      <c r="AM19" s="338">
        <v>0</v>
      </c>
      <c r="AN19" s="338">
        <v>0</v>
      </c>
      <c r="AO19" s="338">
        <v>0</v>
      </c>
      <c r="AP19" s="338">
        <v>0</v>
      </c>
      <c r="AQ19" s="338">
        <v>0</v>
      </c>
      <c r="AR19" s="338">
        <v>0</v>
      </c>
      <c r="AS19" s="338">
        <v>0</v>
      </c>
      <c r="AT19" s="338">
        <v>0</v>
      </c>
      <c r="AU19" s="338">
        <v>0</v>
      </c>
      <c r="AV19" s="338">
        <v>0</v>
      </c>
      <c r="AW19" s="338">
        <v>0</v>
      </c>
      <c r="AX19" s="338">
        <v>0</v>
      </c>
      <c r="AY19" s="338">
        <v>0</v>
      </c>
      <c r="AZ19" s="338">
        <v>0</v>
      </c>
      <c r="BA19" s="338">
        <v>0</v>
      </c>
      <c r="BB19" s="338">
        <v>0</v>
      </c>
      <c r="BC19" s="338">
        <v>0</v>
      </c>
      <c r="BD19" s="338">
        <v>0</v>
      </c>
      <c r="BE19" s="338">
        <v>0</v>
      </c>
      <c r="BF19" s="338">
        <v>0</v>
      </c>
      <c r="BG19" s="338">
        <v>0</v>
      </c>
      <c r="BH19" s="338">
        <v>0</v>
      </c>
      <c r="BI19" s="338">
        <v>0</v>
      </c>
      <c r="BJ19" s="338">
        <v>0</v>
      </c>
      <c r="BK19" s="338">
        <v>0</v>
      </c>
      <c r="BL19" s="338">
        <v>0</v>
      </c>
      <c r="BM19" s="338">
        <v>0</v>
      </c>
      <c r="BN19" s="338">
        <v>0</v>
      </c>
      <c r="BO19" s="338">
        <v>0</v>
      </c>
      <c r="BP19" s="348"/>
      <c r="BQ19" s="350"/>
    </row>
    <row r="20" spans="1:69" ht="12.75" outlineLevel="1" x14ac:dyDescent="0.15">
      <c r="A20" s="33" t="s">
        <v>86</v>
      </c>
      <c r="B20" s="330">
        <f>1600000/160</f>
        <v>10000</v>
      </c>
      <c r="C20" s="264">
        <f>B20*160</f>
        <v>1600000</v>
      </c>
      <c r="D20" s="334" t="s">
        <v>91</v>
      </c>
      <c r="E20" s="334" t="s">
        <v>91</v>
      </c>
      <c r="F20" s="334" t="s">
        <v>91</v>
      </c>
      <c r="G20" s="338">
        <v>0</v>
      </c>
      <c r="H20" s="338">
        <v>0</v>
      </c>
      <c r="I20" s="338">
        <v>0</v>
      </c>
      <c r="J20" s="338">
        <v>0</v>
      </c>
      <c r="K20" s="338">
        <v>0</v>
      </c>
      <c r="L20" s="338">
        <v>0</v>
      </c>
      <c r="M20" s="338">
        <v>0</v>
      </c>
      <c r="N20" s="338">
        <v>0</v>
      </c>
      <c r="O20" s="338">
        <v>0</v>
      </c>
      <c r="P20" s="338">
        <v>0</v>
      </c>
      <c r="Q20" s="338">
        <v>0</v>
      </c>
      <c r="R20" s="338">
        <v>0</v>
      </c>
      <c r="S20" s="338">
        <v>0</v>
      </c>
      <c r="T20" s="338">
        <v>0</v>
      </c>
      <c r="U20" s="338">
        <v>0</v>
      </c>
      <c r="V20" s="338">
        <v>0</v>
      </c>
      <c r="W20" s="338">
        <v>0</v>
      </c>
      <c r="X20" s="338">
        <v>0</v>
      </c>
      <c r="Y20" s="338">
        <v>0</v>
      </c>
      <c r="Z20" s="338">
        <v>0</v>
      </c>
      <c r="AA20" s="338">
        <v>0</v>
      </c>
      <c r="AB20" s="338">
        <v>0</v>
      </c>
      <c r="AC20" s="338">
        <v>0</v>
      </c>
      <c r="AD20" s="338">
        <v>0</v>
      </c>
      <c r="AE20" s="338">
        <v>0</v>
      </c>
      <c r="AF20" s="338">
        <v>0</v>
      </c>
      <c r="AG20" s="338">
        <v>0</v>
      </c>
      <c r="AH20" s="338">
        <v>0</v>
      </c>
      <c r="AI20" s="338">
        <v>0</v>
      </c>
      <c r="AJ20" s="338">
        <v>0</v>
      </c>
      <c r="AK20" s="338">
        <v>0</v>
      </c>
      <c r="AL20" s="338">
        <v>0</v>
      </c>
      <c r="AM20" s="338">
        <v>0</v>
      </c>
      <c r="AN20" s="338">
        <v>0</v>
      </c>
      <c r="AO20" s="338">
        <v>0</v>
      </c>
      <c r="AP20" s="338">
        <v>0</v>
      </c>
      <c r="AQ20" s="338">
        <v>0</v>
      </c>
      <c r="AR20" s="338">
        <v>0</v>
      </c>
      <c r="AS20" s="338">
        <v>0</v>
      </c>
      <c r="AT20" s="338">
        <v>0</v>
      </c>
      <c r="AU20" s="338">
        <v>0</v>
      </c>
      <c r="AV20" s="338">
        <v>0</v>
      </c>
      <c r="AW20" s="338">
        <v>0</v>
      </c>
      <c r="AX20" s="338">
        <v>0</v>
      </c>
      <c r="AY20" s="338">
        <v>0</v>
      </c>
      <c r="AZ20" s="338">
        <v>0</v>
      </c>
      <c r="BA20" s="338">
        <v>0</v>
      </c>
      <c r="BB20" s="338">
        <v>0</v>
      </c>
      <c r="BC20" s="338">
        <v>0</v>
      </c>
      <c r="BD20" s="338">
        <v>0</v>
      </c>
      <c r="BE20" s="338">
        <v>0</v>
      </c>
      <c r="BF20" s="338">
        <v>0</v>
      </c>
      <c r="BG20" s="338">
        <v>0</v>
      </c>
      <c r="BH20" s="338">
        <v>0</v>
      </c>
      <c r="BI20" s="338">
        <v>0</v>
      </c>
      <c r="BJ20" s="338">
        <v>0</v>
      </c>
      <c r="BK20" s="338">
        <v>0</v>
      </c>
      <c r="BL20" s="338">
        <v>0</v>
      </c>
      <c r="BM20" s="338">
        <v>0</v>
      </c>
      <c r="BN20" s="338">
        <v>0</v>
      </c>
      <c r="BO20" s="338">
        <v>0</v>
      </c>
      <c r="BP20" s="348"/>
      <c r="BQ20" s="350"/>
    </row>
    <row r="21" spans="1:69" ht="12.75" outlineLevel="1" x14ac:dyDescent="0.15">
      <c r="B21" s="330"/>
      <c r="C21" s="265"/>
      <c r="D21" s="335"/>
      <c r="E21" s="335"/>
      <c r="F21" s="335"/>
      <c r="G21" s="338"/>
      <c r="H21" s="338"/>
      <c r="I21" s="338"/>
      <c r="J21" s="338"/>
      <c r="K21" s="338"/>
      <c r="L21" s="338"/>
      <c r="M21" s="338"/>
      <c r="N21" s="338"/>
      <c r="O21" s="338"/>
      <c r="P21" s="338"/>
      <c r="Q21" s="338"/>
      <c r="R21" s="338"/>
      <c r="S21" s="338"/>
      <c r="T21" s="338"/>
      <c r="U21" s="338"/>
      <c r="V21" s="338"/>
      <c r="W21" s="338"/>
      <c r="X21" s="338"/>
      <c r="Y21" s="338"/>
      <c r="Z21" s="338"/>
      <c r="AA21" s="338"/>
      <c r="AB21" s="338"/>
      <c r="AC21" s="338"/>
      <c r="AD21" s="338"/>
      <c r="AE21" s="338"/>
      <c r="AF21" s="338"/>
      <c r="AG21" s="338"/>
      <c r="AH21" s="338"/>
      <c r="AI21" s="338"/>
      <c r="AJ21" s="338"/>
      <c r="AK21" s="338"/>
      <c r="AL21" s="338"/>
      <c r="AM21" s="338"/>
      <c r="AN21" s="338"/>
      <c r="AO21" s="338"/>
      <c r="AP21" s="338"/>
      <c r="AQ21" s="338"/>
      <c r="AR21" s="338"/>
      <c r="AS21" s="338"/>
      <c r="AT21" s="338"/>
      <c r="AU21" s="338"/>
      <c r="AV21" s="338"/>
      <c r="AW21" s="338"/>
      <c r="AX21" s="338"/>
      <c r="AY21" s="338"/>
      <c r="AZ21" s="338"/>
      <c r="BA21" s="338"/>
      <c r="BB21" s="338"/>
      <c r="BC21" s="338"/>
      <c r="BD21" s="338"/>
      <c r="BE21" s="338"/>
      <c r="BF21" s="338"/>
      <c r="BG21" s="338"/>
      <c r="BH21" s="338"/>
      <c r="BI21" s="338"/>
      <c r="BJ21" s="338"/>
      <c r="BK21" s="338"/>
      <c r="BL21" s="338"/>
      <c r="BM21" s="338"/>
      <c r="BN21" s="338"/>
      <c r="BO21" s="338"/>
      <c r="BP21" s="348"/>
      <c r="BQ21" s="350"/>
    </row>
    <row r="22" spans="1:69" ht="12.75" outlineLevel="1" x14ac:dyDescent="0.15">
      <c r="A22" s="33" t="s">
        <v>1171</v>
      </c>
      <c r="B22" s="330">
        <f>2000000*12</f>
        <v>24000000</v>
      </c>
      <c r="C22" s="264">
        <f>B22/12</f>
        <v>2000000</v>
      </c>
      <c r="D22" s="334" t="s">
        <v>64</v>
      </c>
      <c r="E22" s="334" t="s">
        <v>91</v>
      </c>
      <c r="F22" s="334" t="s">
        <v>91</v>
      </c>
      <c r="G22" s="338">
        <v>0</v>
      </c>
      <c r="H22" s="338">
        <v>0</v>
      </c>
      <c r="I22" s="338">
        <v>0</v>
      </c>
      <c r="J22" s="338">
        <v>0</v>
      </c>
      <c r="K22" s="338">
        <v>1</v>
      </c>
      <c r="L22" s="338">
        <v>1</v>
      </c>
      <c r="M22" s="338">
        <v>1</v>
      </c>
      <c r="N22" s="338">
        <v>1</v>
      </c>
      <c r="O22" s="338">
        <v>1</v>
      </c>
      <c r="P22" s="338">
        <v>1</v>
      </c>
      <c r="Q22" s="338">
        <v>1</v>
      </c>
      <c r="R22" s="338">
        <v>1</v>
      </c>
      <c r="S22" s="338">
        <v>1</v>
      </c>
      <c r="T22" s="338">
        <v>1</v>
      </c>
      <c r="U22" s="338">
        <v>1</v>
      </c>
      <c r="V22" s="338">
        <v>1</v>
      </c>
      <c r="W22" s="338">
        <v>1</v>
      </c>
      <c r="X22" s="338">
        <v>1</v>
      </c>
      <c r="Y22" s="338">
        <v>1</v>
      </c>
      <c r="Z22" s="338">
        <v>1</v>
      </c>
      <c r="AA22" s="338">
        <v>1</v>
      </c>
      <c r="AB22" s="338">
        <v>1</v>
      </c>
      <c r="AC22" s="338">
        <v>1</v>
      </c>
      <c r="AD22" s="338">
        <v>1</v>
      </c>
      <c r="AE22" s="338">
        <v>1</v>
      </c>
      <c r="AF22" s="338">
        <v>1</v>
      </c>
      <c r="AG22" s="338">
        <v>1</v>
      </c>
      <c r="AH22" s="338">
        <v>1</v>
      </c>
      <c r="AI22" s="338">
        <v>1</v>
      </c>
      <c r="AJ22" s="338">
        <v>1</v>
      </c>
      <c r="AK22" s="338">
        <v>1</v>
      </c>
      <c r="AL22" s="338">
        <v>1</v>
      </c>
      <c r="AM22" s="338">
        <v>1</v>
      </c>
      <c r="AN22" s="338">
        <v>1</v>
      </c>
      <c r="AO22" s="338">
        <v>1</v>
      </c>
      <c r="AP22" s="338">
        <v>1</v>
      </c>
      <c r="AQ22" s="338">
        <v>1</v>
      </c>
      <c r="AR22" s="338">
        <v>1</v>
      </c>
      <c r="AS22" s="338">
        <v>1</v>
      </c>
      <c r="AT22" s="338">
        <v>1</v>
      </c>
      <c r="AU22" s="338">
        <v>1</v>
      </c>
      <c r="AV22" s="338">
        <v>1</v>
      </c>
      <c r="AW22" s="338">
        <v>1</v>
      </c>
      <c r="AX22" s="338">
        <v>1</v>
      </c>
      <c r="AY22" s="338">
        <v>1</v>
      </c>
      <c r="AZ22" s="338">
        <v>1</v>
      </c>
      <c r="BA22" s="338">
        <v>1</v>
      </c>
      <c r="BB22" s="338">
        <v>1</v>
      </c>
      <c r="BC22" s="338">
        <v>1</v>
      </c>
      <c r="BD22" s="338">
        <v>1</v>
      </c>
      <c r="BE22" s="338">
        <v>1</v>
      </c>
      <c r="BF22" s="338">
        <v>1</v>
      </c>
      <c r="BG22" s="338">
        <v>1</v>
      </c>
      <c r="BH22" s="338">
        <v>1</v>
      </c>
      <c r="BI22" s="338">
        <v>1</v>
      </c>
      <c r="BJ22" s="338">
        <v>1</v>
      </c>
      <c r="BK22" s="338">
        <v>1</v>
      </c>
      <c r="BL22" s="338">
        <v>1</v>
      </c>
      <c r="BM22" s="338">
        <v>1</v>
      </c>
      <c r="BN22" s="338">
        <v>1</v>
      </c>
      <c r="BO22" s="338">
        <v>1</v>
      </c>
      <c r="BP22" s="348"/>
      <c r="BQ22" s="350"/>
    </row>
    <row r="23" spans="1:69" ht="12.75" outlineLevel="1" x14ac:dyDescent="0.15">
      <c r="A23" s="33" t="s">
        <v>86</v>
      </c>
      <c r="B23" s="330">
        <f>1600000/160</f>
        <v>10000</v>
      </c>
      <c r="C23" s="264">
        <f>B23*160</f>
        <v>1600000</v>
      </c>
      <c r="D23" s="334" t="s">
        <v>64</v>
      </c>
      <c r="E23" s="334" t="s">
        <v>91</v>
      </c>
      <c r="F23" s="334" t="s">
        <v>91</v>
      </c>
      <c r="G23" s="338">
        <v>0</v>
      </c>
      <c r="H23" s="338">
        <v>0</v>
      </c>
      <c r="I23" s="338">
        <v>0</v>
      </c>
      <c r="J23" s="338">
        <v>0</v>
      </c>
      <c r="K23" s="338">
        <v>0</v>
      </c>
      <c r="L23" s="338">
        <v>0</v>
      </c>
      <c r="M23" s="338">
        <v>0</v>
      </c>
      <c r="N23" s="338">
        <v>0</v>
      </c>
      <c r="O23" s="338">
        <v>0</v>
      </c>
      <c r="P23" s="338">
        <v>0</v>
      </c>
      <c r="Q23" s="338">
        <v>0</v>
      </c>
      <c r="R23" s="338">
        <v>0</v>
      </c>
      <c r="S23" s="338">
        <v>0</v>
      </c>
      <c r="T23" s="338">
        <v>0</v>
      </c>
      <c r="U23" s="338">
        <v>0</v>
      </c>
      <c r="V23" s="338">
        <v>0</v>
      </c>
      <c r="W23" s="338">
        <v>0</v>
      </c>
      <c r="X23" s="338">
        <v>0</v>
      </c>
      <c r="Y23" s="338">
        <v>0</v>
      </c>
      <c r="Z23" s="338">
        <v>0</v>
      </c>
      <c r="AA23" s="338">
        <v>0</v>
      </c>
      <c r="AB23" s="338">
        <v>0</v>
      </c>
      <c r="AC23" s="338">
        <v>0</v>
      </c>
      <c r="AD23" s="338">
        <v>0</v>
      </c>
      <c r="AE23" s="338">
        <v>0</v>
      </c>
      <c r="AF23" s="338">
        <v>0</v>
      </c>
      <c r="AG23" s="338">
        <v>0</v>
      </c>
      <c r="AH23" s="338">
        <v>0</v>
      </c>
      <c r="AI23" s="338">
        <v>0</v>
      </c>
      <c r="AJ23" s="338">
        <v>0</v>
      </c>
      <c r="AK23" s="338">
        <v>0</v>
      </c>
      <c r="AL23" s="338">
        <v>0</v>
      </c>
      <c r="AM23" s="338">
        <v>0</v>
      </c>
      <c r="AN23" s="338">
        <v>0</v>
      </c>
      <c r="AO23" s="338">
        <v>0</v>
      </c>
      <c r="AP23" s="338">
        <v>0</v>
      </c>
      <c r="AQ23" s="338">
        <v>0</v>
      </c>
      <c r="AR23" s="338">
        <v>0</v>
      </c>
      <c r="AS23" s="338">
        <v>0</v>
      </c>
      <c r="AT23" s="338">
        <v>0</v>
      </c>
      <c r="AU23" s="338">
        <v>0</v>
      </c>
      <c r="AV23" s="338">
        <v>0</v>
      </c>
      <c r="AW23" s="338">
        <v>0</v>
      </c>
      <c r="AX23" s="338">
        <v>0</v>
      </c>
      <c r="AY23" s="338">
        <v>0</v>
      </c>
      <c r="AZ23" s="338">
        <v>0</v>
      </c>
      <c r="BA23" s="338">
        <v>0</v>
      </c>
      <c r="BB23" s="338">
        <v>0</v>
      </c>
      <c r="BC23" s="338">
        <v>0</v>
      </c>
      <c r="BD23" s="338">
        <v>0</v>
      </c>
      <c r="BE23" s="338">
        <v>0</v>
      </c>
      <c r="BF23" s="338">
        <v>0</v>
      </c>
      <c r="BG23" s="338">
        <v>0</v>
      </c>
      <c r="BH23" s="338">
        <v>0</v>
      </c>
      <c r="BI23" s="338">
        <v>0</v>
      </c>
      <c r="BJ23" s="338">
        <v>0</v>
      </c>
      <c r="BK23" s="338">
        <v>0</v>
      </c>
      <c r="BL23" s="338">
        <v>0</v>
      </c>
      <c r="BM23" s="338">
        <v>0</v>
      </c>
      <c r="BN23" s="338">
        <v>0</v>
      </c>
      <c r="BO23" s="338">
        <v>0</v>
      </c>
      <c r="BP23" s="348"/>
      <c r="BQ23" s="350"/>
    </row>
    <row r="24" spans="1:69" ht="12.75" outlineLevel="1" x14ac:dyDescent="0.15">
      <c r="B24" s="330"/>
      <c r="C24" s="265"/>
      <c r="D24" s="335"/>
      <c r="E24" s="335"/>
      <c r="F24" s="335"/>
      <c r="G24" s="338"/>
      <c r="H24" s="338"/>
      <c r="I24" s="338"/>
      <c r="J24" s="338"/>
      <c r="K24" s="338"/>
      <c r="L24" s="338"/>
      <c r="M24" s="338"/>
      <c r="N24" s="338"/>
      <c r="O24" s="338"/>
      <c r="P24" s="338"/>
      <c r="Q24" s="338"/>
      <c r="R24" s="338"/>
      <c r="S24" s="338"/>
      <c r="T24" s="338"/>
      <c r="U24" s="338"/>
      <c r="V24" s="338"/>
      <c r="W24" s="338"/>
      <c r="X24" s="338"/>
      <c r="Y24" s="338"/>
      <c r="Z24" s="338"/>
      <c r="AA24" s="338"/>
      <c r="AB24" s="338"/>
      <c r="AC24" s="338"/>
      <c r="AD24" s="338"/>
      <c r="AE24" s="338"/>
      <c r="AF24" s="338"/>
      <c r="AG24" s="338"/>
      <c r="AH24" s="338"/>
      <c r="AI24" s="338"/>
      <c r="AJ24" s="338"/>
      <c r="AK24" s="338"/>
      <c r="AL24" s="338"/>
      <c r="AM24" s="338"/>
      <c r="AN24" s="338"/>
      <c r="AO24" s="338"/>
      <c r="AP24" s="338"/>
      <c r="AQ24" s="338"/>
      <c r="AR24" s="338"/>
      <c r="AS24" s="338"/>
      <c r="AT24" s="338"/>
      <c r="AU24" s="338"/>
      <c r="AV24" s="338"/>
      <c r="AW24" s="338"/>
      <c r="AX24" s="338"/>
      <c r="AY24" s="338"/>
      <c r="AZ24" s="338"/>
      <c r="BA24" s="338"/>
      <c r="BB24" s="338"/>
      <c r="BC24" s="338"/>
      <c r="BD24" s="338"/>
      <c r="BE24" s="338"/>
      <c r="BF24" s="338"/>
      <c r="BG24" s="338"/>
      <c r="BH24" s="338"/>
      <c r="BI24" s="338"/>
      <c r="BJ24" s="338"/>
      <c r="BK24" s="338"/>
      <c r="BL24" s="338"/>
      <c r="BM24" s="338"/>
      <c r="BN24" s="338"/>
      <c r="BO24" s="338"/>
      <c r="BP24" s="348"/>
      <c r="BQ24" s="350"/>
    </row>
    <row r="25" spans="1:69" s="14" customFormat="1" ht="12.75" outlineLevel="1" x14ac:dyDescent="0.15">
      <c r="A25" s="14" t="s">
        <v>116</v>
      </c>
      <c r="B25" s="331"/>
      <c r="C25" s="142"/>
      <c r="D25" s="336"/>
      <c r="E25" s="336"/>
      <c r="F25" s="336"/>
      <c r="G25" s="353">
        <f t="shared" ref="G25:AL25" si="0">G10+G13+G19+G22+G16</f>
        <v>0</v>
      </c>
      <c r="H25" s="353">
        <f t="shared" si="0"/>
        <v>0</v>
      </c>
      <c r="I25" s="353">
        <f t="shared" si="0"/>
        <v>0</v>
      </c>
      <c r="J25" s="353">
        <f t="shared" si="0"/>
        <v>0</v>
      </c>
      <c r="K25" s="353">
        <f t="shared" si="0"/>
        <v>2</v>
      </c>
      <c r="L25" s="353">
        <f t="shared" si="0"/>
        <v>2</v>
      </c>
      <c r="M25" s="353">
        <f t="shared" si="0"/>
        <v>2</v>
      </c>
      <c r="N25" s="353">
        <f t="shared" si="0"/>
        <v>2</v>
      </c>
      <c r="O25" s="353">
        <f t="shared" si="0"/>
        <v>2</v>
      </c>
      <c r="P25" s="353">
        <f t="shared" si="0"/>
        <v>2</v>
      </c>
      <c r="Q25" s="353">
        <f t="shared" si="0"/>
        <v>2</v>
      </c>
      <c r="R25" s="353">
        <f t="shared" si="0"/>
        <v>2</v>
      </c>
      <c r="S25" s="353">
        <f t="shared" si="0"/>
        <v>2</v>
      </c>
      <c r="T25" s="353">
        <f t="shared" si="0"/>
        <v>2</v>
      </c>
      <c r="U25" s="353">
        <f t="shared" si="0"/>
        <v>2</v>
      </c>
      <c r="V25" s="353">
        <f t="shared" si="0"/>
        <v>2</v>
      </c>
      <c r="W25" s="353">
        <f t="shared" si="0"/>
        <v>2</v>
      </c>
      <c r="X25" s="353">
        <f t="shared" si="0"/>
        <v>2</v>
      </c>
      <c r="Y25" s="353">
        <f t="shared" si="0"/>
        <v>2</v>
      </c>
      <c r="Z25" s="353">
        <f t="shared" si="0"/>
        <v>2</v>
      </c>
      <c r="AA25" s="353">
        <f t="shared" si="0"/>
        <v>2</v>
      </c>
      <c r="AB25" s="353">
        <f t="shared" si="0"/>
        <v>2</v>
      </c>
      <c r="AC25" s="353">
        <f t="shared" si="0"/>
        <v>2</v>
      </c>
      <c r="AD25" s="353">
        <f t="shared" si="0"/>
        <v>2</v>
      </c>
      <c r="AE25" s="353">
        <f t="shared" si="0"/>
        <v>2</v>
      </c>
      <c r="AF25" s="353">
        <f t="shared" si="0"/>
        <v>2</v>
      </c>
      <c r="AG25" s="353">
        <f t="shared" si="0"/>
        <v>2</v>
      </c>
      <c r="AH25" s="353">
        <f t="shared" si="0"/>
        <v>2</v>
      </c>
      <c r="AI25" s="353">
        <f t="shared" si="0"/>
        <v>2</v>
      </c>
      <c r="AJ25" s="353">
        <f t="shared" si="0"/>
        <v>2</v>
      </c>
      <c r="AK25" s="353">
        <f t="shared" si="0"/>
        <v>2</v>
      </c>
      <c r="AL25" s="353">
        <f t="shared" si="0"/>
        <v>2</v>
      </c>
      <c r="AM25" s="353">
        <f t="shared" ref="AM25:BO25" si="1">AM10+AM13+AM19+AM22+AM16</f>
        <v>2</v>
      </c>
      <c r="AN25" s="353">
        <f t="shared" si="1"/>
        <v>2</v>
      </c>
      <c r="AO25" s="353">
        <f t="shared" si="1"/>
        <v>2</v>
      </c>
      <c r="AP25" s="353">
        <f t="shared" si="1"/>
        <v>2</v>
      </c>
      <c r="AQ25" s="353">
        <f t="shared" si="1"/>
        <v>2</v>
      </c>
      <c r="AR25" s="353">
        <f t="shared" si="1"/>
        <v>2</v>
      </c>
      <c r="AS25" s="353">
        <f t="shared" si="1"/>
        <v>2</v>
      </c>
      <c r="AT25" s="353">
        <f t="shared" si="1"/>
        <v>2</v>
      </c>
      <c r="AU25" s="353">
        <f t="shared" si="1"/>
        <v>2</v>
      </c>
      <c r="AV25" s="353">
        <f t="shared" si="1"/>
        <v>2</v>
      </c>
      <c r="AW25" s="353">
        <f t="shared" si="1"/>
        <v>2</v>
      </c>
      <c r="AX25" s="353">
        <f t="shared" si="1"/>
        <v>2</v>
      </c>
      <c r="AY25" s="353">
        <f t="shared" si="1"/>
        <v>2</v>
      </c>
      <c r="AZ25" s="353">
        <f t="shared" si="1"/>
        <v>2</v>
      </c>
      <c r="BA25" s="353">
        <f t="shared" si="1"/>
        <v>2</v>
      </c>
      <c r="BB25" s="353">
        <f t="shared" si="1"/>
        <v>2</v>
      </c>
      <c r="BC25" s="353">
        <f t="shared" si="1"/>
        <v>2</v>
      </c>
      <c r="BD25" s="353">
        <f t="shared" si="1"/>
        <v>2</v>
      </c>
      <c r="BE25" s="353">
        <f t="shared" si="1"/>
        <v>2</v>
      </c>
      <c r="BF25" s="353">
        <f t="shared" si="1"/>
        <v>2</v>
      </c>
      <c r="BG25" s="353">
        <f t="shared" si="1"/>
        <v>2</v>
      </c>
      <c r="BH25" s="353">
        <f t="shared" si="1"/>
        <v>2</v>
      </c>
      <c r="BI25" s="353">
        <f t="shared" si="1"/>
        <v>2</v>
      </c>
      <c r="BJ25" s="353">
        <f t="shared" si="1"/>
        <v>2</v>
      </c>
      <c r="BK25" s="353">
        <f t="shared" si="1"/>
        <v>2</v>
      </c>
      <c r="BL25" s="353">
        <f t="shared" si="1"/>
        <v>2</v>
      </c>
      <c r="BM25" s="353">
        <f t="shared" si="1"/>
        <v>2</v>
      </c>
      <c r="BN25" s="353">
        <f t="shared" si="1"/>
        <v>2</v>
      </c>
      <c r="BO25" s="353">
        <f t="shared" si="1"/>
        <v>2</v>
      </c>
      <c r="BP25" s="347"/>
      <c r="BQ25" s="333"/>
    </row>
    <row r="26" spans="1:69" s="19" customFormat="1" ht="12.75" outlineLevel="1" x14ac:dyDescent="0.15">
      <c r="A26" s="14" t="s">
        <v>87</v>
      </c>
      <c r="B26" s="332"/>
      <c r="C26" s="20"/>
      <c r="D26" s="337"/>
      <c r="E26" s="337"/>
      <c r="F26" s="337"/>
      <c r="G26" s="354">
        <f t="shared" ref="G26:AL26" si="2">G23+G20+G14+G11+G17</f>
        <v>0</v>
      </c>
      <c r="H26" s="354">
        <f t="shared" si="2"/>
        <v>0</v>
      </c>
      <c r="I26" s="354">
        <f t="shared" si="2"/>
        <v>0</v>
      </c>
      <c r="J26" s="354">
        <f t="shared" si="2"/>
        <v>0</v>
      </c>
      <c r="K26" s="354">
        <f t="shared" si="2"/>
        <v>0</v>
      </c>
      <c r="L26" s="354">
        <f t="shared" si="2"/>
        <v>0</v>
      </c>
      <c r="M26" s="354">
        <f t="shared" si="2"/>
        <v>0</v>
      </c>
      <c r="N26" s="354">
        <f t="shared" si="2"/>
        <v>0</v>
      </c>
      <c r="O26" s="354">
        <f t="shared" si="2"/>
        <v>0</v>
      </c>
      <c r="P26" s="354">
        <f t="shared" si="2"/>
        <v>0</v>
      </c>
      <c r="Q26" s="354">
        <f t="shared" si="2"/>
        <v>0</v>
      </c>
      <c r="R26" s="354">
        <f t="shared" si="2"/>
        <v>0</v>
      </c>
      <c r="S26" s="354">
        <f t="shared" si="2"/>
        <v>0</v>
      </c>
      <c r="T26" s="354">
        <f t="shared" si="2"/>
        <v>0</v>
      </c>
      <c r="U26" s="354">
        <f t="shared" si="2"/>
        <v>0</v>
      </c>
      <c r="V26" s="354">
        <f t="shared" si="2"/>
        <v>0</v>
      </c>
      <c r="W26" s="354">
        <f t="shared" si="2"/>
        <v>0</v>
      </c>
      <c r="X26" s="354">
        <f t="shared" si="2"/>
        <v>0</v>
      </c>
      <c r="Y26" s="354">
        <f t="shared" si="2"/>
        <v>0</v>
      </c>
      <c r="Z26" s="354">
        <f t="shared" si="2"/>
        <v>0</v>
      </c>
      <c r="AA26" s="354">
        <f t="shared" si="2"/>
        <v>0</v>
      </c>
      <c r="AB26" s="354">
        <f t="shared" si="2"/>
        <v>0</v>
      </c>
      <c r="AC26" s="354">
        <f t="shared" si="2"/>
        <v>0</v>
      </c>
      <c r="AD26" s="354">
        <f t="shared" si="2"/>
        <v>0</v>
      </c>
      <c r="AE26" s="354">
        <f t="shared" si="2"/>
        <v>0</v>
      </c>
      <c r="AF26" s="354">
        <f t="shared" si="2"/>
        <v>0</v>
      </c>
      <c r="AG26" s="354">
        <f t="shared" si="2"/>
        <v>0</v>
      </c>
      <c r="AH26" s="354">
        <f t="shared" si="2"/>
        <v>0</v>
      </c>
      <c r="AI26" s="354">
        <f t="shared" si="2"/>
        <v>0</v>
      </c>
      <c r="AJ26" s="354">
        <f t="shared" si="2"/>
        <v>0</v>
      </c>
      <c r="AK26" s="354">
        <f t="shared" si="2"/>
        <v>0</v>
      </c>
      <c r="AL26" s="354">
        <f t="shared" si="2"/>
        <v>0</v>
      </c>
      <c r="AM26" s="354">
        <f t="shared" ref="AM26:BO26" si="3">AM23+AM20+AM14+AM11+AM17</f>
        <v>0</v>
      </c>
      <c r="AN26" s="354">
        <f t="shared" si="3"/>
        <v>0</v>
      </c>
      <c r="AO26" s="354">
        <f t="shared" si="3"/>
        <v>0</v>
      </c>
      <c r="AP26" s="354">
        <f t="shared" si="3"/>
        <v>0</v>
      </c>
      <c r="AQ26" s="354">
        <f t="shared" si="3"/>
        <v>0</v>
      </c>
      <c r="AR26" s="354">
        <f t="shared" si="3"/>
        <v>0</v>
      </c>
      <c r="AS26" s="354">
        <f t="shared" si="3"/>
        <v>0</v>
      </c>
      <c r="AT26" s="354">
        <f t="shared" si="3"/>
        <v>0</v>
      </c>
      <c r="AU26" s="354">
        <f t="shared" si="3"/>
        <v>0</v>
      </c>
      <c r="AV26" s="354">
        <f t="shared" si="3"/>
        <v>0</v>
      </c>
      <c r="AW26" s="354">
        <f t="shared" si="3"/>
        <v>0</v>
      </c>
      <c r="AX26" s="354">
        <f t="shared" si="3"/>
        <v>0</v>
      </c>
      <c r="AY26" s="354">
        <f t="shared" si="3"/>
        <v>0</v>
      </c>
      <c r="AZ26" s="354">
        <f t="shared" si="3"/>
        <v>0</v>
      </c>
      <c r="BA26" s="354">
        <f t="shared" si="3"/>
        <v>0</v>
      </c>
      <c r="BB26" s="354">
        <f t="shared" si="3"/>
        <v>0</v>
      </c>
      <c r="BC26" s="354">
        <f t="shared" si="3"/>
        <v>0</v>
      </c>
      <c r="BD26" s="354">
        <f t="shared" si="3"/>
        <v>0</v>
      </c>
      <c r="BE26" s="354">
        <f t="shared" si="3"/>
        <v>0</v>
      </c>
      <c r="BF26" s="354">
        <f t="shared" si="3"/>
        <v>0</v>
      </c>
      <c r="BG26" s="354">
        <f t="shared" si="3"/>
        <v>0</v>
      </c>
      <c r="BH26" s="354">
        <f t="shared" si="3"/>
        <v>0</v>
      </c>
      <c r="BI26" s="354">
        <f t="shared" si="3"/>
        <v>0</v>
      </c>
      <c r="BJ26" s="354">
        <f t="shared" si="3"/>
        <v>0</v>
      </c>
      <c r="BK26" s="354">
        <f t="shared" si="3"/>
        <v>0</v>
      </c>
      <c r="BL26" s="354">
        <f t="shared" si="3"/>
        <v>0</v>
      </c>
      <c r="BM26" s="354">
        <f t="shared" si="3"/>
        <v>0</v>
      </c>
      <c r="BN26" s="354">
        <f t="shared" si="3"/>
        <v>0</v>
      </c>
      <c r="BO26" s="354">
        <f t="shared" si="3"/>
        <v>0</v>
      </c>
      <c r="BP26" s="347"/>
      <c r="BQ26" s="332"/>
    </row>
    <row r="27" spans="1:69" s="14" customFormat="1" ht="12.75" outlineLevel="1" x14ac:dyDescent="0.15">
      <c r="A27" s="14" t="s">
        <v>117</v>
      </c>
      <c r="B27" s="333"/>
      <c r="C27" s="20"/>
      <c r="D27" s="336"/>
      <c r="E27" s="336"/>
      <c r="F27" s="336"/>
      <c r="G27" s="353">
        <f>SUM(G25:G26)</f>
        <v>0</v>
      </c>
      <c r="H27" s="353">
        <f>SUM(H25:H26)</f>
        <v>0</v>
      </c>
      <c r="I27" s="353">
        <f t="shared" ref="I27:BO27" si="4">SUM(I25:I26)</f>
        <v>0</v>
      </c>
      <c r="J27" s="353">
        <f t="shared" si="4"/>
        <v>0</v>
      </c>
      <c r="K27" s="353">
        <f t="shared" si="4"/>
        <v>2</v>
      </c>
      <c r="L27" s="353">
        <f t="shared" si="4"/>
        <v>2</v>
      </c>
      <c r="M27" s="353">
        <f t="shared" si="4"/>
        <v>2</v>
      </c>
      <c r="N27" s="353">
        <f t="shared" si="4"/>
        <v>2</v>
      </c>
      <c r="O27" s="353">
        <f t="shared" si="4"/>
        <v>2</v>
      </c>
      <c r="P27" s="353">
        <f t="shared" si="4"/>
        <v>2</v>
      </c>
      <c r="Q27" s="353">
        <f t="shared" si="4"/>
        <v>2</v>
      </c>
      <c r="R27" s="353">
        <f t="shared" si="4"/>
        <v>2</v>
      </c>
      <c r="S27" s="353">
        <f t="shared" si="4"/>
        <v>2</v>
      </c>
      <c r="T27" s="353">
        <f t="shared" si="4"/>
        <v>2</v>
      </c>
      <c r="U27" s="353">
        <f t="shared" si="4"/>
        <v>2</v>
      </c>
      <c r="V27" s="353">
        <f t="shared" si="4"/>
        <v>2</v>
      </c>
      <c r="W27" s="353">
        <f t="shared" si="4"/>
        <v>2</v>
      </c>
      <c r="X27" s="353">
        <f t="shared" si="4"/>
        <v>2</v>
      </c>
      <c r="Y27" s="353">
        <f t="shared" si="4"/>
        <v>2</v>
      </c>
      <c r="Z27" s="353">
        <f t="shared" si="4"/>
        <v>2</v>
      </c>
      <c r="AA27" s="353">
        <f t="shared" si="4"/>
        <v>2</v>
      </c>
      <c r="AB27" s="353">
        <f t="shared" si="4"/>
        <v>2</v>
      </c>
      <c r="AC27" s="353">
        <f t="shared" si="4"/>
        <v>2</v>
      </c>
      <c r="AD27" s="353">
        <f t="shared" si="4"/>
        <v>2</v>
      </c>
      <c r="AE27" s="353">
        <f t="shared" si="4"/>
        <v>2</v>
      </c>
      <c r="AF27" s="353">
        <f t="shared" si="4"/>
        <v>2</v>
      </c>
      <c r="AG27" s="353">
        <f t="shared" si="4"/>
        <v>2</v>
      </c>
      <c r="AH27" s="353">
        <f t="shared" si="4"/>
        <v>2</v>
      </c>
      <c r="AI27" s="353">
        <f t="shared" si="4"/>
        <v>2</v>
      </c>
      <c r="AJ27" s="353">
        <f t="shared" si="4"/>
        <v>2</v>
      </c>
      <c r="AK27" s="353">
        <f t="shared" si="4"/>
        <v>2</v>
      </c>
      <c r="AL27" s="353">
        <f t="shared" si="4"/>
        <v>2</v>
      </c>
      <c r="AM27" s="353">
        <f t="shared" si="4"/>
        <v>2</v>
      </c>
      <c r="AN27" s="353">
        <f t="shared" si="4"/>
        <v>2</v>
      </c>
      <c r="AO27" s="353">
        <f t="shared" si="4"/>
        <v>2</v>
      </c>
      <c r="AP27" s="353">
        <f t="shared" si="4"/>
        <v>2</v>
      </c>
      <c r="AQ27" s="353">
        <f t="shared" si="4"/>
        <v>2</v>
      </c>
      <c r="AR27" s="353">
        <f t="shared" si="4"/>
        <v>2</v>
      </c>
      <c r="AS27" s="353">
        <f t="shared" si="4"/>
        <v>2</v>
      </c>
      <c r="AT27" s="353">
        <f t="shared" si="4"/>
        <v>2</v>
      </c>
      <c r="AU27" s="353">
        <f t="shared" si="4"/>
        <v>2</v>
      </c>
      <c r="AV27" s="353">
        <f t="shared" si="4"/>
        <v>2</v>
      </c>
      <c r="AW27" s="353">
        <f t="shared" si="4"/>
        <v>2</v>
      </c>
      <c r="AX27" s="353">
        <f t="shared" si="4"/>
        <v>2</v>
      </c>
      <c r="AY27" s="353">
        <f t="shared" si="4"/>
        <v>2</v>
      </c>
      <c r="AZ27" s="353">
        <f t="shared" si="4"/>
        <v>2</v>
      </c>
      <c r="BA27" s="353">
        <f t="shared" si="4"/>
        <v>2</v>
      </c>
      <c r="BB27" s="353">
        <f t="shared" si="4"/>
        <v>2</v>
      </c>
      <c r="BC27" s="353">
        <f t="shared" si="4"/>
        <v>2</v>
      </c>
      <c r="BD27" s="353">
        <f t="shared" si="4"/>
        <v>2</v>
      </c>
      <c r="BE27" s="353">
        <f t="shared" si="4"/>
        <v>2</v>
      </c>
      <c r="BF27" s="353">
        <f t="shared" si="4"/>
        <v>2</v>
      </c>
      <c r="BG27" s="353">
        <f t="shared" si="4"/>
        <v>2</v>
      </c>
      <c r="BH27" s="353">
        <f t="shared" si="4"/>
        <v>2</v>
      </c>
      <c r="BI27" s="353">
        <f t="shared" si="4"/>
        <v>2</v>
      </c>
      <c r="BJ27" s="353">
        <f t="shared" si="4"/>
        <v>2</v>
      </c>
      <c r="BK27" s="353">
        <f t="shared" si="4"/>
        <v>2</v>
      </c>
      <c r="BL27" s="353">
        <f t="shared" si="4"/>
        <v>2</v>
      </c>
      <c r="BM27" s="353">
        <f t="shared" si="4"/>
        <v>2</v>
      </c>
      <c r="BN27" s="353">
        <f t="shared" si="4"/>
        <v>2</v>
      </c>
      <c r="BO27" s="353">
        <f t="shared" si="4"/>
        <v>2</v>
      </c>
      <c r="BP27" s="347"/>
      <c r="BQ27" s="333"/>
    </row>
    <row r="28" spans="1:69" s="14" customFormat="1" ht="12.75" outlineLevel="1" x14ac:dyDescent="0.15">
      <c r="B28" s="333"/>
      <c r="C28" s="20"/>
      <c r="D28" s="336"/>
      <c r="E28" s="336"/>
      <c r="F28" s="336"/>
      <c r="G28" s="353"/>
      <c r="H28" s="353"/>
      <c r="I28" s="353"/>
      <c r="J28" s="353"/>
      <c r="K28" s="353"/>
      <c r="L28" s="353"/>
      <c r="M28" s="353"/>
      <c r="N28" s="353"/>
      <c r="O28" s="353"/>
      <c r="P28" s="353"/>
      <c r="Q28" s="353"/>
      <c r="R28" s="353"/>
      <c r="S28" s="353"/>
      <c r="T28" s="353"/>
      <c r="U28" s="353"/>
      <c r="V28" s="353"/>
      <c r="W28" s="353"/>
      <c r="X28" s="353"/>
      <c r="Y28" s="353"/>
      <c r="Z28" s="353"/>
      <c r="AA28" s="353"/>
      <c r="AB28" s="353"/>
      <c r="AC28" s="353"/>
      <c r="AD28" s="353"/>
      <c r="AE28" s="353"/>
      <c r="AF28" s="353"/>
      <c r="AG28" s="353"/>
      <c r="AH28" s="353"/>
      <c r="AI28" s="353"/>
      <c r="AJ28" s="353"/>
      <c r="AK28" s="353"/>
      <c r="AL28" s="353"/>
      <c r="AM28" s="353"/>
      <c r="AN28" s="353"/>
      <c r="AO28" s="353"/>
      <c r="AP28" s="353"/>
      <c r="AQ28" s="353"/>
      <c r="AR28" s="353"/>
      <c r="AS28" s="353"/>
      <c r="AT28" s="353"/>
      <c r="AU28" s="353"/>
      <c r="AV28" s="353"/>
      <c r="AW28" s="353"/>
      <c r="AX28" s="353"/>
      <c r="AY28" s="353"/>
      <c r="AZ28" s="353"/>
      <c r="BA28" s="353"/>
      <c r="BB28" s="353"/>
      <c r="BC28" s="353"/>
      <c r="BD28" s="353"/>
      <c r="BE28" s="353"/>
      <c r="BF28" s="353"/>
      <c r="BG28" s="353"/>
      <c r="BH28" s="353"/>
      <c r="BI28" s="353"/>
      <c r="BJ28" s="353"/>
      <c r="BK28" s="353"/>
      <c r="BL28" s="353"/>
      <c r="BM28" s="353"/>
      <c r="BN28" s="353"/>
      <c r="BO28" s="353"/>
      <c r="BP28" s="347"/>
      <c r="BQ28" s="333"/>
    </row>
    <row r="29" spans="1:69" s="14" customFormat="1" ht="12.75" outlineLevel="1" x14ac:dyDescent="0.15">
      <c r="A29" s="14" t="s">
        <v>1262</v>
      </c>
      <c r="B29" s="333"/>
      <c r="C29" s="20"/>
      <c r="D29" s="336"/>
      <c r="E29" s="336"/>
      <c r="F29" s="336"/>
      <c r="G29" s="353">
        <f>ROUNDUP(SUMIF($D10:$D23,"Y",G10:G23),0)</f>
        <v>0</v>
      </c>
      <c r="H29" s="353">
        <f>ROUNDUP(SUMIF($D10:$D23,"Y",H10:H23),0)</f>
        <v>0</v>
      </c>
      <c r="I29" s="353">
        <f t="shared" ref="I29:BO29" si="5">ROUNDUP(SUMIF($D10:$D23,"Y",I10:I23),0)</f>
        <v>0</v>
      </c>
      <c r="J29" s="353">
        <f t="shared" si="5"/>
        <v>0</v>
      </c>
      <c r="K29" s="353">
        <f t="shared" si="5"/>
        <v>2</v>
      </c>
      <c r="L29" s="353">
        <f t="shared" si="5"/>
        <v>2</v>
      </c>
      <c r="M29" s="353">
        <f t="shared" si="5"/>
        <v>2</v>
      </c>
      <c r="N29" s="353">
        <f t="shared" si="5"/>
        <v>2</v>
      </c>
      <c r="O29" s="353">
        <f t="shared" si="5"/>
        <v>2</v>
      </c>
      <c r="P29" s="353">
        <f t="shared" si="5"/>
        <v>2</v>
      </c>
      <c r="Q29" s="353">
        <f t="shared" si="5"/>
        <v>2</v>
      </c>
      <c r="R29" s="353">
        <f t="shared" si="5"/>
        <v>2</v>
      </c>
      <c r="S29" s="353">
        <f t="shared" si="5"/>
        <v>2</v>
      </c>
      <c r="T29" s="353">
        <f t="shared" si="5"/>
        <v>2</v>
      </c>
      <c r="U29" s="353">
        <f t="shared" si="5"/>
        <v>2</v>
      </c>
      <c r="V29" s="353">
        <f t="shared" si="5"/>
        <v>2</v>
      </c>
      <c r="W29" s="353">
        <f t="shared" si="5"/>
        <v>2</v>
      </c>
      <c r="X29" s="353">
        <f t="shared" si="5"/>
        <v>2</v>
      </c>
      <c r="Y29" s="353">
        <f t="shared" si="5"/>
        <v>2</v>
      </c>
      <c r="Z29" s="353">
        <f t="shared" si="5"/>
        <v>2</v>
      </c>
      <c r="AA29" s="353">
        <f t="shared" si="5"/>
        <v>2</v>
      </c>
      <c r="AB29" s="353">
        <f t="shared" si="5"/>
        <v>2</v>
      </c>
      <c r="AC29" s="353">
        <f t="shared" si="5"/>
        <v>2</v>
      </c>
      <c r="AD29" s="353">
        <f t="shared" si="5"/>
        <v>2</v>
      </c>
      <c r="AE29" s="353">
        <f t="shared" si="5"/>
        <v>2</v>
      </c>
      <c r="AF29" s="353">
        <f t="shared" si="5"/>
        <v>2</v>
      </c>
      <c r="AG29" s="353">
        <f t="shared" si="5"/>
        <v>2</v>
      </c>
      <c r="AH29" s="353">
        <f t="shared" si="5"/>
        <v>2</v>
      </c>
      <c r="AI29" s="353">
        <f t="shared" si="5"/>
        <v>2</v>
      </c>
      <c r="AJ29" s="353">
        <f t="shared" si="5"/>
        <v>2</v>
      </c>
      <c r="AK29" s="353">
        <f t="shared" si="5"/>
        <v>2</v>
      </c>
      <c r="AL29" s="353">
        <f t="shared" si="5"/>
        <v>2</v>
      </c>
      <c r="AM29" s="353">
        <f t="shared" si="5"/>
        <v>2</v>
      </c>
      <c r="AN29" s="353">
        <f t="shared" si="5"/>
        <v>2</v>
      </c>
      <c r="AO29" s="353">
        <f t="shared" si="5"/>
        <v>2</v>
      </c>
      <c r="AP29" s="353">
        <f t="shared" si="5"/>
        <v>2</v>
      </c>
      <c r="AQ29" s="353">
        <f t="shared" si="5"/>
        <v>2</v>
      </c>
      <c r="AR29" s="353">
        <f t="shared" si="5"/>
        <v>2</v>
      </c>
      <c r="AS29" s="353">
        <f t="shared" si="5"/>
        <v>2</v>
      </c>
      <c r="AT29" s="353">
        <f t="shared" si="5"/>
        <v>2</v>
      </c>
      <c r="AU29" s="353">
        <f t="shared" si="5"/>
        <v>2</v>
      </c>
      <c r="AV29" s="353">
        <f t="shared" si="5"/>
        <v>2</v>
      </c>
      <c r="AW29" s="353">
        <f t="shared" si="5"/>
        <v>2</v>
      </c>
      <c r="AX29" s="353">
        <f t="shared" si="5"/>
        <v>2</v>
      </c>
      <c r="AY29" s="353">
        <f t="shared" si="5"/>
        <v>2</v>
      </c>
      <c r="AZ29" s="353">
        <f t="shared" si="5"/>
        <v>2</v>
      </c>
      <c r="BA29" s="353">
        <f t="shared" si="5"/>
        <v>2</v>
      </c>
      <c r="BB29" s="353">
        <f t="shared" si="5"/>
        <v>2</v>
      </c>
      <c r="BC29" s="353">
        <f t="shared" si="5"/>
        <v>2</v>
      </c>
      <c r="BD29" s="353">
        <f t="shared" si="5"/>
        <v>2</v>
      </c>
      <c r="BE29" s="353">
        <f t="shared" si="5"/>
        <v>2</v>
      </c>
      <c r="BF29" s="353">
        <f t="shared" si="5"/>
        <v>2</v>
      </c>
      <c r="BG29" s="353">
        <f t="shared" si="5"/>
        <v>2</v>
      </c>
      <c r="BH29" s="353">
        <f t="shared" si="5"/>
        <v>2</v>
      </c>
      <c r="BI29" s="353">
        <f t="shared" si="5"/>
        <v>2</v>
      </c>
      <c r="BJ29" s="353">
        <f t="shared" si="5"/>
        <v>2</v>
      </c>
      <c r="BK29" s="353">
        <f t="shared" si="5"/>
        <v>2</v>
      </c>
      <c r="BL29" s="353">
        <f t="shared" si="5"/>
        <v>2</v>
      </c>
      <c r="BM29" s="353">
        <f t="shared" si="5"/>
        <v>2</v>
      </c>
      <c r="BN29" s="353">
        <f t="shared" si="5"/>
        <v>2</v>
      </c>
      <c r="BO29" s="353">
        <f t="shared" si="5"/>
        <v>2</v>
      </c>
      <c r="BP29" s="347"/>
      <c r="BQ29" s="333"/>
    </row>
    <row r="30" spans="1:69" s="14" customFormat="1" ht="12.75" outlineLevel="1" x14ac:dyDescent="0.15">
      <c r="A30" s="14" t="s">
        <v>1263</v>
      </c>
      <c r="B30" s="333"/>
      <c r="C30" s="20"/>
      <c r="D30" s="336"/>
      <c r="E30" s="336"/>
      <c r="F30" s="336"/>
      <c r="G30" s="353">
        <f>ROUNDUP(SUMIF($E10:$E23,"Y",G10:G23),0)</f>
        <v>0</v>
      </c>
      <c r="H30" s="353">
        <f>ROUNDUP(SUMIF($E10:$E23,"Y",H10:H23),0)</f>
        <v>0</v>
      </c>
      <c r="I30" s="353">
        <f t="shared" ref="I30:BO30" si="6">ROUNDUP(SUMIF($E10:$E23,"Y",I10:I23),0)</f>
        <v>0</v>
      </c>
      <c r="J30" s="353">
        <f t="shared" si="6"/>
        <v>0</v>
      </c>
      <c r="K30" s="353">
        <f t="shared" si="6"/>
        <v>0</v>
      </c>
      <c r="L30" s="353">
        <f t="shared" si="6"/>
        <v>0</v>
      </c>
      <c r="M30" s="353">
        <f t="shared" si="6"/>
        <v>0</v>
      </c>
      <c r="N30" s="353">
        <f t="shared" si="6"/>
        <v>0</v>
      </c>
      <c r="O30" s="353">
        <f t="shared" si="6"/>
        <v>0</v>
      </c>
      <c r="P30" s="353">
        <f t="shared" si="6"/>
        <v>0</v>
      </c>
      <c r="Q30" s="353">
        <f t="shared" si="6"/>
        <v>0</v>
      </c>
      <c r="R30" s="353">
        <f t="shared" si="6"/>
        <v>0</v>
      </c>
      <c r="S30" s="353">
        <f t="shared" si="6"/>
        <v>0</v>
      </c>
      <c r="T30" s="353">
        <f t="shared" si="6"/>
        <v>0</v>
      </c>
      <c r="U30" s="353">
        <f t="shared" si="6"/>
        <v>0</v>
      </c>
      <c r="V30" s="353">
        <f t="shared" si="6"/>
        <v>0</v>
      </c>
      <c r="W30" s="353">
        <f t="shared" si="6"/>
        <v>0</v>
      </c>
      <c r="X30" s="353">
        <f t="shared" si="6"/>
        <v>0</v>
      </c>
      <c r="Y30" s="353">
        <f t="shared" si="6"/>
        <v>0</v>
      </c>
      <c r="Z30" s="353">
        <f t="shared" si="6"/>
        <v>0</v>
      </c>
      <c r="AA30" s="353">
        <f t="shared" si="6"/>
        <v>0</v>
      </c>
      <c r="AB30" s="353">
        <f t="shared" si="6"/>
        <v>0</v>
      </c>
      <c r="AC30" s="353">
        <f t="shared" si="6"/>
        <v>0</v>
      </c>
      <c r="AD30" s="353">
        <f t="shared" si="6"/>
        <v>0</v>
      </c>
      <c r="AE30" s="353">
        <f t="shared" si="6"/>
        <v>0</v>
      </c>
      <c r="AF30" s="353">
        <f t="shared" si="6"/>
        <v>0</v>
      </c>
      <c r="AG30" s="353">
        <f t="shared" si="6"/>
        <v>0</v>
      </c>
      <c r="AH30" s="353">
        <f t="shared" si="6"/>
        <v>0</v>
      </c>
      <c r="AI30" s="353">
        <f t="shared" si="6"/>
        <v>0</v>
      </c>
      <c r="AJ30" s="353">
        <f t="shared" si="6"/>
        <v>0</v>
      </c>
      <c r="AK30" s="353">
        <f t="shared" si="6"/>
        <v>0</v>
      </c>
      <c r="AL30" s="353">
        <f t="shared" si="6"/>
        <v>0</v>
      </c>
      <c r="AM30" s="353">
        <f t="shared" si="6"/>
        <v>0</v>
      </c>
      <c r="AN30" s="353">
        <f t="shared" si="6"/>
        <v>0</v>
      </c>
      <c r="AO30" s="353">
        <f t="shared" si="6"/>
        <v>0</v>
      </c>
      <c r="AP30" s="353">
        <f t="shared" si="6"/>
        <v>0</v>
      </c>
      <c r="AQ30" s="353">
        <f t="shared" si="6"/>
        <v>0</v>
      </c>
      <c r="AR30" s="353">
        <f t="shared" si="6"/>
        <v>0</v>
      </c>
      <c r="AS30" s="353">
        <f t="shared" si="6"/>
        <v>0</v>
      </c>
      <c r="AT30" s="353">
        <f t="shared" si="6"/>
        <v>0</v>
      </c>
      <c r="AU30" s="353">
        <f t="shared" si="6"/>
        <v>0</v>
      </c>
      <c r="AV30" s="353">
        <f t="shared" si="6"/>
        <v>0</v>
      </c>
      <c r="AW30" s="353">
        <f t="shared" si="6"/>
        <v>0</v>
      </c>
      <c r="AX30" s="353">
        <f t="shared" si="6"/>
        <v>0</v>
      </c>
      <c r="AY30" s="353">
        <f t="shared" si="6"/>
        <v>0</v>
      </c>
      <c r="AZ30" s="353">
        <f t="shared" si="6"/>
        <v>0</v>
      </c>
      <c r="BA30" s="353">
        <f t="shared" si="6"/>
        <v>0</v>
      </c>
      <c r="BB30" s="353">
        <f t="shared" si="6"/>
        <v>0</v>
      </c>
      <c r="BC30" s="353">
        <f t="shared" si="6"/>
        <v>0</v>
      </c>
      <c r="BD30" s="353">
        <f t="shared" si="6"/>
        <v>0</v>
      </c>
      <c r="BE30" s="353">
        <f t="shared" si="6"/>
        <v>0</v>
      </c>
      <c r="BF30" s="353">
        <f>ROUNDUP(SUMIF($E10:$E23,"Y",BF10:BF23),0)</f>
        <v>0</v>
      </c>
      <c r="BG30" s="353">
        <f t="shared" si="6"/>
        <v>0</v>
      </c>
      <c r="BH30" s="353">
        <f t="shared" si="6"/>
        <v>0</v>
      </c>
      <c r="BI30" s="353">
        <f t="shared" si="6"/>
        <v>0</v>
      </c>
      <c r="BJ30" s="353">
        <f t="shared" si="6"/>
        <v>0</v>
      </c>
      <c r="BK30" s="353">
        <f t="shared" si="6"/>
        <v>0</v>
      </c>
      <c r="BL30" s="353">
        <f t="shared" si="6"/>
        <v>0</v>
      </c>
      <c r="BM30" s="353">
        <f t="shared" si="6"/>
        <v>0</v>
      </c>
      <c r="BN30" s="353">
        <f t="shared" si="6"/>
        <v>0</v>
      </c>
      <c r="BO30" s="353">
        <f t="shared" si="6"/>
        <v>0</v>
      </c>
      <c r="BP30" s="347"/>
      <c r="BQ30" s="333"/>
    </row>
    <row r="31" spans="1:69" s="14" customFormat="1" ht="12.75" outlineLevel="1" x14ac:dyDescent="0.15">
      <c r="A31" s="14" t="s">
        <v>1264</v>
      </c>
      <c r="B31" s="333"/>
      <c r="C31" s="20"/>
      <c r="D31" s="336"/>
      <c r="E31" s="336"/>
      <c r="F31" s="336"/>
      <c r="G31" s="353">
        <f>ROUNDUP(SUMIF($F10:$F23,"Y",G10:G23),0)</f>
        <v>0</v>
      </c>
      <c r="H31" s="353">
        <f>ROUNDUP(SUMIF($F10:$F23,"Y",H10:H23),0)</f>
        <v>0</v>
      </c>
      <c r="I31" s="353">
        <f t="shared" ref="I31:BO31" si="7">ROUNDUP(SUMIF($F10:$F23,"Y",I10:I23),0)</f>
        <v>0</v>
      </c>
      <c r="J31" s="353">
        <f t="shared" si="7"/>
        <v>0</v>
      </c>
      <c r="K31" s="353">
        <f t="shared" si="7"/>
        <v>0</v>
      </c>
      <c r="L31" s="353">
        <f t="shared" si="7"/>
        <v>0</v>
      </c>
      <c r="M31" s="353">
        <f t="shared" si="7"/>
        <v>0</v>
      </c>
      <c r="N31" s="353">
        <f t="shared" si="7"/>
        <v>0</v>
      </c>
      <c r="O31" s="353">
        <f t="shared" si="7"/>
        <v>0</v>
      </c>
      <c r="P31" s="353">
        <f t="shared" si="7"/>
        <v>0</v>
      </c>
      <c r="Q31" s="353">
        <f t="shared" si="7"/>
        <v>0</v>
      </c>
      <c r="R31" s="353">
        <f t="shared" si="7"/>
        <v>0</v>
      </c>
      <c r="S31" s="353">
        <f t="shared" si="7"/>
        <v>0</v>
      </c>
      <c r="T31" s="353">
        <f t="shared" si="7"/>
        <v>0</v>
      </c>
      <c r="U31" s="353">
        <f t="shared" si="7"/>
        <v>0</v>
      </c>
      <c r="V31" s="353">
        <f t="shared" si="7"/>
        <v>0</v>
      </c>
      <c r="W31" s="353">
        <f t="shared" si="7"/>
        <v>0</v>
      </c>
      <c r="X31" s="353">
        <f t="shared" si="7"/>
        <v>0</v>
      </c>
      <c r="Y31" s="353">
        <f t="shared" si="7"/>
        <v>0</v>
      </c>
      <c r="Z31" s="353">
        <f t="shared" si="7"/>
        <v>0</v>
      </c>
      <c r="AA31" s="353">
        <f t="shared" si="7"/>
        <v>0</v>
      </c>
      <c r="AB31" s="353">
        <f t="shared" si="7"/>
        <v>0</v>
      </c>
      <c r="AC31" s="353">
        <f t="shared" si="7"/>
        <v>0</v>
      </c>
      <c r="AD31" s="353">
        <f t="shared" si="7"/>
        <v>0</v>
      </c>
      <c r="AE31" s="353">
        <f t="shared" si="7"/>
        <v>0</v>
      </c>
      <c r="AF31" s="353">
        <f t="shared" si="7"/>
        <v>0</v>
      </c>
      <c r="AG31" s="353">
        <f t="shared" si="7"/>
        <v>0</v>
      </c>
      <c r="AH31" s="353">
        <f t="shared" si="7"/>
        <v>0</v>
      </c>
      <c r="AI31" s="353">
        <f t="shared" si="7"/>
        <v>0</v>
      </c>
      <c r="AJ31" s="353">
        <f t="shared" si="7"/>
        <v>0</v>
      </c>
      <c r="AK31" s="353">
        <f t="shared" si="7"/>
        <v>0</v>
      </c>
      <c r="AL31" s="353">
        <f t="shared" si="7"/>
        <v>0</v>
      </c>
      <c r="AM31" s="353">
        <f t="shared" si="7"/>
        <v>0</v>
      </c>
      <c r="AN31" s="353">
        <f t="shared" si="7"/>
        <v>0</v>
      </c>
      <c r="AO31" s="353">
        <f t="shared" si="7"/>
        <v>0</v>
      </c>
      <c r="AP31" s="353">
        <f t="shared" si="7"/>
        <v>0</v>
      </c>
      <c r="AQ31" s="353">
        <f t="shared" si="7"/>
        <v>0</v>
      </c>
      <c r="AR31" s="353">
        <f t="shared" si="7"/>
        <v>0</v>
      </c>
      <c r="AS31" s="353">
        <f t="shared" si="7"/>
        <v>0</v>
      </c>
      <c r="AT31" s="353">
        <f t="shared" si="7"/>
        <v>0</v>
      </c>
      <c r="AU31" s="353">
        <f t="shared" si="7"/>
        <v>0</v>
      </c>
      <c r="AV31" s="353">
        <f t="shared" si="7"/>
        <v>0</v>
      </c>
      <c r="AW31" s="353">
        <f t="shared" si="7"/>
        <v>0</v>
      </c>
      <c r="AX31" s="353">
        <f t="shared" si="7"/>
        <v>0</v>
      </c>
      <c r="AY31" s="353">
        <f t="shared" si="7"/>
        <v>0</v>
      </c>
      <c r="AZ31" s="353">
        <f t="shared" si="7"/>
        <v>0</v>
      </c>
      <c r="BA31" s="353">
        <f t="shared" si="7"/>
        <v>0</v>
      </c>
      <c r="BB31" s="353">
        <f t="shared" si="7"/>
        <v>0</v>
      </c>
      <c r="BC31" s="353">
        <f t="shared" si="7"/>
        <v>0</v>
      </c>
      <c r="BD31" s="353">
        <f t="shared" si="7"/>
        <v>0</v>
      </c>
      <c r="BE31" s="353">
        <f t="shared" si="7"/>
        <v>0</v>
      </c>
      <c r="BF31" s="353">
        <f t="shared" si="7"/>
        <v>0</v>
      </c>
      <c r="BG31" s="353">
        <f t="shared" si="7"/>
        <v>0</v>
      </c>
      <c r="BH31" s="353">
        <f t="shared" si="7"/>
        <v>0</v>
      </c>
      <c r="BI31" s="353">
        <f t="shared" si="7"/>
        <v>0</v>
      </c>
      <c r="BJ31" s="353">
        <f t="shared" si="7"/>
        <v>0</v>
      </c>
      <c r="BK31" s="353">
        <f t="shared" si="7"/>
        <v>0</v>
      </c>
      <c r="BL31" s="353">
        <f t="shared" si="7"/>
        <v>0</v>
      </c>
      <c r="BM31" s="353">
        <f t="shared" si="7"/>
        <v>0</v>
      </c>
      <c r="BN31" s="353">
        <f t="shared" si="7"/>
        <v>0</v>
      </c>
      <c r="BO31" s="353">
        <f t="shared" si="7"/>
        <v>0</v>
      </c>
      <c r="BP31" s="347"/>
      <c r="BQ31" s="333"/>
    </row>
    <row r="32" spans="1:69" s="14" customFormat="1" ht="12.75" x14ac:dyDescent="0.15">
      <c r="B32" s="333"/>
      <c r="C32" s="20"/>
      <c r="D32" s="336"/>
      <c r="E32" s="336"/>
      <c r="F32" s="336"/>
      <c r="G32" s="351"/>
      <c r="H32" s="351"/>
      <c r="I32" s="351"/>
      <c r="J32" s="351"/>
      <c r="K32" s="351"/>
      <c r="L32" s="351"/>
      <c r="M32" s="351"/>
      <c r="N32" s="351"/>
      <c r="O32" s="351"/>
      <c r="P32" s="351"/>
      <c r="Q32" s="351"/>
      <c r="R32" s="351"/>
      <c r="S32" s="351"/>
      <c r="T32" s="351"/>
      <c r="U32" s="351"/>
      <c r="V32" s="351"/>
      <c r="W32" s="351"/>
      <c r="X32" s="351"/>
      <c r="Y32" s="351"/>
      <c r="Z32" s="351"/>
      <c r="AA32" s="351"/>
      <c r="AB32" s="351"/>
      <c r="AC32" s="351"/>
      <c r="AD32" s="351"/>
      <c r="AE32" s="351"/>
      <c r="AF32" s="351"/>
      <c r="AG32" s="351"/>
      <c r="AH32" s="351"/>
      <c r="AI32" s="351"/>
      <c r="AJ32" s="351"/>
      <c r="AK32" s="351"/>
      <c r="AL32" s="351"/>
      <c r="AM32" s="351"/>
      <c r="AN32" s="351"/>
      <c r="AO32" s="351"/>
      <c r="AP32" s="351"/>
      <c r="AQ32" s="351"/>
      <c r="AR32" s="351"/>
      <c r="AS32" s="351"/>
      <c r="AT32" s="351"/>
      <c r="AU32" s="351"/>
      <c r="AV32" s="351"/>
      <c r="AW32" s="351"/>
      <c r="AX32" s="351"/>
      <c r="AY32" s="351"/>
      <c r="AZ32" s="351"/>
      <c r="BA32" s="351"/>
      <c r="BB32" s="351"/>
      <c r="BC32" s="351"/>
      <c r="BD32" s="351"/>
      <c r="BE32" s="351"/>
      <c r="BF32" s="351"/>
      <c r="BG32" s="351"/>
      <c r="BH32" s="351"/>
      <c r="BI32" s="351"/>
      <c r="BJ32" s="351"/>
      <c r="BK32" s="351"/>
      <c r="BL32" s="351"/>
      <c r="BM32" s="351"/>
      <c r="BN32" s="351"/>
      <c r="BO32" s="351"/>
      <c r="BP32" s="347"/>
      <c r="BQ32" s="333"/>
    </row>
    <row r="33" spans="1:69" ht="12.75" x14ac:dyDescent="0.15">
      <c r="A33" s="14" t="s">
        <v>172</v>
      </c>
      <c r="B33" s="331"/>
      <c r="C33" s="142"/>
      <c r="D33" s="336"/>
      <c r="E33" s="336"/>
      <c r="F33" s="336"/>
      <c r="G33" s="352"/>
      <c r="H33" s="352"/>
      <c r="I33" s="352"/>
      <c r="J33" s="352"/>
      <c r="K33" s="352"/>
      <c r="L33" s="352"/>
      <c r="M33" s="352"/>
      <c r="N33" s="352"/>
      <c r="O33" s="352"/>
      <c r="P33" s="352"/>
      <c r="Q33" s="352"/>
      <c r="R33" s="352"/>
      <c r="S33" s="352"/>
      <c r="T33" s="352"/>
      <c r="U33" s="352"/>
      <c r="V33" s="352"/>
      <c r="W33" s="352"/>
      <c r="X33" s="352"/>
      <c r="Y33" s="352"/>
      <c r="Z33" s="352"/>
      <c r="AA33" s="352"/>
      <c r="AB33" s="352"/>
      <c r="AC33" s="352"/>
      <c r="AD33" s="352"/>
      <c r="AE33" s="352"/>
      <c r="AF33" s="352"/>
      <c r="AG33" s="352"/>
      <c r="AH33" s="352"/>
      <c r="AI33" s="352"/>
      <c r="AJ33" s="352"/>
      <c r="AK33" s="352"/>
      <c r="AL33" s="352"/>
      <c r="AM33" s="352"/>
      <c r="AN33" s="352"/>
      <c r="AO33" s="352"/>
      <c r="AP33" s="352"/>
      <c r="AQ33" s="352"/>
      <c r="AR33" s="352"/>
      <c r="AS33" s="352"/>
      <c r="AT33" s="352"/>
      <c r="AU33" s="352"/>
      <c r="AV33" s="352"/>
      <c r="AW33" s="352"/>
      <c r="AX33" s="352"/>
      <c r="AY33" s="352"/>
      <c r="AZ33" s="352"/>
      <c r="BA33" s="352"/>
      <c r="BB33" s="352"/>
      <c r="BC33" s="352"/>
      <c r="BD33" s="352"/>
      <c r="BE33" s="352"/>
      <c r="BF33" s="352"/>
      <c r="BG33" s="352"/>
      <c r="BH33" s="352"/>
      <c r="BI33" s="352"/>
      <c r="BJ33" s="352"/>
      <c r="BK33" s="352"/>
      <c r="BL33" s="352"/>
      <c r="BM33" s="352"/>
      <c r="BN33" s="352"/>
      <c r="BO33" s="352"/>
      <c r="BP33" s="348"/>
      <c r="BQ33" s="350"/>
    </row>
    <row r="34" spans="1:69" ht="12.75" outlineLevel="1" x14ac:dyDescent="0.15">
      <c r="A34" s="14"/>
      <c r="B34" s="331"/>
      <c r="C34" s="142"/>
      <c r="D34" s="336"/>
      <c r="E34" s="336"/>
      <c r="F34" s="336"/>
      <c r="G34" s="352"/>
      <c r="H34" s="352"/>
      <c r="I34" s="352"/>
      <c r="J34" s="352"/>
      <c r="K34" s="352"/>
      <c r="L34" s="352"/>
      <c r="M34" s="352"/>
      <c r="N34" s="352"/>
      <c r="O34" s="352"/>
      <c r="P34" s="352"/>
      <c r="Q34" s="352"/>
      <c r="R34" s="352"/>
      <c r="S34" s="352"/>
      <c r="T34" s="352"/>
      <c r="U34" s="352"/>
      <c r="V34" s="352"/>
      <c r="W34" s="352"/>
      <c r="X34" s="352"/>
      <c r="Y34" s="352"/>
      <c r="Z34" s="352"/>
      <c r="AA34" s="352"/>
      <c r="AB34" s="352"/>
      <c r="AC34" s="352"/>
      <c r="AD34" s="352"/>
      <c r="AE34" s="352"/>
      <c r="AF34" s="352"/>
      <c r="AG34" s="352"/>
      <c r="AH34" s="352"/>
      <c r="AI34" s="352"/>
      <c r="AJ34" s="352"/>
      <c r="AK34" s="352"/>
      <c r="AL34" s="352"/>
      <c r="AM34" s="352"/>
      <c r="AN34" s="352"/>
      <c r="AO34" s="352"/>
      <c r="AP34" s="352"/>
      <c r="AQ34" s="352"/>
      <c r="AR34" s="352"/>
      <c r="AS34" s="352"/>
      <c r="AT34" s="352"/>
      <c r="AU34" s="352"/>
      <c r="AV34" s="352"/>
      <c r="AW34" s="352"/>
      <c r="AX34" s="352"/>
      <c r="AY34" s="352"/>
      <c r="AZ34" s="352"/>
      <c r="BA34" s="352"/>
      <c r="BB34" s="352"/>
      <c r="BC34" s="352"/>
      <c r="BD34" s="352"/>
      <c r="BE34" s="352"/>
      <c r="BF34" s="352"/>
      <c r="BG34" s="352"/>
      <c r="BH34" s="352"/>
      <c r="BI34" s="352"/>
      <c r="BJ34" s="352"/>
      <c r="BK34" s="352"/>
      <c r="BL34" s="352"/>
      <c r="BM34" s="352"/>
      <c r="BN34" s="352"/>
      <c r="BO34" s="352"/>
      <c r="BP34" s="348"/>
      <c r="BQ34" s="350"/>
    </row>
    <row r="35" spans="1:69" ht="12.75" outlineLevel="1" x14ac:dyDescent="0.15">
      <c r="A35" s="33" t="s">
        <v>19</v>
      </c>
      <c r="B35" s="330">
        <v>90000</v>
      </c>
      <c r="C35" s="264">
        <f>B35/12</f>
        <v>7500</v>
      </c>
      <c r="D35" s="334" t="s">
        <v>64</v>
      </c>
      <c r="E35" s="334" t="s">
        <v>64</v>
      </c>
      <c r="F35" s="334" t="s">
        <v>64</v>
      </c>
      <c r="G35" s="338">
        <v>0</v>
      </c>
      <c r="H35" s="338">
        <v>0</v>
      </c>
      <c r="I35" s="338">
        <v>0</v>
      </c>
      <c r="J35" s="338">
        <v>0</v>
      </c>
      <c r="K35" s="338">
        <v>0</v>
      </c>
      <c r="L35" s="338">
        <v>0</v>
      </c>
      <c r="M35" s="338">
        <v>0</v>
      </c>
      <c r="N35" s="338">
        <v>0</v>
      </c>
      <c r="O35" s="338">
        <v>0</v>
      </c>
      <c r="P35" s="338">
        <v>0</v>
      </c>
      <c r="Q35" s="338">
        <v>0</v>
      </c>
      <c r="R35" s="338">
        <v>0</v>
      </c>
      <c r="S35" s="338">
        <v>0</v>
      </c>
      <c r="T35" s="338">
        <v>0</v>
      </c>
      <c r="U35" s="338">
        <v>0</v>
      </c>
      <c r="V35" s="338">
        <v>0</v>
      </c>
      <c r="W35" s="338">
        <v>0</v>
      </c>
      <c r="X35" s="338">
        <v>0</v>
      </c>
      <c r="Y35" s="338">
        <v>0</v>
      </c>
      <c r="Z35" s="338">
        <v>0</v>
      </c>
      <c r="AA35" s="338">
        <v>0</v>
      </c>
      <c r="AB35" s="338">
        <v>0</v>
      </c>
      <c r="AC35" s="338">
        <v>0</v>
      </c>
      <c r="AD35" s="338">
        <v>0</v>
      </c>
      <c r="AE35" s="338">
        <v>0</v>
      </c>
      <c r="AF35" s="338">
        <v>0</v>
      </c>
      <c r="AG35" s="338">
        <v>0</v>
      </c>
      <c r="AH35" s="338">
        <v>0</v>
      </c>
      <c r="AI35" s="338">
        <v>0</v>
      </c>
      <c r="AJ35" s="338">
        <v>0</v>
      </c>
      <c r="AK35" s="338">
        <v>0</v>
      </c>
      <c r="AL35" s="338">
        <v>0</v>
      </c>
      <c r="AM35" s="338">
        <v>0</v>
      </c>
      <c r="AN35" s="338">
        <v>0</v>
      </c>
      <c r="AO35" s="338">
        <v>0</v>
      </c>
      <c r="AP35" s="338">
        <v>0</v>
      </c>
      <c r="AQ35" s="338">
        <v>0</v>
      </c>
      <c r="AR35" s="338">
        <v>0</v>
      </c>
      <c r="AS35" s="338">
        <v>0</v>
      </c>
      <c r="AT35" s="338">
        <v>0</v>
      </c>
      <c r="AU35" s="338">
        <v>0</v>
      </c>
      <c r="AV35" s="338">
        <v>0</v>
      </c>
      <c r="AW35" s="338">
        <v>0</v>
      </c>
      <c r="AX35" s="338">
        <v>0</v>
      </c>
      <c r="AY35" s="338">
        <v>0</v>
      </c>
      <c r="AZ35" s="338">
        <v>0</v>
      </c>
      <c r="BA35" s="338">
        <v>0</v>
      </c>
      <c r="BB35" s="338">
        <v>0</v>
      </c>
      <c r="BC35" s="338">
        <v>0</v>
      </c>
      <c r="BD35" s="338">
        <v>0</v>
      </c>
      <c r="BE35" s="338">
        <v>0</v>
      </c>
      <c r="BF35" s="338">
        <v>0</v>
      </c>
      <c r="BG35" s="338">
        <v>0</v>
      </c>
      <c r="BH35" s="338">
        <v>0</v>
      </c>
      <c r="BI35" s="338">
        <v>0</v>
      </c>
      <c r="BJ35" s="338">
        <v>0</v>
      </c>
      <c r="BK35" s="338">
        <v>0</v>
      </c>
      <c r="BL35" s="338">
        <v>0</v>
      </c>
      <c r="BM35" s="338">
        <v>0</v>
      </c>
      <c r="BN35" s="338">
        <v>0</v>
      </c>
      <c r="BO35" s="338">
        <v>0</v>
      </c>
      <c r="BP35" s="348"/>
      <c r="BQ35" s="350"/>
    </row>
    <row r="36" spans="1:69" s="18" customFormat="1" ht="12.75" outlineLevel="1" x14ac:dyDescent="0.15">
      <c r="A36" s="33" t="s">
        <v>86</v>
      </c>
      <c r="B36" s="330">
        <v>85</v>
      </c>
      <c r="C36" s="264">
        <f>B36*160</f>
        <v>13600</v>
      </c>
      <c r="D36" s="334" t="s">
        <v>91</v>
      </c>
      <c r="E36" s="334" t="s">
        <v>91</v>
      </c>
      <c r="F36" s="334" t="s">
        <v>91</v>
      </c>
      <c r="G36" s="338">
        <v>0</v>
      </c>
      <c r="H36" s="338">
        <v>0</v>
      </c>
      <c r="I36" s="338">
        <v>0</v>
      </c>
      <c r="J36" s="338">
        <v>0</v>
      </c>
      <c r="K36" s="338">
        <v>0</v>
      </c>
      <c r="L36" s="338">
        <v>0</v>
      </c>
      <c r="M36" s="338">
        <v>0</v>
      </c>
      <c r="N36" s="338">
        <v>0</v>
      </c>
      <c r="O36" s="338">
        <v>0</v>
      </c>
      <c r="P36" s="338">
        <v>0</v>
      </c>
      <c r="Q36" s="338">
        <v>0</v>
      </c>
      <c r="R36" s="338">
        <v>0</v>
      </c>
      <c r="S36" s="338">
        <v>0</v>
      </c>
      <c r="T36" s="338">
        <v>0</v>
      </c>
      <c r="U36" s="338">
        <v>0</v>
      </c>
      <c r="V36" s="338">
        <v>0</v>
      </c>
      <c r="W36" s="338">
        <v>0</v>
      </c>
      <c r="X36" s="338">
        <v>0</v>
      </c>
      <c r="Y36" s="338">
        <v>0</v>
      </c>
      <c r="Z36" s="338">
        <v>0</v>
      </c>
      <c r="AA36" s="338">
        <v>0</v>
      </c>
      <c r="AB36" s="338">
        <v>0</v>
      </c>
      <c r="AC36" s="338">
        <v>0</v>
      </c>
      <c r="AD36" s="338">
        <v>0</v>
      </c>
      <c r="AE36" s="338">
        <v>0</v>
      </c>
      <c r="AF36" s="338">
        <v>0</v>
      </c>
      <c r="AG36" s="338">
        <v>0</v>
      </c>
      <c r="AH36" s="338">
        <v>0</v>
      </c>
      <c r="AI36" s="338">
        <v>0</v>
      </c>
      <c r="AJ36" s="338">
        <v>0</v>
      </c>
      <c r="AK36" s="338">
        <v>0</v>
      </c>
      <c r="AL36" s="338">
        <v>0</v>
      </c>
      <c r="AM36" s="338">
        <v>0</v>
      </c>
      <c r="AN36" s="338">
        <v>0</v>
      </c>
      <c r="AO36" s="338">
        <v>0</v>
      </c>
      <c r="AP36" s="338">
        <v>0</v>
      </c>
      <c r="AQ36" s="338">
        <v>0</v>
      </c>
      <c r="AR36" s="338">
        <v>0</v>
      </c>
      <c r="AS36" s="338">
        <v>0</v>
      </c>
      <c r="AT36" s="338">
        <v>0</v>
      </c>
      <c r="AU36" s="338">
        <v>0</v>
      </c>
      <c r="AV36" s="338">
        <v>0</v>
      </c>
      <c r="AW36" s="338">
        <v>0</v>
      </c>
      <c r="AX36" s="338">
        <v>0</v>
      </c>
      <c r="AY36" s="338">
        <v>0</v>
      </c>
      <c r="AZ36" s="338">
        <v>0</v>
      </c>
      <c r="BA36" s="338">
        <v>0</v>
      </c>
      <c r="BB36" s="338">
        <v>0</v>
      </c>
      <c r="BC36" s="338">
        <v>0</v>
      </c>
      <c r="BD36" s="338">
        <v>0</v>
      </c>
      <c r="BE36" s="338">
        <v>0</v>
      </c>
      <c r="BF36" s="338">
        <v>0</v>
      </c>
      <c r="BG36" s="338">
        <v>0</v>
      </c>
      <c r="BH36" s="338">
        <v>0</v>
      </c>
      <c r="BI36" s="338">
        <v>0</v>
      </c>
      <c r="BJ36" s="338">
        <v>0</v>
      </c>
      <c r="BK36" s="338">
        <v>0</v>
      </c>
      <c r="BL36" s="338">
        <v>0</v>
      </c>
      <c r="BM36" s="338">
        <v>0</v>
      </c>
      <c r="BN36" s="338">
        <v>0</v>
      </c>
      <c r="BO36" s="338">
        <v>0</v>
      </c>
      <c r="BP36" s="348"/>
      <c r="BQ36" s="349"/>
    </row>
    <row r="37" spans="1:69" ht="12.75" outlineLevel="1" x14ac:dyDescent="0.15">
      <c r="B37" s="330"/>
      <c r="C37" s="265"/>
      <c r="D37" s="335"/>
      <c r="E37" s="335"/>
      <c r="F37" s="335"/>
      <c r="G37" s="338"/>
      <c r="H37" s="338"/>
      <c r="I37" s="338"/>
      <c r="J37" s="338"/>
      <c r="K37" s="338"/>
      <c r="L37" s="338"/>
      <c r="M37" s="338"/>
      <c r="N37" s="338"/>
      <c r="O37" s="338"/>
      <c r="P37" s="338"/>
      <c r="Q37" s="338"/>
      <c r="R37" s="338"/>
      <c r="S37" s="338"/>
      <c r="T37" s="338"/>
      <c r="U37" s="338"/>
      <c r="V37" s="338"/>
      <c r="W37" s="338"/>
      <c r="X37" s="338"/>
      <c r="Y37" s="338"/>
      <c r="Z37" s="338"/>
      <c r="AA37" s="338"/>
      <c r="AB37" s="338"/>
      <c r="AC37" s="338"/>
      <c r="AD37" s="338"/>
      <c r="AE37" s="338"/>
      <c r="AF37" s="338"/>
      <c r="AG37" s="338"/>
      <c r="AH37" s="338"/>
      <c r="AI37" s="338"/>
      <c r="AJ37" s="338"/>
      <c r="AK37" s="338"/>
      <c r="AL37" s="338"/>
      <c r="AM37" s="338"/>
      <c r="AN37" s="338"/>
      <c r="AO37" s="338"/>
      <c r="AP37" s="338"/>
      <c r="AQ37" s="338"/>
      <c r="AR37" s="338"/>
      <c r="AS37" s="338"/>
      <c r="AT37" s="338"/>
      <c r="AU37" s="338"/>
      <c r="AV37" s="338"/>
      <c r="AW37" s="338"/>
      <c r="AX37" s="338"/>
      <c r="AY37" s="338"/>
      <c r="AZ37" s="338"/>
      <c r="BA37" s="338"/>
      <c r="BB37" s="338"/>
      <c r="BC37" s="338"/>
      <c r="BD37" s="338"/>
      <c r="BE37" s="338"/>
      <c r="BF37" s="338"/>
      <c r="BG37" s="338"/>
      <c r="BH37" s="338"/>
      <c r="BI37" s="338"/>
      <c r="BJ37" s="338"/>
      <c r="BK37" s="338"/>
      <c r="BL37" s="338"/>
      <c r="BM37" s="338"/>
      <c r="BN37" s="338"/>
      <c r="BO37" s="338"/>
      <c r="BP37" s="348"/>
      <c r="BQ37" s="350"/>
    </row>
    <row r="38" spans="1:69" ht="12.75" outlineLevel="1" x14ac:dyDescent="0.15">
      <c r="A38" s="33" t="s">
        <v>1172</v>
      </c>
      <c r="B38" s="330">
        <f>2000000*12</f>
        <v>24000000</v>
      </c>
      <c r="C38" s="264">
        <f>B38/12</f>
        <v>2000000</v>
      </c>
      <c r="D38" s="334" t="s">
        <v>64</v>
      </c>
      <c r="E38" s="334" t="s">
        <v>64</v>
      </c>
      <c r="F38" s="334" t="s">
        <v>64</v>
      </c>
      <c r="G38" s="338">
        <v>0</v>
      </c>
      <c r="H38" s="338">
        <v>0</v>
      </c>
      <c r="I38" s="338">
        <v>0</v>
      </c>
      <c r="J38" s="338">
        <v>0</v>
      </c>
      <c r="K38" s="338">
        <v>0</v>
      </c>
      <c r="L38" s="338">
        <v>0</v>
      </c>
      <c r="M38" s="338">
        <v>0</v>
      </c>
      <c r="N38" s="338">
        <v>0</v>
      </c>
      <c r="O38" s="338">
        <v>0</v>
      </c>
      <c r="P38" s="338">
        <v>0</v>
      </c>
      <c r="Q38" s="338">
        <v>0</v>
      </c>
      <c r="R38" s="338">
        <v>0</v>
      </c>
      <c r="S38" s="338">
        <v>0</v>
      </c>
      <c r="T38" s="338">
        <v>0</v>
      </c>
      <c r="U38" s="338">
        <v>0</v>
      </c>
      <c r="V38" s="338">
        <v>0</v>
      </c>
      <c r="W38" s="338">
        <v>0</v>
      </c>
      <c r="X38" s="338">
        <v>0</v>
      </c>
      <c r="Y38" s="338">
        <v>0</v>
      </c>
      <c r="Z38" s="338">
        <v>0</v>
      </c>
      <c r="AA38" s="338">
        <v>0</v>
      </c>
      <c r="AB38" s="338">
        <v>0</v>
      </c>
      <c r="AC38" s="338">
        <v>0</v>
      </c>
      <c r="AD38" s="338">
        <v>0</v>
      </c>
      <c r="AE38" s="338">
        <v>0</v>
      </c>
      <c r="AF38" s="338">
        <v>0</v>
      </c>
      <c r="AG38" s="338">
        <v>0</v>
      </c>
      <c r="AH38" s="338">
        <v>0</v>
      </c>
      <c r="AI38" s="338">
        <v>0</v>
      </c>
      <c r="AJ38" s="338">
        <v>0</v>
      </c>
      <c r="AK38" s="338">
        <v>0</v>
      </c>
      <c r="AL38" s="338">
        <v>0</v>
      </c>
      <c r="AM38" s="338">
        <v>0</v>
      </c>
      <c r="AN38" s="338">
        <v>0</v>
      </c>
      <c r="AO38" s="338">
        <v>0</v>
      </c>
      <c r="AP38" s="338">
        <v>0</v>
      </c>
      <c r="AQ38" s="338">
        <v>0</v>
      </c>
      <c r="AR38" s="338">
        <v>0</v>
      </c>
      <c r="AS38" s="338">
        <v>0</v>
      </c>
      <c r="AT38" s="338">
        <v>0</v>
      </c>
      <c r="AU38" s="338">
        <v>0</v>
      </c>
      <c r="AV38" s="338">
        <v>0</v>
      </c>
      <c r="AW38" s="338">
        <v>0</v>
      </c>
      <c r="AX38" s="338">
        <v>0</v>
      </c>
      <c r="AY38" s="338">
        <v>0</v>
      </c>
      <c r="AZ38" s="338">
        <v>0</v>
      </c>
      <c r="BA38" s="338">
        <v>0</v>
      </c>
      <c r="BB38" s="338">
        <v>0</v>
      </c>
      <c r="BC38" s="338">
        <v>0</v>
      </c>
      <c r="BD38" s="338">
        <v>0</v>
      </c>
      <c r="BE38" s="338">
        <v>0</v>
      </c>
      <c r="BF38" s="338">
        <v>0</v>
      </c>
      <c r="BG38" s="338">
        <v>0</v>
      </c>
      <c r="BH38" s="338">
        <v>0</v>
      </c>
      <c r="BI38" s="338">
        <v>0</v>
      </c>
      <c r="BJ38" s="338">
        <v>0</v>
      </c>
      <c r="BK38" s="338">
        <v>0</v>
      </c>
      <c r="BL38" s="338">
        <v>0</v>
      </c>
      <c r="BM38" s="338">
        <v>0</v>
      </c>
      <c r="BN38" s="338">
        <v>0</v>
      </c>
      <c r="BO38" s="338">
        <v>0</v>
      </c>
      <c r="BP38" s="348"/>
      <c r="BQ38" s="350"/>
    </row>
    <row r="39" spans="1:69" s="18" customFormat="1" ht="12.75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4" t="s">
        <v>91</v>
      </c>
      <c r="E39" s="334" t="s">
        <v>91</v>
      </c>
      <c r="F39" s="334" t="s">
        <v>91</v>
      </c>
      <c r="G39" s="338">
        <v>0</v>
      </c>
      <c r="H39" s="338">
        <v>0</v>
      </c>
      <c r="I39" s="338">
        <v>0</v>
      </c>
      <c r="J39" s="338">
        <v>0</v>
      </c>
      <c r="K39" s="338">
        <v>0</v>
      </c>
      <c r="L39" s="338">
        <v>0</v>
      </c>
      <c r="M39" s="338">
        <v>0.5</v>
      </c>
      <c r="N39" s="338">
        <v>0</v>
      </c>
      <c r="O39" s="338">
        <v>0</v>
      </c>
      <c r="P39" s="338">
        <v>0</v>
      </c>
      <c r="Q39" s="338">
        <v>0</v>
      </c>
      <c r="R39" s="338">
        <v>0</v>
      </c>
      <c r="S39" s="338">
        <v>0</v>
      </c>
      <c r="T39" s="338">
        <v>0.5</v>
      </c>
      <c r="U39" s="338">
        <v>0.5</v>
      </c>
      <c r="V39" s="338">
        <v>0.5</v>
      </c>
      <c r="W39" s="338">
        <v>0</v>
      </c>
      <c r="X39" s="338">
        <v>0</v>
      </c>
      <c r="Y39" s="338">
        <v>0</v>
      </c>
      <c r="Z39" s="338">
        <v>0</v>
      </c>
      <c r="AA39" s="338">
        <v>0</v>
      </c>
      <c r="AB39" s="338">
        <v>0</v>
      </c>
      <c r="AC39" s="338">
        <v>0</v>
      </c>
      <c r="AD39" s="338">
        <v>0</v>
      </c>
      <c r="AE39" s="338">
        <v>0</v>
      </c>
      <c r="AF39" s="338"/>
      <c r="AG39" s="338"/>
      <c r="AH39" s="338"/>
      <c r="AI39" s="338"/>
      <c r="AJ39" s="338"/>
      <c r="AK39" s="338"/>
      <c r="AL39" s="338"/>
      <c r="AM39" s="338"/>
      <c r="AN39" s="338"/>
      <c r="AO39" s="338"/>
      <c r="AP39" s="338"/>
      <c r="AQ39" s="338"/>
      <c r="AR39" s="338"/>
      <c r="AS39" s="338"/>
      <c r="AT39" s="338"/>
      <c r="AU39" s="338"/>
      <c r="AV39" s="338"/>
      <c r="AW39" s="338"/>
      <c r="AX39" s="338"/>
      <c r="AY39" s="338"/>
      <c r="AZ39" s="338"/>
      <c r="BA39" s="338"/>
      <c r="BB39" s="338"/>
      <c r="BC39" s="338"/>
      <c r="BD39" s="338"/>
      <c r="BE39" s="338"/>
      <c r="BF39" s="338"/>
      <c r="BG39" s="338"/>
      <c r="BH39" s="338"/>
      <c r="BI39" s="338"/>
      <c r="BJ39" s="338"/>
      <c r="BK39" s="338"/>
      <c r="BL39" s="338"/>
      <c r="BM39" s="338"/>
      <c r="BN39" s="338"/>
      <c r="BO39" s="338"/>
      <c r="BP39" s="348"/>
      <c r="BQ39" s="349"/>
    </row>
    <row r="40" spans="1:69" ht="12.75" outlineLevel="1" x14ac:dyDescent="0.15">
      <c r="B40" s="339"/>
      <c r="C40" s="142"/>
      <c r="D40" s="343"/>
      <c r="E40" s="343"/>
      <c r="F40" s="343"/>
      <c r="G40" s="338"/>
      <c r="H40" s="338"/>
      <c r="I40" s="338"/>
      <c r="J40" s="338"/>
      <c r="K40" s="338"/>
      <c r="L40" s="338"/>
      <c r="M40" s="338"/>
      <c r="N40" s="338"/>
      <c r="O40" s="338"/>
      <c r="P40" s="338"/>
      <c r="Q40" s="338"/>
      <c r="R40" s="338"/>
      <c r="S40" s="338"/>
      <c r="T40" s="338"/>
      <c r="U40" s="338"/>
      <c r="V40" s="338"/>
      <c r="W40" s="338"/>
      <c r="X40" s="338"/>
      <c r="Y40" s="338"/>
      <c r="Z40" s="338"/>
      <c r="AA40" s="338"/>
      <c r="AB40" s="338"/>
      <c r="AC40" s="338"/>
      <c r="AD40" s="338"/>
      <c r="AE40" s="338"/>
      <c r="AF40" s="338"/>
      <c r="AG40" s="338"/>
      <c r="AH40" s="338"/>
      <c r="AI40" s="338"/>
      <c r="AJ40" s="338"/>
      <c r="AK40" s="338"/>
      <c r="AL40" s="338"/>
      <c r="AM40" s="338"/>
      <c r="AN40" s="338"/>
      <c r="AO40" s="338"/>
      <c r="AP40" s="338"/>
      <c r="AQ40" s="338"/>
      <c r="AR40" s="338"/>
      <c r="AS40" s="338"/>
      <c r="AT40" s="338"/>
      <c r="AU40" s="338"/>
      <c r="AV40" s="338"/>
      <c r="AW40" s="338"/>
      <c r="AX40" s="338"/>
      <c r="AY40" s="338"/>
      <c r="AZ40" s="338"/>
      <c r="BA40" s="338"/>
      <c r="BB40" s="338"/>
      <c r="BC40" s="338"/>
      <c r="BD40" s="338"/>
      <c r="BE40" s="338"/>
      <c r="BF40" s="338"/>
      <c r="BG40" s="338"/>
      <c r="BH40" s="338"/>
      <c r="BI40" s="338"/>
      <c r="BJ40" s="338"/>
      <c r="BK40" s="338"/>
      <c r="BL40" s="338"/>
      <c r="BM40" s="338"/>
      <c r="BN40" s="338"/>
      <c r="BO40" s="338"/>
      <c r="BP40" s="348"/>
      <c r="BQ40" s="350"/>
    </row>
    <row r="41" spans="1:69" ht="12.75" outlineLevel="1" x14ac:dyDescent="0.15">
      <c r="A41" s="33" t="s">
        <v>1173</v>
      </c>
      <c r="B41" s="330">
        <f>2000000*12</f>
        <v>24000000</v>
      </c>
      <c r="C41" s="264">
        <f>B41/12</f>
        <v>2000000</v>
      </c>
      <c r="D41" s="334" t="s">
        <v>91</v>
      </c>
      <c r="E41" s="334" t="s">
        <v>64</v>
      </c>
      <c r="F41" s="334" t="s">
        <v>64</v>
      </c>
      <c r="G41" s="338">
        <v>0</v>
      </c>
      <c r="H41" s="338">
        <v>0</v>
      </c>
      <c r="I41" s="338">
        <v>0</v>
      </c>
      <c r="J41" s="338">
        <v>0</v>
      </c>
      <c r="K41" s="338">
        <v>0</v>
      </c>
      <c r="L41" s="338">
        <v>0</v>
      </c>
      <c r="M41" s="338">
        <v>0</v>
      </c>
      <c r="N41" s="338">
        <v>0</v>
      </c>
      <c r="O41" s="338">
        <v>0</v>
      </c>
      <c r="P41" s="338">
        <v>0</v>
      </c>
      <c r="Q41" s="338">
        <v>0</v>
      </c>
      <c r="R41" s="338">
        <v>0</v>
      </c>
      <c r="S41" s="338">
        <v>0</v>
      </c>
      <c r="T41" s="338">
        <v>0</v>
      </c>
      <c r="U41" s="338">
        <v>0</v>
      </c>
      <c r="V41" s="338">
        <v>0</v>
      </c>
      <c r="W41" s="338">
        <v>0</v>
      </c>
      <c r="X41" s="338">
        <v>0</v>
      </c>
      <c r="Y41" s="338">
        <v>0</v>
      </c>
      <c r="Z41" s="338">
        <v>0</v>
      </c>
      <c r="AA41" s="338">
        <v>0</v>
      </c>
      <c r="AB41" s="338">
        <v>0</v>
      </c>
      <c r="AC41" s="338">
        <v>0</v>
      </c>
      <c r="AD41" s="338">
        <v>0</v>
      </c>
      <c r="AE41" s="338">
        <v>0</v>
      </c>
      <c r="AF41" s="338">
        <v>0</v>
      </c>
      <c r="AG41" s="338">
        <v>0</v>
      </c>
      <c r="AH41" s="338">
        <v>0</v>
      </c>
      <c r="AI41" s="338">
        <v>0</v>
      </c>
      <c r="AJ41" s="338">
        <v>0</v>
      </c>
      <c r="AK41" s="338">
        <v>0</v>
      </c>
      <c r="AL41" s="338">
        <v>0</v>
      </c>
      <c r="AM41" s="338">
        <v>0</v>
      </c>
      <c r="AN41" s="338">
        <v>0</v>
      </c>
      <c r="AO41" s="338">
        <v>0</v>
      </c>
      <c r="AP41" s="338">
        <v>0</v>
      </c>
      <c r="AQ41" s="338">
        <v>0</v>
      </c>
      <c r="AR41" s="338">
        <v>0</v>
      </c>
      <c r="AS41" s="338">
        <v>0</v>
      </c>
      <c r="AT41" s="338">
        <v>0</v>
      </c>
      <c r="AU41" s="338">
        <v>0</v>
      </c>
      <c r="AV41" s="338">
        <v>0</v>
      </c>
      <c r="AW41" s="338">
        <v>0</v>
      </c>
      <c r="AX41" s="338">
        <v>0</v>
      </c>
      <c r="AY41" s="338">
        <v>0</v>
      </c>
      <c r="AZ41" s="338">
        <v>0</v>
      </c>
      <c r="BA41" s="338">
        <v>0</v>
      </c>
      <c r="BB41" s="338">
        <v>0</v>
      </c>
      <c r="BC41" s="338">
        <v>0</v>
      </c>
      <c r="BD41" s="338">
        <v>0</v>
      </c>
      <c r="BE41" s="338">
        <v>0</v>
      </c>
      <c r="BF41" s="338">
        <v>0</v>
      </c>
      <c r="BG41" s="338">
        <v>0</v>
      </c>
      <c r="BH41" s="338">
        <v>0</v>
      </c>
      <c r="BI41" s="338">
        <v>0</v>
      </c>
      <c r="BJ41" s="338">
        <v>0</v>
      </c>
      <c r="BK41" s="338">
        <v>0</v>
      </c>
      <c r="BL41" s="338">
        <v>0</v>
      </c>
      <c r="BM41" s="338">
        <v>0</v>
      </c>
      <c r="BN41" s="338">
        <v>0</v>
      </c>
      <c r="BO41" s="338">
        <v>0</v>
      </c>
      <c r="BP41" s="348"/>
      <c r="BQ41" s="350"/>
    </row>
    <row r="42" spans="1:69" s="18" customFormat="1" ht="12.75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4" t="s">
        <v>91</v>
      </c>
      <c r="E42" s="334" t="s">
        <v>91</v>
      </c>
      <c r="F42" s="334" t="s">
        <v>91</v>
      </c>
      <c r="G42" s="338">
        <v>0</v>
      </c>
      <c r="H42" s="338">
        <v>0</v>
      </c>
      <c r="I42" s="338">
        <v>0</v>
      </c>
      <c r="J42" s="338">
        <v>0</v>
      </c>
      <c r="K42" s="338">
        <v>0</v>
      </c>
      <c r="L42" s="338">
        <v>0</v>
      </c>
      <c r="M42" s="338">
        <v>0.5</v>
      </c>
      <c r="N42" s="338">
        <v>0</v>
      </c>
      <c r="O42" s="338">
        <v>0</v>
      </c>
      <c r="P42" s="338">
        <v>0</v>
      </c>
      <c r="Q42" s="338">
        <v>0</v>
      </c>
      <c r="R42" s="338">
        <v>0</v>
      </c>
      <c r="S42" s="338">
        <v>0</v>
      </c>
      <c r="T42" s="338">
        <v>0</v>
      </c>
      <c r="U42" s="338">
        <v>0</v>
      </c>
      <c r="V42" s="338">
        <v>0</v>
      </c>
      <c r="W42" s="338">
        <v>0</v>
      </c>
      <c r="X42" s="338">
        <v>0</v>
      </c>
      <c r="Y42" s="338">
        <v>0</v>
      </c>
      <c r="Z42" s="338">
        <v>0</v>
      </c>
      <c r="AA42" s="338">
        <v>0</v>
      </c>
      <c r="AB42" s="338">
        <v>0</v>
      </c>
      <c r="AC42" s="338">
        <v>0</v>
      </c>
      <c r="AD42" s="338">
        <v>0</v>
      </c>
      <c r="AE42" s="338">
        <v>0</v>
      </c>
      <c r="AF42" s="338">
        <v>0</v>
      </c>
      <c r="AG42" s="338">
        <v>0</v>
      </c>
      <c r="AH42" s="338">
        <v>0</v>
      </c>
      <c r="AI42" s="338">
        <v>0</v>
      </c>
      <c r="AJ42" s="338">
        <v>0</v>
      </c>
      <c r="AK42" s="338">
        <v>0</v>
      </c>
      <c r="AL42" s="338">
        <v>0</v>
      </c>
      <c r="AM42" s="338">
        <v>0</v>
      </c>
      <c r="AN42" s="338">
        <v>0</v>
      </c>
      <c r="AO42" s="338">
        <v>0</v>
      </c>
      <c r="AP42" s="338">
        <v>0</v>
      </c>
      <c r="AQ42" s="338">
        <v>0</v>
      </c>
      <c r="AR42" s="338">
        <v>0</v>
      </c>
      <c r="AS42" s="338">
        <v>0</v>
      </c>
      <c r="AT42" s="338">
        <v>0</v>
      </c>
      <c r="AU42" s="338">
        <v>0</v>
      </c>
      <c r="AV42" s="338">
        <v>0</v>
      </c>
      <c r="AW42" s="338">
        <v>0</v>
      </c>
      <c r="AX42" s="338">
        <v>0</v>
      </c>
      <c r="AY42" s="338">
        <v>0</v>
      </c>
      <c r="AZ42" s="338">
        <v>0</v>
      </c>
      <c r="BA42" s="338">
        <v>0</v>
      </c>
      <c r="BB42" s="338">
        <v>0</v>
      </c>
      <c r="BC42" s="338">
        <v>0</v>
      </c>
      <c r="BD42" s="338">
        <v>0</v>
      </c>
      <c r="BE42" s="338">
        <v>0</v>
      </c>
      <c r="BF42" s="338">
        <v>0</v>
      </c>
      <c r="BG42" s="338">
        <v>0</v>
      </c>
      <c r="BH42" s="338">
        <v>0</v>
      </c>
      <c r="BI42" s="338">
        <v>0</v>
      </c>
      <c r="BJ42" s="338">
        <v>0</v>
      </c>
      <c r="BK42" s="338">
        <v>0</v>
      </c>
      <c r="BL42" s="338">
        <v>0</v>
      </c>
      <c r="BM42" s="338">
        <v>0</v>
      </c>
      <c r="BN42" s="338">
        <v>0</v>
      </c>
      <c r="BO42" s="338">
        <v>0</v>
      </c>
      <c r="BP42" s="348"/>
      <c r="BQ42" s="349"/>
    </row>
    <row r="43" spans="1:69" ht="12.75" outlineLevel="1" x14ac:dyDescent="0.15">
      <c r="B43" s="330"/>
      <c r="C43" s="265"/>
      <c r="D43" s="335"/>
      <c r="E43" s="335"/>
      <c r="F43" s="335"/>
      <c r="G43" s="338"/>
      <c r="H43" s="338"/>
      <c r="I43" s="338"/>
      <c r="J43" s="338"/>
      <c r="K43" s="338"/>
      <c r="L43" s="338"/>
      <c r="M43" s="338"/>
      <c r="N43" s="338"/>
      <c r="O43" s="338"/>
      <c r="P43" s="338"/>
      <c r="Q43" s="338"/>
      <c r="R43" s="338"/>
      <c r="S43" s="338"/>
      <c r="T43" s="338"/>
      <c r="U43" s="338"/>
      <c r="V43" s="338"/>
      <c r="W43" s="338"/>
      <c r="X43" s="338"/>
      <c r="Y43" s="338"/>
      <c r="Z43" s="338"/>
      <c r="AA43" s="338"/>
      <c r="AB43" s="338"/>
      <c r="AC43" s="338"/>
      <c r="AD43" s="338"/>
      <c r="AE43" s="338"/>
      <c r="AF43" s="338"/>
      <c r="AG43" s="338"/>
      <c r="AH43" s="338"/>
      <c r="AI43" s="338"/>
      <c r="AJ43" s="338"/>
      <c r="AK43" s="338"/>
      <c r="AL43" s="338"/>
      <c r="AM43" s="338"/>
      <c r="AN43" s="338"/>
      <c r="AO43" s="338"/>
      <c r="AP43" s="338"/>
      <c r="AQ43" s="338"/>
      <c r="AR43" s="338"/>
      <c r="AS43" s="338"/>
      <c r="AT43" s="338"/>
      <c r="AU43" s="338"/>
      <c r="AV43" s="338"/>
      <c r="AW43" s="338"/>
      <c r="AX43" s="338"/>
      <c r="AY43" s="338"/>
      <c r="AZ43" s="338"/>
      <c r="BA43" s="338"/>
      <c r="BB43" s="338"/>
      <c r="BC43" s="338"/>
      <c r="BD43" s="338"/>
      <c r="BE43" s="338"/>
      <c r="BF43" s="338"/>
      <c r="BG43" s="338"/>
      <c r="BH43" s="338"/>
      <c r="BI43" s="338"/>
      <c r="BJ43" s="338"/>
      <c r="BK43" s="338"/>
      <c r="BL43" s="338"/>
      <c r="BM43" s="338"/>
      <c r="BN43" s="338"/>
      <c r="BO43" s="338"/>
      <c r="BP43" s="348"/>
      <c r="BQ43" s="350"/>
    </row>
    <row r="44" spans="1:69" ht="12.75" outlineLevel="1" x14ac:dyDescent="0.15">
      <c r="A44" s="33" t="s">
        <v>72</v>
      </c>
      <c r="B44" s="330">
        <v>80000</v>
      </c>
      <c r="C44" s="264">
        <f>B44/12</f>
        <v>6666.666666666667</v>
      </c>
      <c r="D44" s="334" t="s">
        <v>64</v>
      </c>
      <c r="E44" s="334" t="s">
        <v>64</v>
      </c>
      <c r="F44" s="334" t="s">
        <v>64</v>
      </c>
      <c r="G44" s="338">
        <v>0</v>
      </c>
      <c r="H44" s="338">
        <v>0</v>
      </c>
      <c r="I44" s="338">
        <v>0</v>
      </c>
      <c r="J44" s="338">
        <v>0</v>
      </c>
      <c r="K44" s="338">
        <v>0</v>
      </c>
      <c r="L44" s="338">
        <v>0</v>
      </c>
      <c r="M44" s="338">
        <v>0</v>
      </c>
      <c r="N44" s="338">
        <v>0</v>
      </c>
      <c r="O44" s="338">
        <v>0</v>
      </c>
      <c r="P44" s="338">
        <v>0</v>
      </c>
      <c r="Q44" s="338">
        <v>0</v>
      </c>
      <c r="R44" s="338">
        <v>0</v>
      </c>
      <c r="S44" s="338">
        <v>0</v>
      </c>
      <c r="T44" s="338">
        <v>0</v>
      </c>
      <c r="U44" s="338">
        <v>0</v>
      </c>
      <c r="V44" s="338">
        <v>0</v>
      </c>
      <c r="W44" s="338">
        <v>0</v>
      </c>
      <c r="X44" s="338">
        <v>0</v>
      </c>
      <c r="Y44" s="338">
        <v>0</v>
      </c>
      <c r="Z44" s="338">
        <v>0</v>
      </c>
      <c r="AA44" s="338">
        <v>0</v>
      </c>
      <c r="AB44" s="338">
        <v>0</v>
      </c>
      <c r="AC44" s="338">
        <v>0</v>
      </c>
      <c r="AD44" s="338">
        <v>0</v>
      </c>
      <c r="AE44" s="338">
        <v>0</v>
      </c>
      <c r="AF44" s="338">
        <v>0</v>
      </c>
      <c r="AG44" s="338">
        <v>0</v>
      </c>
      <c r="AH44" s="338">
        <v>0</v>
      </c>
      <c r="AI44" s="338">
        <v>0</v>
      </c>
      <c r="AJ44" s="338">
        <v>0</v>
      </c>
      <c r="AK44" s="338">
        <v>0</v>
      </c>
      <c r="AL44" s="338">
        <v>0</v>
      </c>
      <c r="AM44" s="338">
        <v>0</v>
      </c>
      <c r="AN44" s="338">
        <v>0</v>
      </c>
      <c r="AO44" s="338">
        <v>0</v>
      </c>
      <c r="AP44" s="338">
        <v>0</v>
      </c>
      <c r="AQ44" s="338">
        <v>0</v>
      </c>
      <c r="AR44" s="338">
        <v>0</v>
      </c>
      <c r="AS44" s="338">
        <v>0</v>
      </c>
      <c r="AT44" s="338">
        <v>0</v>
      </c>
      <c r="AU44" s="338">
        <v>0</v>
      </c>
      <c r="AV44" s="338">
        <v>0</v>
      </c>
      <c r="AW44" s="338">
        <v>0</v>
      </c>
      <c r="AX44" s="338">
        <v>0</v>
      </c>
      <c r="AY44" s="338">
        <v>0</v>
      </c>
      <c r="AZ44" s="338">
        <v>0</v>
      </c>
      <c r="BA44" s="338">
        <v>0</v>
      </c>
      <c r="BB44" s="338">
        <v>0</v>
      </c>
      <c r="BC44" s="338">
        <v>0</v>
      </c>
      <c r="BD44" s="338">
        <v>0</v>
      </c>
      <c r="BE44" s="338">
        <v>0</v>
      </c>
      <c r="BF44" s="338">
        <v>0</v>
      </c>
      <c r="BG44" s="338">
        <v>0</v>
      </c>
      <c r="BH44" s="338">
        <v>0</v>
      </c>
      <c r="BI44" s="338">
        <v>0</v>
      </c>
      <c r="BJ44" s="338">
        <v>0</v>
      </c>
      <c r="BK44" s="338">
        <v>0</v>
      </c>
      <c r="BL44" s="338">
        <v>0</v>
      </c>
      <c r="BM44" s="338">
        <v>0</v>
      </c>
      <c r="BN44" s="338">
        <v>0</v>
      </c>
      <c r="BO44" s="338">
        <v>0</v>
      </c>
      <c r="BP44" s="348"/>
      <c r="BQ44" s="350"/>
    </row>
    <row r="45" spans="1:69" ht="12.75" outlineLevel="1" x14ac:dyDescent="0.15">
      <c r="A45" s="33" t="s">
        <v>86</v>
      </c>
      <c r="B45" s="330">
        <v>85</v>
      </c>
      <c r="C45" s="264">
        <f>B45*160</f>
        <v>13600</v>
      </c>
      <c r="D45" s="334" t="s">
        <v>91</v>
      </c>
      <c r="E45" s="334" t="s">
        <v>91</v>
      </c>
      <c r="F45" s="334" t="s">
        <v>91</v>
      </c>
      <c r="G45" s="338">
        <v>0</v>
      </c>
      <c r="H45" s="338">
        <v>0</v>
      </c>
      <c r="I45" s="338">
        <v>0</v>
      </c>
      <c r="J45" s="338">
        <v>0</v>
      </c>
      <c r="K45" s="338">
        <v>0</v>
      </c>
      <c r="L45" s="338">
        <v>0</v>
      </c>
      <c r="M45" s="338">
        <v>0</v>
      </c>
      <c r="N45" s="338">
        <v>0</v>
      </c>
      <c r="O45" s="338">
        <v>0</v>
      </c>
      <c r="P45" s="338">
        <v>0</v>
      </c>
      <c r="Q45" s="338">
        <v>0</v>
      </c>
      <c r="R45" s="338">
        <v>0</v>
      </c>
      <c r="S45" s="338">
        <v>0</v>
      </c>
      <c r="T45" s="338">
        <v>0</v>
      </c>
      <c r="U45" s="338">
        <v>0</v>
      </c>
      <c r="V45" s="338">
        <v>0</v>
      </c>
      <c r="W45" s="338">
        <v>0</v>
      </c>
      <c r="X45" s="338">
        <v>0</v>
      </c>
      <c r="Y45" s="338">
        <v>0</v>
      </c>
      <c r="Z45" s="338">
        <v>0</v>
      </c>
      <c r="AA45" s="338">
        <v>0</v>
      </c>
      <c r="AB45" s="338">
        <v>0</v>
      </c>
      <c r="AC45" s="338">
        <v>0</v>
      </c>
      <c r="AD45" s="338">
        <v>0</v>
      </c>
      <c r="AE45" s="338">
        <v>0</v>
      </c>
      <c r="AF45" s="338">
        <v>0</v>
      </c>
      <c r="AG45" s="338">
        <v>0</v>
      </c>
      <c r="AH45" s="338">
        <v>0</v>
      </c>
      <c r="AI45" s="338">
        <v>0</v>
      </c>
      <c r="AJ45" s="338">
        <v>0</v>
      </c>
      <c r="AK45" s="338">
        <v>0</v>
      </c>
      <c r="AL45" s="338">
        <v>0</v>
      </c>
      <c r="AM45" s="338">
        <v>0</v>
      </c>
      <c r="AN45" s="338">
        <v>0</v>
      </c>
      <c r="AO45" s="338">
        <v>0</v>
      </c>
      <c r="AP45" s="338">
        <v>0</v>
      </c>
      <c r="AQ45" s="338">
        <v>0</v>
      </c>
      <c r="AR45" s="338">
        <v>0</v>
      </c>
      <c r="AS45" s="338">
        <v>0</v>
      </c>
      <c r="AT45" s="338">
        <v>0</v>
      </c>
      <c r="AU45" s="338">
        <v>0</v>
      </c>
      <c r="AV45" s="338">
        <v>0</v>
      </c>
      <c r="AW45" s="338">
        <v>0</v>
      </c>
      <c r="AX45" s="338">
        <v>0</v>
      </c>
      <c r="AY45" s="338">
        <v>0</v>
      </c>
      <c r="AZ45" s="338">
        <v>0</v>
      </c>
      <c r="BA45" s="338">
        <v>0</v>
      </c>
      <c r="BB45" s="338">
        <v>0</v>
      </c>
      <c r="BC45" s="338">
        <v>0</v>
      </c>
      <c r="BD45" s="338">
        <v>0</v>
      </c>
      <c r="BE45" s="338">
        <v>0</v>
      </c>
      <c r="BF45" s="338">
        <v>0</v>
      </c>
      <c r="BG45" s="338">
        <v>0</v>
      </c>
      <c r="BH45" s="338">
        <v>0</v>
      </c>
      <c r="BI45" s="338">
        <v>0</v>
      </c>
      <c r="BJ45" s="338">
        <v>0</v>
      </c>
      <c r="BK45" s="338">
        <v>0</v>
      </c>
      <c r="BL45" s="338">
        <v>0</v>
      </c>
      <c r="BM45" s="338">
        <v>0</v>
      </c>
      <c r="BN45" s="338">
        <v>0</v>
      </c>
      <c r="BO45" s="338">
        <v>0</v>
      </c>
      <c r="BP45" s="348"/>
      <c r="BQ45" s="350"/>
    </row>
    <row r="46" spans="1:69" ht="12.75" outlineLevel="1" x14ac:dyDescent="0.15">
      <c r="B46" s="331"/>
      <c r="C46" s="142"/>
      <c r="D46" s="336"/>
      <c r="E46" s="336"/>
      <c r="F46" s="336"/>
      <c r="G46" s="352"/>
      <c r="H46" s="352"/>
      <c r="I46" s="352"/>
      <c r="J46" s="352"/>
      <c r="K46" s="352"/>
      <c r="L46" s="352"/>
      <c r="M46" s="352"/>
      <c r="N46" s="352"/>
      <c r="O46" s="352"/>
      <c r="P46" s="352"/>
      <c r="Q46" s="352"/>
      <c r="R46" s="352"/>
      <c r="S46" s="352"/>
      <c r="T46" s="352"/>
      <c r="U46" s="352"/>
      <c r="V46" s="352"/>
      <c r="W46" s="352"/>
      <c r="X46" s="352"/>
      <c r="Y46" s="352"/>
      <c r="Z46" s="352"/>
      <c r="AA46" s="352"/>
      <c r="AB46" s="352"/>
      <c r="AC46" s="352"/>
      <c r="AD46" s="352"/>
      <c r="AE46" s="352"/>
      <c r="AF46" s="352"/>
      <c r="AG46" s="352"/>
      <c r="AH46" s="352"/>
      <c r="AI46" s="352"/>
      <c r="AJ46" s="352"/>
      <c r="AK46" s="352"/>
      <c r="AL46" s="352"/>
      <c r="AM46" s="352"/>
      <c r="AN46" s="352"/>
      <c r="AO46" s="352"/>
      <c r="AP46" s="352"/>
      <c r="AQ46" s="352"/>
      <c r="AR46" s="352"/>
      <c r="AS46" s="352"/>
      <c r="AT46" s="352"/>
      <c r="AU46" s="352"/>
      <c r="AV46" s="352"/>
      <c r="AW46" s="352"/>
      <c r="AX46" s="352"/>
      <c r="AY46" s="352"/>
      <c r="AZ46" s="352"/>
      <c r="BA46" s="352"/>
      <c r="BB46" s="352"/>
      <c r="BC46" s="352"/>
      <c r="BD46" s="352"/>
      <c r="BE46" s="352"/>
      <c r="BF46" s="352"/>
      <c r="BG46" s="352"/>
      <c r="BH46" s="352"/>
      <c r="BI46" s="352"/>
      <c r="BJ46" s="352"/>
      <c r="BK46" s="352"/>
      <c r="BL46" s="352"/>
      <c r="BM46" s="352"/>
      <c r="BN46" s="352"/>
      <c r="BO46" s="352"/>
      <c r="BP46" s="348"/>
      <c r="BQ46" s="350"/>
    </row>
    <row r="47" spans="1:69" s="14" customFormat="1" ht="12.75" outlineLevel="1" x14ac:dyDescent="0.15">
      <c r="A47" s="14" t="str">
        <f>"Total "&amp;A33</f>
        <v>Total Business Operations</v>
      </c>
      <c r="B47" s="331"/>
      <c r="C47" s="142"/>
      <c r="D47" s="336"/>
      <c r="E47" s="336"/>
      <c r="F47" s="336"/>
      <c r="G47" s="353">
        <f t="shared" ref="G47:AL47" si="8">G44+G41+G38+G35</f>
        <v>0</v>
      </c>
      <c r="H47" s="353">
        <f t="shared" si="8"/>
        <v>0</v>
      </c>
      <c r="I47" s="353">
        <f t="shared" si="8"/>
        <v>0</v>
      </c>
      <c r="J47" s="353">
        <f t="shared" si="8"/>
        <v>0</v>
      </c>
      <c r="K47" s="353">
        <f t="shared" si="8"/>
        <v>0</v>
      </c>
      <c r="L47" s="353">
        <f t="shared" si="8"/>
        <v>0</v>
      </c>
      <c r="M47" s="353">
        <f t="shared" si="8"/>
        <v>0</v>
      </c>
      <c r="N47" s="353">
        <f t="shared" si="8"/>
        <v>0</v>
      </c>
      <c r="O47" s="353">
        <f t="shared" si="8"/>
        <v>0</v>
      </c>
      <c r="P47" s="353">
        <f t="shared" si="8"/>
        <v>0</v>
      </c>
      <c r="Q47" s="353">
        <f t="shared" si="8"/>
        <v>0</v>
      </c>
      <c r="R47" s="353">
        <f t="shared" si="8"/>
        <v>0</v>
      </c>
      <c r="S47" s="353">
        <f t="shared" si="8"/>
        <v>0</v>
      </c>
      <c r="T47" s="353">
        <f t="shared" si="8"/>
        <v>0</v>
      </c>
      <c r="U47" s="353">
        <f t="shared" si="8"/>
        <v>0</v>
      </c>
      <c r="V47" s="353">
        <f t="shared" si="8"/>
        <v>0</v>
      </c>
      <c r="W47" s="353">
        <f t="shared" si="8"/>
        <v>0</v>
      </c>
      <c r="X47" s="353">
        <f t="shared" si="8"/>
        <v>0</v>
      </c>
      <c r="Y47" s="353">
        <f t="shared" si="8"/>
        <v>0</v>
      </c>
      <c r="Z47" s="353">
        <f t="shared" si="8"/>
        <v>0</v>
      </c>
      <c r="AA47" s="353">
        <f t="shared" si="8"/>
        <v>0</v>
      </c>
      <c r="AB47" s="353">
        <f t="shared" si="8"/>
        <v>0</v>
      </c>
      <c r="AC47" s="353">
        <f t="shared" si="8"/>
        <v>0</v>
      </c>
      <c r="AD47" s="353">
        <f t="shared" si="8"/>
        <v>0</v>
      </c>
      <c r="AE47" s="353">
        <f t="shared" si="8"/>
        <v>0</v>
      </c>
      <c r="AF47" s="353">
        <f t="shared" si="8"/>
        <v>0</v>
      </c>
      <c r="AG47" s="353">
        <f t="shared" si="8"/>
        <v>0</v>
      </c>
      <c r="AH47" s="353">
        <f t="shared" si="8"/>
        <v>0</v>
      </c>
      <c r="AI47" s="353">
        <f t="shared" si="8"/>
        <v>0</v>
      </c>
      <c r="AJ47" s="353">
        <f t="shared" si="8"/>
        <v>0</v>
      </c>
      <c r="AK47" s="353">
        <f t="shared" si="8"/>
        <v>0</v>
      </c>
      <c r="AL47" s="353">
        <f t="shared" si="8"/>
        <v>0</v>
      </c>
      <c r="AM47" s="353">
        <f t="shared" ref="AM47:BO47" si="9">AM44+AM41+AM38+AM35</f>
        <v>0</v>
      </c>
      <c r="AN47" s="353">
        <f t="shared" si="9"/>
        <v>0</v>
      </c>
      <c r="AO47" s="353">
        <f t="shared" si="9"/>
        <v>0</v>
      </c>
      <c r="AP47" s="353">
        <f t="shared" si="9"/>
        <v>0</v>
      </c>
      <c r="AQ47" s="353">
        <f t="shared" si="9"/>
        <v>0</v>
      </c>
      <c r="AR47" s="353">
        <f t="shared" si="9"/>
        <v>0</v>
      </c>
      <c r="AS47" s="353">
        <f t="shared" si="9"/>
        <v>0</v>
      </c>
      <c r="AT47" s="353">
        <f t="shared" si="9"/>
        <v>0</v>
      </c>
      <c r="AU47" s="353">
        <f t="shared" si="9"/>
        <v>0</v>
      </c>
      <c r="AV47" s="353">
        <f t="shared" si="9"/>
        <v>0</v>
      </c>
      <c r="AW47" s="353">
        <f t="shared" si="9"/>
        <v>0</v>
      </c>
      <c r="AX47" s="353">
        <f t="shared" si="9"/>
        <v>0</v>
      </c>
      <c r="AY47" s="353">
        <f t="shared" si="9"/>
        <v>0</v>
      </c>
      <c r="AZ47" s="353">
        <f t="shared" si="9"/>
        <v>0</v>
      </c>
      <c r="BA47" s="353">
        <f t="shared" si="9"/>
        <v>0</v>
      </c>
      <c r="BB47" s="353">
        <f t="shared" si="9"/>
        <v>0</v>
      </c>
      <c r="BC47" s="353">
        <f t="shared" si="9"/>
        <v>0</v>
      </c>
      <c r="BD47" s="353">
        <f t="shared" si="9"/>
        <v>0</v>
      </c>
      <c r="BE47" s="353">
        <f t="shared" si="9"/>
        <v>0</v>
      </c>
      <c r="BF47" s="353">
        <f t="shared" si="9"/>
        <v>0</v>
      </c>
      <c r="BG47" s="353">
        <f t="shared" si="9"/>
        <v>0</v>
      </c>
      <c r="BH47" s="353">
        <f t="shared" si="9"/>
        <v>0</v>
      </c>
      <c r="BI47" s="353">
        <f t="shared" si="9"/>
        <v>0</v>
      </c>
      <c r="BJ47" s="353">
        <f t="shared" si="9"/>
        <v>0</v>
      </c>
      <c r="BK47" s="353">
        <f t="shared" si="9"/>
        <v>0</v>
      </c>
      <c r="BL47" s="353">
        <f t="shared" si="9"/>
        <v>0</v>
      </c>
      <c r="BM47" s="353">
        <f t="shared" si="9"/>
        <v>0</v>
      </c>
      <c r="BN47" s="353">
        <f t="shared" si="9"/>
        <v>0</v>
      </c>
      <c r="BO47" s="353">
        <f t="shared" si="9"/>
        <v>0</v>
      </c>
      <c r="BP47" s="347"/>
      <c r="BQ47" s="333"/>
    </row>
    <row r="48" spans="1:69" s="19" customFormat="1" ht="12.75" outlineLevel="1" x14ac:dyDescent="0.15">
      <c r="A48" s="14" t="s">
        <v>87</v>
      </c>
      <c r="B48" s="332"/>
      <c r="C48" s="20"/>
      <c r="D48" s="337"/>
      <c r="E48" s="337"/>
      <c r="F48" s="337"/>
      <c r="G48" s="354">
        <f t="shared" ref="G48:AL48" si="10">G45+G42+G39+G36</f>
        <v>0</v>
      </c>
      <c r="H48" s="353">
        <f t="shared" si="10"/>
        <v>0</v>
      </c>
      <c r="I48" s="353">
        <f t="shared" si="10"/>
        <v>0</v>
      </c>
      <c r="J48" s="353">
        <f t="shared" si="10"/>
        <v>0</v>
      </c>
      <c r="K48" s="353">
        <f t="shared" si="10"/>
        <v>0</v>
      </c>
      <c r="L48" s="353">
        <f t="shared" si="10"/>
        <v>0</v>
      </c>
      <c r="M48" s="353">
        <f t="shared" si="10"/>
        <v>1</v>
      </c>
      <c r="N48" s="353">
        <f t="shared" si="10"/>
        <v>0</v>
      </c>
      <c r="O48" s="353">
        <f t="shared" si="10"/>
        <v>0</v>
      </c>
      <c r="P48" s="353">
        <f t="shared" si="10"/>
        <v>0</v>
      </c>
      <c r="Q48" s="353">
        <f t="shared" si="10"/>
        <v>0</v>
      </c>
      <c r="R48" s="353">
        <f t="shared" si="10"/>
        <v>0</v>
      </c>
      <c r="S48" s="353">
        <f t="shared" si="10"/>
        <v>0</v>
      </c>
      <c r="T48" s="353">
        <f t="shared" si="10"/>
        <v>0.5</v>
      </c>
      <c r="U48" s="353">
        <f t="shared" si="10"/>
        <v>0.5</v>
      </c>
      <c r="V48" s="353">
        <f t="shared" si="10"/>
        <v>0.5</v>
      </c>
      <c r="W48" s="353">
        <f t="shared" si="10"/>
        <v>0</v>
      </c>
      <c r="X48" s="353">
        <f t="shared" si="10"/>
        <v>0</v>
      </c>
      <c r="Y48" s="353">
        <f t="shared" si="10"/>
        <v>0</v>
      </c>
      <c r="Z48" s="353">
        <f t="shared" si="10"/>
        <v>0</v>
      </c>
      <c r="AA48" s="353">
        <f t="shared" si="10"/>
        <v>0</v>
      </c>
      <c r="AB48" s="353">
        <f t="shared" si="10"/>
        <v>0</v>
      </c>
      <c r="AC48" s="353">
        <f t="shared" si="10"/>
        <v>0</v>
      </c>
      <c r="AD48" s="353">
        <f t="shared" si="10"/>
        <v>0</v>
      </c>
      <c r="AE48" s="353">
        <f t="shared" si="10"/>
        <v>0</v>
      </c>
      <c r="AF48" s="353">
        <f t="shared" si="10"/>
        <v>0</v>
      </c>
      <c r="AG48" s="353">
        <f t="shared" si="10"/>
        <v>0</v>
      </c>
      <c r="AH48" s="353">
        <f t="shared" si="10"/>
        <v>0</v>
      </c>
      <c r="AI48" s="353">
        <f t="shared" si="10"/>
        <v>0</v>
      </c>
      <c r="AJ48" s="353">
        <f t="shared" si="10"/>
        <v>0</v>
      </c>
      <c r="AK48" s="353">
        <f t="shared" si="10"/>
        <v>0</v>
      </c>
      <c r="AL48" s="353">
        <f t="shared" si="10"/>
        <v>0</v>
      </c>
      <c r="AM48" s="353">
        <f t="shared" ref="AM48:BO48" si="11">AM45+AM42+AM39+AM36</f>
        <v>0</v>
      </c>
      <c r="AN48" s="353">
        <f t="shared" si="11"/>
        <v>0</v>
      </c>
      <c r="AO48" s="353">
        <f t="shared" si="11"/>
        <v>0</v>
      </c>
      <c r="AP48" s="353">
        <f t="shared" si="11"/>
        <v>0</v>
      </c>
      <c r="AQ48" s="353">
        <f t="shared" si="11"/>
        <v>0</v>
      </c>
      <c r="AR48" s="353">
        <f t="shared" si="11"/>
        <v>0</v>
      </c>
      <c r="AS48" s="353">
        <f t="shared" si="11"/>
        <v>0</v>
      </c>
      <c r="AT48" s="353">
        <f t="shared" si="11"/>
        <v>0</v>
      </c>
      <c r="AU48" s="353">
        <f t="shared" si="11"/>
        <v>0</v>
      </c>
      <c r="AV48" s="353">
        <f t="shared" si="11"/>
        <v>0</v>
      </c>
      <c r="AW48" s="353">
        <f t="shared" si="11"/>
        <v>0</v>
      </c>
      <c r="AX48" s="353">
        <f t="shared" si="11"/>
        <v>0</v>
      </c>
      <c r="AY48" s="353">
        <f t="shared" si="11"/>
        <v>0</v>
      </c>
      <c r="AZ48" s="353">
        <f t="shared" si="11"/>
        <v>0</v>
      </c>
      <c r="BA48" s="353">
        <f t="shared" si="11"/>
        <v>0</v>
      </c>
      <c r="BB48" s="353">
        <f t="shared" si="11"/>
        <v>0</v>
      </c>
      <c r="BC48" s="353">
        <f t="shared" si="11"/>
        <v>0</v>
      </c>
      <c r="BD48" s="353">
        <f t="shared" si="11"/>
        <v>0</v>
      </c>
      <c r="BE48" s="353">
        <f t="shared" si="11"/>
        <v>0</v>
      </c>
      <c r="BF48" s="353">
        <f t="shared" si="11"/>
        <v>0</v>
      </c>
      <c r="BG48" s="353">
        <f t="shared" si="11"/>
        <v>0</v>
      </c>
      <c r="BH48" s="353">
        <f t="shared" si="11"/>
        <v>0</v>
      </c>
      <c r="BI48" s="353">
        <f t="shared" si="11"/>
        <v>0</v>
      </c>
      <c r="BJ48" s="353">
        <f t="shared" si="11"/>
        <v>0</v>
      </c>
      <c r="BK48" s="353">
        <f t="shared" si="11"/>
        <v>0</v>
      </c>
      <c r="BL48" s="353">
        <f t="shared" si="11"/>
        <v>0</v>
      </c>
      <c r="BM48" s="353">
        <f t="shared" si="11"/>
        <v>0</v>
      </c>
      <c r="BN48" s="353">
        <f t="shared" si="11"/>
        <v>0</v>
      </c>
      <c r="BO48" s="353">
        <f t="shared" si="11"/>
        <v>0</v>
      </c>
      <c r="BP48" s="347"/>
      <c r="BQ48" s="332"/>
    </row>
    <row r="49" spans="1:69" s="14" customFormat="1" ht="12.75" outlineLevel="1" x14ac:dyDescent="0.15">
      <c r="A49" s="14" t="str">
        <f>" Total "&amp;A33</f>
        <v xml:space="preserve"> Total Business Operations</v>
      </c>
      <c r="B49" s="333"/>
      <c r="C49" s="20"/>
      <c r="D49" s="336"/>
      <c r="E49" s="336"/>
      <c r="F49" s="336"/>
      <c r="G49" s="353">
        <f>SUM(G47:G48)</f>
        <v>0</v>
      </c>
      <c r="H49" s="353">
        <f t="shared" ref="H49:AD49" si="12">SUM(H47:H48)</f>
        <v>0</v>
      </c>
      <c r="I49" s="353">
        <f t="shared" si="12"/>
        <v>0</v>
      </c>
      <c r="J49" s="353">
        <f t="shared" si="12"/>
        <v>0</v>
      </c>
      <c r="K49" s="353">
        <f t="shared" si="12"/>
        <v>0</v>
      </c>
      <c r="L49" s="353">
        <f t="shared" si="12"/>
        <v>0</v>
      </c>
      <c r="M49" s="353">
        <f t="shared" si="12"/>
        <v>1</v>
      </c>
      <c r="N49" s="353">
        <f t="shared" si="12"/>
        <v>0</v>
      </c>
      <c r="O49" s="353">
        <f t="shared" si="12"/>
        <v>0</v>
      </c>
      <c r="P49" s="353">
        <f t="shared" si="12"/>
        <v>0</v>
      </c>
      <c r="Q49" s="353">
        <f t="shared" si="12"/>
        <v>0</v>
      </c>
      <c r="R49" s="353">
        <f t="shared" si="12"/>
        <v>0</v>
      </c>
      <c r="S49" s="353">
        <f t="shared" si="12"/>
        <v>0</v>
      </c>
      <c r="T49" s="353">
        <f t="shared" si="12"/>
        <v>0.5</v>
      </c>
      <c r="U49" s="353">
        <f t="shared" si="12"/>
        <v>0.5</v>
      </c>
      <c r="V49" s="353">
        <f t="shared" si="12"/>
        <v>0.5</v>
      </c>
      <c r="W49" s="353">
        <f t="shared" si="12"/>
        <v>0</v>
      </c>
      <c r="X49" s="353">
        <f t="shared" si="12"/>
        <v>0</v>
      </c>
      <c r="Y49" s="353">
        <f t="shared" si="12"/>
        <v>0</v>
      </c>
      <c r="Z49" s="353">
        <f t="shared" si="12"/>
        <v>0</v>
      </c>
      <c r="AA49" s="353">
        <f t="shared" si="12"/>
        <v>0</v>
      </c>
      <c r="AB49" s="353">
        <f t="shared" si="12"/>
        <v>0</v>
      </c>
      <c r="AC49" s="353">
        <f t="shared" si="12"/>
        <v>0</v>
      </c>
      <c r="AD49" s="353">
        <f t="shared" si="12"/>
        <v>0</v>
      </c>
      <c r="AE49" s="353">
        <f t="shared" ref="AE49:BO49" si="13">SUM(AE47:AE48)</f>
        <v>0</v>
      </c>
      <c r="AF49" s="353">
        <f t="shared" si="13"/>
        <v>0</v>
      </c>
      <c r="AG49" s="353">
        <f t="shared" si="13"/>
        <v>0</v>
      </c>
      <c r="AH49" s="353">
        <f t="shared" si="13"/>
        <v>0</v>
      </c>
      <c r="AI49" s="353">
        <f t="shared" si="13"/>
        <v>0</v>
      </c>
      <c r="AJ49" s="353">
        <f t="shared" si="13"/>
        <v>0</v>
      </c>
      <c r="AK49" s="353">
        <f t="shared" si="13"/>
        <v>0</v>
      </c>
      <c r="AL49" s="353">
        <f t="shared" si="13"/>
        <v>0</v>
      </c>
      <c r="AM49" s="353">
        <f t="shared" si="13"/>
        <v>0</v>
      </c>
      <c r="AN49" s="353">
        <f t="shared" si="13"/>
        <v>0</v>
      </c>
      <c r="AO49" s="353">
        <f t="shared" si="13"/>
        <v>0</v>
      </c>
      <c r="AP49" s="353">
        <f t="shared" si="13"/>
        <v>0</v>
      </c>
      <c r="AQ49" s="353">
        <f t="shared" si="13"/>
        <v>0</v>
      </c>
      <c r="AR49" s="353">
        <f t="shared" si="13"/>
        <v>0</v>
      </c>
      <c r="AS49" s="353">
        <f t="shared" si="13"/>
        <v>0</v>
      </c>
      <c r="AT49" s="353">
        <f t="shared" si="13"/>
        <v>0</v>
      </c>
      <c r="AU49" s="353">
        <f t="shared" si="13"/>
        <v>0</v>
      </c>
      <c r="AV49" s="353">
        <f t="shared" si="13"/>
        <v>0</v>
      </c>
      <c r="AW49" s="353">
        <f t="shared" si="13"/>
        <v>0</v>
      </c>
      <c r="AX49" s="353">
        <f t="shared" si="13"/>
        <v>0</v>
      </c>
      <c r="AY49" s="353">
        <f t="shared" si="13"/>
        <v>0</v>
      </c>
      <c r="AZ49" s="353">
        <f t="shared" si="13"/>
        <v>0</v>
      </c>
      <c r="BA49" s="353">
        <f t="shared" si="13"/>
        <v>0</v>
      </c>
      <c r="BB49" s="353">
        <f t="shared" si="13"/>
        <v>0</v>
      </c>
      <c r="BC49" s="353">
        <f t="shared" si="13"/>
        <v>0</v>
      </c>
      <c r="BD49" s="353">
        <f t="shared" si="13"/>
        <v>0</v>
      </c>
      <c r="BE49" s="353">
        <f t="shared" si="13"/>
        <v>0</v>
      </c>
      <c r="BF49" s="353">
        <f t="shared" si="13"/>
        <v>0</v>
      </c>
      <c r="BG49" s="353">
        <f t="shared" si="13"/>
        <v>0</v>
      </c>
      <c r="BH49" s="353">
        <f t="shared" si="13"/>
        <v>0</v>
      </c>
      <c r="BI49" s="353">
        <f t="shared" si="13"/>
        <v>0</v>
      </c>
      <c r="BJ49" s="353">
        <f t="shared" si="13"/>
        <v>0</v>
      </c>
      <c r="BK49" s="353">
        <f t="shared" si="13"/>
        <v>0</v>
      </c>
      <c r="BL49" s="353">
        <f t="shared" si="13"/>
        <v>0</v>
      </c>
      <c r="BM49" s="353">
        <f t="shared" si="13"/>
        <v>0</v>
      </c>
      <c r="BN49" s="353">
        <f t="shared" si="13"/>
        <v>0</v>
      </c>
      <c r="BO49" s="353">
        <f t="shared" si="13"/>
        <v>0</v>
      </c>
      <c r="BP49" s="347"/>
      <c r="BQ49" s="333"/>
    </row>
    <row r="50" spans="1:69" s="14" customFormat="1" ht="12.75" outlineLevel="1" x14ac:dyDescent="0.15">
      <c r="B50" s="333"/>
      <c r="C50" s="20"/>
      <c r="D50" s="336"/>
      <c r="E50" s="336"/>
      <c r="F50" s="336"/>
      <c r="G50" s="353"/>
      <c r="H50" s="353"/>
      <c r="I50" s="353"/>
      <c r="J50" s="353"/>
      <c r="K50" s="353"/>
      <c r="L50" s="353"/>
      <c r="M50" s="353"/>
      <c r="N50" s="353"/>
      <c r="O50" s="353"/>
      <c r="P50" s="353"/>
      <c r="Q50" s="353"/>
      <c r="R50" s="353"/>
      <c r="S50" s="353"/>
      <c r="T50" s="353"/>
      <c r="U50" s="353"/>
      <c r="V50" s="353"/>
      <c r="W50" s="353"/>
      <c r="X50" s="353"/>
      <c r="Y50" s="353"/>
      <c r="Z50" s="353"/>
      <c r="AA50" s="353"/>
      <c r="AB50" s="353"/>
      <c r="AC50" s="353"/>
      <c r="AD50" s="353"/>
      <c r="AE50" s="353"/>
      <c r="AF50" s="353"/>
      <c r="AG50" s="353"/>
      <c r="AH50" s="353"/>
      <c r="AI50" s="353"/>
      <c r="AJ50" s="353"/>
      <c r="AK50" s="353"/>
      <c r="AL50" s="353"/>
      <c r="AM50" s="353"/>
      <c r="AN50" s="353"/>
      <c r="AO50" s="353"/>
      <c r="AP50" s="353"/>
      <c r="AQ50" s="353"/>
      <c r="AR50" s="353"/>
      <c r="AS50" s="353"/>
      <c r="AT50" s="353"/>
      <c r="AU50" s="353"/>
      <c r="AV50" s="353"/>
      <c r="AW50" s="353"/>
      <c r="AX50" s="353"/>
      <c r="AY50" s="353"/>
      <c r="AZ50" s="353"/>
      <c r="BA50" s="353"/>
      <c r="BB50" s="353"/>
      <c r="BC50" s="353"/>
      <c r="BD50" s="353"/>
      <c r="BE50" s="353"/>
      <c r="BF50" s="353"/>
      <c r="BG50" s="353"/>
      <c r="BH50" s="353"/>
      <c r="BI50" s="353"/>
      <c r="BJ50" s="353"/>
      <c r="BK50" s="353"/>
      <c r="BL50" s="353"/>
      <c r="BM50" s="353"/>
      <c r="BN50" s="353"/>
      <c r="BO50" s="353"/>
      <c r="BP50" s="347"/>
      <c r="BQ50" s="333"/>
    </row>
    <row r="51" spans="1:69" s="14" customFormat="1" ht="12.75" outlineLevel="1" x14ac:dyDescent="0.15">
      <c r="A51" s="14" t="s">
        <v>1262</v>
      </c>
      <c r="B51" s="333"/>
      <c r="C51" s="20"/>
      <c r="D51" s="336"/>
      <c r="E51" s="336"/>
      <c r="F51" s="336"/>
      <c r="G51" s="353">
        <f t="shared" ref="G51:AL51" si="14">ROUNDUP(SUMIF($D35:$D45,"Y",G35:G45),0)</f>
        <v>0</v>
      </c>
      <c r="H51" s="353">
        <f t="shared" si="14"/>
        <v>0</v>
      </c>
      <c r="I51" s="353">
        <f t="shared" si="14"/>
        <v>0</v>
      </c>
      <c r="J51" s="353">
        <f t="shared" si="14"/>
        <v>0</v>
      </c>
      <c r="K51" s="353">
        <f t="shared" si="14"/>
        <v>0</v>
      </c>
      <c r="L51" s="353">
        <f t="shared" si="14"/>
        <v>0</v>
      </c>
      <c r="M51" s="353">
        <f t="shared" si="14"/>
        <v>0</v>
      </c>
      <c r="N51" s="353">
        <f t="shared" si="14"/>
        <v>0</v>
      </c>
      <c r="O51" s="353">
        <f t="shared" si="14"/>
        <v>0</v>
      </c>
      <c r="P51" s="353">
        <f t="shared" si="14"/>
        <v>0</v>
      </c>
      <c r="Q51" s="353">
        <f t="shared" si="14"/>
        <v>0</v>
      </c>
      <c r="R51" s="353">
        <f t="shared" si="14"/>
        <v>0</v>
      </c>
      <c r="S51" s="353">
        <f t="shared" si="14"/>
        <v>0</v>
      </c>
      <c r="T51" s="353">
        <f t="shared" si="14"/>
        <v>0</v>
      </c>
      <c r="U51" s="353">
        <f t="shared" si="14"/>
        <v>0</v>
      </c>
      <c r="V51" s="353">
        <f t="shared" si="14"/>
        <v>0</v>
      </c>
      <c r="W51" s="353">
        <f t="shared" si="14"/>
        <v>0</v>
      </c>
      <c r="X51" s="353">
        <f t="shared" si="14"/>
        <v>0</v>
      </c>
      <c r="Y51" s="353">
        <f t="shared" si="14"/>
        <v>0</v>
      </c>
      <c r="Z51" s="353">
        <f t="shared" si="14"/>
        <v>0</v>
      </c>
      <c r="AA51" s="353">
        <f t="shared" si="14"/>
        <v>0</v>
      </c>
      <c r="AB51" s="353">
        <f t="shared" si="14"/>
        <v>0</v>
      </c>
      <c r="AC51" s="353">
        <f t="shared" si="14"/>
        <v>0</v>
      </c>
      <c r="AD51" s="353">
        <f t="shared" si="14"/>
        <v>0</v>
      </c>
      <c r="AE51" s="353">
        <f t="shared" si="14"/>
        <v>0</v>
      </c>
      <c r="AF51" s="353">
        <f t="shared" si="14"/>
        <v>0</v>
      </c>
      <c r="AG51" s="353">
        <f t="shared" si="14"/>
        <v>0</v>
      </c>
      <c r="AH51" s="353">
        <f t="shared" si="14"/>
        <v>0</v>
      </c>
      <c r="AI51" s="353">
        <f t="shared" si="14"/>
        <v>0</v>
      </c>
      <c r="AJ51" s="353">
        <f t="shared" si="14"/>
        <v>0</v>
      </c>
      <c r="AK51" s="353">
        <f t="shared" si="14"/>
        <v>0</v>
      </c>
      <c r="AL51" s="353">
        <f t="shared" si="14"/>
        <v>0</v>
      </c>
      <c r="AM51" s="353">
        <f t="shared" ref="AM51:BN51" si="15">ROUNDUP(SUMIF($D35:$D45,"Y",AM35:AM45),0)</f>
        <v>0</v>
      </c>
      <c r="AN51" s="353">
        <f t="shared" si="15"/>
        <v>0</v>
      </c>
      <c r="AO51" s="353">
        <f t="shared" si="15"/>
        <v>0</v>
      </c>
      <c r="AP51" s="353">
        <f t="shared" si="15"/>
        <v>0</v>
      </c>
      <c r="AQ51" s="353">
        <f t="shared" si="15"/>
        <v>0</v>
      </c>
      <c r="AR51" s="353">
        <f t="shared" si="15"/>
        <v>0</v>
      </c>
      <c r="AS51" s="353">
        <f t="shared" si="15"/>
        <v>0</v>
      </c>
      <c r="AT51" s="353">
        <f t="shared" si="15"/>
        <v>0</v>
      </c>
      <c r="AU51" s="353">
        <f t="shared" si="15"/>
        <v>0</v>
      </c>
      <c r="AV51" s="353">
        <f t="shared" si="15"/>
        <v>0</v>
      </c>
      <c r="AW51" s="353">
        <f t="shared" si="15"/>
        <v>0</v>
      </c>
      <c r="AX51" s="353">
        <f t="shared" si="15"/>
        <v>0</v>
      </c>
      <c r="AY51" s="353">
        <f t="shared" si="15"/>
        <v>0</v>
      </c>
      <c r="AZ51" s="353">
        <f t="shared" si="15"/>
        <v>0</v>
      </c>
      <c r="BA51" s="353">
        <f t="shared" si="15"/>
        <v>0</v>
      </c>
      <c r="BB51" s="353">
        <f t="shared" si="15"/>
        <v>0</v>
      </c>
      <c r="BC51" s="353">
        <f t="shared" si="15"/>
        <v>0</v>
      </c>
      <c r="BD51" s="353">
        <f t="shared" si="15"/>
        <v>0</v>
      </c>
      <c r="BE51" s="353">
        <f t="shared" si="15"/>
        <v>0</v>
      </c>
      <c r="BF51" s="353">
        <f t="shared" si="15"/>
        <v>0</v>
      </c>
      <c r="BG51" s="353">
        <f t="shared" si="15"/>
        <v>0</v>
      </c>
      <c r="BH51" s="353">
        <f t="shared" si="15"/>
        <v>0</v>
      </c>
      <c r="BI51" s="353">
        <f t="shared" si="15"/>
        <v>0</v>
      </c>
      <c r="BJ51" s="353">
        <f t="shared" si="15"/>
        <v>0</v>
      </c>
      <c r="BK51" s="353">
        <f t="shared" si="15"/>
        <v>0</v>
      </c>
      <c r="BL51" s="353">
        <f t="shared" si="15"/>
        <v>0</v>
      </c>
      <c r="BM51" s="353">
        <f t="shared" si="15"/>
        <v>0</v>
      </c>
      <c r="BN51" s="353">
        <f t="shared" si="15"/>
        <v>0</v>
      </c>
      <c r="BO51" s="353">
        <f>ROUNDUP(SUMIF($D35:$D45,"Y",BO35:BO45),0)</f>
        <v>0</v>
      </c>
      <c r="BP51" s="347"/>
      <c r="BQ51" s="333"/>
    </row>
    <row r="52" spans="1:69" s="14" customFormat="1" ht="12.75" outlineLevel="1" x14ac:dyDescent="0.15">
      <c r="A52" s="14" t="s">
        <v>1263</v>
      </c>
      <c r="B52" s="333"/>
      <c r="C52" s="20"/>
      <c r="D52" s="336"/>
      <c r="E52" s="336"/>
      <c r="F52" s="336"/>
      <c r="G52" s="353">
        <f t="shared" ref="G52:AL52" si="16">ROUNDUP(SUMIF($E35:$E45,"Y",G35:G45),0)</f>
        <v>0</v>
      </c>
      <c r="H52" s="353">
        <f t="shared" si="16"/>
        <v>0</v>
      </c>
      <c r="I52" s="353">
        <f t="shared" si="16"/>
        <v>0</v>
      </c>
      <c r="J52" s="353">
        <f t="shared" si="16"/>
        <v>0</v>
      </c>
      <c r="K52" s="353">
        <f t="shared" si="16"/>
        <v>0</v>
      </c>
      <c r="L52" s="353">
        <f t="shared" si="16"/>
        <v>0</v>
      </c>
      <c r="M52" s="353">
        <f t="shared" si="16"/>
        <v>0</v>
      </c>
      <c r="N52" s="353">
        <f t="shared" si="16"/>
        <v>0</v>
      </c>
      <c r="O52" s="353">
        <f t="shared" si="16"/>
        <v>0</v>
      </c>
      <c r="P52" s="353">
        <f t="shared" si="16"/>
        <v>0</v>
      </c>
      <c r="Q52" s="353">
        <f t="shared" si="16"/>
        <v>0</v>
      </c>
      <c r="R52" s="353">
        <f t="shared" si="16"/>
        <v>0</v>
      </c>
      <c r="S52" s="353">
        <f t="shared" si="16"/>
        <v>0</v>
      </c>
      <c r="T52" s="353">
        <f t="shared" si="16"/>
        <v>0</v>
      </c>
      <c r="U52" s="353">
        <f t="shared" si="16"/>
        <v>0</v>
      </c>
      <c r="V52" s="353">
        <f t="shared" si="16"/>
        <v>0</v>
      </c>
      <c r="W52" s="353">
        <f t="shared" si="16"/>
        <v>0</v>
      </c>
      <c r="X52" s="353">
        <f t="shared" si="16"/>
        <v>0</v>
      </c>
      <c r="Y52" s="353">
        <f t="shared" si="16"/>
        <v>0</v>
      </c>
      <c r="Z52" s="353">
        <f t="shared" si="16"/>
        <v>0</v>
      </c>
      <c r="AA52" s="353">
        <f t="shared" si="16"/>
        <v>0</v>
      </c>
      <c r="AB52" s="353">
        <f t="shared" si="16"/>
        <v>0</v>
      </c>
      <c r="AC52" s="353">
        <f t="shared" si="16"/>
        <v>0</v>
      </c>
      <c r="AD52" s="353">
        <f t="shared" si="16"/>
        <v>0</v>
      </c>
      <c r="AE52" s="353">
        <f t="shared" si="16"/>
        <v>0</v>
      </c>
      <c r="AF52" s="353">
        <f t="shared" si="16"/>
        <v>0</v>
      </c>
      <c r="AG52" s="353">
        <f t="shared" si="16"/>
        <v>0</v>
      </c>
      <c r="AH52" s="353">
        <f t="shared" si="16"/>
        <v>0</v>
      </c>
      <c r="AI52" s="353">
        <f t="shared" si="16"/>
        <v>0</v>
      </c>
      <c r="AJ52" s="353">
        <f t="shared" si="16"/>
        <v>0</v>
      </c>
      <c r="AK52" s="353">
        <f t="shared" si="16"/>
        <v>0</v>
      </c>
      <c r="AL52" s="353">
        <f t="shared" si="16"/>
        <v>0</v>
      </c>
      <c r="AM52" s="353">
        <f t="shared" ref="AM52:BO52" si="17">ROUNDUP(SUMIF($E35:$E45,"Y",AM35:AM45),0)</f>
        <v>0</v>
      </c>
      <c r="AN52" s="353">
        <f t="shared" si="17"/>
        <v>0</v>
      </c>
      <c r="AO52" s="353">
        <f t="shared" si="17"/>
        <v>0</v>
      </c>
      <c r="AP52" s="353">
        <f t="shared" si="17"/>
        <v>0</v>
      </c>
      <c r="AQ52" s="353">
        <f t="shared" si="17"/>
        <v>0</v>
      </c>
      <c r="AR52" s="353">
        <f t="shared" si="17"/>
        <v>0</v>
      </c>
      <c r="AS52" s="353">
        <f t="shared" si="17"/>
        <v>0</v>
      </c>
      <c r="AT52" s="353">
        <f t="shared" si="17"/>
        <v>0</v>
      </c>
      <c r="AU52" s="353">
        <f t="shared" si="17"/>
        <v>0</v>
      </c>
      <c r="AV52" s="353">
        <f t="shared" si="17"/>
        <v>0</v>
      </c>
      <c r="AW52" s="353">
        <f t="shared" si="17"/>
        <v>0</v>
      </c>
      <c r="AX52" s="353">
        <f t="shared" si="17"/>
        <v>0</v>
      </c>
      <c r="AY52" s="353">
        <f t="shared" si="17"/>
        <v>0</v>
      </c>
      <c r="AZ52" s="353">
        <f t="shared" si="17"/>
        <v>0</v>
      </c>
      <c r="BA52" s="353">
        <f t="shared" si="17"/>
        <v>0</v>
      </c>
      <c r="BB52" s="353">
        <f t="shared" si="17"/>
        <v>0</v>
      </c>
      <c r="BC52" s="353">
        <f t="shared" si="17"/>
        <v>0</v>
      </c>
      <c r="BD52" s="353">
        <f t="shared" si="17"/>
        <v>0</v>
      </c>
      <c r="BE52" s="353">
        <f t="shared" si="17"/>
        <v>0</v>
      </c>
      <c r="BF52" s="353">
        <f t="shared" si="17"/>
        <v>0</v>
      </c>
      <c r="BG52" s="353">
        <f t="shared" si="17"/>
        <v>0</v>
      </c>
      <c r="BH52" s="353">
        <f t="shared" si="17"/>
        <v>0</v>
      </c>
      <c r="BI52" s="353">
        <f t="shared" si="17"/>
        <v>0</v>
      </c>
      <c r="BJ52" s="353">
        <f t="shared" si="17"/>
        <v>0</v>
      </c>
      <c r="BK52" s="353">
        <f t="shared" si="17"/>
        <v>0</v>
      </c>
      <c r="BL52" s="353">
        <f t="shared" si="17"/>
        <v>0</v>
      </c>
      <c r="BM52" s="353">
        <f t="shared" si="17"/>
        <v>0</v>
      </c>
      <c r="BN52" s="353">
        <f t="shared" si="17"/>
        <v>0</v>
      </c>
      <c r="BO52" s="353">
        <f t="shared" si="17"/>
        <v>0</v>
      </c>
      <c r="BP52" s="347"/>
      <c r="BQ52" s="333"/>
    </row>
    <row r="53" spans="1:69" s="14" customFormat="1" ht="12.75" outlineLevel="1" x14ac:dyDescent="0.15">
      <c r="A53" s="14" t="s">
        <v>1264</v>
      </c>
      <c r="B53" s="333"/>
      <c r="C53" s="20"/>
      <c r="D53" s="336"/>
      <c r="E53" s="336"/>
      <c r="F53" s="336"/>
      <c r="G53" s="353">
        <f t="shared" ref="G53:AL53" si="18">ROUNDUP(SUMIF($F35:$F45,"Y",G35:G45),0)</f>
        <v>0</v>
      </c>
      <c r="H53" s="353">
        <f t="shared" si="18"/>
        <v>0</v>
      </c>
      <c r="I53" s="353">
        <f t="shared" si="18"/>
        <v>0</v>
      </c>
      <c r="J53" s="353">
        <f t="shared" si="18"/>
        <v>0</v>
      </c>
      <c r="K53" s="353">
        <f t="shared" si="18"/>
        <v>0</v>
      </c>
      <c r="L53" s="353">
        <f t="shared" si="18"/>
        <v>0</v>
      </c>
      <c r="M53" s="353">
        <f t="shared" si="18"/>
        <v>0</v>
      </c>
      <c r="N53" s="353">
        <f t="shared" si="18"/>
        <v>0</v>
      </c>
      <c r="O53" s="353">
        <f t="shared" si="18"/>
        <v>0</v>
      </c>
      <c r="P53" s="353">
        <f t="shared" si="18"/>
        <v>0</v>
      </c>
      <c r="Q53" s="353">
        <f t="shared" si="18"/>
        <v>0</v>
      </c>
      <c r="R53" s="353">
        <f t="shared" si="18"/>
        <v>0</v>
      </c>
      <c r="S53" s="353">
        <f t="shared" si="18"/>
        <v>0</v>
      </c>
      <c r="T53" s="353">
        <f t="shared" si="18"/>
        <v>0</v>
      </c>
      <c r="U53" s="353">
        <f t="shared" si="18"/>
        <v>0</v>
      </c>
      <c r="V53" s="353">
        <f t="shared" si="18"/>
        <v>0</v>
      </c>
      <c r="W53" s="353">
        <f t="shared" si="18"/>
        <v>0</v>
      </c>
      <c r="X53" s="353">
        <f t="shared" si="18"/>
        <v>0</v>
      </c>
      <c r="Y53" s="353">
        <f t="shared" si="18"/>
        <v>0</v>
      </c>
      <c r="Z53" s="353">
        <f t="shared" si="18"/>
        <v>0</v>
      </c>
      <c r="AA53" s="353">
        <f t="shared" si="18"/>
        <v>0</v>
      </c>
      <c r="AB53" s="353">
        <f t="shared" si="18"/>
        <v>0</v>
      </c>
      <c r="AC53" s="353">
        <f t="shared" si="18"/>
        <v>0</v>
      </c>
      <c r="AD53" s="353">
        <f t="shared" si="18"/>
        <v>0</v>
      </c>
      <c r="AE53" s="353">
        <f t="shared" si="18"/>
        <v>0</v>
      </c>
      <c r="AF53" s="353">
        <f t="shared" si="18"/>
        <v>0</v>
      </c>
      <c r="AG53" s="353">
        <f t="shared" si="18"/>
        <v>0</v>
      </c>
      <c r="AH53" s="353">
        <f t="shared" si="18"/>
        <v>0</v>
      </c>
      <c r="AI53" s="353">
        <f t="shared" si="18"/>
        <v>0</v>
      </c>
      <c r="AJ53" s="353">
        <f t="shared" si="18"/>
        <v>0</v>
      </c>
      <c r="AK53" s="353">
        <f t="shared" si="18"/>
        <v>0</v>
      </c>
      <c r="AL53" s="353">
        <f t="shared" si="18"/>
        <v>0</v>
      </c>
      <c r="AM53" s="353">
        <f t="shared" ref="AM53:BN53" si="19">ROUNDUP(SUMIF($F35:$F45,"Y",AM35:AM45),0)</f>
        <v>0</v>
      </c>
      <c r="AN53" s="353">
        <f t="shared" si="19"/>
        <v>0</v>
      </c>
      <c r="AO53" s="353">
        <f t="shared" si="19"/>
        <v>0</v>
      </c>
      <c r="AP53" s="353">
        <f t="shared" si="19"/>
        <v>0</v>
      </c>
      <c r="AQ53" s="353">
        <f t="shared" si="19"/>
        <v>0</v>
      </c>
      <c r="AR53" s="353">
        <f t="shared" si="19"/>
        <v>0</v>
      </c>
      <c r="AS53" s="353">
        <f t="shared" si="19"/>
        <v>0</v>
      </c>
      <c r="AT53" s="353">
        <f t="shared" si="19"/>
        <v>0</v>
      </c>
      <c r="AU53" s="353">
        <f t="shared" si="19"/>
        <v>0</v>
      </c>
      <c r="AV53" s="353">
        <f t="shared" si="19"/>
        <v>0</v>
      </c>
      <c r="AW53" s="353">
        <f t="shared" si="19"/>
        <v>0</v>
      </c>
      <c r="AX53" s="353">
        <f t="shared" si="19"/>
        <v>0</v>
      </c>
      <c r="AY53" s="353">
        <f t="shared" si="19"/>
        <v>0</v>
      </c>
      <c r="AZ53" s="353">
        <f t="shared" si="19"/>
        <v>0</v>
      </c>
      <c r="BA53" s="353">
        <f t="shared" si="19"/>
        <v>0</v>
      </c>
      <c r="BB53" s="353">
        <f t="shared" si="19"/>
        <v>0</v>
      </c>
      <c r="BC53" s="353">
        <f t="shared" si="19"/>
        <v>0</v>
      </c>
      <c r="BD53" s="353">
        <f t="shared" si="19"/>
        <v>0</v>
      </c>
      <c r="BE53" s="353">
        <f t="shared" si="19"/>
        <v>0</v>
      </c>
      <c r="BF53" s="353">
        <f t="shared" si="19"/>
        <v>0</v>
      </c>
      <c r="BG53" s="353">
        <f t="shared" si="19"/>
        <v>0</v>
      </c>
      <c r="BH53" s="353">
        <f t="shared" si="19"/>
        <v>0</v>
      </c>
      <c r="BI53" s="353">
        <f t="shared" si="19"/>
        <v>0</v>
      </c>
      <c r="BJ53" s="353">
        <f t="shared" si="19"/>
        <v>0</v>
      </c>
      <c r="BK53" s="353">
        <f t="shared" si="19"/>
        <v>0</v>
      </c>
      <c r="BL53" s="353">
        <f t="shared" si="19"/>
        <v>0</v>
      </c>
      <c r="BM53" s="353">
        <f t="shared" si="19"/>
        <v>0</v>
      </c>
      <c r="BN53" s="353">
        <f t="shared" si="19"/>
        <v>0</v>
      </c>
      <c r="BO53" s="353">
        <f>ROUNDUP(SUMIF($F35:$F45,"Y",BO35:BO45),0)</f>
        <v>0</v>
      </c>
      <c r="BP53" s="347"/>
      <c r="BQ53" s="333"/>
    </row>
    <row r="54" spans="1:69" s="14" customFormat="1" ht="12.75" x14ac:dyDescent="0.15">
      <c r="B54" s="333"/>
      <c r="C54" s="20"/>
      <c r="D54" s="336"/>
      <c r="E54" s="336"/>
      <c r="F54" s="336"/>
      <c r="G54" s="351"/>
      <c r="H54" s="351"/>
      <c r="I54" s="351"/>
      <c r="J54" s="351"/>
      <c r="K54" s="351"/>
      <c r="L54" s="351"/>
      <c r="M54" s="351"/>
      <c r="N54" s="351"/>
      <c r="O54" s="351"/>
      <c r="P54" s="351"/>
      <c r="Q54" s="351"/>
      <c r="R54" s="351"/>
      <c r="S54" s="351"/>
      <c r="T54" s="351"/>
      <c r="U54" s="351"/>
      <c r="V54" s="351"/>
      <c r="W54" s="351"/>
      <c r="X54" s="351"/>
      <c r="Y54" s="351"/>
      <c r="Z54" s="351"/>
      <c r="AA54" s="351"/>
      <c r="AB54" s="351"/>
      <c r="AC54" s="351"/>
      <c r="AD54" s="351"/>
      <c r="AE54" s="351"/>
      <c r="AF54" s="351"/>
      <c r="AG54" s="351"/>
      <c r="AH54" s="351"/>
      <c r="AI54" s="351"/>
      <c r="AJ54" s="351"/>
      <c r="AK54" s="351"/>
      <c r="AL54" s="351"/>
      <c r="AM54" s="351"/>
      <c r="AN54" s="351"/>
      <c r="AO54" s="351"/>
      <c r="AP54" s="351"/>
      <c r="AQ54" s="351"/>
      <c r="AR54" s="351"/>
      <c r="AS54" s="351"/>
      <c r="AT54" s="351"/>
      <c r="AU54" s="351"/>
      <c r="AV54" s="351"/>
      <c r="AW54" s="351"/>
      <c r="AX54" s="351"/>
      <c r="AY54" s="351"/>
      <c r="AZ54" s="351"/>
      <c r="BA54" s="351"/>
      <c r="BB54" s="351"/>
      <c r="BC54" s="351"/>
      <c r="BD54" s="351"/>
      <c r="BE54" s="351"/>
      <c r="BF54" s="351"/>
      <c r="BG54" s="351"/>
      <c r="BH54" s="351"/>
      <c r="BI54" s="351"/>
      <c r="BJ54" s="351"/>
      <c r="BK54" s="351"/>
      <c r="BL54" s="351"/>
      <c r="BM54" s="351"/>
      <c r="BN54" s="351"/>
      <c r="BO54" s="351"/>
      <c r="BP54" s="347"/>
      <c r="BQ54" s="333"/>
    </row>
    <row r="55" spans="1:69" s="14" customFormat="1" ht="12.75" x14ac:dyDescent="0.15">
      <c r="A55" s="14" t="s">
        <v>118</v>
      </c>
      <c r="B55" s="333"/>
      <c r="C55" s="20"/>
      <c r="D55" s="336"/>
      <c r="E55" s="336"/>
      <c r="F55" s="336"/>
      <c r="G55" s="351"/>
      <c r="H55" s="351"/>
      <c r="I55" s="351"/>
      <c r="J55" s="351"/>
      <c r="K55" s="351"/>
      <c r="L55" s="351"/>
      <c r="M55" s="351"/>
      <c r="N55" s="351"/>
      <c r="O55" s="351"/>
      <c r="P55" s="351"/>
      <c r="Q55" s="351"/>
      <c r="R55" s="351"/>
      <c r="S55" s="351"/>
      <c r="T55" s="351"/>
      <c r="U55" s="351"/>
      <c r="V55" s="351"/>
      <c r="W55" s="351"/>
      <c r="X55" s="351"/>
      <c r="Y55" s="351"/>
      <c r="Z55" s="351"/>
      <c r="AA55" s="351"/>
      <c r="AB55" s="351"/>
      <c r="AC55" s="351"/>
      <c r="AD55" s="351"/>
      <c r="AE55" s="351"/>
      <c r="AF55" s="351"/>
      <c r="AG55" s="351"/>
      <c r="AH55" s="351"/>
      <c r="AI55" s="351"/>
      <c r="AJ55" s="351"/>
      <c r="AK55" s="351"/>
      <c r="AL55" s="351"/>
      <c r="AM55" s="351"/>
      <c r="AN55" s="351"/>
      <c r="AO55" s="351"/>
      <c r="AP55" s="351"/>
      <c r="AQ55" s="351"/>
      <c r="AR55" s="351"/>
      <c r="AS55" s="351"/>
      <c r="AT55" s="351"/>
      <c r="AU55" s="351"/>
      <c r="AV55" s="351"/>
      <c r="AW55" s="351"/>
      <c r="AX55" s="351"/>
      <c r="AY55" s="351"/>
      <c r="AZ55" s="351"/>
      <c r="BA55" s="351"/>
      <c r="BB55" s="351"/>
      <c r="BC55" s="351"/>
      <c r="BD55" s="351"/>
      <c r="BE55" s="351"/>
      <c r="BF55" s="351"/>
      <c r="BG55" s="351"/>
      <c r="BH55" s="351"/>
      <c r="BI55" s="351"/>
      <c r="BJ55" s="351"/>
      <c r="BK55" s="351"/>
      <c r="BL55" s="351"/>
      <c r="BM55" s="351"/>
      <c r="BN55" s="351"/>
      <c r="BO55" s="351"/>
      <c r="BP55" s="347"/>
      <c r="BQ55" s="333"/>
    </row>
    <row r="56" spans="1:69" s="14" customFormat="1" ht="12.75" outlineLevel="1" x14ac:dyDescent="0.15">
      <c r="B56" s="333"/>
      <c r="C56" s="20"/>
      <c r="D56" s="336"/>
      <c r="E56" s="336"/>
      <c r="F56" s="336"/>
      <c r="G56" s="351"/>
      <c r="H56" s="351"/>
      <c r="I56" s="351"/>
      <c r="J56" s="351"/>
      <c r="K56" s="351"/>
      <c r="L56" s="351"/>
      <c r="M56" s="351"/>
      <c r="N56" s="351"/>
      <c r="O56" s="351"/>
      <c r="P56" s="351"/>
      <c r="Q56" s="351"/>
      <c r="R56" s="351"/>
      <c r="S56" s="351"/>
      <c r="T56" s="351"/>
      <c r="U56" s="351"/>
      <c r="V56" s="351"/>
      <c r="W56" s="351"/>
      <c r="X56" s="351"/>
      <c r="Y56" s="351"/>
      <c r="Z56" s="351"/>
      <c r="AA56" s="351"/>
      <c r="AB56" s="351"/>
      <c r="AC56" s="351"/>
      <c r="AD56" s="351"/>
      <c r="AE56" s="351"/>
      <c r="AF56" s="351"/>
      <c r="AG56" s="351"/>
      <c r="AH56" s="351"/>
      <c r="AI56" s="351"/>
      <c r="AJ56" s="351"/>
      <c r="AK56" s="351"/>
      <c r="AL56" s="351"/>
      <c r="AM56" s="351"/>
      <c r="AN56" s="351"/>
      <c r="AO56" s="351"/>
      <c r="AP56" s="351"/>
      <c r="AQ56" s="351"/>
      <c r="AR56" s="351"/>
      <c r="AS56" s="351"/>
      <c r="AT56" s="351"/>
      <c r="AU56" s="351"/>
      <c r="AV56" s="351"/>
      <c r="AW56" s="351"/>
      <c r="AX56" s="351"/>
      <c r="AY56" s="351"/>
      <c r="AZ56" s="351"/>
      <c r="BA56" s="351"/>
      <c r="BB56" s="351"/>
      <c r="BC56" s="351"/>
      <c r="BD56" s="351"/>
      <c r="BE56" s="351"/>
      <c r="BF56" s="351"/>
      <c r="BG56" s="351"/>
      <c r="BH56" s="351"/>
      <c r="BI56" s="351"/>
      <c r="BJ56" s="351"/>
      <c r="BK56" s="351"/>
      <c r="BL56" s="351"/>
      <c r="BM56" s="351"/>
      <c r="BN56" s="351"/>
      <c r="BO56" s="351"/>
      <c r="BP56" s="347"/>
      <c r="BQ56" s="333"/>
    </row>
    <row r="57" spans="1:69" ht="12.75" outlineLevel="1" x14ac:dyDescent="0.15">
      <c r="A57" s="33" t="s">
        <v>1176</v>
      </c>
      <c r="B57" s="330">
        <f>2000000*12</f>
        <v>24000000</v>
      </c>
      <c r="C57" s="264">
        <f>B57/12</f>
        <v>2000000</v>
      </c>
      <c r="D57" s="334" t="s">
        <v>64</v>
      </c>
      <c r="E57" s="334" t="s">
        <v>64</v>
      </c>
      <c r="F57" s="334" t="s">
        <v>64</v>
      </c>
      <c r="G57" s="338">
        <v>0</v>
      </c>
      <c r="H57" s="338">
        <v>0</v>
      </c>
      <c r="I57" s="338">
        <v>0</v>
      </c>
      <c r="J57" s="338">
        <v>0</v>
      </c>
      <c r="K57" s="338">
        <v>0</v>
      </c>
      <c r="L57" s="338">
        <v>0</v>
      </c>
      <c r="M57" s="338">
        <v>0</v>
      </c>
      <c r="N57" s="338">
        <v>0</v>
      </c>
      <c r="O57" s="338">
        <v>0</v>
      </c>
      <c r="P57" s="338">
        <v>0</v>
      </c>
      <c r="Q57" s="338">
        <v>0</v>
      </c>
      <c r="R57" s="338">
        <v>0</v>
      </c>
      <c r="S57" s="338">
        <v>0</v>
      </c>
      <c r="T57" s="338">
        <v>0</v>
      </c>
      <c r="U57" s="338">
        <v>0</v>
      </c>
      <c r="V57" s="338">
        <v>0</v>
      </c>
      <c r="W57" s="338">
        <v>0</v>
      </c>
      <c r="X57" s="338">
        <v>0</v>
      </c>
      <c r="Y57" s="338">
        <v>0</v>
      </c>
      <c r="Z57" s="338">
        <v>0</v>
      </c>
      <c r="AA57" s="338">
        <v>0</v>
      </c>
      <c r="AB57" s="338">
        <v>0</v>
      </c>
      <c r="AC57" s="338">
        <v>0</v>
      </c>
      <c r="AD57" s="338">
        <v>0</v>
      </c>
      <c r="AE57" s="338">
        <v>0</v>
      </c>
      <c r="AF57" s="338">
        <v>0</v>
      </c>
      <c r="AG57" s="338">
        <v>0</v>
      </c>
      <c r="AH57" s="338">
        <v>0</v>
      </c>
      <c r="AI57" s="338">
        <v>0</v>
      </c>
      <c r="AJ57" s="338">
        <v>0</v>
      </c>
      <c r="AK57" s="338">
        <v>0</v>
      </c>
      <c r="AL57" s="338">
        <v>0</v>
      </c>
      <c r="AM57" s="338">
        <v>0</v>
      </c>
      <c r="AN57" s="338">
        <v>0</v>
      </c>
      <c r="AO57" s="338">
        <v>0</v>
      </c>
      <c r="AP57" s="338">
        <v>0</v>
      </c>
      <c r="AQ57" s="338">
        <v>0</v>
      </c>
      <c r="AR57" s="338">
        <v>0</v>
      </c>
      <c r="AS57" s="338">
        <v>0</v>
      </c>
      <c r="AT57" s="338">
        <v>0</v>
      </c>
      <c r="AU57" s="338">
        <v>0</v>
      </c>
      <c r="AV57" s="338">
        <v>0</v>
      </c>
      <c r="AW57" s="338">
        <v>0</v>
      </c>
      <c r="AX57" s="338">
        <v>0</v>
      </c>
      <c r="AY57" s="338">
        <v>0</v>
      </c>
      <c r="AZ57" s="338">
        <v>0</v>
      </c>
      <c r="BA57" s="338">
        <v>0</v>
      </c>
      <c r="BB57" s="338">
        <v>0</v>
      </c>
      <c r="BC57" s="338">
        <v>0</v>
      </c>
      <c r="BD57" s="338">
        <v>0</v>
      </c>
      <c r="BE57" s="338">
        <v>0</v>
      </c>
      <c r="BF57" s="338">
        <v>0</v>
      </c>
      <c r="BG57" s="338">
        <v>0</v>
      </c>
      <c r="BH57" s="338">
        <v>0</v>
      </c>
      <c r="BI57" s="338">
        <v>0</v>
      </c>
      <c r="BJ57" s="338">
        <v>0</v>
      </c>
      <c r="BK57" s="338">
        <v>0</v>
      </c>
      <c r="BL57" s="338">
        <v>0</v>
      </c>
      <c r="BM57" s="338">
        <v>0</v>
      </c>
      <c r="BN57" s="338">
        <v>0</v>
      </c>
      <c r="BO57" s="338">
        <v>0</v>
      </c>
      <c r="BP57" s="348"/>
      <c r="BQ57" s="350"/>
    </row>
    <row r="58" spans="1:69" s="18" customFormat="1" ht="12.75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4" t="s">
        <v>91</v>
      </c>
      <c r="E58" s="334" t="s">
        <v>91</v>
      </c>
      <c r="F58" s="334" t="s">
        <v>91</v>
      </c>
      <c r="G58" s="338">
        <v>0</v>
      </c>
      <c r="H58" s="338">
        <v>0</v>
      </c>
      <c r="I58" s="338">
        <v>0</v>
      </c>
      <c r="J58" s="338">
        <v>0</v>
      </c>
      <c r="K58" s="338">
        <v>0</v>
      </c>
      <c r="L58" s="338">
        <v>0</v>
      </c>
      <c r="M58" s="338">
        <v>0</v>
      </c>
      <c r="N58" s="338">
        <v>0</v>
      </c>
      <c r="O58" s="338">
        <v>0</v>
      </c>
      <c r="P58" s="338">
        <v>0</v>
      </c>
      <c r="Q58" s="338">
        <v>0</v>
      </c>
      <c r="R58" s="338">
        <v>0</v>
      </c>
      <c r="S58" s="338">
        <v>0</v>
      </c>
      <c r="T58" s="338">
        <v>0</v>
      </c>
      <c r="U58" s="338">
        <v>0</v>
      </c>
      <c r="V58" s="338">
        <v>0</v>
      </c>
      <c r="W58" s="338">
        <v>0</v>
      </c>
      <c r="X58" s="338">
        <v>0</v>
      </c>
      <c r="Y58" s="338">
        <v>0</v>
      </c>
      <c r="Z58" s="338">
        <v>0</v>
      </c>
      <c r="AA58" s="338">
        <v>0</v>
      </c>
      <c r="AB58" s="338">
        <v>0</v>
      </c>
      <c r="AC58" s="338">
        <v>0</v>
      </c>
      <c r="AD58" s="338">
        <v>0</v>
      </c>
      <c r="AE58" s="338">
        <v>0</v>
      </c>
      <c r="AF58" s="338">
        <v>0</v>
      </c>
      <c r="AG58" s="338">
        <v>0</v>
      </c>
      <c r="AH58" s="338">
        <v>0</v>
      </c>
      <c r="AI58" s="338">
        <v>0</v>
      </c>
      <c r="AJ58" s="338">
        <v>0</v>
      </c>
      <c r="AK58" s="338">
        <v>0</v>
      </c>
      <c r="AL58" s="338">
        <v>0</v>
      </c>
      <c r="AM58" s="338">
        <v>0</v>
      </c>
      <c r="AN58" s="338">
        <v>0</v>
      </c>
      <c r="AO58" s="338">
        <v>0</v>
      </c>
      <c r="AP58" s="338">
        <v>0</v>
      </c>
      <c r="AQ58" s="338">
        <v>0</v>
      </c>
      <c r="AR58" s="338">
        <v>0</v>
      </c>
      <c r="AS58" s="338">
        <v>0</v>
      </c>
      <c r="AT58" s="338">
        <v>0</v>
      </c>
      <c r="AU58" s="338">
        <v>0</v>
      </c>
      <c r="AV58" s="338">
        <v>0</v>
      </c>
      <c r="AW58" s="338">
        <v>0</v>
      </c>
      <c r="AX58" s="338">
        <v>0</v>
      </c>
      <c r="AY58" s="338">
        <v>0</v>
      </c>
      <c r="AZ58" s="338">
        <v>0</v>
      </c>
      <c r="BA58" s="338">
        <v>0</v>
      </c>
      <c r="BB58" s="338">
        <v>0</v>
      </c>
      <c r="BC58" s="338">
        <v>0</v>
      </c>
      <c r="BD58" s="338">
        <v>0</v>
      </c>
      <c r="BE58" s="338">
        <v>0</v>
      </c>
      <c r="BF58" s="338">
        <v>0</v>
      </c>
      <c r="BG58" s="338">
        <v>0</v>
      </c>
      <c r="BH58" s="338">
        <v>0</v>
      </c>
      <c r="BI58" s="338">
        <v>0</v>
      </c>
      <c r="BJ58" s="338">
        <v>0</v>
      </c>
      <c r="BK58" s="338">
        <v>0</v>
      </c>
      <c r="BL58" s="338">
        <v>0</v>
      </c>
      <c r="BM58" s="338">
        <v>0</v>
      </c>
      <c r="BN58" s="338">
        <v>0</v>
      </c>
      <c r="BO58" s="338">
        <v>0</v>
      </c>
      <c r="BP58" s="348"/>
      <c r="BQ58" s="349"/>
    </row>
    <row r="59" spans="1:69" ht="12.75" outlineLevel="1" x14ac:dyDescent="0.15">
      <c r="B59" s="330"/>
      <c r="C59" s="265"/>
      <c r="D59" s="335"/>
      <c r="E59" s="335"/>
      <c r="F59" s="335"/>
      <c r="G59" s="338"/>
      <c r="H59" s="338"/>
      <c r="I59" s="338"/>
      <c r="J59" s="338"/>
      <c r="K59" s="338"/>
      <c r="L59" s="338"/>
      <c r="M59" s="338"/>
      <c r="N59" s="338"/>
      <c r="O59" s="338"/>
      <c r="P59" s="338"/>
      <c r="Q59" s="338"/>
      <c r="R59" s="338"/>
      <c r="S59" s="338"/>
      <c r="T59" s="338"/>
      <c r="U59" s="338"/>
      <c r="V59" s="338"/>
      <c r="W59" s="338"/>
      <c r="X59" s="338"/>
      <c r="Y59" s="338"/>
      <c r="Z59" s="338"/>
      <c r="AA59" s="338"/>
      <c r="AB59" s="338"/>
      <c r="AC59" s="338"/>
      <c r="AD59" s="338"/>
      <c r="AE59" s="338"/>
      <c r="AF59" s="338"/>
      <c r="AG59" s="338"/>
      <c r="AH59" s="338"/>
      <c r="AI59" s="338"/>
      <c r="AJ59" s="338"/>
      <c r="AK59" s="338"/>
      <c r="AL59" s="338"/>
      <c r="AM59" s="338"/>
      <c r="AN59" s="338"/>
      <c r="AO59" s="338"/>
      <c r="AP59" s="338"/>
      <c r="AQ59" s="338"/>
      <c r="AR59" s="338"/>
      <c r="AS59" s="338"/>
      <c r="AT59" s="338"/>
      <c r="AU59" s="338"/>
      <c r="AV59" s="338"/>
      <c r="AW59" s="338"/>
      <c r="AX59" s="338"/>
      <c r="AY59" s="338"/>
      <c r="AZ59" s="338"/>
      <c r="BA59" s="338"/>
      <c r="BB59" s="338"/>
      <c r="BC59" s="338"/>
      <c r="BD59" s="338"/>
      <c r="BE59" s="338"/>
      <c r="BF59" s="338"/>
      <c r="BG59" s="338"/>
      <c r="BH59" s="338"/>
      <c r="BI59" s="338"/>
      <c r="BJ59" s="338"/>
      <c r="BK59" s="338"/>
      <c r="BL59" s="338"/>
      <c r="BM59" s="338"/>
      <c r="BN59" s="338"/>
      <c r="BO59" s="338"/>
      <c r="BP59" s="348"/>
      <c r="BQ59" s="350"/>
    </row>
    <row r="60" spans="1:69" ht="12.75" outlineLevel="1" x14ac:dyDescent="0.15">
      <c r="A60" s="33" t="s">
        <v>1175</v>
      </c>
      <c r="B60" s="330">
        <f>2000000*12</f>
        <v>24000000</v>
      </c>
      <c r="C60" s="264">
        <f>B60/12</f>
        <v>2000000</v>
      </c>
      <c r="D60" s="334" t="s">
        <v>64</v>
      </c>
      <c r="E60" s="334" t="s">
        <v>64</v>
      </c>
      <c r="F60" s="334" t="s">
        <v>64</v>
      </c>
      <c r="G60" s="338">
        <v>0</v>
      </c>
      <c r="H60" s="338">
        <v>0</v>
      </c>
      <c r="I60" s="338">
        <v>0</v>
      </c>
      <c r="J60" s="338">
        <v>0</v>
      </c>
      <c r="K60" s="338">
        <v>0</v>
      </c>
      <c r="L60" s="338">
        <v>0</v>
      </c>
      <c r="M60" s="338">
        <v>0</v>
      </c>
      <c r="N60" s="338">
        <v>0</v>
      </c>
      <c r="O60" s="338">
        <v>0</v>
      </c>
      <c r="P60" s="338">
        <v>0</v>
      </c>
      <c r="Q60" s="338">
        <v>0</v>
      </c>
      <c r="R60" s="338">
        <v>0</v>
      </c>
      <c r="S60" s="338">
        <v>0</v>
      </c>
      <c r="T60" s="338">
        <v>0</v>
      </c>
      <c r="U60" s="338">
        <v>0</v>
      </c>
      <c r="V60" s="338">
        <v>0</v>
      </c>
      <c r="W60" s="338">
        <v>0</v>
      </c>
      <c r="X60" s="338">
        <v>0</v>
      </c>
      <c r="Y60" s="338">
        <v>0</v>
      </c>
      <c r="Z60" s="338">
        <v>0</v>
      </c>
      <c r="AA60" s="338">
        <v>0</v>
      </c>
      <c r="AB60" s="338">
        <v>0</v>
      </c>
      <c r="AC60" s="338">
        <v>0</v>
      </c>
      <c r="AD60" s="338">
        <v>0</v>
      </c>
      <c r="AE60" s="338">
        <v>0</v>
      </c>
      <c r="AF60" s="338">
        <v>0</v>
      </c>
      <c r="AG60" s="338">
        <v>0</v>
      </c>
      <c r="AH60" s="338">
        <v>0</v>
      </c>
      <c r="AI60" s="338">
        <v>0</v>
      </c>
      <c r="AJ60" s="338">
        <v>0</v>
      </c>
      <c r="AK60" s="338">
        <v>0</v>
      </c>
      <c r="AL60" s="338">
        <v>0</v>
      </c>
      <c r="AM60" s="338">
        <v>0</v>
      </c>
      <c r="AN60" s="338">
        <v>0</v>
      </c>
      <c r="AO60" s="338">
        <v>0</v>
      </c>
      <c r="AP60" s="338">
        <v>0</v>
      </c>
      <c r="AQ60" s="338">
        <v>0</v>
      </c>
      <c r="AR60" s="338">
        <v>0</v>
      </c>
      <c r="AS60" s="338">
        <v>0</v>
      </c>
      <c r="AT60" s="338">
        <v>0</v>
      </c>
      <c r="AU60" s="338">
        <v>0</v>
      </c>
      <c r="AV60" s="338">
        <v>0</v>
      </c>
      <c r="AW60" s="338">
        <v>0</v>
      </c>
      <c r="AX60" s="338">
        <v>0</v>
      </c>
      <c r="AY60" s="338">
        <v>0</v>
      </c>
      <c r="AZ60" s="338">
        <v>0</v>
      </c>
      <c r="BA60" s="338">
        <v>0</v>
      </c>
      <c r="BB60" s="338">
        <v>0</v>
      </c>
      <c r="BC60" s="338">
        <v>0</v>
      </c>
      <c r="BD60" s="338">
        <v>0</v>
      </c>
      <c r="BE60" s="338">
        <v>0</v>
      </c>
      <c r="BF60" s="338">
        <v>0</v>
      </c>
      <c r="BG60" s="338">
        <v>0</v>
      </c>
      <c r="BH60" s="338">
        <v>0</v>
      </c>
      <c r="BI60" s="338">
        <v>0</v>
      </c>
      <c r="BJ60" s="338">
        <v>0</v>
      </c>
      <c r="BK60" s="338">
        <v>0</v>
      </c>
      <c r="BL60" s="338">
        <v>0</v>
      </c>
      <c r="BM60" s="338">
        <v>0</v>
      </c>
      <c r="BN60" s="338">
        <v>0</v>
      </c>
      <c r="BO60" s="338">
        <v>0</v>
      </c>
      <c r="BP60" s="348"/>
      <c r="BQ60" s="350"/>
    </row>
    <row r="61" spans="1:69" s="18" customFormat="1" ht="12.75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4" t="s">
        <v>91</v>
      </c>
      <c r="E61" s="334" t="s">
        <v>91</v>
      </c>
      <c r="F61" s="334" t="s">
        <v>91</v>
      </c>
      <c r="G61" s="338">
        <v>0</v>
      </c>
      <c r="H61" s="338">
        <v>0</v>
      </c>
      <c r="I61" s="338">
        <v>0</v>
      </c>
      <c r="J61" s="338">
        <v>0</v>
      </c>
      <c r="K61" s="338">
        <v>0</v>
      </c>
      <c r="L61" s="338">
        <v>0</v>
      </c>
      <c r="M61" s="338">
        <v>0</v>
      </c>
      <c r="N61" s="338">
        <v>0</v>
      </c>
      <c r="O61" s="338">
        <v>0</v>
      </c>
      <c r="P61" s="338">
        <v>0</v>
      </c>
      <c r="Q61" s="338">
        <v>0</v>
      </c>
      <c r="R61" s="338">
        <v>0</v>
      </c>
      <c r="S61" s="338">
        <v>0</v>
      </c>
      <c r="T61" s="338">
        <v>0</v>
      </c>
      <c r="U61" s="338">
        <v>0</v>
      </c>
      <c r="V61" s="338">
        <v>0</v>
      </c>
      <c r="W61" s="338">
        <v>0</v>
      </c>
      <c r="X61" s="338">
        <v>0</v>
      </c>
      <c r="Y61" s="338">
        <v>0</v>
      </c>
      <c r="Z61" s="338">
        <v>0</v>
      </c>
      <c r="AA61" s="338">
        <v>0</v>
      </c>
      <c r="AB61" s="338">
        <v>0</v>
      </c>
      <c r="AC61" s="338">
        <v>0</v>
      </c>
      <c r="AD61" s="338">
        <v>0</v>
      </c>
      <c r="AE61" s="338">
        <v>0</v>
      </c>
      <c r="AF61" s="338">
        <v>0</v>
      </c>
      <c r="AG61" s="338">
        <v>0</v>
      </c>
      <c r="AH61" s="338">
        <v>0</v>
      </c>
      <c r="AI61" s="338">
        <v>0</v>
      </c>
      <c r="AJ61" s="338">
        <v>0</v>
      </c>
      <c r="AK61" s="338">
        <v>0</v>
      </c>
      <c r="AL61" s="338">
        <v>0</v>
      </c>
      <c r="AM61" s="338">
        <v>0</v>
      </c>
      <c r="AN61" s="338">
        <v>0</v>
      </c>
      <c r="AO61" s="338">
        <v>0</v>
      </c>
      <c r="AP61" s="338">
        <v>0</v>
      </c>
      <c r="AQ61" s="338">
        <v>0</v>
      </c>
      <c r="AR61" s="338">
        <v>0</v>
      </c>
      <c r="AS61" s="338">
        <v>0</v>
      </c>
      <c r="AT61" s="338">
        <v>0</v>
      </c>
      <c r="AU61" s="338">
        <v>0</v>
      </c>
      <c r="AV61" s="338">
        <v>0</v>
      </c>
      <c r="AW61" s="338">
        <v>0</v>
      </c>
      <c r="AX61" s="338">
        <v>0</v>
      </c>
      <c r="AY61" s="338">
        <v>0</v>
      </c>
      <c r="AZ61" s="338">
        <v>0</v>
      </c>
      <c r="BA61" s="338">
        <v>0</v>
      </c>
      <c r="BB61" s="338">
        <v>0</v>
      </c>
      <c r="BC61" s="338">
        <v>0</v>
      </c>
      <c r="BD61" s="338">
        <v>0</v>
      </c>
      <c r="BE61" s="338">
        <v>0</v>
      </c>
      <c r="BF61" s="338">
        <v>0</v>
      </c>
      <c r="BG61" s="338">
        <v>0</v>
      </c>
      <c r="BH61" s="338">
        <v>0</v>
      </c>
      <c r="BI61" s="338">
        <v>0</v>
      </c>
      <c r="BJ61" s="338">
        <v>0</v>
      </c>
      <c r="BK61" s="338">
        <v>0</v>
      </c>
      <c r="BL61" s="338">
        <v>0</v>
      </c>
      <c r="BM61" s="338">
        <v>0</v>
      </c>
      <c r="BN61" s="338">
        <v>0</v>
      </c>
      <c r="BO61" s="338">
        <v>0</v>
      </c>
      <c r="BP61" s="348"/>
      <c r="BQ61" s="349"/>
    </row>
    <row r="62" spans="1:69" ht="12.75" outlineLevel="1" x14ac:dyDescent="0.15">
      <c r="B62" s="340"/>
      <c r="D62" s="335"/>
      <c r="E62" s="335"/>
      <c r="F62" s="335"/>
      <c r="G62" s="338"/>
      <c r="H62" s="338"/>
      <c r="I62" s="338"/>
      <c r="J62" s="338"/>
      <c r="K62" s="338"/>
      <c r="L62" s="338"/>
      <c r="M62" s="338"/>
      <c r="N62" s="338"/>
      <c r="O62" s="338"/>
      <c r="P62" s="338"/>
      <c r="Q62" s="338"/>
      <c r="R62" s="338"/>
      <c r="S62" s="338"/>
      <c r="T62" s="338"/>
      <c r="U62" s="338"/>
      <c r="V62" s="338"/>
      <c r="W62" s="338"/>
      <c r="X62" s="338"/>
      <c r="Y62" s="338"/>
      <c r="Z62" s="338"/>
      <c r="AA62" s="338"/>
      <c r="AB62" s="338"/>
      <c r="AC62" s="338"/>
      <c r="AD62" s="338"/>
      <c r="AE62" s="338"/>
      <c r="AF62" s="338"/>
      <c r="AG62" s="338"/>
      <c r="AH62" s="338"/>
      <c r="AI62" s="338"/>
      <c r="AJ62" s="338"/>
      <c r="AK62" s="338"/>
      <c r="AL62" s="338"/>
      <c r="AM62" s="338"/>
      <c r="AN62" s="338"/>
      <c r="AO62" s="338"/>
      <c r="AP62" s="338"/>
      <c r="AQ62" s="338"/>
      <c r="AR62" s="338"/>
      <c r="AS62" s="338"/>
      <c r="AT62" s="338"/>
      <c r="AU62" s="338"/>
      <c r="AV62" s="338"/>
      <c r="AW62" s="338"/>
      <c r="AX62" s="338"/>
      <c r="AY62" s="338"/>
      <c r="AZ62" s="338"/>
      <c r="BA62" s="338"/>
      <c r="BB62" s="338"/>
      <c r="BC62" s="338"/>
      <c r="BD62" s="338"/>
      <c r="BE62" s="338"/>
      <c r="BF62" s="338"/>
      <c r="BG62" s="338"/>
      <c r="BH62" s="338"/>
      <c r="BI62" s="338"/>
      <c r="BJ62" s="338"/>
      <c r="BK62" s="338"/>
      <c r="BL62" s="338"/>
      <c r="BM62" s="338"/>
      <c r="BN62" s="338"/>
      <c r="BO62" s="338"/>
      <c r="BP62" s="348"/>
      <c r="BQ62" s="350"/>
    </row>
    <row r="63" spans="1:69" ht="12.75" outlineLevel="1" x14ac:dyDescent="0.15">
      <c r="A63" s="33" t="s">
        <v>54</v>
      </c>
      <c r="B63" s="330">
        <v>125000</v>
      </c>
      <c r="C63" s="264">
        <f>B63/12</f>
        <v>10416.666666666666</v>
      </c>
      <c r="D63" s="334" t="s">
        <v>64</v>
      </c>
      <c r="E63" s="334" t="s">
        <v>64</v>
      </c>
      <c r="F63" s="334" t="s">
        <v>64</v>
      </c>
      <c r="G63" s="338">
        <v>0</v>
      </c>
      <c r="H63" s="338">
        <v>0</v>
      </c>
      <c r="I63" s="338">
        <v>0</v>
      </c>
      <c r="J63" s="338">
        <v>0</v>
      </c>
      <c r="K63" s="338">
        <v>0</v>
      </c>
      <c r="L63" s="338">
        <v>0</v>
      </c>
      <c r="M63" s="338">
        <v>0</v>
      </c>
      <c r="N63" s="338">
        <v>0</v>
      </c>
      <c r="O63" s="338">
        <v>0</v>
      </c>
      <c r="P63" s="338">
        <v>0</v>
      </c>
      <c r="Q63" s="338">
        <v>0</v>
      </c>
      <c r="R63" s="338">
        <v>0</v>
      </c>
      <c r="S63" s="338">
        <v>0</v>
      </c>
      <c r="T63" s="338">
        <v>0</v>
      </c>
      <c r="U63" s="338">
        <v>0</v>
      </c>
      <c r="V63" s="338">
        <v>0</v>
      </c>
      <c r="W63" s="338">
        <v>0</v>
      </c>
      <c r="X63" s="338">
        <v>0</v>
      </c>
      <c r="Y63" s="338">
        <v>0</v>
      </c>
      <c r="Z63" s="338">
        <v>0</v>
      </c>
      <c r="AA63" s="338">
        <v>0</v>
      </c>
      <c r="AB63" s="338">
        <v>0</v>
      </c>
      <c r="AC63" s="338">
        <v>0</v>
      </c>
      <c r="AD63" s="338">
        <v>0</v>
      </c>
      <c r="AE63" s="338">
        <v>0</v>
      </c>
      <c r="AF63" s="338">
        <v>0</v>
      </c>
      <c r="AG63" s="338">
        <v>0</v>
      </c>
      <c r="AH63" s="338">
        <v>0</v>
      </c>
      <c r="AI63" s="338">
        <v>0</v>
      </c>
      <c r="AJ63" s="338">
        <v>0</v>
      </c>
      <c r="AK63" s="338">
        <v>0</v>
      </c>
      <c r="AL63" s="338">
        <v>0</v>
      </c>
      <c r="AM63" s="338">
        <v>0</v>
      </c>
      <c r="AN63" s="338">
        <v>0</v>
      </c>
      <c r="AO63" s="338">
        <v>0</v>
      </c>
      <c r="AP63" s="338">
        <v>0</v>
      </c>
      <c r="AQ63" s="338">
        <v>0</v>
      </c>
      <c r="AR63" s="338">
        <v>0</v>
      </c>
      <c r="AS63" s="338">
        <v>0</v>
      </c>
      <c r="AT63" s="338">
        <v>0</v>
      </c>
      <c r="AU63" s="338">
        <v>0</v>
      </c>
      <c r="AV63" s="338">
        <v>0</v>
      </c>
      <c r="AW63" s="338">
        <v>0</v>
      </c>
      <c r="AX63" s="338">
        <v>0</v>
      </c>
      <c r="AY63" s="338">
        <v>0</v>
      </c>
      <c r="AZ63" s="338">
        <v>0</v>
      </c>
      <c r="BA63" s="338">
        <v>0</v>
      </c>
      <c r="BB63" s="338">
        <v>0</v>
      </c>
      <c r="BC63" s="338">
        <v>0</v>
      </c>
      <c r="BD63" s="338">
        <v>0</v>
      </c>
      <c r="BE63" s="338">
        <v>0</v>
      </c>
      <c r="BF63" s="338">
        <v>0</v>
      </c>
      <c r="BG63" s="338">
        <v>0</v>
      </c>
      <c r="BH63" s="338">
        <v>0</v>
      </c>
      <c r="BI63" s="338">
        <v>0</v>
      </c>
      <c r="BJ63" s="338">
        <v>0</v>
      </c>
      <c r="BK63" s="338">
        <v>0</v>
      </c>
      <c r="BL63" s="338">
        <v>0</v>
      </c>
      <c r="BM63" s="338">
        <v>0</v>
      </c>
      <c r="BN63" s="338">
        <v>0</v>
      </c>
      <c r="BO63" s="338">
        <v>0</v>
      </c>
      <c r="BP63" s="348"/>
      <c r="BQ63" s="350"/>
    </row>
    <row r="64" spans="1:69" ht="12.75" outlineLevel="1" x14ac:dyDescent="0.15">
      <c r="A64" s="33" t="s">
        <v>86</v>
      </c>
      <c r="B64" s="330">
        <v>85</v>
      </c>
      <c r="C64" s="264">
        <f>B64*160</f>
        <v>13600</v>
      </c>
      <c r="D64" s="334" t="s">
        <v>91</v>
      </c>
      <c r="E64" s="334" t="s">
        <v>91</v>
      </c>
      <c r="F64" s="334" t="s">
        <v>91</v>
      </c>
      <c r="G64" s="338">
        <v>0</v>
      </c>
      <c r="H64" s="338">
        <v>0</v>
      </c>
      <c r="I64" s="338">
        <v>0</v>
      </c>
      <c r="J64" s="338">
        <v>0</v>
      </c>
      <c r="K64" s="338">
        <v>0</v>
      </c>
      <c r="L64" s="338">
        <v>0</v>
      </c>
      <c r="M64" s="338">
        <v>0</v>
      </c>
      <c r="N64" s="338">
        <v>0</v>
      </c>
      <c r="O64" s="338">
        <v>0</v>
      </c>
      <c r="P64" s="338">
        <v>0</v>
      </c>
      <c r="Q64" s="338">
        <v>0</v>
      </c>
      <c r="R64" s="338">
        <v>0</v>
      </c>
      <c r="S64" s="338">
        <v>0</v>
      </c>
      <c r="T64" s="338">
        <v>0</v>
      </c>
      <c r="U64" s="338">
        <v>0</v>
      </c>
      <c r="V64" s="338">
        <v>0</v>
      </c>
      <c r="W64" s="338">
        <v>0</v>
      </c>
      <c r="X64" s="338">
        <v>0</v>
      </c>
      <c r="Y64" s="338">
        <v>0</v>
      </c>
      <c r="Z64" s="338">
        <v>0</v>
      </c>
      <c r="AA64" s="338">
        <v>0</v>
      </c>
      <c r="AB64" s="338">
        <v>0</v>
      </c>
      <c r="AC64" s="338">
        <v>0</v>
      </c>
      <c r="AD64" s="338">
        <v>0</v>
      </c>
      <c r="AE64" s="338">
        <v>0</v>
      </c>
      <c r="AF64" s="338">
        <v>0</v>
      </c>
      <c r="AG64" s="338">
        <v>0</v>
      </c>
      <c r="AH64" s="338">
        <v>0</v>
      </c>
      <c r="AI64" s="338">
        <v>0</v>
      </c>
      <c r="AJ64" s="338">
        <v>0</v>
      </c>
      <c r="AK64" s="338">
        <v>0</v>
      </c>
      <c r="AL64" s="338">
        <v>0</v>
      </c>
      <c r="AM64" s="338">
        <v>0</v>
      </c>
      <c r="AN64" s="338">
        <v>0</v>
      </c>
      <c r="AO64" s="338">
        <v>0</v>
      </c>
      <c r="AP64" s="338">
        <v>0</v>
      </c>
      <c r="AQ64" s="338">
        <v>0</v>
      </c>
      <c r="AR64" s="338">
        <v>0</v>
      </c>
      <c r="AS64" s="338">
        <v>0</v>
      </c>
      <c r="AT64" s="338">
        <v>0</v>
      </c>
      <c r="AU64" s="338">
        <v>0</v>
      </c>
      <c r="AV64" s="338">
        <v>0</v>
      </c>
      <c r="AW64" s="338">
        <v>0</v>
      </c>
      <c r="AX64" s="338">
        <v>0</v>
      </c>
      <c r="AY64" s="338">
        <v>0</v>
      </c>
      <c r="AZ64" s="338">
        <v>0</v>
      </c>
      <c r="BA64" s="338">
        <v>0</v>
      </c>
      <c r="BB64" s="338">
        <v>0</v>
      </c>
      <c r="BC64" s="338">
        <v>0</v>
      </c>
      <c r="BD64" s="338">
        <v>0</v>
      </c>
      <c r="BE64" s="338">
        <v>0</v>
      </c>
      <c r="BF64" s="338">
        <v>0</v>
      </c>
      <c r="BG64" s="338">
        <v>0</v>
      </c>
      <c r="BH64" s="338">
        <v>0</v>
      </c>
      <c r="BI64" s="338">
        <v>0</v>
      </c>
      <c r="BJ64" s="338">
        <v>0</v>
      </c>
      <c r="BK64" s="338">
        <v>0</v>
      </c>
      <c r="BL64" s="338">
        <v>0</v>
      </c>
      <c r="BM64" s="338">
        <v>0</v>
      </c>
      <c r="BN64" s="338">
        <v>0</v>
      </c>
      <c r="BO64" s="338">
        <v>0</v>
      </c>
      <c r="BP64" s="348"/>
      <c r="BQ64" s="350"/>
    </row>
    <row r="65" spans="1:69" ht="12.75" outlineLevel="1" x14ac:dyDescent="0.15">
      <c r="B65" s="330"/>
      <c r="C65" s="265"/>
      <c r="D65" s="335"/>
      <c r="E65" s="335"/>
      <c r="F65" s="335"/>
      <c r="G65" s="338"/>
      <c r="H65" s="338"/>
      <c r="I65" s="338"/>
      <c r="J65" s="338"/>
      <c r="K65" s="338"/>
      <c r="L65" s="338"/>
      <c r="M65" s="338"/>
      <c r="N65" s="338"/>
      <c r="O65" s="338"/>
      <c r="P65" s="338"/>
      <c r="Q65" s="338"/>
      <c r="R65" s="338"/>
      <c r="S65" s="338"/>
      <c r="T65" s="338"/>
      <c r="U65" s="338"/>
      <c r="V65" s="338"/>
      <c r="W65" s="338"/>
      <c r="X65" s="338"/>
      <c r="Y65" s="338"/>
      <c r="Z65" s="338"/>
      <c r="AA65" s="338"/>
      <c r="AB65" s="338"/>
      <c r="AC65" s="338"/>
      <c r="AD65" s="338"/>
      <c r="AE65" s="338"/>
      <c r="AF65" s="338"/>
      <c r="AG65" s="338"/>
      <c r="AH65" s="338"/>
      <c r="AI65" s="338"/>
      <c r="AJ65" s="338"/>
      <c r="AK65" s="338"/>
      <c r="AL65" s="338"/>
      <c r="AM65" s="338"/>
      <c r="AN65" s="338"/>
      <c r="AO65" s="338"/>
      <c r="AP65" s="338"/>
      <c r="AQ65" s="338"/>
      <c r="AR65" s="338"/>
      <c r="AS65" s="338"/>
      <c r="AT65" s="338"/>
      <c r="AU65" s="338"/>
      <c r="AV65" s="338"/>
      <c r="AW65" s="338"/>
      <c r="AX65" s="338"/>
      <c r="AY65" s="338"/>
      <c r="AZ65" s="338"/>
      <c r="BA65" s="338"/>
      <c r="BB65" s="338"/>
      <c r="BC65" s="338"/>
      <c r="BD65" s="338"/>
      <c r="BE65" s="338"/>
      <c r="BF65" s="338"/>
      <c r="BG65" s="338"/>
      <c r="BH65" s="338"/>
      <c r="BI65" s="338"/>
      <c r="BJ65" s="338"/>
      <c r="BK65" s="338"/>
      <c r="BL65" s="338"/>
      <c r="BM65" s="338"/>
      <c r="BN65" s="338"/>
      <c r="BO65" s="338"/>
      <c r="BP65" s="348"/>
      <c r="BQ65" s="350"/>
    </row>
    <row r="66" spans="1:69" ht="12.75" outlineLevel="1" x14ac:dyDescent="0.15">
      <c r="A66" s="33" t="s">
        <v>107</v>
      </c>
      <c r="B66" s="330">
        <v>85000</v>
      </c>
      <c r="C66" s="264">
        <f>B66/12</f>
        <v>7083.333333333333</v>
      </c>
      <c r="D66" s="334" t="s">
        <v>64</v>
      </c>
      <c r="E66" s="334" t="s">
        <v>64</v>
      </c>
      <c r="F66" s="334" t="s">
        <v>91</v>
      </c>
      <c r="G66" s="338">
        <v>0</v>
      </c>
      <c r="H66" s="338">
        <v>0</v>
      </c>
      <c r="I66" s="338">
        <v>0</v>
      </c>
      <c r="J66" s="338">
        <v>0</v>
      </c>
      <c r="K66" s="338">
        <v>0</v>
      </c>
      <c r="L66" s="338">
        <v>0</v>
      </c>
      <c r="M66" s="338">
        <v>0</v>
      </c>
      <c r="N66" s="338">
        <v>0</v>
      </c>
      <c r="O66" s="338">
        <v>0</v>
      </c>
      <c r="P66" s="338">
        <v>0</v>
      </c>
      <c r="Q66" s="338">
        <v>0</v>
      </c>
      <c r="R66" s="338">
        <v>0</v>
      </c>
      <c r="S66" s="338">
        <v>0</v>
      </c>
      <c r="T66" s="338">
        <v>0</v>
      </c>
      <c r="U66" s="338">
        <v>0</v>
      </c>
      <c r="V66" s="338">
        <v>0</v>
      </c>
      <c r="W66" s="338">
        <v>0</v>
      </c>
      <c r="X66" s="338">
        <v>0</v>
      </c>
      <c r="Y66" s="338">
        <v>0</v>
      </c>
      <c r="Z66" s="338">
        <v>0</v>
      </c>
      <c r="AA66" s="338">
        <v>0</v>
      </c>
      <c r="AB66" s="338">
        <v>0</v>
      </c>
      <c r="AC66" s="338">
        <v>0</v>
      </c>
      <c r="AD66" s="338">
        <v>0</v>
      </c>
      <c r="AE66" s="338">
        <v>0</v>
      </c>
      <c r="AF66" s="338">
        <v>0</v>
      </c>
      <c r="AG66" s="338">
        <v>0</v>
      </c>
      <c r="AH66" s="338">
        <v>0</v>
      </c>
      <c r="AI66" s="338">
        <v>0</v>
      </c>
      <c r="AJ66" s="338">
        <v>0</v>
      </c>
      <c r="AK66" s="338">
        <v>0</v>
      </c>
      <c r="AL66" s="338">
        <v>0</v>
      </c>
      <c r="AM66" s="338">
        <v>0</v>
      </c>
      <c r="AN66" s="338">
        <v>0</v>
      </c>
      <c r="AO66" s="338">
        <v>0</v>
      </c>
      <c r="AP66" s="338">
        <v>0</v>
      </c>
      <c r="AQ66" s="338">
        <v>0</v>
      </c>
      <c r="AR66" s="338">
        <v>0</v>
      </c>
      <c r="AS66" s="338">
        <v>0</v>
      </c>
      <c r="AT66" s="338">
        <v>0</v>
      </c>
      <c r="AU66" s="338">
        <v>0</v>
      </c>
      <c r="AV66" s="338">
        <v>0</v>
      </c>
      <c r="AW66" s="338">
        <v>0</v>
      </c>
      <c r="AX66" s="338">
        <v>0</v>
      </c>
      <c r="AY66" s="338">
        <v>0</v>
      </c>
      <c r="AZ66" s="338">
        <v>0</v>
      </c>
      <c r="BA66" s="338">
        <v>0</v>
      </c>
      <c r="BB66" s="338">
        <v>0</v>
      </c>
      <c r="BC66" s="338">
        <v>0</v>
      </c>
      <c r="BD66" s="338">
        <v>0</v>
      </c>
      <c r="BE66" s="338">
        <v>0</v>
      </c>
      <c r="BF66" s="338">
        <v>0</v>
      </c>
      <c r="BG66" s="338">
        <v>0</v>
      </c>
      <c r="BH66" s="338">
        <v>0</v>
      </c>
      <c r="BI66" s="338">
        <v>0</v>
      </c>
      <c r="BJ66" s="338">
        <v>0</v>
      </c>
      <c r="BK66" s="338">
        <v>0</v>
      </c>
      <c r="BL66" s="338">
        <v>0</v>
      </c>
      <c r="BM66" s="338">
        <v>0</v>
      </c>
      <c r="BN66" s="338">
        <v>0</v>
      </c>
      <c r="BO66" s="338">
        <v>0</v>
      </c>
      <c r="BP66" s="348"/>
      <c r="BQ66" s="350"/>
    </row>
    <row r="67" spans="1:69" s="18" customFormat="1" ht="12.75" outlineLevel="1" x14ac:dyDescent="0.15">
      <c r="A67" s="33" t="s">
        <v>86</v>
      </c>
      <c r="B67" s="330">
        <v>65</v>
      </c>
      <c r="C67" s="264">
        <f>B67*160</f>
        <v>10400</v>
      </c>
      <c r="D67" s="334" t="s">
        <v>91</v>
      </c>
      <c r="E67" s="334" t="s">
        <v>91</v>
      </c>
      <c r="F67" s="334" t="s">
        <v>91</v>
      </c>
      <c r="G67" s="338">
        <v>0</v>
      </c>
      <c r="H67" s="338">
        <v>0</v>
      </c>
      <c r="I67" s="338">
        <v>0</v>
      </c>
      <c r="J67" s="338">
        <v>0</v>
      </c>
      <c r="K67" s="338">
        <v>0</v>
      </c>
      <c r="L67" s="338">
        <v>0</v>
      </c>
      <c r="M67" s="338">
        <v>0</v>
      </c>
      <c r="N67" s="338">
        <v>0</v>
      </c>
      <c r="O67" s="338">
        <v>0</v>
      </c>
      <c r="P67" s="338">
        <v>0</v>
      </c>
      <c r="Q67" s="338">
        <v>0</v>
      </c>
      <c r="R67" s="338">
        <v>0</v>
      </c>
      <c r="S67" s="338">
        <v>0</v>
      </c>
      <c r="T67" s="338">
        <v>0</v>
      </c>
      <c r="U67" s="338">
        <v>0</v>
      </c>
      <c r="V67" s="338">
        <v>0</v>
      </c>
      <c r="W67" s="338">
        <v>0</v>
      </c>
      <c r="X67" s="338">
        <v>0</v>
      </c>
      <c r="Y67" s="338">
        <v>0</v>
      </c>
      <c r="Z67" s="338">
        <v>0</v>
      </c>
      <c r="AA67" s="338">
        <v>0</v>
      </c>
      <c r="AB67" s="338">
        <v>0</v>
      </c>
      <c r="AC67" s="338">
        <v>0</v>
      </c>
      <c r="AD67" s="338">
        <v>0</v>
      </c>
      <c r="AE67" s="338">
        <v>0</v>
      </c>
      <c r="AF67" s="338">
        <v>0</v>
      </c>
      <c r="AG67" s="338">
        <v>0</v>
      </c>
      <c r="AH67" s="338">
        <v>0</v>
      </c>
      <c r="AI67" s="338">
        <v>0</v>
      </c>
      <c r="AJ67" s="338">
        <v>0</v>
      </c>
      <c r="AK67" s="338">
        <v>0</v>
      </c>
      <c r="AL67" s="338">
        <v>0</v>
      </c>
      <c r="AM67" s="338">
        <v>0</v>
      </c>
      <c r="AN67" s="338">
        <v>0</v>
      </c>
      <c r="AO67" s="338">
        <v>0</v>
      </c>
      <c r="AP67" s="338">
        <v>0</v>
      </c>
      <c r="AQ67" s="338">
        <v>0</v>
      </c>
      <c r="AR67" s="338">
        <v>0</v>
      </c>
      <c r="AS67" s="338">
        <v>0</v>
      </c>
      <c r="AT67" s="338">
        <v>0</v>
      </c>
      <c r="AU67" s="338">
        <v>0</v>
      </c>
      <c r="AV67" s="338">
        <v>0</v>
      </c>
      <c r="AW67" s="338">
        <v>0</v>
      </c>
      <c r="AX67" s="338">
        <v>0</v>
      </c>
      <c r="AY67" s="338">
        <v>0</v>
      </c>
      <c r="AZ67" s="338">
        <v>0</v>
      </c>
      <c r="BA67" s="338">
        <v>0</v>
      </c>
      <c r="BB67" s="338">
        <v>0</v>
      </c>
      <c r="BC67" s="338">
        <v>0</v>
      </c>
      <c r="BD67" s="338">
        <v>0</v>
      </c>
      <c r="BE67" s="338">
        <v>0</v>
      </c>
      <c r="BF67" s="338">
        <v>0</v>
      </c>
      <c r="BG67" s="338">
        <v>0</v>
      </c>
      <c r="BH67" s="338">
        <v>0</v>
      </c>
      <c r="BI67" s="338">
        <v>0</v>
      </c>
      <c r="BJ67" s="338">
        <v>0</v>
      </c>
      <c r="BK67" s="338">
        <v>0</v>
      </c>
      <c r="BL67" s="338">
        <v>0</v>
      </c>
      <c r="BM67" s="338">
        <v>0</v>
      </c>
      <c r="BN67" s="338">
        <v>0</v>
      </c>
      <c r="BO67" s="338">
        <v>0</v>
      </c>
      <c r="BP67" s="348"/>
      <c r="BQ67" s="349"/>
    </row>
    <row r="68" spans="1:69" ht="12.75" outlineLevel="1" x14ac:dyDescent="0.15">
      <c r="B68" s="330"/>
      <c r="C68" s="265"/>
      <c r="D68" s="335"/>
      <c r="E68" s="335"/>
      <c r="F68" s="335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8"/>
      <c r="S68" s="338"/>
      <c r="T68" s="338"/>
      <c r="U68" s="338"/>
      <c r="V68" s="338"/>
      <c r="W68" s="338"/>
      <c r="X68" s="338"/>
      <c r="Y68" s="338"/>
      <c r="Z68" s="338"/>
      <c r="AA68" s="338"/>
      <c r="AB68" s="338"/>
      <c r="AC68" s="338"/>
      <c r="AD68" s="338"/>
      <c r="AE68" s="338"/>
      <c r="AF68" s="338"/>
      <c r="AG68" s="338"/>
      <c r="AH68" s="338"/>
      <c r="AI68" s="338"/>
      <c r="AJ68" s="338"/>
      <c r="AK68" s="338"/>
      <c r="AL68" s="338"/>
      <c r="AM68" s="338"/>
      <c r="AN68" s="338"/>
      <c r="AO68" s="338"/>
      <c r="AP68" s="338"/>
      <c r="AQ68" s="338"/>
      <c r="AR68" s="338"/>
      <c r="AS68" s="338"/>
      <c r="AT68" s="338"/>
      <c r="AU68" s="338"/>
      <c r="AV68" s="338"/>
      <c r="AW68" s="338"/>
      <c r="AX68" s="338"/>
      <c r="AY68" s="338"/>
      <c r="AZ68" s="338"/>
      <c r="BA68" s="338"/>
      <c r="BB68" s="338"/>
      <c r="BC68" s="338"/>
      <c r="BD68" s="338"/>
      <c r="BE68" s="338"/>
      <c r="BF68" s="338"/>
      <c r="BG68" s="338"/>
      <c r="BH68" s="338"/>
      <c r="BI68" s="338"/>
      <c r="BJ68" s="338"/>
      <c r="BK68" s="338"/>
      <c r="BL68" s="338"/>
      <c r="BM68" s="338"/>
      <c r="BN68" s="338"/>
      <c r="BO68" s="338"/>
      <c r="BP68" s="348"/>
      <c r="BQ68" s="350"/>
    </row>
    <row r="69" spans="1:69" ht="12.75" outlineLevel="1" x14ac:dyDescent="0.15">
      <c r="A69" s="33" t="s">
        <v>33</v>
      </c>
      <c r="B69" s="330">
        <v>90000</v>
      </c>
      <c r="C69" s="264">
        <f>B69/12</f>
        <v>7500</v>
      </c>
      <c r="D69" s="334" t="s">
        <v>64</v>
      </c>
      <c r="E69" s="334" t="s">
        <v>64</v>
      </c>
      <c r="F69" s="334" t="s">
        <v>64</v>
      </c>
      <c r="G69" s="338">
        <v>0</v>
      </c>
      <c r="H69" s="338">
        <v>0</v>
      </c>
      <c r="I69" s="338">
        <v>0</v>
      </c>
      <c r="J69" s="338">
        <v>0</v>
      </c>
      <c r="K69" s="338">
        <v>0</v>
      </c>
      <c r="L69" s="338">
        <v>0</v>
      </c>
      <c r="M69" s="338">
        <v>0</v>
      </c>
      <c r="N69" s="338">
        <v>0</v>
      </c>
      <c r="O69" s="338">
        <v>0</v>
      </c>
      <c r="P69" s="338">
        <v>0</v>
      </c>
      <c r="Q69" s="338">
        <v>0</v>
      </c>
      <c r="R69" s="338">
        <v>0</v>
      </c>
      <c r="S69" s="338">
        <v>0</v>
      </c>
      <c r="T69" s="338">
        <v>0</v>
      </c>
      <c r="U69" s="338">
        <v>0</v>
      </c>
      <c r="V69" s="338">
        <v>0</v>
      </c>
      <c r="W69" s="338">
        <v>0</v>
      </c>
      <c r="X69" s="338">
        <v>0</v>
      </c>
      <c r="Y69" s="338">
        <v>0</v>
      </c>
      <c r="Z69" s="338">
        <v>0</v>
      </c>
      <c r="AA69" s="338">
        <v>0</v>
      </c>
      <c r="AB69" s="338">
        <v>0</v>
      </c>
      <c r="AC69" s="338">
        <v>0</v>
      </c>
      <c r="AD69" s="338">
        <v>0</v>
      </c>
      <c r="AE69" s="338">
        <v>0</v>
      </c>
      <c r="AF69" s="338">
        <v>0</v>
      </c>
      <c r="AG69" s="338">
        <v>0</v>
      </c>
      <c r="AH69" s="338">
        <v>0</v>
      </c>
      <c r="AI69" s="338">
        <v>0</v>
      </c>
      <c r="AJ69" s="338">
        <v>0</v>
      </c>
      <c r="AK69" s="338">
        <v>0</v>
      </c>
      <c r="AL69" s="338">
        <v>0</v>
      </c>
      <c r="AM69" s="338">
        <v>0</v>
      </c>
      <c r="AN69" s="338">
        <v>0</v>
      </c>
      <c r="AO69" s="338">
        <v>0</v>
      </c>
      <c r="AP69" s="338">
        <v>0</v>
      </c>
      <c r="AQ69" s="338">
        <v>0</v>
      </c>
      <c r="AR69" s="338">
        <v>0</v>
      </c>
      <c r="AS69" s="338">
        <v>0</v>
      </c>
      <c r="AT69" s="338">
        <v>0</v>
      </c>
      <c r="AU69" s="338">
        <v>0</v>
      </c>
      <c r="AV69" s="338">
        <v>0</v>
      </c>
      <c r="AW69" s="338">
        <v>0</v>
      </c>
      <c r="AX69" s="338">
        <v>0</v>
      </c>
      <c r="AY69" s="338">
        <v>0</v>
      </c>
      <c r="AZ69" s="338">
        <v>0</v>
      </c>
      <c r="BA69" s="338">
        <v>0</v>
      </c>
      <c r="BB69" s="338">
        <v>0</v>
      </c>
      <c r="BC69" s="338">
        <v>0</v>
      </c>
      <c r="BD69" s="338">
        <v>0</v>
      </c>
      <c r="BE69" s="338">
        <v>0</v>
      </c>
      <c r="BF69" s="338">
        <v>0</v>
      </c>
      <c r="BG69" s="338">
        <v>0</v>
      </c>
      <c r="BH69" s="338">
        <v>0</v>
      </c>
      <c r="BI69" s="338">
        <v>0</v>
      </c>
      <c r="BJ69" s="338">
        <v>0</v>
      </c>
      <c r="BK69" s="338">
        <v>0</v>
      </c>
      <c r="BL69" s="338">
        <v>0</v>
      </c>
      <c r="BM69" s="338">
        <v>0</v>
      </c>
      <c r="BN69" s="338">
        <v>0</v>
      </c>
      <c r="BO69" s="338">
        <v>0</v>
      </c>
      <c r="BP69" s="348"/>
      <c r="BQ69" s="350"/>
    </row>
    <row r="70" spans="1:69" s="18" customFormat="1" ht="12.75" outlineLevel="1" x14ac:dyDescent="0.15">
      <c r="A70" s="33" t="s">
        <v>86</v>
      </c>
      <c r="B70" s="330">
        <v>65</v>
      </c>
      <c r="C70" s="264">
        <f>B70*160</f>
        <v>10400</v>
      </c>
      <c r="D70" s="334" t="s">
        <v>91</v>
      </c>
      <c r="E70" s="334" t="s">
        <v>91</v>
      </c>
      <c r="F70" s="334" t="s">
        <v>91</v>
      </c>
      <c r="G70" s="338">
        <v>0</v>
      </c>
      <c r="H70" s="338">
        <v>0</v>
      </c>
      <c r="I70" s="338">
        <v>0</v>
      </c>
      <c r="J70" s="338">
        <v>0</v>
      </c>
      <c r="K70" s="338">
        <v>0</v>
      </c>
      <c r="L70" s="338">
        <v>0</v>
      </c>
      <c r="M70" s="338">
        <v>0</v>
      </c>
      <c r="N70" s="338">
        <v>0</v>
      </c>
      <c r="O70" s="338">
        <v>0</v>
      </c>
      <c r="P70" s="338">
        <v>0</v>
      </c>
      <c r="Q70" s="338">
        <v>0</v>
      </c>
      <c r="R70" s="338">
        <v>0</v>
      </c>
      <c r="S70" s="338">
        <v>0</v>
      </c>
      <c r="T70" s="338">
        <v>0</v>
      </c>
      <c r="U70" s="338">
        <v>0</v>
      </c>
      <c r="V70" s="338">
        <v>0</v>
      </c>
      <c r="W70" s="338">
        <v>0</v>
      </c>
      <c r="X70" s="338">
        <v>0</v>
      </c>
      <c r="Y70" s="338">
        <v>0</v>
      </c>
      <c r="Z70" s="338">
        <v>0</v>
      </c>
      <c r="AA70" s="338">
        <v>0</v>
      </c>
      <c r="AB70" s="338">
        <v>0</v>
      </c>
      <c r="AC70" s="338">
        <v>0</v>
      </c>
      <c r="AD70" s="338">
        <v>0</v>
      </c>
      <c r="AE70" s="338">
        <v>0</v>
      </c>
      <c r="AF70" s="338">
        <v>0</v>
      </c>
      <c r="AG70" s="338">
        <v>0</v>
      </c>
      <c r="AH70" s="338">
        <v>0</v>
      </c>
      <c r="AI70" s="338">
        <v>0</v>
      </c>
      <c r="AJ70" s="338">
        <v>0</v>
      </c>
      <c r="AK70" s="338">
        <v>0</v>
      </c>
      <c r="AL70" s="338">
        <v>0</v>
      </c>
      <c r="AM70" s="338">
        <v>0</v>
      </c>
      <c r="AN70" s="338">
        <v>0</v>
      </c>
      <c r="AO70" s="338">
        <v>0</v>
      </c>
      <c r="AP70" s="338">
        <v>0</v>
      </c>
      <c r="AQ70" s="338">
        <v>0</v>
      </c>
      <c r="AR70" s="338">
        <v>0</v>
      </c>
      <c r="AS70" s="338">
        <v>0</v>
      </c>
      <c r="AT70" s="338">
        <v>0</v>
      </c>
      <c r="AU70" s="338">
        <v>0</v>
      </c>
      <c r="AV70" s="338">
        <v>0</v>
      </c>
      <c r="AW70" s="338">
        <v>0</v>
      </c>
      <c r="AX70" s="338">
        <v>0</v>
      </c>
      <c r="AY70" s="338">
        <v>0</v>
      </c>
      <c r="AZ70" s="338">
        <v>0</v>
      </c>
      <c r="BA70" s="338">
        <v>0</v>
      </c>
      <c r="BB70" s="338">
        <v>0</v>
      </c>
      <c r="BC70" s="338">
        <v>0</v>
      </c>
      <c r="BD70" s="338">
        <v>0</v>
      </c>
      <c r="BE70" s="338">
        <v>0</v>
      </c>
      <c r="BF70" s="338">
        <v>0</v>
      </c>
      <c r="BG70" s="338">
        <v>0</v>
      </c>
      <c r="BH70" s="338">
        <v>0</v>
      </c>
      <c r="BI70" s="338">
        <v>0</v>
      </c>
      <c r="BJ70" s="338">
        <v>0</v>
      </c>
      <c r="BK70" s="338">
        <v>0</v>
      </c>
      <c r="BL70" s="338">
        <v>0</v>
      </c>
      <c r="BM70" s="338">
        <v>0</v>
      </c>
      <c r="BN70" s="338">
        <v>0</v>
      </c>
      <c r="BO70" s="338">
        <v>0</v>
      </c>
      <c r="BP70" s="348"/>
      <c r="BQ70" s="349"/>
    </row>
    <row r="71" spans="1:69" ht="12.75" outlineLevel="1" x14ac:dyDescent="0.15">
      <c r="B71" s="330"/>
      <c r="C71" s="265"/>
      <c r="D71" s="335"/>
      <c r="E71" s="335"/>
      <c r="F71" s="335"/>
      <c r="G71" s="338"/>
      <c r="H71" s="338"/>
      <c r="I71" s="338"/>
      <c r="J71" s="338"/>
      <c r="K71" s="338"/>
      <c r="L71" s="338"/>
      <c r="M71" s="338"/>
      <c r="N71" s="338"/>
      <c r="O71" s="338"/>
      <c r="P71" s="338"/>
      <c r="Q71" s="338"/>
      <c r="R71" s="338"/>
      <c r="S71" s="338"/>
      <c r="T71" s="338"/>
      <c r="U71" s="338"/>
      <c r="V71" s="338"/>
      <c r="W71" s="338"/>
      <c r="X71" s="338"/>
      <c r="Y71" s="338"/>
      <c r="Z71" s="338"/>
      <c r="AA71" s="338"/>
      <c r="AB71" s="338"/>
      <c r="AC71" s="338"/>
      <c r="AD71" s="338"/>
      <c r="AE71" s="338"/>
      <c r="AF71" s="338"/>
      <c r="AG71" s="338"/>
      <c r="AH71" s="338"/>
      <c r="AI71" s="338"/>
      <c r="AJ71" s="338"/>
      <c r="AK71" s="338"/>
      <c r="AL71" s="338"/>
      <c r="AM71" s="338"/>
      <c r="AN71" s="338"/>
      <c r="AO71" s="338"/>
      <c r="AP71" s="338"/>
      <c r="AQ71" s="338"/>
      <c r="AR71" s="338"/>
      <c r="AS71" s="338"/>
      <c r="AT71" s="338"/>
      <c r="AU71" s="338"/>
      <c r="AV71" s="338"/>
      <c r="AW71" s="338"/>
      <c r="AX71" s="338"/>
      <c r="AY71" s="338"/>
      <c r="AZ71" s="338"/>
      <c r="BA71" s="338"/>
      <c r="BB71" s="338"/>
      <c r="BC71" s="338"/>
      <c r="BD71" s="338"/>
      <c r="BE71" s="338"/>
      <c r="BF71" s="338"/>
      <c r="BG71" s="338"/>
      <c r="BH71" s="338"/>
      <c r="BI71" s="338"/>
      <c r="BJ71" s="338"/>
      <c r="BK71" s="338"/>
      <c r="BL71" s="338"/>
      <c r="BM71" s="338"/>
      <c r="BN71" s="338"/>
      <c r="BO71" s="338"/>
      <c r="BP71" s="348"/>
      <c r="BQ71" s="350"/>
    </row>
    <row r="72" spans="1:69" ht="12.75" outlineLevel="1" x14ac:dyDescent="0.15">
      <c r="A72" s="33" t="s">
        <v>108</v>
      </c>
      <c r="B72" s="330">
        <v>50000</v>
      </c>
      <c r="C72" s="264">
        <f>B72/12</f>
        <v>4166.666666666667</v>
      </c>
      <c r="D72" s="334" t="s">
        <v>64</v>
      </c>
      <c r="E72" s="334" t="s">
        <v>64</v>
      </c>
      <c r="F72" s="334" t="s">
        <v>64</v>
      </c>
      <c r="G72" s="338">
        <v>0</v>
      </c>
      <c r="H72" s="338">
        <v>0</v>
      </c>
      <c r="I72" s="338">
        <v>0</v>
      </c>
      <c r="J72" s="338">
        <v>0</v>
      </c>
      <c r="K72" s="338">
        <v>0</v>
      </c>
      <c r="L72" s="338">
        <v>0</v>
      </c>
      <c r="M72" s="338">
        <v>0</v>
      </c>
      <c r="N72" s="338">
        <v>0</v>
      </c>
      <c r="O72" s="338">
        <v>0</v>
      </c>
      <c r="P72" s="338">
        <v>0</v>
      </c>
      <c r="Q72" s="338">
        <v>0</v>
      </c>
      <c r="R72" s="338">
        <v>0</v>
      </c>
      <c r="S72" s="338">
        <v>0</v>
      </c>
      <c r="T72" s="338">
        <v>0</v>
      </c>
      <c r="U72" s="338">
        <v>0</v>
      </c>
      <c r="V72" s="338">
        <v>0</v>
      </c>
      <c r="W72" s="338">
        <v>0</v>
      </c>
      <c r="X72" s="338">
        <v>0</v>
      </c>
      <c r="Y72" s="338">
        <v>0</v>
      </c>
      <c r="Z72" s="338">
        <v>0</v>
      </c>
      <c r="AA72" s="338">
        <v>0</v>
      </c>
      <c r="AB72" s="338">
        <v>0</v>
      </c>
      <c r="AC72" s="338">
        <v>0</v>
      </c>
      <c r="AD72" s="338">
        <v>0</v>
      </c>
      <c r="AE72" s="338">
        <v>0</v>
      </c>
      <c r="AF72" s="338">
        <v>0</v>
      </c>
      <c r="AG72" s="338">
        <v>0</v>
      </c>
      <c r="AH72" s="338">
        <v>0</v>
      </c>
      <c r="AI72" s="338">
        <v>0</v>
      </c>
      <c r="AJ72" s="338">
        <v>0</v>
      </c>
      <c r="AK72" s="338">
        <v>0</v>
      </c>
      <c r="AL72" s="338">
        <v>0</v>
      </c>
      <c r="AM72" s="338">
        <v>0</v>
      </c>
      <c r="AN72" s="338">
        <v>0</v>
      </c>
      <c r="AO72" s="338">
        <v>0</v>
      </c>
      <c r="AP72" s="338">
        <v>0</v>
      </c>
      <c r="AQ72" s="338">
        <v>0</v>
      </c>
      <c r="AR72" s="338">
        <v>0</v>
      </c>
      <c r="AS72" s="338">
        <v>0</v>
      </c>
      <c r="AT72" s="338">
        <v>0</v>
      </c>
      <c r="AU72" s="338">
        <v>0</v>
      </c>
      <c r="AV72" s="338">
        <v>0</v>
      </c>
      <c r="AW72" s="338">
        <v>0</v>
      </c>
      <c r="AX72" s="338">
        <v>0</v>
      </c>
      <c r="AY72" s="338">
        <v>0</v>
      </c>
      <c r="AZ72" s="338">
        <v>0</v>
      </c>
      <c r="BA72" s="338">
        <v>0</v>
      </c>
      <c r="BB72" s="338">
        <v>0</v>
      </c>
      <c r="BC72" s="338">
        <v>0</v>
      </c>
      <c r="BD72" s="338">
        <v>0</v>
      </c>
      <c r="BE72" s="338">
        <v>0</v>
      </c>
      <c r="BF72" s="338">
        <v>0</v>
      </c>
      <c r="BG72" s="338">
        <v>0</v>
      </c>
      <c r="BH72" s="338">
        <v>0</v>
      </c>
      <c r="BI72" s="338">
        <v>0</v>
      </c>
      <c r="BJ72" s="338">
        <v>0</v>
      </c>
      <c r="BK72" s="338">
        <v>0</v>
      </c>
      <c r="BL72" s="338">
        <v>0</v>
      </c>
      <c r="BM72" s="338">
        <v>0</v>
      </c>
      <c r="BN72" s="338">
        <v>0</v>
      </c>
      <c r="BO72" s="338">
        <v>0</v>
      </c>
      <c r="BP72" s="348"/>
      <c r="BQ72" s="350"/>
    </row>
    <row r="73" spans="1:69" s="18" customFormat="1" ht="12.75" outlineLevel="1" x14ac:dyDescent="0.15">
      <c r="A73" s="33" t="s">
        <v>86</v>
      </c>
      <c r="B73" s="330">
        <v>35</v>
      </c>
      <c r="C73" s="264">
        <f>B73*160</f>
        <v>5600</v>
      </c>
      <c r="D73" s="334" t="s">
        <v>91</v>
      </c>
      <c r="E73" s="334" t="s">
        <v>91</v>
      </c>
      <c r="F73" s="334" t="s">
        <v>91</v>
      </c>
      <c r="G73" s="338">
        <v>0</v>
      </c>
      <c r="H73" s="338">
        <v>0</v>
      </c>
      <c r="I73" s="338">
        <v>0</v>
      </c>
      <c r="J73" s="338">
        <v>0</v>
      </c>
      <c r="K73" s="338">
        <v>0</v>
      </c>
      <c r="L73" s="338">
        <v>0</v>
      </c>
      <c r="M73" s="338">
        <v>0</v>
      </c>
      <c r="N73" s="338">
        <v>0</v>
      </c>
      <c r="O73" s="338">
        <v>0</v>
      </c>
      <c r="P73" s="338">
        <v>0</v>
      </c>
      <c r="Q73" s="338">
        <v>0</v>
      </c>
      <c r="R73" s="338">
        <v>0</v>
      </c>
      <c r="S73" s="338">
        <v>0</v>
      </c>
      <c r="T73" s="338">
        <v>0</v>
      </c>
      <c r="U73" s="338">
        <v>0</v>
      </c>
      <c r="V73" s="338">
        <v>0</v>
      </c>
      <c r="W73" s="338">
        <v>0</v>
      </c>
      <c r="X73" s="338">
        <v>0</v>
      </c>
      <c r="Y73" s="338">
        <v>0</v>
      </c>
      <c r="Z73" s="338">
        <v>0</v>
      </c>
      <c r="AA73" s="338">
        <v>0</v>
      </c>
      <c r="AB73" s="338">
        <v>0</v>
      </c>
      <c r="AC73" s="338">
        <v>0</v>
      </c>
      <c r="AD73" s="338">
        <v>0</v>
      </c>
      <c r="AE73" s="338">
        <v>0</v>
      </c>
      <c r="AF73" s="338">
        <v>0</v>
      </c>
      <c r="AG73" s="338">
        <v>0</v>
      </c>
      <c r="AH73" s="338">
        <v>0</v>
      </c>
      <c r="AI73" s="338">
        <v>0</v>
      </c>
      <c r="AJ73" s="338">
        <v>0</v>
      </c>
      <c r="AK73" s="338">
        <v>0</v>
      </c>
      <c r="AL73" s="338">
        <v>0</v>
      </c>
      <c r="AM73" s="338">
        <v>0</v>
      </c>
      <c r="AN73" s="338">
        <v>0</v>
      </c>
      <c r="AO73" s="338">
        <v>0</v>
      </c>
      <c r="AP73" s="338">
        <v>0</v>
      </c>
      <c r="AQ73" s="338">
        <v>0</v>
      </c>
      <c r="AR73" s="338">
        <v>0</v>
      </c>
      <c r="AS73" s="338">
        <v>0</v>
      </c>
      <c r="AT73" s="338">
        <v>0</v>
      </c>
      <c r="AU73" s="338">
        <v>0</v>
      </c>
      <c r="AV73" s="338">
        <v>0</v>
      </c>
      <c r="AW73" s="338">
        <v>0</v>
      </c>
      <c r="AX73" s="338">
        <v>0</v>
      </c>
      <c r="AY73" s="338">
        <v>0</v>
      </c>
      <c r="AZ73" s="338">
        <v>0</v>
      </c>
      <c r="BA73" s="338">
        <v>0</v>
      </c>
      <c r="BB73" s="338">
        <v>0</v>
      </c>
      <c r="BC73" s="338">
        <v>0</v>
      </c>
      <c r="BD73" s="338">
        <v>0</v>
      </c>
      <c r="BE73" s="338">
        <v>0</v>
      </c>
      <c r="BF73" s="338">
        <v>0</v>
      </c>
      <c r="BG73" s="338">
        <v>0</v>
      </c>
      <c r="BH73" s="338">
        <v>0</v>
      </c>
      <c r="BI73" s="338">
        <v>0</v>
      </c>
      <c r="BJ73" s="338">
        <v>0</v>
      </c>
      <c r="BK73" s="338">
        <v>0</v>
      </c>
      <c r="BL73" s="338">
        <v>0</v>
      </c>
      <c r="BM73" s="338">
        <v>0</v>
      </c>
      <c r="BN73" s="338">
        <v>0</v>
      </c>
      <c r="BO73" s="338">
        <v>0</v>
      </c>
      <c r="BP73" s="348"/>
      <c r="BQ73" s="349"/>
    </row>
    <row r="74" spans="1:69" ht="12.75" outlineLevel="1" x14ac:dyDescent="0.15">
      <c r="B74" s="333"/>
      <c r="C74" s="20"/>
      <c r="D74" s="336"/>
      <c r="E74" s="336"/>
      <c r="F74" s="336"/>
      <c r="G74" s="338"/>
      <c r="H74" s="338"/>
      <c r="I74" s="338"/>
      <c r="J74" s="338"/>
      <c r="K74" s="338"/>
      <c r="L74" s="338"/>
      <c r="M74" s="338"/>
      <c r="N74" s="338"/>
      <c r="O74" s="338"/>
      <c r="P74" s="338"/>
      <c r="Q74" s="338"/>
      <c r="R74" s="338"/>
      <c r="S74" s="338"/>
      <c r="T74" s="338"/>
      <c r="U74" s="338"/>
      <c r="V74" s="338"/>
      <c r="W74" s="338"/>
      <c r="X74" s="338"/>
      <c r="Y74" s="338"/>
      <c r="Z74" s="338"/>
      <c r="AA74" s="338"/>
      <c r="AB74" s="338"/>
      <c r="AC74" s="338"/>
      <c r="AD74" s="338"/>
      <c r="AE74" s="338"/>
      <c r="AF74" s="338"/>
      <c r="AG74" s="338"/>
      <c r="AH74" s="338"/>
      <c r="AI74" s="338"/>
      <c r="AJ74" s="338"/>
      <c r="AK74" s="338"/>
      <c r="AL74" s="338"/>
      <c r="AM74" s="338"/>
      <c r="AN74" s="338"/>
      <c r="AO74" s="338"/>
      <c r="AP74" s="338"/>
      <c r="AQ74" s="338"/>
      <c r="AR74" s="338"/>
      <c r="AS74" s="338"/>
      <c r="AT74" s="338"/>
      <c r="AU74" s="338"/>
      <c r="AV74" s="338"/>
      <c r="AW74" s="338"/>
      <c r="AX74" s="338"/>
      <c r="AY74" s="338"/>
      <c r="AZ74" s="338"/>
      <c r="BA74" s="338"/>
      <c r="BB74" s="338"/>
      <c r="BC74" s="338"/>
      <c r="BD74" s="338"/>
      <c r="BE74" s="338"/>
      <c r="BF74" s="338"/>
      <c r="BG74" s="338"/>
      <c r="BH74" s="338"/>
      <c r="BI74" s="338"/>
      <c r="BJ74" s="338"/>
      <c r="BK74" s="338"/>
      <c r="BL74" s="338"/>
      <c r="BM74" s="338"/>
      <c r="BN74" s="338"/>
      <c r="BO74" s="338"/>
      <c r="BP74" s="348"/>
      <c r="BQ74" s="350"/>
    </row>
    <row r="75" spans="1:69" s="14" customFormat="1" ht="12.75" outlineLevel="1" x14ac:dyDescent="0.15">
      <c r="A75" s="14" t="s">
        <v>121</v>
      </c>
      <c r="B75" s="331"/>
      <c r="C75" s="142"/>
      <c r="D75" s="336"/>
      <c r="E75" s="336"/>
      <c r="F75" s="336"/>
      <c r="G75" s="353">
        <f t="shared" ref="G75:AL75" si="20">G57+G60+G63+G66+G69+G72</f>
        <v>0</v>
      </c>
      <c r="H75" s="353">
        <f t="shared" si="20"/>
        <v>0</v>
      </c>
      <c r="I75" s="353">
        <f t="shared" si="20"/>
        <v>0</v>
      </c>
      <c r="J75" s="353">
        <f t="shared" si="20"/>
        <v>0</v>
      </c>
      <c r="K75" s="353">
        <f t="shared" si="20"/>
        <v>0</v>
      </c>
      <c r="L75" s="353">
        <f t="shared" si="20"/>
        <v>0</v>
      </c>
      <c r="M75" s="353">
        <f t="shared" si="20"/>
        <v>0</v>
      </c>
      <c r="N75" s="353">
        <f t="shared" si="20"/>
        <v>0</v>
      </c>
      <c r="O75" s="353">
        <f t="shared" si="20"/>
        <v>0</v>
      </c>
      <c r="P75" s="353">
        <f t="shared" si="20"/>
        <v>0</v>
      </c>
      <c r="Q75" s="353">
        <f t="shared" si="20"/>
        <v>0</v>
      </c>
      <c r="R75" s="353">
        <f t="shared" si="20"/>
        <v>0</v>
      </c>
      <c r="S75" s="353">
        <f t="shared" si="20"/>
        <v>0</v>
      </c>
      <c r="T75" s="353">
        <f t="shared" si="20"/>
        <v>0</v>
      </c>
      <c r="U75" s="353">
        <f t="shared" si="20"/>
        <v>0</v>
      </c>
      <c r="V75" s="353">
        <f t="shared" si="20"/>
        <v>0</v>
      </c>
      <c r="W75" s="353">
        <f t="shared" si="20"/>
        <v>0</v>
      </c>
      <c r="X75" s="353">
        <f t="shared" si="20"/>
        <v>0</v>
      </c>
      <c r="Y75" s="353">
        <f t="shared" si="20"/>
        <v>0</v>
      </c>
      <c r="Z75" s="353">
        <f t="shared" si="20"/>
        <v>0</v>
      </c>
      <c r="AA75" s="353">
        <f t="shared" si="20"/>
        <v>0</v>
      </c>
      <c r="AB75" s="353">
        <f t="shared" si="20"/>
        <v>0</v>
      </c>
      <c r="AC75" s="353">
        <f t="shared" si="20"/>
        <v>0</v>
      </c>
      <c r="AD75" s="353">
        <f t="shared" si="20"/>
        <v>0</v>
      </c>
      <c r="AE75" s="353">
        <f t="shared" si="20"/>
        <v>0</v>
      </c>
      <c r="AF75" s="353">
        <f t="shared" si="20"/>
        <v>0</v>
      </c>
      <c r="AG75" s="353">
        <f t="shared" si="20"/>
        <v>0</v>
      </c>
      <c r="AH75" s="353">
        <f t="shared" si="20"/>
        <v>0</v>
      </c>
      <c r="AI75" s="353">
        <f t="shared" si="20"/>
        <v>0</v>
      </c>
      <c r="AJ75" s="353">
        <f t="shared" si="20"/>
        <v>0</v>
      </c>
      <c r="AK75" s="353">
        <f t="shared" si="20"/>
        <v>0</v>
      </c>
      <c r="AL75" s="353">
        <f t="shared" si="20"/>
        <v>0</v>
      </c>
      <c r="AM75" s="353">
        <f t="shared" ref="AM75:BO75" si="21">AM57+AM60+AM63+AM66+AM69+AM72</f>
        <v>0</v>
      </c>
      <c r="AN75" s="353">
        <f t="shared" si="21"/>
        <v>0</v>
      </c>
      <c r="AO75" s="353">
        <f t="shared" si="21"/>
        <v>0</v>
      </c>
      <c r="AP75" s="353">
        <f t="shared" si="21"/>
        <v>0</v>
      </c>
      <c r="AQ75" s="353">
        <f t="shared" si="21"/>
        <v>0</v>
      </c>
      <c r="AR75" s="353">
        <f t="shared" si="21"/>
        <v>0</v>
      </c>
      <c r="AS75" s="353">
        <f t="shared" si="21"/>
        <v>0</v>
      </c>
      <c r="AT75" s="353">
        <f t="shared" si="21"/>
        <v>0</v>
      </c>
      <c r="AU75" s="353">
        <f t="shared" si="21"/>
        <v>0</v>
      </c>
      <c r="AV75" s="353">
        <f t="shared" si="21"/>
        <v>0</v>
      </c>
      <c r="AW75" s="353">
        <f t="shared" si="21"/>
        <v>0</v>
      </c>
      <c r="AX75" s="353">
        <f t="shared" si="21"/>
        <v>0</v>
      </c>
      <c r="AY75" s="353">
        <f t="shared" si="21"/>
        <v>0</v>
      </c>
      <c r="AZ75" s="353">
        <f t="shared" si="21"/>
        <v>0</v>
      </c>
      <c r="BA75" s="353">
        <f t="shared" si="21"/>
        <v>0</v>
      </c>
      <c r="BB75" s="353">
        <f t="shared" si="21"/>
        <v>0</v>
      </c>
      <c r="BC75" s="353">
        <f t="shared" si="21"/>
        <v>0</v>
      </c>
      <c r="BD75" s="353">
        <f t="shared" si="21"/>
        <v>0</v>
      </c>
      <c r="BE75" s="353">
        <f t="shared" si="21"/>
        <v>0</v>
      </c>
      <c r="BF75" s="353">
        <f t="shared" si="21"/>
        <v>0</v>
      </c>
      <c r="BG75" s="353">
        <f t="shared" si="21"/>
        <v>0</v>
      </c>
      <c r="BH75" s="353">
        <f t="shared" si="21"/>
        <v>0</v>
      </c>
      <c r="BI75" s="353">
        <f t="shared" si="21"/>
        <v>0</v>
      </c>
      <c r="BJ75" s="353">
        <f t="shared" si="21"/>
        <v>0</v>
      </c>
      <c r="BK75" s="353">
        <f t="shared" si="21"/>
        <v>0</v>
      </c>
      <c r="BL75" s="353">
        <f t="shared" si="21"/>
        <v>0</v>
      </c>
      <c r="BM75" s="353">
        <f t="shared" si="21"/>
        <v>0</v>
      </c>
      <c r="BN75" s="353">
        <f t="shared" si="21"/>
        <v>0</v>
      </c>
      <c r="BO75" s="353">
        <f t="shared" si="21"/>
        <v>0</v>
      </c>
      <c r="BP75" s="186">
        <f>SUM(G75:BO75)</f>
        <v>0</v>
      </c>
      <c r="BQ75" s="333"/>
    </row>
    <row r="76" spans="1:69" s="20" customFormat="1" ht="12.75" outlineLevel="1" x14ac:dyDescent="0.15">
      <c r="A76" s="20" t="s">
        <v>87</v>
      </c>
      <c r="B76" s="341"/>
      <c r="D76" s="344"/>
      <c r="E76" s="344"/>
      <c r="F76" s="344"/>
      <c r="G76" s="355">
        <f t="shared" ref="G76:AL76" si="22">G58+G61+G64+G67+G70+G73</f>
        <v>0</v>
      </c>
      <c r="H76" s="355">
        <f t="shared" si="22"/>
        <v>0</v>
      </c>
      <c r="I76" s="355">
        <f t="shared" si="22"/>
        <v>0</v>
      </c>
      <c r="J76" s="355">
        <f t="shared" si="22"/>
        <v>0</v>
      </c>
      <c r="K76" s="355">
        <f t="shared" si="22"/>
        <v>0</v>
      </c>
      <c r="L76" s="355">
        <f t="shared" si="22"/>
        <v>0</v>
      </c>
      <c r="M76" s="355">
        <f t="shared" si="22"/>
        <v>0</v>
      </c>
      <c r="N76" s="355">
        <f t="shared" si="22"/>
        <v>0</v>
      </c>
      <c r="O76" s="355">
        <f t="shared" si="22"/>
        <v>0</v>
      </c>
      <c r="P76" s="355">
        <f t="shared" si="22"/>
        <v>0</v>
      </c>
      <c r="Q76" s="355">
        <f t="shared" si="22"/>
        <v>0</v>
      </c>
      <c r="R76" s="355">
        <f t="shared" si="22"/>
        <v>0</v>
      </c>
      <c r="S76" s="355">
        <f t="shared" si="22"/>
        <v>0</v>
      </c>
      <c r="T76" s="355">
        <f t="shared" si="22"/>
        <v>0</v>
      </c>
      <c r="U76" s="355">
        <f t="shared" si="22"/>
        <v>0</v>
      </c>
      <c r="V76" s="355">
        <f t="shared" si="22"/>
        <v>0</v>
      </c>
      <c r="W76" s="355">
        <f t="shared" si="22"/>
        <v>0</v>
      </c>
      <c r="X76" s="355">
        <f t="shared" si="22"/>
        <v>0</v>
      </c>
      <c r="Y76" s="355">
        <f t="shared" si="22"/>
        <v>0</v>
      </c>
      <c r="Z76" s="355">
        <f t="shared" si="22"/>
        <v>0</v>
      </c>
      <c r="AA76" s="355">
        <f t="shared" si="22"/>
        <v>0</v>
      </c>
      <c r="AB76" s="355">
        <f t="shared" si="22"/>
        <v>0</v>
      </c>
      <c r="AC76" s="355">
        <f t="shared" si="22"/>
        <v>0</v>
      </c>
      <c r="AD76" s="355">
        <f t="shared" si="22"/>
        <v>0</v>
      </c>
      <c r="AE76" s="355">
        <f t="shared" si="22"/>
        <v>0</v>
      </c>
      <c r="AF76" s="355">
        <f t="shared" si="22"/>
        <v>0</v>
      </c>
      <c r="AG76" s="355">
        <f t="shared" si="22"/>
        <v>0</v>
      </c>
      <c r="AH76" s="355">
        <f t="shared" si="22"/>
        <v>0</v>
      </c>
      <c r="AI76" s="355">
        <f t="shared" si="22"/>
        <v>0</v>
      </c>
      <c r="AJ76" s="355">
        <f t="shared" si="22"/>
        <v>0</v>
      </c>
      <c r="AK76" s="355">
        <f t="shared" si="22"/>
        <v>0</v>
      </c>
      <c r="AL76" s="355">
        <f t="shared" si="22"/>
        <v>0</v>
      </c>
      <c r="AM76" s="355">
        <f t="shared" ref="AM76:BO76" si="23">AM58+AM61+AM64+AM67+AM70+AM73</f>
        <v>0</v>
      </c>
      <c r="AN76" s="355">
        <f t="shared" si="23"/>
        <v>0</v>
      </c>
      <c r="AO76" s="355">
        <f t="shared" si="23"/>
        <v>0</v>
      </c>
      <c r="AP76" s="355">
        <f t="shared" si="23"/>
        <v>0</v>
      </c>
      <c r="AQ76" s="355">
        <f t="shared" si="23"/>
        <v>0</v>
      </c>
      <c r="AR76" s="355">
        <f t="shared" si="23"/>
        <v>0</v>
      </c>
      <c r="AS76" s="355">
        <f t="shared" si="23"/>
        <v>0</v>
      </c>
      <c r="AT76" s="355">
        <f t="shared" si="23"/>
        <v>0</v>
      </c>
      <c r="AU76" s="355">
        <f t="shared" si="23"/>
        <v>0</v>
      </c>
      <c r="AV76" s="355">
        <f t="shared" si="23"/>
        <v>0</v>
      </c>
      <c r="AW76" s="355">
        <f t="shared" si="23"/>
        <v>0</v>
      </c>
      <c r="AX76" s="355">
        <f t="shared" si="23"/>
        <v>0</v>
      </c>
      <c r="AY76" s="355">
        <f t="shared" si="23"/>
        <v>0</v>
      </c>
      <c r="AZ76" s="355">
        <f t="shared" si="23"/>
        <v>0</v>
      </c>
      <c r="BA76" s="355">
        <f t="shared" si="23"/>
        <v>0</v>
      </c>
      <c r="BB76" s="355">
        <f t="shared" si="23"/>
        <v>0</v>
      </c>
      <c r="BC76" s="355">
        <f t="shared" si="23"/>
        <v>0</v>
      </c>
      <c r="BD76" s="355">
        <f t="shared" si="23"/>
        <v>0</v>
      </c>
      <c r="BE76" s="355">
        <f t="shared" si="23"/>
        <v>0</v>
      </c>
      <c r="BF76" s="355">
        <f t="shared" si="23"/>
        <v>0</v>
      </c>
      <c r="BG76" s="355">
        <f t="shared" si="23"/>
        <v>0</v>
      </c>
      <c r="BH76" s="355">
        <f t="shared" si="23"/>
        <v>0</v>
      </c>
      <c r="BI76" s="355">
        <f t="shared" si="23"/>
        <v>0</v>
      </c>
      <c r="BJ76" s="355">
        <f t="shared" si="23"/>
        <v>0</v>
      </c>
      <c r="BK76" s="355">
        <f t="shared" si="23"/>
        <v>0</v>
      </c>
      <c r="BL76" s="355">
        <f t="shared" si="23"/>
        <v>0</v>
      </c>
      <c r="BM76" s="355">
        <f t="shared" si="23"/>
        <v>0</v>
      </c>
      <c r="BN76" s="355">
        <f t="shared" si="23"/>
        <v>0</v>
      </c>
      <c r="BO76" s="355">
        <f t="shared" si="23"/>
        <v>0</v>
      </c>
      <c r="BP76" s="356">
        <f>SUM(G76:BO76)</f>
        <v>0</v>
      </c>
      <c r="BQ76" s="341"/>
    </row>
    <row r="77" spans="1:69" s="14" customFormat="1" ht="12.75" outlineLevel="1" x14ac:dyDescent="0.15">
      <c r="A77" s="14" t="s">
        <v>122</v>
      </c>
      <c r="B77" s="333"/>
      <c r="C77" s="20"/>
      <c r="D77" s="336"/>
      <c r="E77" s="336"/>
      <c r="F77" s="336"/>
      <c r="G77" s="353">
        <f>SUM(G75:G76)</f>
        <v>0</v>
      </c>
      <c r="H77" s="353">
        <f>SUM(H75:H76)</f>
        <v>0</v>
      </c>
      <c r="I77" s="353">
        <f>SUM(I75:I76)</f>
        <v>0</v>
      </c>
      <c r="J77" s="353">
        <f t="shared" ref="J77:AE77" si="24">SUM(J75:J76)</f>
        <v>0</v>
      </c>
      <c r="K77" s="353">
        <f t="shared" si="24"/>
        <v>0</v>
      </c>
      <c r="L77" s="353">
        <f t="shared" si="24"/>
        <v>0</v>
      </c>
      <c r="M77" s="353">
        <f t="shared" si="24"/>
        <v>0</v>
      </c>
      <c r="N77" s="353">
        <f t="shared" si="24"/>
        <v>0</v>
      </c>
      <c r="O77" s="353">
        <f t="shared" si="24"/>
        <v>0</v>
      </c>
      <c r="P77" s="353">
        <f t="shared" si="24"/>
        <v>0</v>
      </c>
      <c r="Q77" s="353">
        <f t="shared" si="24"/>
        <v>0</v>
      </c>
      <c r="R77" s="353">
        <f t="shared" si="24"/>
        <v>0</v>
      </c>
      <c r="S77" s="353">
        <f t="shared" si="24"/>
        <v>0</v>
      </c>
      <c r="T77" s="353">
        <f t="shared" si="24"/>
        <v>0</v>
      </c>
      <c r="U77" s="353">
        <f t="shared" si="24"/>
        <v>0</v>
      </c>
      <c r="V77" s="353">
        <f t="shared" si="24"/>
        <v>0</v>
      </c>
      <c r="W77" s="353">
        <f t="shared" si="24"/>
        <v>0</v>
      </c>
      <c r="X77" s="353">
        <f t="shared" si="24"/>
        <v>0</v>
      </c>
      <c r="Y77" s="353">
        <f t="shared" si="24"/>
        <v>0</v>
      </c>
      <c r="Z77" s="353">
        <f t="shared" si="24"/>
        <v>0</v>
      </c>
      <c r="AA77" s="353">
        <f t="shared" si="24"/>
        <v>0</v>
      </c>
      <c r="AB77" s="353">
        <f t="shared" si="24"/>
        <v>0</v>
      </c>
      <c r="AC77" s="353">
        <f t="shared" si="24"/>
        <v>0</v>
      </c>
      <c r="AD77" s="353">
        <f t="shared" si="24"/>
        <v>0</v>
      </c>
      <c r="AE77" s="353">
        <f t="shared" si="24"/>
        <v>0</v>
      </c>
      <c r="AF77" s="353">
        <f t="shared" ref="AF77:BO77" si="25">SUM(AF75:AF76)</f>
        <v>0</v>
      </c>
      <c r="AG77" s="353">
        <f t="shared" si="25"/>
        <v>0</v>
      </c>
      <c r="AH77" s="353">
        <f t="shared" si="25"/>
        <v>0</v>
      </c>
      <c r="AI77" s="353">
        <f t="shared" si="25"/>
        <v>0</v>
      </c>
      <c r="AJ77" s="353">
        <f t="shared" si="25"/>
        <v>0</v>
      </c>
      <c r="AK77" s="353">
        <f t="shared" si="25"/>
        <v>0</v>
      </c>
      <c r="AL77" s="353">
        <f t="shared" si="25"/>
        <v>0</v>
      </c>
      <c r="AM77" s="353">
        <f t="shared" si="25"/>
        <v>0</v>
      </c>
      <c r="AN77" s="353">
        <f t="shared" si="25"/>
        <v>0</v>
      </c>
      <c r="AO77" s="353">
        <f t="shared" si="25"/>
        <v>0</v>
      </c>
      <c r="AP77" s="353">
        <f t="shared" si="25"/>
        <v>0</v>
      </c>
      <c r="AQ77" s="353">
        <f t="shared" si="25"/>
        <v>0</v>
      </c>
      <c r="AR77" s="353">
        <f t="shared" si="25"/>
        <v>0</v>
      </c>
      <c r="AS77" s="353">
        <f t="shared" si="25"/>
        <v>0</v>
      </c>
      <c r="AT77" s="353">
        <f t="shared" si="25"/>
        <v>0</v>
      </c>
      <c r="AU77" s="353">
        <f t="shared" si="25"/>
        <v>0</v>
      </c>
      <c r="AV77" s="353">
        <f t="shared" si="25"/>
        <v>0</v>
      </c>
      <c r="AW77" s="353">
        <f t="shared" si="25"/>
        <v>0</v>
      </c>
      <c r="AX77" s="353">
        <f t="shared" si="25"/>
        <v>0</v>
      </c>
      <c r="AY77" s="353">
        <f t="shared" si="25"/>
        <v>0</v>
      </c>
      <c r="AZ77" s="353">
        <f t="shared" si="25"/>
        <v>0</v>
      </c>
      <c r="BA77" s="353">
        <f t="shared" si="25"/>
        <v>0</v>
      </c>
      <c r="BB77" s="353">
        <f t="shared" si="25"/>
        <v>0</v>
      </c>
      <c r="BC77" s="353">
        <f t="shared" si="25"/>
        <v>0</v>
      </c>
      <c r="BD77" s="353">
        <f t="shared" si="25"/>
        <v>0</v>
      </c>
      <c r="BE77" s="353">
        <f t="shared" si="25"/>
        <v>0</v>
      </c>
      <c r="BF77" s="353">
        <f t="shared" si="25"/>
        <v>0</v>
      </c>
      <c r="BG77" s="353">
        <f t="shared" si="25"/>
        <v>0</v>
      </c>
      <c r="BH77" s="353">
        <f t="shared" si="25"/>
        <v>0</v>
      </c>
      <c r="BI77" s="353">
        <f t="shared" si="25"/>
        <v>0</v>
      </c>
      <c r="BJ77" s="353">
        <f t="shared" si="25"/>
        <v>0</v>
      </c>
      <c r="BK77" s="353">
        <f t="shared" si="25"/>
        <v>0</v>
      </c>
      <c r="BL77" s="353">
        <f t="shared" si="25"/>
        <v>0</v>
      </c>
      <c r="BM77" s="353">
        <f t="shared" si="25"/>
        <v>0</v>
      </c>
      <c r="BN77" s="353">
        <f t="shared" si="25"/>
        <v>0</v>
      </c>
      <c r="BO77" s="353">
        <f t="shared" si="25"/>
        <v>0</v>
      </c>
      <c r="BP77" s="186">
        <f>SUM(G77:BO77)</f>
        <v>0</v>
      </c>
      <c r="BQ77" s="333"/>
    </row>
    <row r="78" spans="1:69" ht="12.75" outlineLevel="1" x14ac:dyDescent="0.15">
      <c r="A78" s="14"/>
      <c r="B78" s="342"/>
      <c r="C78" s="265"/>
      <c r="D78" s="345"/>
      <c r="E78" s="345"/>
      <c r="F78" s="345"/>
      <c r="G78" s="357"/>
      <c r="H78" s="357"/>
      <c r="I78" s="357"/>
      <c r="J78" s="357"/>
      <c r="K78" s="357"/>
      <c r="L78" s="357"/>
      <c r="M78" s="357"/>
      <c r="N78" s="357"/>
      <c r="O78" s="357"/>
      <c r="P78" s="357"/>
      <c r="Q78" s="357"/>
      <c r="R78" s="357"/>
      <c r="S78" s="357"/>
      <c r="T78" s="357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7"/>
      <c r="AK78" s="357"/>
      <c r="AL78" s="357"/>
      <c r="AM78" s="357"/>
      <c r="AN78" s="357"/>
      <c r="AO78" s="357"/>
      <c r="AP78" s="357"/>
      <c r="AQ78" s="357"/>
      <c r="AR78" s="357"/>
      <c r="AS78" s="357"/>
      <c r="AT78" s="357"/>
      <c r="AU78" s="357"/>
      <c r="AV78" s="357"/>
      <c r="AW78" s="357"/>
      <c r="AX78" s="357"/>
      <c r="AY78" s="357"/>
      <c r="AZ78" s="357"/>
      <c r="BA78" s="357"/>
      <c r="BB78" s="357"/>
      <c r="BC78" s="357"/>
      <c r="BD78" s="357"/>
      <c r="BE78" s="357"/>
      <c r="BF78" s="357"/>
      <c r="BG78" s="357"/>
      <c r="BH78" s="357"/>
      <c r="BI78" s="357"/>
      <c r="BJ78" s="357"/>
      <c r="BK78" s="357"/>
      <c r="BL78" s="357"/>
      <c r="BM78" s="357"/>
      <c r="BN78" s="357"/>
      <c r="BO78" s="357"/>
      <c r="BQ78" s="350"/>
    </row>
    <row r="79" spans="1:69" s="14" customFormat="1" ht="12.75" outlineLevel="1" x14ac:dyDescent="0.15">
      <c r="A79" s="14" t="s">
        <v>1262</v>
      </c>
      <c r="B79" s="333"/>
      <c r="C79" s="20"/>
      <c r="D79" s="336"/>
      <c r="E79" s="336"/>
      <c r="F79" s="336"/>
      <c r="G79" s="353">
        <f>ROUNDUP(SUMIF($D57:$D73,"Y",G57:G73),0)</f>
        <v>0</v>
      </c>
      <c r="H79" s="353">
        <f>ROUNDUP(SUMIF($D57:$D73,"Y",H57:H73),0)</f>
        <v>0</v>
      </c>
      <c r="I79" s="353">
        <f t="shared" ref="I79:BO79" si="26">ROUNDUP(SUMIF($D57:$D73,"Y",I57:I73),0)</f>
        <v>0</v>
      </c>
      <c r="J79" s="353">
        <f t="shared" si="26"/>
        <v>0</v>
      </c>
      <c r="K79" s="353">
        <f t="shared" si="26"/>
        <v>0</v>
      </c>
      <c r="L79" s="353">
        <f t="shared" si="26"/>
        <v>0</v>
      </c>
      <c r="M79" s="353">
        <f t="shared" si="26"/>
        <v>0</v>
      </c>
      <c r="N79" s="353">
        <f t="shared" si="26"/>
        <v>0</v>
      </c>
      <c r="O79" s="353">
        <f t="shared" si="26"/>
        <v>0</v>
      </c>
      <c r="P79" s="353">
        <f t="shared" si="26"/>
        <v>0</v>
      </c>
      <c r="Q79" s="353">
        <f t="shared" si="26"/>
        <v>0</v>
      </c>
      <c r="R79" s="353">
        <f t="shared" si="26"/>
        <v>0</v>
      </c>
      <c r="S79" s="353">
        <f t="shared" si="26"/>
        <v>0</v>
      </c>
      <c r="T79" s="353">
        <f t="shared" si="26"/>
        <v>0</v>
      </c>
      <c r="U79" s="353">
        <f t="shared" si="26"/>
        <v>0</v>
      </c>
      <c r="V79" s="353">
        <f t="shared" si="26"/>
        <v>0</v>
      </c>
      <c r="W79" s="353">
        <f t="shared" si="26"/>
        <v>0</v>
      </c>
      <c r="X79" s="353">
        <f t="shared" si="26"/>
        <v>0</v>
      </c>
      <c r="Y79" s="353">
        <f t="shared" si="26"/>
        <v>0</v>
      </c>
      <c r="Z79" s="353">
        <f t="shared" si="26"/>
        <v>0</v>
      </c>
      <c r="AA79" s="353">
        <f t="shared" si="26"/>
        <v>0</v>
      </c>
      <c r="AB79" s="353">
        <f t="shared" si="26"/>
        <v>0</v>
      </c>
      <c r="AC79" s="353">
        <f t="shared" si="26"/>
        <v>0</v>
      </c>
      <c r="AD79" s="353">
        <f t="shared" si="26"/>
        <v>0</v>
      </c>
      <c r="AE79" s="353">
        <f t="shared" si="26"/>
        <v>0</v>
      </c>
      <c r="AF79" s="353">
        <f t="shared" si="26"/>
        <v>0</v>
      </c>
      <c r="AG79" s="353">
        <f t="shared" si="26"/>
        <v>0</v>
      </c>
      <c r="AH79" s="353">
        <f t="shared" si="26"/>
        <v>0</v>
      </c>
      <c r="AI79" s="353">
        <f t="shared" si="26"/>
        <v>0</v>
      </c>
      <c r="AJ79" s="353">
        <f t="shared" si="26"/>
        <v>0</v>
      </c>
      <c r="AK79" s="353">
        <f t="shared" si="26"/>
        <v>0</v>
      </c>
      <c r="AL79" s="353">
        <f t="shared" si="26"/>
        <v>0</v>
      </c>
      <c r="AM79" s="353">
        <f t="shared" si="26"/>
        <v>0</v>
      </c>
      <c r="AN79" s="353">
        <f t="shared" si="26"/>
        <v>0</v>
      </c>
      <c r="AO79" s="353">
        <f t="shared" si="26"/>
        <v>0</v>
      </c>
      <c r="AP79" s="353">
        <f t="shared" si="26"/>
        <v>0</v>
      </c>
      <c r="AQ79" s="353">
        <f t="shared" si="26"/>
        <v>0</v>
      </c>
      <c r="AR79" s="353">
        <f t="shared" si="26"/>
        <v>0</v>
      </c>
      <c r="AS79" s="353">
        <f t="shared" si="26"/>
        <v>0</v>
      </c>
      <c r="AT79" s="353">
        <f t="shared" si="26"/>
        <v>0</v>
      </c>
      <c r="AU79" s="353">
        <f t="shared" si="26"/>
        <v>0</v>
      </c>
      <c r="AV79" s="353">
        <f t="shared" si="26"/>
        <v>0</v>
      </c>
      <c r="AW79" s="353">
        <f t="shared" si="26"/>
        <v>0</v>
      </c>
      <c r="AX79" s="353">
        <f t="shared" si="26"/>
        <v>0</v>
      </c>
      <c r="AY79" s="353">
        <f t="shared" si="26"/>
        <v>0</v>
      </c>
      <c r="AZ79" s="353">
        <f t="shared" si="26"/>
        <v>0</v>
      </c>
      <c r="BA79" s="353">
        <f t="shared" si="26"/>
        <v>0</v>
      </c>
      <c r="BB79" s="353">
        <f t="shared" si="26"/>
        <v>0</v>
      </c>
      <c r="BC79" s="353">
        <f t="shared" si="26"/>
        <v>0</v>
      </c>
      <c r="BD79" s="353">
        <f t="shared" si="26"/>
        <v>0</v>
      </c>
      <c r="BE79" s="353">
        <f t="shared" si="26"/>
        <v>0</v>
      </c>
      <c r="BF79" s="353">
        <f t="shared" si="26"/>
        <v>0</v>
      </c>
      <c r="BG79" s="353">
        <f t="shared" si="26"/>
        <v>0</v>
      </c>
      <c r="BH79" s="353">
        <f t="shared" si="26"/>
        <v>0</v>
      </c>
      <c r="BI79" s="353">
        <f t="shared" si="26"/>
        <v>0</v>
      </c>
      <c r="BJ79" s="353">
        <f t="shared" si="26"/>
        <v>0</v>
      </c>
      <c r="BK79" s="353">
        <f t="shared" si="26"/>
        <v>0</v>
      </c>
      <c r="BL79" s="353">
        <f t="shared" si="26"/>
        <v>0</v>
      </c>
      <c r="BM79" s="353">
        <f t="shared" si="26"/>
        <v>0</v>
      </c>
      <c r="BN79" s="353">
        <f t="shared" si="26"/>
        <v>0</v>
      </c>
      <c r="BO79" s="353">
        <f t="shared" si="26"/>
        <v>0</v>
      </c>
      <c r="BP79" s="35"/>
      <c r="BQ79" s="333"/>
    </row>
    <row r="80" spans="1:69" s="14" customFormat="1" ht="12.75" outlineLevel="1" x14ac:dyDescent="0.15">
      <c r="A80" s="14" t="s">
        <v>1263</v>
      </c>
      <c r="B80" s="333"/>
      <c r="C80" s="20"/>
      <c r="D80" s="336"/>
      <c r="E80" s="336"/>
      <c r="F80" s="336"/>
      <c r="G80" s="353">
        <f>ROUNDUP(SUMIF($E57:$E73,"Y",G57:G73),0)</f>
        <v>0</v>
      </c>
      <c r="H80" s="353">
        <f>ROUNDUP(SUMIF($E57:$E73,"Y",H57:H73),0)</f>
        <v>0</v>
      </c>
      <c r="I80" s="353">
        <f t="shared" ref="I80:BO80" si="27">ROUNDUP(SUMIF($E57:$E73,"Y",I57:I73),0)</f>
        <v>0</v>
      </c>
      <c r="J80" s="353">
        <f t="shared" si="27"/>
        <v>0</v>
      </c>
      <c r="K80" s="353">
        <f t="shared" si="27"/>
        <v>0</v>
      </c>
      <c r="L80" s="353">
        <f t="shared" si="27"/>
        <v>0</v>
      </c>
      <c r="M80" s="353">
        <f t="shared" si="27"/>
        <v>0</v>
      </c>
      <c r="N80" s="353">
        <f t="shared" si="27"/>
        <v>0</v>
      </c>
      <c r="O80" s="353">
        <f t="shared" si="27"/>
        <v>0</v>
      </c>
      <c r="P80" s="353">
        <f t="shared" si="27"/>
        <v>0</v>
      </c>
      <c r="Q80" s="353">
        <f t="shared" si="27"/>
        <v>0</v>
      </c>
      <c r="R80" s="353">
        <f t="shared" si="27"/>
        <v>0</v>
      </c>
      <c r="S80" s="353">
        <f t="shared" si="27"/>
        <v>0</v>
      </c>
      <c r="T80" s="353">
        <f t="shared" si="27"/>
        <v>0</v>
      </c>
      <c r="U80" s="353">
        <f t="shared" si="27"/>
        <v>0</v>
      </c>
      <c r="V80" s="353">
        <f t="shared" si="27"/>
        <v>0</v>
      </c>
      <c r="W80" s="353">
        <f t="shared" si="27"/>
        <v>0</v>
      </c>
      <c r="X80" s="353">
        <f t="shared" si="27"/>
        <v>0</v>
      </c>
      <c r="Y80" s="353">
        <f t="shared" si="27"/>
        <v>0</v>
      </c>
      <c r="Z80" s="353">
        <f t="shared" si="27"/>
        <v>0</v>
      </c>
      <c r="AA80" s="353">
        <f t="shared" si="27"/>
        <v>0</v>
      </c>
      <c r="AB80" s="353">
        <f t="shared" si="27"/>
        <v>0</v>
      </c>
      <c r="AC80" s="353">
        <f t="shared" si="27"/>
        <v>0</v>
      </c>
      <c r="AD80" s="353">
        <f t="shared" si="27"/>
        <v>0</v>
      </c>
      <c r="AE80" s="353">
        <f t="shared" si="27"/>
        <v>0</v>
      </c>
      <c r="AF80" s="353">
        <f t="shared" si="27"/>
        <v>0</v>
      </c>
      <c r="AG80" s="353">
        <f t="shared" si="27"/>
        <v>0</v>
      </c>
      <c r="AH80" s="353">
        <f t="shared" si="27"/>
        <v>0</v>
      </c>
      <c r="AI80" s="353">
        <f t="shared" si="27"/>
        <v>0</v>
      </c>
      <c r="AJ80" s="353">
        <f t="shared" si="27"/>
        <v>0</v>
      </c>
      <c r="AK80" s="353">
        <f t="shared" si="27"/>
        <v>0</v>
      </c>
      <c r="AL80" s="353">
        <f t="shared" si="27"/>
        <v>0</v>
      </c>
      <c r="AM80" s="353">
        <f t="shared" si="27"/>
        <v>0</v>
      </c>
      <c r="AN80" s="353">
        <f t="shared" si="27"/>
        <v>0</v>
      </c>
      <c r="AO80" s="353">
        <f t="shared" si="27"/>
        <v>0</v>
      </c>
      <c r="AP80" s="353">
        <f t="shared" si="27"/>
        <v>0</v>
      </c>
      <c r="AQ80" s="353">
        <f t="shared" si="27"/>
        <v>0</v>
      </c>
      <c r="AR80" s="353">
        <f t="shared" si="27"/>
        <v>0</v>
      </c>
      <c r="AS80" s="353">
        <f t="shared" si="27"/>
        <v>0</v>
      </c>
      <c r="AT80" s="353">
        <f t="shared" si="27"/>
        <v>0</v>
      </c>
      <c r="AU80" s="353">
        <f t="shared" si="27"/>
        <v>0</v>
      </c>
      <c r="AV80" s="353">
        <f t="shared" si="27"/>
        <v>0</v>
      </c>
      <c r="AW80" s="353">
        <f t="shared" si="27"/>
        <v>0</v>
      </c>
      <c r="AX80" s="353">
        <f t="shared" si="27"/>
        <v>0</v>
      </c>
      <c r="AY80" s="353">
        <f t="shared" si="27"/>
        <v>0</v>
      </c>
      <c r="AZ80" s="353">
        <f t="shared" si="27"/>
        <v>0</v>
      </c>
      <c r="BA80" s="353">
        <f t="shared" si="27"/>
        <v>0</v>
      </c>
      <c r="BB80" s="353">
        <f t="shared" si="27"/>
        <v>0</v>
      </c>
      <c r="BC80" s="353">
        <f t="shared" si="27"/>
        <v>0</v>
      </c>
      <c r="BD80" s="353">
        <f t="shared" si="27"/>
        <v>0</v>
      </c>
      <c r="BE80" s="353">
        <f t="shared" si="27"/>
        <v>0</v>
      </c>
      <c r="BF80" s="353">
        <f t="shared" si="27"/>
        <v>0</v>
      </c>
      <c r="BG80" s="353">
        <f t="shared" si="27"/>
        <v>0</v>
      </c>
      <c r="BH80" s="353">
        <f t="shared" si="27"/>
        <v>0</v>
      </c>
      <c r="BI80" s="353">
        <f t="shared" si="27"/>
        <v>0</v>
      </c>
      <c r="BJ80" s="353">
        <f t="shared" si="27"/>
        <v>0</v>
      </c>
      <c r="BK80" s="353">
        <f t="shared" si="27"/>
        <v>0</v>
      </c>
      <c r="BL80" s="353">
        <f t="shared" si="27"/>
        <v>0</v>
      </c>
      <c r="BM80" s="353">
        <f t="shared" si="27"/>
        <v>0</v>
      </c>
      <c r="BN80" s="353">
        <f t="shared" si="27"/>
        <v>0</v>
      </c>
      <c r="BO80" s="353">
        <f t="shared" si="27"/>
        <v>0</v>
      </c>
      <c r="BP80" s="35"/>
      <c r="BQ80" s="333"/>
    </row>
    <row r="81" spans="1:69" s="14" customFormat="1" ht="12.75" outlineLevel="1" x14ac:dyDescent="0.15">
      <c r="A81" s="14" t="s">
        <v>1264</v>
      </c>
      <c r="B81" s="333"/>
      <c r="C81" s="20"/>
      <c r="D81" s="336"/>
      <c r="E81" s="336"/>
      <c r="F81" s="336"/>
      <c r="G81" s="353">
        <f>ROUNDUP(SUMIF($F57:$F73,"Y",G57:G73),0)</f>
        <v>0</v>
      </c>
      <c r="H81" s="353">
        <f>ROUNDUP(SUMIF($F57:$F73,"Y",H57:H73),0)</f>
        <v>0</v>
      </c>
      <c r="I81" s="353">
        <f t="shared" ref="I81:BO81" si="28">ROUNDUP(SUMIF($F57:$F73,"Y",I57:I73),0)</f>
        <v>0</v>
      </c>
      <c r="J81" s="353">
        <f t="shared" si="28"/>
        <v>0</v>
      </c>
      <c r="K81" s="353">
        <f t="shared" si="28"/>
        <v>0</v>
      </c>
      <c r="L81" s="353">
        <f t="shared" si="28"/>
        <v>0</v>
      </c>
      <c r="M81" s="353">
        <f t="shared" si="28"/>
        <v>0</v>
      </c>
      <c r="N81" s="353">
        <f t="shared" si="28"/>
        <v>0</v>
      </c>
      <c r="O81" s="353">
        <f t="shared" si="28"/>
        <v>0</v>
      </c>
      <c r="P81" s="353">
        <f t="shared" si="28"/>
        <v>0</v>
      </c>
      <c r="Q81" s="353">
        <f t="shared" si="28"/>
        <v>0</v>
      </c>
      <c r="R81" s="353">
        <f t="shared" si="28"/>
        <v>0</v>
      </c>
      <c r="S81" s="353">
        <f t="shared" si="28"/>
        <v>0</v>
      </c>
      <c r="T81" s="353">
        <f t="shared" si="28"/>
        <v>0</v>
      </c>
      <c r="U81" s="353">
        <f t="shared" si="28"/>
        <v>0</v>
      </c>
      <c r="V81" s="353">
        <f t="shared" si="28"/>
        <v>0</v>
      </c>
      <c r="W81" s="353">
        <f t="shared" si="28"/>
        <v>0</v>
      </c>
      <c r="X81" s="353">
        <f t="shared" si="28"/>
        <v>0</v>
      </c>
      <c r="Y81" s="353">
        <f t="shared" si="28"/>
        <v>0</v>
      </c>
      <c r="Z81" s="353">
        <f t="shared" si="28"/>
        <v>0</v>
      </c>
      <c r="AA81" s="353">
        <f t="shared" si="28"/>
        <v>0</v>
      </c>
      <c r="AB81" s="353">
        <f t="shared" si="28"/>
        <v>0</v>
      </c>
      <c r="AC81" s="353">
        <f t="shared" si="28"/>
        <v>0</v>
      </c>
      <c r="AD81" s="353">
        <f t="shared" si="28"/>
        <v>0</v>
      </c>
      <c r="AE81" s="353">
        <f t="shared" si="28"/>
        <v>0</v>
      </c>
      <c r="AF81" s="353">
        <f t="shared" si="28"/>
        <v>0</v>
      </c>
      <c r="AG81" s="353">
        <f t="shared" si="28"/>
        <v>0</v>
      </c>
      <c r="AH81" s="353">
        <f t="shared" si="28"/>
        <v>0</v>
      </c>
      <c r="AI81" s="353">
        <f t="shared" si="28"/>
        <v>0</v>
      </c>
      <c r="AJ81" s="353">
        <f t="shared" si="28"/>
        <v>0</v>
      </c>
      <c r="AK81" s="353">
        <f t="shared" si="28"/>
        <v>0</v>
      </c>
      <c r="AL81" s="353">
        <f t="shared" si="28"/>
        <v>0</v>
      </c>
      <c r="AM81" s="353">
        <f t="shared" si="28"/>
        <v>0</v>
      </c>
      <c r="AN81" s="353">
        <f t="shared" si="28"/>
        <v>0</v>
      </c>
      <c r="AO81" s="353">
        <f t="shared" si="28"/>
        <v>0</v>
      </c>
      <c r="AP81" s="353">
        <f t="shared" si="28"/>
        <v>0</v>
      </c>
      <c r="AQ81" s="353">
        <f t="shared" si="28"/>
        <v>0</v>
      </c>
      <c r="AR81" s="353">
        <f t="shared" si="28"/>
        <v>0</v>
      </c>
      <c r="AS81" s="353">
        <f t="shared" si="28"/>
        <v>0</v>
      </c>
      <c r="AT81" s="353">
        <f t="shared" si="28"/>
        <v>0</v>
      </c>
      <c r="AU81" s="353">
        <f t="shared" si="28"/>
        <v>0</v>
      </c>
      <c r="AV81" s="353">
        <f t="shared" si="28"/>
        <v>0</v>
      </c>
      <c r="AW81" s="353">
        <f t="shared" si="28"/>
        <v>0</v>
      </c>
      <c r="AX81" s="353">
        <f t="shared" si="28"/>
        <v>0</v>
      </c>
      <c r="AY81" s="353">
        <f t="shared" si="28"/>
        <v>0</v>
      </c>
      <c r="AZ81" s="353">
        <f t="shared" si="28"/>
        <v>0</v>
      </c>
      <c r="BA81" s="353">
        <f t="shared" si="28"/>
        <v>0</v>
      </c>
      <c r="BB81" s="353">
        <f t="shared" si="28"/>
        <v>0</v>
      </c>
      <c r="BC81" s="353">
        <f t="shared" si="28"/>
        <v>0</v>
      </c>
      <c r="BD81" s="353">
        <f t="shared" si="28"/>
        <v>0</v>
      </c>
      <c r="BE81" s="353">
        <f t="shared" si="28"/>
        <v>0</v>
      </c>
      <c r="BF81" s="353">
        <f t="shared" si="28"/>
        <v>0</v>
      </c>
      <c r="BG81" s="353">
        <f t="shared" si="28"/>
        <v>0</v>
      </c>
      <c r="BH81" s="353">
        <f t="shared" si="28"/>
        <v>0</v>
      </c>
      <c r="BI81" s="353">
        <f t="shared" si="28"/>
        <v>0</v>
      </c>
      <c r="BJ81" s="353">
        <f t="shared" si="28"/>
        <v>0</v>
      </c>
      <c r="BK81" s="353">
        <f t="shared" si="28"/>
        <v>0</v>
      </c>
      <c r="BL81" s="353">
        <f t="shared" si="28"/>
        <v>0</v>
      </c>
      <c r="BM81" s="353">
        <f t="shared" si="28"/>
        <v>0</v>
      </c>
      <c r="BN81" s="353">
        <f t="shared" si="28"/>
        <v>0</v>
      </c>
      <c r="BO81" s="353">
        <f t="shared" si="28"/>
        <v>0</v>
      </c>
      <c r="BP81" s="35"/>
      <c r="BQ81" s="333"/>
    </row>
    <row r="82" spans="1:69" s="14" customFormat="1" ht="12.75" x14ac:dyDescent="0.15">
      <c r="B82" s="333"/>
      <c r="C82" s="20"/>
      <c r="D82" s="336"/>
      <c r="E82" s="336"/>
      <c r="F82" s="336"/>
      <c r="G82" s="351"/>
      <c r="H82" s="351"/>
      <c r="I82" s="351"/>
      <c r="J82" s="351"/>
      <c r="K82" s="351"/>
      <c r="L82" s="351"/>
      <c r="M82" s="351"/>
      <c r="N82" s="351"/>
      <c r="O82" s="351"/>
      <c r="P82" s="351"/>
      <c r="Q82" s="351"/>
      <c r="R82" s="351"/>
      <c r="S82" s="351"/>
      <c r="T82" s="351"/>
      <c r="U82" s="351"/>
      <c r="V82" s="35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Q82" s="351"/>
      <c r="AR82" s="351"/>
      <c r="AS82" s="351"/>
      <c r="AT82" s="351"/>
      <c r="AU82" s="351"/>
      <c r="AV82" s="351"/>
      <c r="AW82" s="351"/>
      <c r="AX82" s="351"/>
      <c r="AY82" s="351"/>
      <c r="AZ82" s="351"/>
      <c r="BA82" s="351"/>
      <c r="BB82" s="351"/>
      <c r="BC82" s="351"/>
      <c r="BD82" s="351"/>
      <c r="BE82" s="351"/>
      <c r="BF82" s="351"/>
      <c r="BG82" s="351"/>
      <c r="BH82" s="351"/>
      <c r="BI82" s="351"/>
      <c r="BJ82" s="351"/>
      <c r="BK82" s="351"/>
      <c r="BL82" s="351"/>
      <c r="BM82" s="351"/>
      <c r="BN82" s="351"/>
      <c r="BO82" s="351"/>
      <c r="BP82" s="347"/>
      <c r="BQ82" s="333"/>
    </row>
    <row r="83" spans="1:69" ht="12.75" x14ac:dyDescent="0.15">
      <c r="A83" s="14" t="s">
        <v>1180</v>
      </c>
      <c r="B83" s="342"/>
      <c r="C83" s="265"/>
      <c r="D83" s="345"/>
      <c r="E83" s="345"/>
      <c r="F83" s="345"/>
      <c r="G83" s="352"/>
      <c r="H83" s="352"/>
      <c r="I83" s="352"/>
      <c r="J83" s="352"/>
      <c r="K83" s="352"/>
      <c r="L83" s="352"/>
      <c r="M83" s="352"/>
      <c r="N83" s="352"/>
      <c r="O83" s="352"/>
      <c r="P83" s="352"/>
      <c r="Q83" s="352"/>
      <c r="R83" s="352"/>
      <c r="S83" s="352"/>
      <c r="T83" s="352"/>
      <c r="U83" s="352"/>
      <c r="V83" s="352"/>
      <c r="W83" s="352"/>
      <c r="X83" s="352"/>
      <c r="Y83" s="352"/>
      <c r="Z83" s="352"/>
      <c r="AA83" s="352"/>
      <c r="AB83" s="352"/>
      <c r="AC83" s="352"/>
      <c r="AD83" s="352"/>
      <c r="AE83" s="352"/>
      <c r="AF83" s="352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Q83" s="352"/>
      <c r="AR83" s="352"/>
      <c r="AS83" s="352"/>
      <c r="AT83" s="352"/>
      <c r="AU83" s="352"/>
      <c r="AV83" s="352"/>
      <c r="AW83" s="352"/>
      <c r="AX83" s="352"/>
      <c r="AY83" s="352"/>
      <c r="AZ83" s="352"/>
      <c r="BA83" s="352"/>
      <c r="BB83" s="352"/>
      <c r="BC83" s="352"/>
      <c r="BD83" s="352"/>
      <c r="BE83" s="352"/>
      <c r="BF83" s="352"/>
      <c r="BG83" s="352"/>
      <c r="BH83" s="352"/>
      <c r="BI83" s="352"/>
      <c r="BJ83" s="352"/>
      <c r="BK83" s="352"/>
      <c r="BL83" s="352"/>
      <c r="BM83" s="352"/>
      <c r="BN83" s="352"/>
      <c r="BO83" s="352"/>
      <c r="BP83" s="348"/>
      <c r="BQ83" s="350"/>
    </row>
    <row r="84" spans="1:69" ht="12.75" outlineLevel="1" x14ac:dyDescent="0.15">
      <c r="B84" s="342"/>
      <c r="C84" s="265"/>
      <c r="D84" s="345"/>
      <c r="E84" s="345"/>
      <c r="F84" s="345"/>
      <c r="G84" s="352"/>
      <c r="H84" s="352"/>
      <c r="I84" s="352"/>
      <c r="J84" s="352"/>
      <c r="K84" s="352"/>
      <c r="L84" s="352"/>
      <c r="M84" s="352"/>
      <c r="N84" s="352"/>
      <c r="O84" s="352"/>
      <c r="P84" s="352"/>
      <c r="Q84" s="352"/>
      <c r="R84" s="352"/>
      <c r="S84" s="352"/>
      <c r="T84" s="352"/>
      <c r="U84" s="352"/>
      <c r="V84" s="352"/>
      <c r="W84" s="352"/>
      <c r="X84" s="352"/>
      <c r="Y84" s="352"/>
      <c r="Z84" s="352"/>
      <c r="AA84" s="352"/>
      <c r="AB84" s="352"/>
      <c r="AC84" s="352"/>
      <c r="AD84" s="352"/>
      <c r="AE84" s="352"/>
      <c r="AF84" s="352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Q84" s="352"/>
      <c r="AR84" s="352"/>
      <c r="AS84" s="352"/>
      <c r="AT84" s="352"/>
      <c r="AU84" s="352"/>
      <c r="AV84" s="352"/>
      <c r="AW84" s="352"/>
      <c r="AX84" s="352"/>
      <c r="AY84" s="352"/>
      <c r="AZ84" s="352"/>
      <c r="BA84" s="352"/>
      <c r="BB84" s="352"/>
      <c r="BC84" s="352"/>
      <c r="BD84" s="352"/>
      <c r="BE84" s="352"/>
      <c r="BF84" s="352"/>
      <c r="BG84" s="352"/>
      <c r="BH84" s="352"/>
      <c r="BI84" s="352"/>
      <c r="BJ84" s="352"/>
      <c r="BK84" s="352"/>
      <c r="BL84" s="352"/>
      <c r="BM84" s="352"/>
      <c r="BN84" s="352"/>
      <c r="BO84" s="352"/>
      <c r="BP84" s="348"/>
      <c r="BQ84" s="350"/>
    </row>
    <row r="85" spans="1:69" ht="12.75" outlineLevel="1" x14ac:dyDescent="0.15">
      <c r="A85" s="33" t="s">
        <v>22</v>
      </c>
      <c r="B85" s="330">
        <v>85000</v>
      </c>
      <c r="C85" s="264">
        <f>B85/12</f>
        <v>7083.333333333333</v>
      </c>
      <c r="D85" s="334" t="s">
        <v>64</v>
      </c>
      <c r="E85" s="334" t="s">
        <v>91</v>
      </c>
      <c r="F85" s="334" t="s">
        <v>91</v>
      </c>
      <c r="G85" s="338">
        <v>0</v>
      </c>
      <c r="H85" s="338">
        <v>0</v>
      </c>
      <c r="I85" s="338">
        <v>0</v>
      </c>
      <c r="J85" s="338">
        <v>0</v>
      </c>
      <c r="K85" s="338">
        <v>0</v>
      </c>
      <c r="L85" s="338">
        <v>0</v>
      </c>
      <c r="M85" s="338">
        <v>0</v>
      </c>
      <c r="N85" s="338">
        <v>0</v>
      </c>
      <c r="O85" s="338">
        <v>0</v>
      </c>
      <c r="P85" s="338">
        <v>0</v>
      </c>
      <c r="Q85" s="338">
        <v>0</v>
      </c>
      <c r="R85" s="338">
        <v>0</v>
      </c>
      <c r="S85" s="338">
        <v>0</v>
      </c>
      <c r="T85" s="338">
        <v>0</v>
      </c>
      <c r="U85" s="338">
        <v>0</v>
      </c>
      <c r="V85" s="338">
        <v>0</v>
      </c>
      <c r="W85" s="338">
        <v>0</v>
      </c>
      <c r="X85" s="338">
        <v>0</v>
      </c>
      <c r="Y85" s="338">
        <v>0</v>
      </c>
      <c r="Z85" s="338">
        <v>0</v>
      </c>
      <c r="AA85" s="338">
        <v>0</v>
      </c>
      <c r="AB85" s="338">
        <v>0</v>
      </c>
      <c r="AC85" s="338">
        <v>0</v>
      </c>
      <c r="AD85" s="338">
        <v>0</v>
      </c>
      <c r="AE85" s="338">
        <v>0</v>
      </c>
      <c r="AF85" s="338">
        <v>0</v>
      </c>
      <c r="AG85" s="338">
        <v>0</v>
      </c>
      <c r="AH85" s="338">
        <v>0</v>
      </c>
      <c r="AI85" s="338">
        <v>0</v>
      </c>
      <c r="AJ85" s="338">
        <v>0</v>
      </c>
      <c r="AK85" s="338">
        <v>0</v>
      </c>
      <c r="AL85" s="338">
        <v>0</v>
      </c>
      <c r="AM85" s="338">
        <v>0</v>
      </c>
      <c r="AN85" s="338">
        <v>0</v>
      </c>
      <c r="AO85" s="338">
        <v>0</v>
      </c>
      <c r="AP85" s="338">
        <v>0</v>
      </c>
      <c r="AQ85" s="338">
        <v>0</v>
      </c>
      <c r="AR85" s="338">
        <v>0</v>
      </c>
      <c r="AS85" s="338">
        <v>0</v>
      </c>
      <c r="AT85" s="338">
        <v>0</v>
      </c>
      <c r="AU85" s="338">
        <v>0</v>
      </c>
      <c r="AV85" s="338">
        <v>0</v>
      </c>
      <c r="AW85" s="338">
        <v>0</v>
      </c>
      <c r="AX85" s="338">
        <v>0</v>
      </c>
      <c r="AY85" s="338">
        <v>0</v>
      </c>
      <c r="AZ85" s="338">
        <v>0</v>
      </c>
      <c r="BA85" s="338">
        <v>0</v>
      </c>
      <c r="BB85" s="338">
        <v>0</v>
      </c>
      <c r="BC85" s="338">
        <v>0</v>
      </c>
      <c r="BD85" s="338">
        <v>0</v>
      </c>
      <c r="BE85" s="338">
        <v>0</v>
      </c>
      <c r="BF85" s="338">
        <v>0</v>
      </c>
      <c r="BG85" s="338">
        <v>0</v>
      </c>
      <c r="BH85" s="338">
        <v>0</v>
      </c>
      <c r="BI85" s="338">
        <v>0</v>
      </c>
      <c r="BJ85" s="338">
        <v>0</v>
      </c>
      <c r="BK85" s="338">
        <v>0</v>
      </c>
      <c r="BL85" s="338">
        <v>0</v>
      </c>
      <c r="BM85" s="338">
        <v>0</v>
      </c>
      <c r="BN85" s="338">
        <v>0</v>
      </c>
      <c r="BO85" s="338">
        <v>0</v>
      </c>
      <c r="BP85" s="348"/>
      <c r="BQ85" s="350"/>
    </row>
    <row r="86" spans="1:69" s="18" customFormat="1" ht="12.75" outlineLevel="1" x14ac:dyDescent="0.15">
      <c r="A86" s="33" t="s">
        <v>86</v>
      </c>
      <c r="B86" s="330">
        <v>85</v>
      </c>
      <c r="C86" s="264">
        <f>B86*160</f>
        <v>13600</v>
      </c>
      <c r="D86" s="334" t="s">
        <v>91</v>
      </c>
      <c r="E86" s="334" t="s">
        <v>91</v>
      </c>
      <c r="F86" s="334" t="s">
        <v>91</v>
      </c>
      <c r="G86" s="338">
        <v>0</v>
      </c>
      <c r="H86" s="338">
        <v>0</v>
      </c>
      <c r="I86" s="338">
        <v>0</v>
      </c>
      <c r="J86" s="338">
        <v>0</v>
      </c>
      <c r="K86" s="338">
        <v>0</v>
      </c>
      <c r="L86" s="338">
        <v>0</v>
      </c>
      <c r="M86" s="338">
        <v>0</v>
      </c>
      <c r="N86" s="338">
        <v>0</v>
      </c>
      <c r="O86" s="338">
        <v>0</v>
      </c>
      <c r="P86" s="338">
        <v>0</v>
      </c>
      <c r="Q86" s="338">
        <v>0</v>
      </c>
      <c r="R86" s="338">
        <v>0</v>
      </c>
      <c r="S86" s="338">
        <v>0</v>
      </c>
      <c r="T86" s="338">
        <v>0</v>
      </c>
      <c r="U86" s="338">
        <v>0</v>
      </c>
      <c r="V86" s="338">
        <v>0</v>
      </c>
      <c r="W86" s="338">
        <v>0</v>
      </c>
      <c r="X86" s="338">
        <v>0</v>
      </c>
      <c r="Y86" s="338">
        <v>0</v>
      </c>
      <c r="Z86" s="338">
        <v>0</v>
      </c>
      <c r="AA86" s="338">
        <v>0</v>
      </c>
      <c r="AB86" s="338">
        <v>0</v>
      </c>
      <c r="AC86" s="338">
        <v>0</v>
      </c>
      <c r="AD86" s="338">
        <v>0</v>
      </c>
      <c r="AE86" s="338">
        <v>0</v>
      </c>
      <c r="AF86" s="338">
        <v>0</v>
      </c>
      <c r="AG86" s="338">
        <v>0</v>
      </c>
      <c r="AH86" s="338">
        <v>0</v>
      </c>
      <c r="AI86" s="338">
        <v>0</v>
      </c>
      <c r="AJ86" s="338">
        <v>0</v>
      </c>
      <c r="AK86" s="338">
        <v>0</v>
      </c>
      <c r="AL86" s="338">
        <v>0</v>
      </c>
      <c r="AM86" s="338">
        <v>0</v>
      </c>
      <c r="AN86" s="338">
        <v>0</v>
      </c>
      <c r="AO86" s="338">
        <v>0</v>
      </c>
      <c r="AP86" s="338">
        <v>0</v>
      </c>
      <c r="AQ86" s="338">
        <v>0</v>
      </c>
      <c r="AR86" s="338">
        <v>0</v>
      </c>
      <c r="AS86" s="338">
        <v>0</v>
      </c>
      <c r="AT86" s="338">
        <v>0</v>
      </c>
      <c r="AU86" s="338">
        <v>0</v>
      </c>
      <c r="AV86" s="338">
        <v>0</v>
      </c>
      <c r="AW86" s="338">
        <v>0</v>
      </c>
      <c r="AX86" s="338">
        <v>0</v>
      </c>
      <c r="AY86" s="338">
        <v>0</v>
      </c>
      <c r="AZ86" s="338">
        <v>0</v>
      </c>
      <c r="BA86" s="338">
        <v>0</v>
      </c>
      <c r="BB86" s="338">
        <v>0</v>
      </c>
      <c r="BC86" s="338">
        <v>0</v>
      </c>
      <c r="BD86" s="338">
        <v>0</v>
      </c>
      <c r="BE86" s="338">
        <v>0</v>
      </c>
      <c r="BF86" s="338">
        <v>0</v>
      </c>
      <c r="BG86" s="338">
        <v>0</v>
      </c>
      <c r="BH86" s="338">
        <v>0</v>
      </c>
      <c r="BI86" s="338">
        <v>0</v>
      </c>
      <c r="BJ86" s="338">
        <v>0</v>
      </c>
      <c r="BK86" s="338">
        <v>0</v>
      </c>
      <c r="BL86" s="338">
        <v>0</v>
      </c>
      <c r="BM86" s="338">
        <v>0</v>
      </c>
      <c r="BN86" s="338">
        <v>0</v>
      </c>
      <c r="BO86" s="338">
        <v>0</v>
      </c>
      <c r="BP86" s="348"/>
      <c r="BQ86" s="349"/>
    </row>
    <row r="87" spans="1:69" ht="12.75" outlineLevel="1" x14ac:dyDescent="0.15">
      <c r="B87" s="330"/>
      <c r="C87" s="265"/>
      <c r="D87" s="335"/>
      <c r="E87" s="335"/>
      <c r="F87" s="335"/>
      <c r="G87" s="338"/>
      <c r="H87" s="338"/>
      <c r="I87" s="338"/>
      <c r="J87" s="338"/>
      <c r="K87" s="338"/>
      <c r="L87" s="338"/>
      <c r="M87" s="338"/>
      <c r="N87" s="338"/>
      <c r="O87" s="338"/>
      <c r="P87" s="338"/>
      <c r="Q87" s="338"/>
      <c r="R87" s="338"/>
      <c r="S87" s="338"/>
      <c r="T87" s="338"/>
      <c r="U87" s="338"/>
      <c r="V87" s="338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Q87" s="338"/>
      <c r="AR87" s="338"/>
      <c r="AS87" s="338"/>
      <c r="AT87" s="338"/>
      <c r="AU87" s="338"/>
      <c r="AV87" s="338"/>
      <c r="AW87" s="338"/>
      <c r="AX87" s="338"/>
      <c r="AY87" s="338"/>
      <c r="AZ87" s="338"/>
      <c r="BA87" s="338"/>
      <c r="BB87" s="338"/>
      <c r="BC87" s="338"/>
      <c r="BD87" s="338"/>
      <c r="BE87" s="338"/>
      <c r="BF87" s="338"/>
      <c r="BG87" s="338"/>
      <c r="BH87" s="338"/>
      <c r="BI87" s="338"/>
      <c r="BJ87" s="338"/>
      <c r="BK87" s="338"/>
      <c r="BL87" s="338"/>
      <c r="BM87" s="338"/>
      <c r="BN87" s="338"/>
      <c r="BO87" s="338"/>
      <c r="BP87" s="348"/>
      <c r="BQ87" s="350"/>
    </row>
    <row r="88" spans="1:69" ht="12.75" outlineLevel="1" x14ac:dyDescent="0.15">
      <c r="A88" s="33" t="s">
        <v>31</v>
      </c>
      <c r="B88" s="330">
        <v>65000</v>
      </c>
      <c r="C88" s="264">
        <f>B88/12</f>
        <v>5416.666666666667</v>
      </c>
      <c r="D88" s="334" t="s">
        <v>64</v>
      </c>
      <c r="E88" s="334" t="s">
        <v>91</v>
      </c>
      <c r="F88" s="334" t="s">
        <v>91</v>
      </c>
      <c r="G88" s="338">
        <v>0</v>
      </c>
      <c r="H88" s="338">
        <v>0</v>
      </c>
      <c r="I88" s="338">
        <v>0</v>
      </c>
      <c r="J88" s="338">
        <v>0</v>
      </c>
      <c r="K88" s="338">
        <v>0</v>
      </c>
      <c r="L88" s="338">
        <v>0</v>
      </c>
      <c r="M88" s="338">
        <v>0</v>
      </c>
      <c r="N88" s="338">
        <v>0</v>
      </c>
      <c r="O88" s="338">
        <v>0</v>
      </c>
      <c r="P88" s="338">
        <v>0</v>
      </c>
      <c r="Q88" s="338">
        <v>0</v>
      </c>
      <c r="R88" s="338">
        <v>0</v>
      </c>
      <c r="S88" s="338">
        <v>0</v>
      </c>
      <c r="T88" s="338">
        <v>0</v>
      </c>
      <c r="U88" s="338">
        <v>0</v>
      </c>
      <c r="V88" s="338">
        <v>0</v>
      </c>
      <c r="W88" s="338">
        <v>0</v>
      </c>
      <c r="X88" s="338">
        <v>0</v>
      </c>
      <c r="Y88" s="338">
        <v>0</v>
      </c>
      <c r="Z88" s="338">
        <v>0</v>
      </c>
      <c r="AA88" s="338">
        <v>0</v>
      </c>
      <c r="AB88" s="338">
        <v>0</v>
      </c>
      <c r="AC88" s="338">
        <v>0</v>
      </c>
      <c r="AD88" s="338">
        <v>0</v>
      </c>
      <c r="AE88" s="338">
        <v>0</v>
      </c>
      <c r="AF88" s="338">
        <v>0</v>
      </c>
      <c r="AG88" s="338">
        <v>0</v>
      </c>
      <c r="AH88" s="338">
        <v>0</v>
      </c>
      <c r="AI88" s="338">
        <v>0</v>
      </c>
      <c r="AJ88" s="338">
        <v>0</v>
      </c>
      <c r="AK88" s="338">
        <v>0</v>
      </c>
      <c r="AL88" s="338">
        <v>0</v>
      </c>
      <c r="AM88" s="338">
        <v>0</v>
      </c>
      <c r="AN88" s="338">
        <v>0</v>
      </c>
      <c r="AO88" s="338">
        <v>0</v>
      </c>
      <c r="AP88" s="338">
        <v>0</v>
      </c>
      <c r="AQ88" s="338">
        <v>0</v>
      </c>
      <c r="AR88" s="338">
        <v>0</v>
      </c>
      <c r="AS88" s="338">
        <v>0</v>
      </c>
      <c r="AT88" s="338">
        <v>0</v>
      </c>
      <c r="AU88" s="338">
        <v>0</v>
      </c>
      <c r="AV88" s="338">
        <v>0</v>
      </c>
      <c r="AW88" s="338">
        <v>0</v>
      </c>
      <c r="AX88" s="338">
        <v>0</v>
      </c>
      <c r="AY88" s="338">
        <v>0</v>
      </c>
      <c r="AZ88" s="338">
        <v>0</v>
      </c>
      <c r="BA88" s="338">
        <v>0</v>
      </c>
      <c r="BB88" s="338">
        <v>0</v>
      </c>
      <c r="BC88" s="338">
        <v>0</v>
      </c>
      <c r="BD88" s="338">
        <v>0</v>
      </c>
      <c r="BE88" s="338">
        <v>0</v>
      </c>
      <c r="BF88" s="338">
        <v>0</v>
      </c>
      <c r="BG88" s="338">
        <v>0</v>
      </c>
      <c r="BH88" s="338">
        <v>0</v>
      </c>
      <c r="BI88" s="338">
        <v>0</v>
      </c>
      <c r="BJ88" s="338">
        <v>0</v>
      </c>
      <c r="BK88" s="338">
        <v>0</v>
      </c>
      <c r="BL88" s="338">
        <v>0</v>
      </c>
      <c r="BM88" s="338">
        <v>0</v>
      </c>
      <c r="BN88" s="338">
        <v>0</v>
      </c>
      <c r="BO88" s="338">
        <v>0</v>
      </c>
      <c r="BP88" s="348"/>
      <c r="BQ88" s="350"/>
    </row>
    <row r="89" spans="1:69" ht="12.75" outlineLevel="1" x14ac:dyDescent="0.15">
      <c r="A89" s="33" t="s">
        <v>86</v>
      </c>
      <c r="B89" s="330">
        <v>35</v>
      </c>
      <c r="C89" s="264">
        <f>B89*160</f>
        <v>5600</v>
      </c>
      <c r="D89" s="334" t="s">
        <v>91</v>
      </c>
      <c r="E89" s="334" t="s">
        <v>91</v>
      </c>
      <c r="F89" s="334" t="s">
        <v>91</v>
      </c>
      <c r="G89" s="338">
        <v>0</v>
      </c>
      <c r="H89" s="338">
        <v>0</v>
      </c>
      <c r="I89" s="338">
        <v>0</v>
      </c>
      <c r="J89" s="338">
        <v>0</v>
      </c>
      <c r="K89" s="338">
        <v>0</v>
      </c>
      <c r="L89" s="338">
        <v>0</v>
      </c>
      <c r="M89" s="338">
        <v>0</v>
      </c>
      <c r="N89" s="338">
        <v>0</v>
      </c>
      <c r="O89" s="338">
        <v>0</v>
      </c>
      <c r="P89" s="338">
        <v>0</v>
      </c>
      <c r="Q89" s="338">
        <v>0</v>
      </c>
      <c r="R89" s="338">
        <v>0</v>
      </c>
      <c r="S89" s="338">
        <v>0</v>
      </c>
      <c r="T89" s="338">
        <v>0</v>
      </c>
      <c r="U89" s="338">
        <v>0</v>
      </c>
      <c r="V89" s="338">
        <v>0</v>
      </c>
      <c r="W89" s="338">
        <v>0</v>
      </c>
      <c r="X89" s="338">
        <v>0</v>
      </c>
      <c r="Y89" s="338">
        <v>0</v>
      </c>
      <c r="Z89" s="338">
        <v>0</v>
      </c>
      <c r="AA89" s="338">
        <v>0</v>
      </c>
      <c r="AB89" s="338">
        <v>0</v>
      </c>
      <c r="AC89" s="338">
        <v>0</v>
      </c>
      <c r="AD89" s="338">
        <v>0</v>
      </c>
      <c r="AE89" s="338">
        <v>0</v>
      </c>
      <c r="AF89" s="338">
        <v>0</v>
      </c>
      <c r="AG89" s="338">
        <v>0</v>
      </c>
      <c r="AH89" s="338">
        <v>0</v>
      </c>
      <c r="AI89" s="338">
        <v>0</v>
      </c>
      <c r="AJ89" s="338">
        <v>0</v>
      </c>
      <c r="AK89" s="338">
        <v>0</v>
      </c>
      <c r="AL89" s="338">
        <v>0</v>
      </c>
      <c r="AM89" s="338">
        <v>0</v>
      </c>
      <c r="AN89" s="338">
        <v>0</v>
      </c>
      <c r="AO89" s="338">
        <v>0</v>
      </c>
      <c r="AP89" s="338">
        <v>0</v>
      </c>
      <c r="AQ89" s="338">
        <v>0</v>
      </c>
      <c r="AR89" s="338">
        <v>0</v>
      </c>
      <c r="AS89" s="338">
        <v>0</v>
      </c>
      <c r="AT89" s="338">
        <v>0</v>
      </c>
      <c r="AU89" s="338">
        <v>0</v>
      </c>
      <c r="AV89" s="338">
        <v>0</v>
      </c>
      <c r="AW89" s="338">
        <v>0</v>
      </c>
      <c r="AX89" s="338">
        <v>0</v>
      </c>
      <c r="AY89" s="338">
        <v>0</v>
      </c>
      <c r="AZ89" s="338">
        <v>0</v>
      </c>
      <c r="BA89" s="338">
        <v>0</v>
      </c>
      <c r="BB89" s="338">
        <v>0</v>
      </c>
      <c r="BC89" s="338">
        <v>0</v>
      </c>
      <c r="BD89" s="338">
        <v>0</v>
      </c>
      <c r="BE89" s="338">
        <v>0</v>
      </c>
      <c r="BF89" s="338">
        <v>0</v>
      </c>
      <c r="BG89" s="338">
        <v>0</v>
      </c>
      <c r="BH89" s="338">
        <v>0</v>
      </c>
      <c r="BI89" s="338">
        <v>0</v>
      </c>
      <c r="BJ89" s="338">
        <v>0</v>
      </c>
      <c r="BK89" s="338">
        <v>0</v>
      </c>
      <c r="BL89" s="338">
        <v>0</v>
      </c>
      <c r="BM89" s="338">
        <v>0</v>
      </c>
      <c r="BN89" s="338">
        <v>0</v>
      </c>
      <c r="BO89" s="338">
        <v>0</v>
      </c>
      <c r="BP89" s="348"/>
      <c r="BQ89" s="350"/>
    </row>
    <row r="90" spans="1:69" ht="12.75" outlineLevel="1" x14ac:dyDescent="0.15">
      <c r="B90" s="330"/>
      <c r="C90" s="265"/>
      <c r="D90" s="335"/>
      <c r="E90" s="335"/>
      <c r="F90" s="335"/>
      <c r="G90" s="338"/>
      <c r="H90" s="338"/>
      <c r="I90" s="338"/>
      <c r="J90" s="338"/>
      <c r="K90" s="338"/>
      <c r="L90" s="338"/>
      <c r="M90" s="338"/>
      <c r="N90" s="338"/>
      <c r="O90" s="338"/>
      <c r="P90" s="338"/>
      <c r="Q90" s="338"/>
      <c r="R90" s="338"/>
      <c r="S90" s="338"/>
      <c r="T90" s="338"/>
      <c r="U90" s="338"/>
      <c r="V90" s="338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Q90" s="338"/>
      <c r="AR90" s="338"/>
      <c r="AS90" s="338"/>
      <c r="AT90" s="338"/>
      <c r="AU90" s="338"/>
      <c r="AV90" s="338"/>
      <c r="AW90" s="338"/>
      <c r="AX90" s="338"/>
      <c r="AY90" s="338"/>
      <c r="AZ90" s="338"/>
      <c r="BA90" s="338"/>
      <c r="BB90" s="338"/>
      <c r="BC90" s="338"/>
      <c r="BD90" s="338"/>
      <c r="BE90" s="338"/>
      <c r="BF90" s="338"/>
      <c r="BG90" s="338"/>
      <c r="BH90" s="338"/>
      <c r="BI90" s="338"/>
      <c r="BJ90" s="338"/>
      <c r="BK90" s="338"/>
      <c r="BL90" s="338"/>
      <c r="BM90" s="338"/>
      <c r="BN90" s="338"/>
      <c r="BO90" s="338"/>
      <c r="BP90" s="348"/>
      <c r="BQ90" s="350"/>
    </row>
    <row r="91" spans="1:69" ht="12.75" outlineLevel="1" x14ac:dyDescent="0.15">
      <c r="A91" s="33" t="s">
        <v>110</v>
      </c>
      <c r="B91" s="330">
        <v>110000</v>
      </c>
      <c r="C91" s="264">
        <f>B91/12</f>
        <v>9166.6666666666661</v>
      </c>
      <c r="D91" s="334" t="s">
        <v>64</v>
      </c>
      <c r="E91" s="334" t="s">
        <v>64</v>
      </c>
      <c r="F91" s="334" t="s">
        <v>64</v>
      </c>
      <c r="G91" s="338">
        <v>0</v>
      </c>
      <c r="H91" s="338">
        <v>0</v>
      </c>
      <c r="I91" s="338">
        <v>0</v>
      </c>
      <c r="J91" s="338">
        <v>0</v>
      </c>
      <c r="K91" s="338">
        <v>0</v>
      </c>
      <c r="L91" s="338">
        <v>0</v>
      </c>
      <c r="M91" s="338">
        <v>0</v>
      </c>
      <c r="N91" s="338">
        <v>0</v>
      </c>
      <c r="O91" s="338">
        <v>0</v>
      </c>
      <c r="P91" s="338">
        <v>0</v>
      </c>
      <c r="Q91" s="338">
        <v>0</v>
      </c>
      <c r="R91" s="338">
        <v>0</v>
      </c>
      <c r="S91" s="338">
        <v>0</v>
      </c>
      <c r="T91" s="338">
        <v>0</v>
      </c>
      <c r="U91" s="338">
        <v>0</v>
      </c>
      <c r="V91" s="338">
        <v>0</v>
      </c>
      <c r="W91" s="338">
        <v>0</v>
      </c>
      <c r="X91" s="338">
        <v>0</v>
      </c>
      <c r="Y91" s="338">
        <v>0</v>
      </c>
      <c r="Z91" s="338">
        <v>0</v>
      </c>
      <c r="AA91" s="338">
        <v>0</v>
      </c>
      <c r="AB91" s="338">
        <v>0</v>
      </c>
      <c r="AC91" s="338">
        <v>0</v>
      </c>
      <c r="AD91" s="338">
        <v>0</v>
      </c>
      <c r="AE91" s="338">
        <v>0</v>
      </c>
      <c r="AF91" s="338">
        <v>0</v>
      </c>
      <c r="AG91" s="338">
        <v>0</v>
      </c>
      <c r="AH91" s="338">
        <v>0</v>
      </c>
      <c r="AI91" s="338">
        <v>0</v>
      </c>
      <c r="AJ91" s="338">
        <v>0</v>
      </c>
      <c r="AK91" s="338">
        <v>0</v>
      </c>
      <c r="AL91" s="338">
        <v>0</v>
      </c>
      <c r="AM91" s="338">
        <v>0</v>
      </c>
      <c r="AN91" s="338">
        <v>0</v>
      </c>
      <c r="AO91" s="338">
        <v>0</v>
      </c>
      <c r="AP91" s="338">
        <v>0</v>
      </c>
      <c r="AQ91" s="338">
        <v>0</v>
      </c>
      <c r="AR91" s="338">
        <v>0</v>
      </c>
      <c r="AS91" s="338">
        <v>0</v>
      </c>
      <c r="AT91" s="338">
        <v>0</v>
      </c>
      <c r="AU91" s="338">
        <v>0</v>
      </c>
      <c r="AV91" s="338">
        <v>0</v>
      </c>
      <c r="AW91" s="338">
        <v>0</v>
      </c>
      <c r="AX91" s="338">
        <v>0</v>
      </c>
      <c r="AY91" s="338">
        <v>0</v>
      </c>
      <c r="AZ91" s="338">
        <v>0</v>
      </c>
      <c r="BA91" s="338">
        <v>0</v>
      </c>
      <c r="BB91" s="338">
        <v>0</v>
      </c>
      <c r="BC91" s="338">
        <v>0</v>
      </c>
      <c r="BD91" s="338">
        <v>0</v>
      </c>
      <c r="BE91" s="338">
        <v>0</v>
      </c>
      <c r="BF91" s="338">
        <v>0</v>
      </c>
      <c r="BG91" s="338">
        <v>0</v>
      </c>
      <c r="BH91" s="338">
        <v>0</v>
      </c>
      <c r="BI91" s="338">
        <v>0</v>
      </c>
      <c r="BJ91" s="338">
        <v>0</v>
      </c>
      <c r="BK91" s="338">
        <v>0</v>
      </c>
      <c r="BL91" s="338">
        <v>0</v>
      </c>
      <c r="BM91" s="338">
        <v>0</v>
      </c>
      <c r="BN91" s="338">
        <v>0</v>
      </c>
      <c r="BO91" s="338">
        <v>0</v>
      </c>
      <c r="BP91" s="348"/>
      <c r="BQ91" s="350"/>
    </row>
    <row r="92" spans="1:69" s="18" customFormat="1" ht="12.75" outlineLevel="1" x14ac:dyDescent="0.15">
      <c r="A92" s="33" t="s">
        <v>86</v>
      </c>
      <c r="B92" s="330">
        <v>85</v>
      </c>
      <c r="C92" s="264">
        <f>B92*160</f>
        <v>13600</v>
      </c>
      <c r="D92" s="334" t="s">
        <v>91</v>
      </c>
      <c r="E92" s="334" t="s">
        <v>91</v>
      </c>
      <c r="F92" s="334" t="s">
        <v>91</v>
      </c>
      <c r="G92" s="338">
        <v>0</v>
      </c>
      <c r="H92" s="338">
        <v>0</v>
      </c>
      <c r="I92" s="338">
        <v>0</v>
      </c>
      <c r="J92" s="338">
        <v>0</v>
      </c>
      <c r="K92" s="338">
        <v>0</v>
      </c>
      <c r="L92" s="338">
        <v>0</v>
      </c>
      <c r="M92" s="338">
        <v>0</v>
      </c>
      <c r="N92" s="338">
        <v>0</v>
      </c>
      <c r="O92" s="338">
        <v>0</v>
      </c>
      <c r="P92" s="338">
        <v>0</v>
      </c>
      <c r="Q92" s="338">
        <v>0</v>
      </c>
      <c r="R92" s="338">
        <v>0</v>
      </c>
      <c r="S92" s="338">
        <v>0</v>
      </c>
      <c r="T92" s="338">
        <v>0</v>
      </c>
      <c r="U92" s="338">
        <v>0</v>
      </c>
      <c r="V92" s="338">
        <v>0</v>
      </c>
      <c r="W92" s="338">
        <v>0</v>
      </c>
      <c r="X92" s="338">
        <v>0</v>
      </c>
      <c r="Y92" s="338">
        <v>0</v>
      </c>
      <c r="Z92" s="338">
        <v>0</v>
      </c>
      <c r="AA92" s="338">
        <v>0</v>
      </c>
      <c r="AB92" s="338">
        <v>0</v>
      </c>
      <c r="AC92" s="338">
        <v>0</v>
      </c>
      <c r="AD92" s="338">
        <v>0</v>
      </c>
      <c r="AE92" s="338">
        <v>0</v>
      </c>
      <c r="AF92" s="338">
        <v>0</v>
      </c>
      <c r="AG92" s="338">
        <v>0</v>
      </c>
      <c r="AH92" s="338">
        <v>0</v>
      </c>
      <c r="AI92" s="338">
        <v>0</v>
      </c>
      <c r="AJ92" s="338">
        <v>0</v>
      </c>
      <c r="AK92" s="338">
        <v>0</v>
      </c>
      <c r="AL92" s="338">
        <v>0</v>
      </c>
      <c r="AM92" s="338">
        <v>0</v>
      </c>
      <c r="AN92" s="338">
        <v>0</v>
      </c>
      <c r="AO92" s="338">
        <v>0</v>
      </c>
      <c r="AP92" s="338">
        <v>0</v>
      </c>
      <c r="AQ92" s="338">
        <v>0</v>
      </c>
      <c r="AR92" s="338">
        <v>0</v>
      </c>
      <c r="AS92" s="338">
        <v>0</v>
      </c>
      <c r="AT92" s="338">
        <v>0</v>
      </c>
      <c r="AU92" s="338">
        <v>0</v>
      </c>
      <c r="AV92" s="338">
        <v>0</v>
      </c>
      <c r="AW92" s="338">
        <v>0</v>
      </c>
      <c r="AX92" s="338">
        <v>0</v>
      </c>
      <c r="AY92" s="338">
        <v>0</v>
      </c>
      <c r="AZ92" s="338">
        <v>0</v>
      </c>
      <c r="BA92" s="338">
        <v>0</v>
      </c>
      <c r="BB92" s="338">
        <v>0</v>
      </c>
      <c r="BC92" s="338">
        <v>0</v>
      </c>
      <c r="BD92" s="338">
        <v>0</v>
      </c>
      <c r="BE92" s="338">
        <v>0</v>
      </c>
      <c r="BF92" s="338">
        <v>0</v>
      </c>
      <c r="BG92" s="338">
        <v>0</v>
      </c>
      <c r="BH92" s="338">
        <v>0</v>
      </c>
      <c r="BI92" s="338">
        <v>0</v>
      </c>
      <c r="BJ92" s="338">
        <v>0</v>
      </c>
      <c r="BK92" s="338">
        <v>0</v>
      </c>
      <c r="BL92" s="338">
        <v>0</v>
      </c>
      <c r="BM92" s="338">
        <v>0</v>
      </c>
      <c r="BN92" s="338">
        <v>0</v>
      </c>
      <c r="BO92" s="338">
        <v>0</v>
      </c>
      <c r="BP92" s="348"/>
      <c r="BQ92" s="349"/>
    </row>
    <row r="93" spans="1:69" ht="12.75" outlineLevel="1" x14ac:dyDescent="0.15">
      <c r="B93" s="330"/>
      <c r="C93" s="265"/>
      <c r="D93" s="335"/>
      <c r="E93" s="335"/>
      <c r="F93" s="335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8"/>
      <c r="T93" s="338"/>
      <c r="U93" s="338"/>
      <c r="V93" s="338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Q93" s="338"/>
      <c r="AR93" s="338"/>
      <c r="AS93" s="338"/>
      <c r="AT93" s="338"/>
      <c r="AU93" s="338"/>
      <c r="AV93" s="338"/>
      <c r="AW93" s="338"/>
      <c r="AX93" s="338"/>
      <c r="AY93" s="338"/>
      <c r="AZ93" s="338"/>
      <c r="BA93" s="338"/>
      <c r="BB93" s="338"/>
      <c r="BC93" s="338"/>
      <c r="BD93" s="338"/>
      <c r="BE93" s="338"/>
      <c r="BF93" s="338"/>
      <c r="BG93" s="338"/>
      <c r="BH93" s="338"/>
      <c r="BI93" s="338"/>
      <c r="BJ93" s="338"/>
      <c r="BK93" s="338"/>
      <c r="BL93" s="338"/>
      <c r="BM93" s="338"/>
      <c r="BN93" s="338"/>
      <c r="BO93" s="338"/>
      <c r="BP93" s="348"/>
      <c r="BQ93" s="350"/>
    </row>
    <row r="94" spans="1:69" ht="12.75" outlineLevel="1" x14ac:dyDescent="0.15">
      <c r="A94" s="33" t="s">
        <v>32</v>
      </c>
      <c r="B94" s="330">
        <v>65000</v>
      </c>
      <c r="C94" s="264">
        <f>B94/12</f>
        <v>5416.666666666667</v>
      </c>
      <c r="D94" s="334" t="s">
        <v>64</v>
      </c>
      <c r="E94" s="334" t="s">
        <v>64</v>
      </c>
      <c r="F94" s="334" t="s">
        <v>64</v>
      </c>
      <c r="G94" s="338">
        <v>0</v>
      </c>
      <c r="H94" s="338">
        <v>0</v>
      </c>
      <c r="I94" s="338">
        <v>0</v>
      </c>
      <c r="J94" s="338">
        <v>0</v>
      </c>
      <c r="K94" s="338">
        <v>0</v>
      </c>
      <c r="L94" s="338">
        <v>0</v>
      </c>
      <c r="M94" s="338">
        <v>0</v>
      </c>
      <c r="N94" s="338">
        <v>0</v>
      </c>
      <c r="O94" s="338">
        <v>0</v>
      </c>
      <c r="P94" s="338">
        <v>0</v>
      </c>
      <c r="Q94" s="338">
        <v>0</v>
      </c>
      <c r="R94" s="338">
        <v>0</v>
      </c>
      <c r="S94" s="338">
        <v>0</v>
      </c>
      <c r="T94" s="338">
        <v>0</v>
      </c>
      <c r="U94" s="338">
        <v>0</v>
      </c>
      <c r="V94" s="338">
        <v>0</v>
      </c>
      <c r="W94" s="338">
        <v>0</v>
      </c>
      <c r="X94" s="338">
        <v>0</v>
      </c>
      <c r="Y94" s="338">
        <v>0</v>
      </c>
      <c r="Z94" s="338">
        <v>0</v>
      </c>
      <c r="AA94" s="338">
        <v>0</v>
      </c>
      <c r="AB94" s="338">
        <v>0</v>
      </c>
      <c r="AC94" s="338">
        <v>0</v>
      </c>
      <c r="AD94" s="338">
        <v>0</v>
      </c>
      <c r="AE94" s="338">
        <v>0</v>
      </c>
      <c r="AF94" s="338">
        <v>0</v>
      </c>
      <c r="AG94" s="338">
        <v>0</v>
      </c>
      <c r="AH94" s="338">
        <v>0</v>
      </c>
      <c r="AI94" s="338">
        <v>0</v>
      </c>
      <c r="AJ94" s="338">
        <v>0</v>
      </c>
      <c r="AK94" s="338">
        <v>0</v>
      </c>
      <c r="AL94" s="338">
        <v>0</v>
      </c>
      <c r="AM94" s="338">
        <v>0</v>
      </c>
      <c r="AN94" s="338">
        <v>0</v>
      </c>
      <c r="AO94" s="338">
        <v>0</v>
      </c>
      <c r="AP94" s="338">
        <v>0</v>
      </c>
      <c r="AQ94" s="338">
        <v>0</v>
      </c>
      <c r="AR94" s="338">
        <v>0</v>
      </c>
      <c r="AS94" s="338">
        <v>0</v>
      </c>
      <c r="AT94" s="338">
        <v>0</v>
      </c>
      <c r="AU94" s="338">
        <v>0</v>
      </c>
      <c r="AV94" s="338">
        <v>0</v>
      </c>
      <c r="AW94" s="338">
        <v>0</v>
      </c>
      <c r="AX94" s="338">
        <v>0</v>
      </c>
      <c r="AY94" s="338">
        <v>0</v>
      </c>
      <c r="AZ94" s="338">
        <v>0</v>
      </c>
      <c r="BA94" s="338">
        <v>0</v>
      </c>
      <c r="BB94" s="338">
        <v>0</v>
      </c>
      <c r="BC94" s="338">
        <v>0</v>
      </c>
      <c r="BD94" s="338">
        <v>0</v>
      </c>
      <c r="BE94" s="338">
        <v>0</v>
      </c>
      <c r="BF94" s="338">
        <v>0</v>
      </c>
      <c r="BG94" s="338">
        <v>0</v>
      </c>
      <c r="BH94" s="338">
        <v>0</v>
      </c>
      <c r="BI94" s="338">
        <v>0</v>
      </c>
      <c r="BJ94" s="338">
        <v>0</v>
      </c>
      <c r="BK94" s="338">
        <v>0</v>
      </c>
      <c r="BL94" s="338">
        <v>0</v>
      </c>
      <c r="BM94" s="338">
        <v>0</v>
      </c>
      <c r="BN94" s="338">
        <v>0</v>
      </c>
      <c r="BO94" s="338">
        <v>0</v>
      </c>
      <c r="BP94" s="348"/>
      <c r="BQ94" s="350"/>
    </row>
    <row r="95" spans="1:69" ht="12.75" outlineLevel="1" x14ac:dyDescent="0.15">
      <c r="A95" s="33" t="s">
        <v>86</v>
      </c>
      <c r="B95" s="330">
        <v>35</v>
      </c>
      <c r="C95" s="264">
        <f>B95*160</f>
        <v>5600</v>
      </c>
      <c r="D95" s="334" t="s">
        <v>91</v>
      </c>
      <c r="E95" s="334" t="s">
        <v>91</v>
      </c>
      <c r="F95" s="334" t="s">
        <v>91</v>
      </c>
      <c r="G95" s="338">
        <v>0</v>
      </c>
      <c r="H95" s="338">
        <v>0</v>
      </c>
      <c r="I95" s="338">
        <v>0</v>
      </c>
      <c r="J95" s="338">
        <v>0</v>
      </c>
      <c r="K95" s="338">
        <v>0</v>
      </c>
      <c r="L95" s="338">
        <v>0</v>
      </c>
      <c r="M95" s="338">
        <v>0</v>
      </c>
      <c r="N95" s="338">
        <v>0</v>
      </c>
      <c r="O95" s="338">
        <v>0</v>
      </c>
      <c r="P95" s="338">
        <v>0</v>
      </c>
      <c r="Q95" s="338">
        <v>0</v>
      </c>
      <c r="R95" s="338">
        <v>0</v>
      </c>
      <c r="S95" s="338">
        <v>0</v>
      </c>
      <c r="T95" s="338">
        <v>0</v>
      </c>
      <c r="U95" s="338">
        <v>0</v>
      </c>
      <c r="V95" s="338">
        <v>0</v>
      </c>
      <c r="W95" s="338">
        <v>0</v>
      </c>
      <c r="X95" s="338">
        <v>0</v>
      </c>
      <c r="Y95" s="338">
        <v>0</v>
      </c>
      <c r="Z95" s="338">
        <v>0</v>
      </c>
      <c r="AA95" s="338">
        <v>0</v>
      </c>
      <c r="AB95" s="338">
        <v>0</v>
      </c>
      <c r="AC95" s="338">
        <v>0</v>
      </c>
      <c r="AD95" s="338">
        <v>0</v>
      </c>
      <c r="AE95" s="338">
        <v>0</v>
      </c>
      <c r="AF95" s="338">
        <v>0</v>
      </c>
      <c r="AG95" s="338">
        <v>0</v>
      </c>
      <c r="AH95" s="338">
        <v>0</v>
      </c>
      <c r="AI95" s="338">
        <v>0</v>
      </c>
      <c r="AJ95" s="338">
        <v>0</v>
      </c>
      <c r="AK95" s="338">
        <v>0</v>
      </c>
      <c r="AL95" s="338">
        <v>0</v>
      </c>
      <c r="AM95" s="338">
        <v>0</v>
      </c>
      <c r="AN95" s="338">
        <v>0</v>
      </c>
      <c r="AO95" s="338">
        <v>0</v>
      </c>
      <c r="AP95" s="338">
        <v>0</v>
      </c>
      <c r="AQ95" s="338">
        <v>0</v>
      </c>
      <c r="AR95" s="338">
        <v>0</v>
      </c>
      <c r="AS95" s="338">
        <v>0</v>
      </c>
      <c r="AT95" s="338">
        <v>0</v>
      </c>
      <c r="AU95" s="338">
        <v>0</v>
      </c>
      <c r="AV95" s="338">
        <v>0</v>
      </c>
      <c r="AW95" s="338">
        <v>0</v>
      </c>
      <c r="AX95" s="338">
        <v>0</v>
      </c>
      <c r="AY95" s="338">
        <v>0</v>
      </c>
      <c r="AZ95" s="338">
        <v>0</v>
      </c>
      <c r="BA95" s="338">
        <v>0</v>
      </c>
      <c r="BB95" s="338">
        <v>0</v>
      </c>
      <c r="BC95" s="338">
        <v>0</v>
      </c>
      <c r="BD95" s="338">
        <v>0</v>
      </c>
      <c r="BE95" s="338">
        <v>0</v>
      </c>
      <c r="BF95" s="338">
        <v>0</v>
      </c>
      <c r="BG95" s="338">
        <v>0</v>
      </c>
      <c r="BH95" s="338">
        <v>0</v>
      </c>
      <c r="BI95" s="338">
        <v>0</v>
      </c>
      <c r="BJ95" s="338">
        <v>0</v>
      </c>
      <c r="BK95" s="338">
        <v>0</v>
      </c>
      <c r="BL95" s="338">
        <v>0</v>
      </c>
      <c r="BM95" s="338">
        <v>0</v>
      </c>
      <c r="BN95" s="338">
        <v>0</v>
      </c>
      <c r="BO95" s="338">
        <v>0</v>
      </c>
      <c r="BP95" s="348"/>
      <c r="BQ95" s="350"/>
    </row>
    <row r="96" spans="1:69" ht="12.75" outlineLevel="1" x14ac:dyDescent="0.15">
      <c r="B96" s="330"/>
      <c r="C96" s="265"/>
      <c r="D96" s="335"/>
      <c r="E96" s="335"/>
      <c r="F96" s="335"/>
      <c r="G96" s="338"/>
      <c r="H96" s="338"/>
      <c r="I96" s="338"/>
      <c r="J96" s="338"/>
      <c r="K96" s="338"/>
      <c r="L96" s="338"/>
      <c r="M96" s="338"/>
      <c r="N96" s="338"/>
      <c r="O96" s="338"/>
      <c r="P96" s="338"/>
      <c r="Q96" s="338"/>
      <c r="R96" s="338"/>
      <c r="S96" s="338"/>
      <c r="T96" s="338"/>
      <c r="U96" s="338"/>
      <c r="V96" s="338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Q96" s="338"/>
      <c r="AR96" s="338"/>
      <c r="AS96" s="338"/>
      <c r="AT96" s="338"/>
      <c r="AU96" s="338"/>
      <c r="AV96" s="338"/>
      <c r="AW96" s="338"/>
      <c r="AX96" s="338"/>
      <c r="AY96" s="338"/>
      <c r="AZ96" s="338"/>
      <c r="BA96" s="338"/>
      <c r="BB96" s="338"/>
      <c r="BC96" s="338"/>
      <c r="BD96" s="338"/>
      <c r="BE96" s="338"/>
      <c r="BF96" s="338"/>
      <c r="BG96" s="338"/>
      <c r="BH96" s="338"/>
      <c r="BI96" s="338"/>
      <c r="BJ96" s="338"/>
      <c r="BK96" s="338"/>
      <c r="BL96" s="338"/>
      <c r="BM96" s="338"/>
      <c r="BN96" s="338"/>
      <c r="BO96" s="338"/>
      <c r="BP96" s="348"/>
      <c r="BQ96" s="350"/>
    </row>
    <row r="97" spans="1:69" ht="12.75" outlineLevel="1" x14ac:dyDescent="0.15">
      <c r="A97" s="33" t="s">
        <v>29</v>
      </c>
      <c r="B97" s="330">
        <v>75000</v>
      </c>
      <c r="C97" s="264">
        <f>B97/12</f>
        <v>6250</v>
      </c>
      <c r="D97" s="334" t="s">
        <v>64</v>
      </c>
      <c r="E97" s="334" t="s">
        <v>64</v>
      </c>
      <c r="F97" s="334" t="s">
        <v>64</v>
      </c>
      <c r="G97" s="338">
        <v>0</v>
      </c>
      <c r="H97" s="338">
        <v>0</v>
      </c>
      <c r="I97" s="338">
        <v>0</v>
      </c>
      <c r="J97" s="338">
        <v>0</v>
      </c>
      <c r="K97" s="338">
        <v>0</v>
      </c>
      <c r="L97" s="338">
        <v>0</v>
      </c>
      <c r="M97" s="338">
        <v>0</v>
      </c>
      <c r="N97" s="338">
        <v>0</v>
      </c>
      <c r="O97" s="338">
        <v>0</v>
      </c>
      <c r="P97" s="338">
        <v>0</v>
      </c>
      <c r="Q97" s="338">
        <v>0</v>
      </c>
      <c r="R97" s="338">
        <v>0</v>
      </c>
      <c r="S97" s="338">
        <v>0</v>
      </c>
      <c r="T97" s="338">
        <v>0</v>
      </c>
      <c r="U97" s="338">
        <v>0</v>
      </c>
      <c r="V97" s="338">
        <v>0</v>
      </c>
      <c r="W97" s="338">
        <v>0</v>
      </c>
      <c r="X97" s="338">
        <v>0</v>
      </c>
      <c r="Y97" s="338">
        <v>0</v>
      </c>
      <c r="Z97" s="338">
        <v>0</v>
      </c>
      <c r="AA97" s="338">
        <v>0</v>
      </c>
      <c r="AB97" s="338">
        <v>0</v>
      </c>
      <c r="AC97" s="338">
        <v>0</v>
      </c>
      <c r="AD97" s="338">
        <v>0</v>
      </c>
      <c r="AE97" s="338">
        <v>0</v>
      </c>
      <c r="AF97" s="338">
        <v>0</v>
      </c>
      <c r="AG97" s="338">
        <v>0</v>
      </c>
      <c r="AH97" s="338">
        <v>0</v>
      </c>
      <c r="AI97" s="338">
        <v>0</v>
      </c>
      <c r="AJ97" s="338">
        <v>0</v>
      </c>
      <c r="AK97" s="338">
        <v>0</v>
      </c>
      <c r="AL97" s="338">
        <v>0</v>
      </c>
      <c r="AM97" s="338">
        <v>0</v>
      </c>
      <c r="AN97" s="338">
        <v>0</v>
      </c>
      <c r="AO97" s="338">
        <v>0</v>
      </c>
      <c r="AP97" s="338">
        <v>0</v>
      </c>
      <c r="AQ97" s="338">
        <v>0</v>
      </c>
      <c r="AR97" s="338">
        <v>0</v>
      </c>
      <c r="AS97" s="338">
        <v>0</v>
      </c>
      <c r="AT97" s="338">
        <v>0</v>
      </c>
      <c r="AU97" s="338">
        <v>0</v>
      </c>
      <c r="AV97" s="338">
        <v>0</v>
      </c>
      <c r="AW97" s="338">
        <v>0</v>
      </c>
      <c r="AX97" s="338">
        <v>0</v>
      </c>
      <c r="AY97" s="338">
        <v>0</v>
      </c>
      <c r="AZ97" s="338">
        <v>0</v>
      </c>
      <c r="BA97" s="338">
        <v>0</v>
      </c>
      <c r="BB97" s="338">
        <v>0</v>
      </c>
      <c r="BC97" s="338">
        <v>0</v>
      </c>
      <c r="BD97" s="338">
        <v>0</v>
      </c>
      <c r="BE97" s="338">
        <v>0</v>
      </c>
      <c r="BF97" s="338">
        <v>0</v>
      </c>
      <c r="BG97" s="338">
        <v>0</v>
      </c>
      <c r="BH97" s="338">
        <v>0</v>
      </c>
      <c r="BI97" s="338">
        <v>0</v>
      </c>
      <c r="BJ97" s="338">
        <v>0</v>
      </c>
      <c r="BK97" s="338">
        <v>0</v>
      </c>
      <c r="BL97" s="338">
        <v>0</v>
      </c>
      <c r="BM97" s="338">
        <v>0</v>
      </c>
      <c r="BN97" s="338">
        <v>0</v>
      </c>
      <c r="BO97" s="338">
        <v>0</v>
      </c>
      <c r="BP97" s="348"/>
      <c r="BQ97" s="350"/>
    </row>
    <row r="98" spans="1:69" s="18" customFormat="1" ht="12.75" outlineLevel="1" x14ac:dyDescent="0.15">
      <c r="A98" s="33" t="s">
        <v>86</v>
      </c>
      <c r="B98" s="330">
        <v>65</v>
      </c>
      <c r="C98" s="264">
        <f>B98*160</f>
        <v>10400</v>
      </c>
      <c r="D98" s="334" t="s">
        <v>91</v>
      </c>
      <c r="E98" s="334" t="s">
        <v>91</v>
      </c>
      <c r="F98" s="334" t="s">
        <v>91</v>
      </c>
      <c r="G98" s="338">
        <v>0</v>
      </c>
      <c r="H98" s="338">
        <v>0</v>
      </c>
      <c r="I98" s="338">
        <v>0</v>
      </c>
      <c r="J98" s="338">
        <v>0</v>
      </c>
      <c r="K98" s="338">
        <v>0</v>
      </c>
      <c r="L98" s="338">
        <v>0</v>
      </c>
      <c r="M98" s="338">
        <v>0</v>
      </c>
      <c r="N98" s="338">
        <v>0</v>
      </c>
      <c r="O98" s="338">
        <v>0</v>
      </c>
      <c r="P98" s="338">
        <v>0</v>
      </c>
      <c r="Q98" s="338">
        <v>0</v>
      </c>
      <c r="R98" s="338">
        <v>0</v>
      </c>
      <c r="S98" s="338">
        <v>0</v>
      </c>
      <c r="T98" s="338">
        <v>0</v>
      </c>
      <c r="U98" s="338">
        <v>0</v>
      </c>
      <c r="V98" s="338">
        <v>0</v>
      </c>
      <c r="W98" s="338">
        <v>0</v>
      </c>
      <c r="X98" s="338">
        <v>0</v>
      </c>
      <c r="Y98" s="338">
        <v>0</v>
      </c>
      <c r="Z98" s="338">
        <v>0</v>
      </c>
      <c r="AA98" s="338">
        <v>0</v>
      </c>
      <c r="AB98" s="338">
        <v>0</v>
      </c>
      <c r="AC98" s="338">
        <v>0</v>
      </c>
      <c r="AD98" s="338">
        <v>0</v>
      </c>
      <c r="AE98" s="338">
        <v>0</v>
      </c>
      <c r="AF98" s="338">
        <v>0</v>
      </c>
      <c r="AG98" s="338">
        <v>0</v>
      </c>
      <c r="AH98" s="338">
        <v>0</v>
      </c>
      <c r="AI98" s="338">
        <v>0</v>
      </c>
      <c r="AJ98" s="338">
        <v>0</v>
      </c>
      <c r="AK98" s="338">
        <v>0</v>
      </c>
      <c r="AL98" s="338">
        <v>0</v>
      </c>
      <c r="AM98" s="338">
        <v>0</v>
      </c>
      <c r="AN98" s="338">
        <v>0</v>
      </c>
      <c r="AO98" s="338">
        <v>0</v>
      </c>
      <c r="AP98" s="338">
        <v>0</v>
      </c>
      <c r="AQ98" s="338">
        <v>0</v>
      </c>
      <c r="AR98" s="338">
        <v>0</v>
      </c>
      <c r="AS98" s="338">
        <v>0</v>
      </c>
      <c r="AT98" s="338">
        <v>0</v>
      </c>
      <c r="AU98" s="338">
        <v>0</v>
      </c>
      <c r="AV98" s="338">
        <v>0</v>
      </c>
      <c r="AW98" s="338">
        <v>0</v>
      </c>
      <c r="AX98" s="338">
        <v>0</v>
      </c>
      <c r="AY98" s="338">
        <v>0</v>
      </c>
      <c r="AZ98" s="338">
        <v>0</v>
      </c>
      <c r="BA98" s="338">
        <v>0</v>
      </c>
      <c r="BB98" s="338">
        <v>0</v>
      </c>
      <c r="BC98" s="338">
        <v>0</v>
      </c>
      <c r="BD98" s="338">
        <v>0</v>
      </c>
      <c r="BE98" s="338">
        <v>0</v>
      </c>
      <c r="BF98" s="338">
        <v>0</v>
      </c>
      <c r="BG98" s="338">
        <v>0</v>
      </c>
      <c r="BH98" s="338">
        <v>0</v>
      </c>
      <c r="BI98" s="338">
        <v>0</v>
      </c>
      <c r="BJ98" s="338">
        <v>0</v>
      </c>
      <c r="BK98" s="338">
        <v>0</v>
      </c>
      <c r="BL98" s="338">
        <v>0</v>
      </c>
      <c r="BM98" s="338">
        <v>0</v>
      </c>
      <c r="BN98" s="338">
        <v>0</v>
      </c>
      <c r="BO98" s="338">
        <v>0</v>
      </c>
      <c r="BP98" s="348"/>
      <c r="BQ98" s="349"/>
    </row>
    <row r="99" spans="1:69" ht="12.75" outlineLevel="1" x14ac:dyDescent="0.15">
      <c r="B99" s="330"/>
      <c r="C99" s="265"/>
      <c r="D99" s="335"/>
      <c r="E99" s="335"/>
      <c r="F99" s="335"/>
      <c r="G99" s="338"/>
      <c r="H99" s="338"/>
      <c r="I99" s="338"/>
      <c r="J99" s="338"/>
      <c r="K99" s="338"/>
      <c r="L99" s="338"/>
      <c r="M99" s="338"/>
      <c r="N99" s="338"/>
      <c r="O99" s="338"/>
      <c r="P99" s="338"/>
      <c r="Q99" s="338"/>
      <c r="R99" s="338"/>
      <c r="S99" s="338"/>
      <c r="T99" s="338"/>
      <c r="U99" s="338"/>
      <c r="V99" s="338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Q99" s="338"/>
      <c r="AR99" s="338"/>
      <c r="AS99" s="338"/>
      <c r="AT99" s="338"/>
      <c r="AU99" s="338"/>
      <c r="AV99" s="338"/>
      <c r="AW99" s="338"/>
      <c r="AX99" s="338"/>
      <c r="AY99" s="338"/>
      <c r="AZ99" s="338"/>
      <c r="BA99" s="338"/>
      <c r="BB99" s="338"/>
      <c r="BC99" s="338"/>
      <c r="BD99" s="338"/>
      <c r="BE99" s="338"/>
      <c r="BF99" s="338"/>
      <c r="BG99" s="338"/>
      <c r="BH99" s="338"/>
      <c r="BI99" s="338"/>
      <c r="BJ99" s="338"/>
      <c r="BK99" s="338"/>
      <c r="BL99" s="338"/>
      <c r="BM99" s="338"/>
      <c r="BN99" s="338"/>
      <c r="BO99" s="338"/>
      <c r="BP99" s="348"/>
      <c r="BQ99" s="350"/>
    </row>
    <row r="100" spans="1:69" ht="12.75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4" t="s">
        <v>64</v>
      </c>
      <c r="E100" s="334" t="s">
        <v>64</v>
      </c>
      <c r="F100" s="334" t="s">
        <v>64</v>
      </c>
      <c r="G100" s="338">
        <v>0</v>
      </c>
      <c r="H100" s="338">
        <v>0</v>
      </c>
      <c r="I100" s="338">
        <v>0</v>
      </c>
      <c r="J100" s="338">
        <v>0</v>
      </c>
      <c r="K100" s="338">
        <v>0</v>
      </c>
      <c r="L100" s="338">
        <v>0</v>
      </c>
      <c r="M100" s="338">
        <v>0</v>
      </c>
      <c r="N100" s="338">
        <v>0</v>
      </c>
      <c r="O100" s="338">
        <v>0</v>
      </c>
      <c r="P100" s="338">
        <v>0</v>
      </c>
      <c r="Q100" s="338">
        <v>0</v>
      </c>
      <c r="R100" s="338">
        <v>0</v>
      </c>
      <c r="S100" s="338">
        <v>0</v>
      </c>
      <c r="T100" s="338">
        <v>0</v>
      </c>
      <c r="U100" s="338">
        <v>0</v>
      </c>
      <c r="V100" s="338">
        <v>0</v>
      </c>
      <c r="W100" s="338">
        <v>0</v>
      </c>
      <c r="X100" s="338">
        <v>0</v>
      </c>
      <c r="Y100" s="338">
        <v>0</v>
      </c>
      <c r="Z100" s="338">
        <v>0</v>
      </c>
      <c r="AA100" s="338">
        <v>0</v>
      </c>
      <c r="AB100" s="338">
        <v>0</v>
      </c>
      <c r="AC100" s="338">
        <v>0</v>
      </c>
      <c r="AD100" s="338">
        <v>0</v>
      </c>
      <c r="AE100" s="338">
        <v>0</v>
      </c>
      <c r="AF100" s="338">
        <v>0</v>
      </c>
      <c r="AG100" s="338">
        <v>0</v>
      </c>
      <c r="AH100" s="338">
        <v>0</v>
      </c>
      <c r="AI100" s="338">
        <v>0</v>
      </c>
      <c r="AJ100" s="338">
        <v>0</v>
      </c>
      <c r="AK100" s="338">
        <v>0</v>
      </c>
      <c r="AL100" s="338">
        <v>0</v>
      </c>
      <c r="AM100" s="338">
        <v>0</v>
      </c>
      <c r="AN100" s="338">
        <v>0</v>
      </c>
      <c r="AO100" s="338">
        <v>0</v>
      </c>
      <c r="AP100" s="338">
        <v>0</v>
      </c>
      <c r="AQ100" s="338">
        <v>0</v>
      </c>
      <c r="AR100" s="338">
        <v>0</v>
      </c>
      <c r="AS100" s="338">
        <v>0</v>
      </c>
      <c r="AT100" s="338">
        <v>0</v>
      </c>
      <c r="AU100" s="338">
        <v>0</v>
      </c>
      <c r="AV100" s="338">
        <v>0</v>
      </c>
      <c r="AW100" s="338">
        <v>0</v>
      </c>
      <c r="AX100" s="338">
        <v>0</v>
      </c>
      <c r="AY100" s="338">
        <v>0</v>
      </c>
      <c r="AZ100" s="338">
        <v>0</v>
      </c>
      <c r="BA100" s="338">
        <v>0</v>
      </c>
      <c r="BB100" s="338">
        <v>0</v>
      </c>
      <c r="BC100" s="338">
        <v>0</v>
      </c>
      <c r="BD100" s="338">
        <v>0</v>
      </c>
      <c r="BE100" s="338">
        <v>0</v>
      </c>
      <c r="BF100" s="338">
        <v>0</v>
      </c>
      <c r="BG100" s="338">
        <v>0</v>
      </c>
      <c r="BH100" s="338">
        <v>0</v>
      </c>
      <c r="BI100" s="338">
        <v>0</v>
      </c>
      <c r="BJ100" s="338">
        <v>0</v>
      </c>
      <c r="BK100" s="338">
        <v>0</v>
      </c>
      <c r="BL100" s="338">
        <v>0</v>
      </c>
      <c r="BM100" s="338">
        <v>0</v>
      </c>
      <c r="BN100" s="338">
        <v>0</v>
      </c>
      <c r="BO100" s="338">
        <v>0</v>
      </c>
      <c r="BP100" s="348"/>
      <c r="BQ100" s="350"/>
    </row>
    <row r="101" spans="1:69" ht="12.75" outlineLevel="1" x14ac:dyDescent="0.15">
      <c r="A101" s="33" t="s">
        <v>86</v>
      </c>
      <c r="B101" s="330">
        <v>40</v>
      </c>
      <c r="C101" s="264">
        <f>B101*160</f>
        <v>6400</v>
      </c>
      <c r="D101" s="334" t="s">
        <v>91</v>
      </c>
      <c r="E101" s="334" t="s">
        <v>91</v>
      </c>
      <c r="F101" s="334" t="s">
        <v>91</v>
      </c>
      <c r="G101" s="338">
        <v>0</v>
      </c>
      <c r="H101" s="338">
        <v>0</v>
      </c>
      <c r="I101" s="338">
        <v>0</v>
      </c>
      <c r="J101" s="338">
        <v>0</v>
      </c>
      <c r="K101" s="338">
        <v>0</v>
      </c>
      <c r="L101" s="338">
        <v>0</v>
      </c>
      <c r="M101" s="338">
        <v>0</v>
      </c>
      <c r="N101" s="338">
        <v>0</v>
      </c>
      <c r="O101" s="338">
        <v>0</v>
      </c>
      <c r="P101" s="338">
        <v>0</v>
      </c>
      <c r="Q101" s="338">
        <v>0</v>
      </c>
      <c r="R101" s="338">
        <v>0</v>
      </c>
      <c r="S101" s="338">
        <v>0</v>
      </c>
      <c r="T101" s="338">
        <v>0</v>
      </c>
      <c r="U101" s="338">
        <v>0</v>
      </c>
      <c r="V101" s="338">
        <v>0</v>
      </c>
      <c r="W101" s="338">
        <v>0</v>
      </c>
      <c r="X101" s="338">
        <v>0</v>
      </c>
      <c r="Y101" s="338">
        <v>0</v>
      </c>
      <c r="Z101" s="338">
        <v>0</v>
      </c>
      <c r="AA101" s="338">
        <v>0</v>
      </c>
      <c r="AB101" s="338">
        <v>0</v>
      </c>
      <c r="AC101" s="338">
        <v>0</v>
      </c>
      <c r="AD101" s="338">
        <v>0</v>
      </c>
      <c r="AE101" s="338">
        <v>0</v>
      </c>
      <c r="AF101" s="338">
        <v>0</v>
      </c>
      <c r="AG101" s="338">
        <v>0</v>
      </c>
      <c r="AH101" s="338">
        <v>0</v>
      </c>
      <c r="AI101" s="338">
        <v>0</v>
      </c>
      <c r="AJ101" s="338">
        <v>0</v>
      </c>
      <c r="AK101" s="338">
        <v>0</v>
      </c>
      <c r="AL101" s="338">
        <v>0</v>
      </c>
      <c r="AM101" s="338">
        <v>0</v>
      </c>
      <c r="AN101" s="338">
        <v>0</v>
      </c>
      <c r="AO101" s="338">
        <v>0</v>
      </c>
      <c r="AP101" s="338">
        <v>0</v>
      </c>
      <c r="AQ101" s="338">
        <v>0</v>
      </c>
      <c r="AR101" s="338">
        <v>0</v>
      </c>
      <c r="AS101" s="338">
        <v>0</v>
      </c>
      <c r="AT101" s="338">
        <v>0</v>
      </c>
      <c r="AU101" s="338">
        <v>0</v>
      </c>
      <c r="AV101" s="338">
        <v>0</v>
      </c>
      <c r="AW101" s="338">
        <v>0</v>
      </c>
      <c r="AX101" s="338">
        <v>0</v>
      </c>
      <c r="AY101" s="338">
        <v>0</v>
      </c>
      <c r="AZ101" s="338">
        <v>0</v>
      </c>
      <c r="BA101" s="338">
        <v>0</v>
      </c>
      <c r="BB101" s="338">
        <v>0</v>
      </c>
      <c r="BC101" s="338">
        <v>0</v>
      </c>
      <c r="BD101" s="338">
        <v>0</v>
      </c>
      <c r="BE101" s="338">
        <v>0</v>
      </c>
      <c r="BF101" s="338">
        <v>0</v>
      </c>
      <c r="BG101" s="338">
        <v>0</v>
      </c>
      <c r="BH101" s="338">
        <v>0</v>
      </c>
      <c r="BI101" s="338">
        <v>0</v>
      </c>
      <c r="BJ101" s="338">
        <v>0</v>
      </c>
      <c r="BK101" s="338">
        <v>0</v>
      </c>
      <c r="BL101" s="338">
        <v>0</v>
      </c>
      <c r="BM101" s="338">
        <v>0</v>
      </c>
      <c r="BN101" s="338">
        <v>0</v>
      </c>
      <c r="BO101" s="338">
        <v>0</v>
      </c>
      <c r="BP101" s="348"/>
      <c r="BQ101" s="350"/>
    </row>
    <row r="102" spans="1:69" ht="12.75" outlineLevel="1" x14ac:dyDescent="0.15">
      <c r="B102" s="330"/>
      <c r="C102" s="265"/>
      <c r="D102" s="335"/>
      <c r="E102" s="335"/>
      <c r="F102" s="335"/>
      <c r="G102" s="338"/>
      <c r="H102" s="338"/>
      <c r="I102" s="338"/>
      <c r="J102" s="338"/>
      <c r="K102" s="338"/>
      <c r="L102" s="338"/>
      <c r="M102" s="338"/>
      <c r="N102" s="338"/>
      <c r="O102" s="338"/>
      <c r="P102" s="338"/>
      <c r="Q102" s="338"/>
      <c r="R102" s="338"/>
      <c r="S102" s="338"/>
      <c r="T102" s="338"/>
      <c r="U102" s="338"/>
      <c r="V102" s="338"/>
      <c r="W102" s="338"/>
      <c r="X102" s="338"/>
      <c r="Y102" s="338"/>
      <c r="Z102" s="338"/>
      <c r="AA102" s="338"/>
      <c r="AB102" s="338"/>
      <c r="AC102" s="338"/>
      <c r="AD102" s="338"/>
      <c r="AE102" s="338"/>
      <c r="AF102" s="338"/>
      <c r="AG102" s="338"/>
      <c r="AH102" s="338"/>
      <c r="AI102" s="338"/>
      <c r="AJ102" s="338"/>
      <c r="AK102" s="338"/>
      <c r="AL102" s="338"/>
      <c r="AM102" s="338"/>
      <c r="AN102" s="338"/>
      <c r="AO102" s="338"/>
      <c r="AP102" s="338"/>
      <c r="AQ102" s="338"/>
      <c r="AR102" s="338"/>
      <c r="AS102" s="338"/>
      <c r="AT102" s="338"/>
      <c r="AU102" s="338"/>
      <c r="AV102" s="338"/>
      <c r="AW102" s="338"/>
      <c r="AX102" s="338"/>
      <c r="AY102" s="338"/>
      <c r="AZ102" s="338"/>
      <c r="BA102" s="338"/>
      <c r="BB102" s="338"/>
      <c r="BC102" s="338"/>
      <c r="BD102" s="338"/>
      <c r="BE102" s="338"/>
      <c r="BF102" s="338"/>
      <c r="BG102" s="338"/>
      <c r="BH102" s="338"/>
      <c r="BI102" s="338"/>
      <c r="BJ102" s="338"/>
      <c r="BK102" s="338"/>
      <c r="BL102" s="338"/>
      <c r="BM102" s="338"/>
      <c r="BN102" s="338"/>
      <c r="BO102" s="338"/>
      <c r="BP102" s="348"/>
      <c r="BQ102" s="350"/>
    </row>
    <row r="103" spans="1:69" ht="12.75" outlineLevel="1" x14ac:dyDescent="0.15">
      <c r="A103" s="33" t="s">
        <v>1179</v>
      </c>
      <c r="B103" s="330">
        <f>2000000*12</f>
        <v>24000000</v>
      </c>
      <c r="C103" s="264">
        <f>B103/12</f>
        <v>2000000</v>
      </c>
      <c r="D103" s="334" t="s">
        <v>64</v>
      </c>
      <c r="E103" s="334" t="s">
        <v>64</v>
      </c>
      <c r="F103" s="334" t="s">
        <v>64</v>
      </c>
      <c r="G103" s="338">
        <v>0</v>
      </c>
      <c r="H103" s="338">
        <v>0</v>
      </c>
      <c r="I103" s="338">
        <v>0</v>
      </c>
      <c r="J103" s="338">
        <v>0</v>
      </c>
      <c r="K103" s="338">
        <v>0</v>
      </c>
      <c r="L103" s="338">
        <v>0</v>
      </c>
      <c r="M103" s="338">
        <v>0</v>
      </c>
      <c r="N103" s="338">
        <v>0</v>
      </c>
      <c r="O103" s="338">
        <v>0</v>
      </c>
      <c r="P103" s="338">
        <v>0</v>
      </c>
      <c r="Q103" s="338">
        <v>0</v>
      </c>
      <c r="R103" s="338">
        <v>0</v>
      </c>
      <c r="S103" s="338">
        <v>0</v>
      </c>
      <c r="T103" s="338">
        <v>0</v>
      </c>
      <c r="U103" s="338">
        <v>0</v>
      </c>
      <c r="V103" s="338">
        <v>0</v>
      </c>
      <c r="W103" s="338">
        <v>0</v>
      </c>
      <c r="X103" s="338">
        <v>0</v>
      </c>
      <c r="Y103" s="338">
        <v>0</v>
      </c>
      <c r="Z103" s="338">
        <v>0</v>
      </c>
      <c r="AA103" s="338">
        <v>0</v>
      </c>
      <c r="AB103" s="338">
        <v>0</v>
      </c>
      <c r="AC103" s="338">
        <v>0</v>
      </c>
      <c r="AD103" s="338">
        <v>0</v>
      </c>
      <c r="AE103" s="338">
        <v>0</v>
      </c>
      <c r="AF103" s="338">
        <v>0</v>
      </c>
      <c r="AG103" s="338">
        <v>0</v>
      </c>
      <c r="AH103" s="338">
        <v>0</v>
      </c>
      <c r="AI103" s="338">
        <v>0</v>
      </c>
      <c r="AJ103" s="338">
        <v>0</v>
      </c>
      <c r="AK103" s="338">
        <v>0</v>
      </c>
      <c r="AL103" s="338">
        <v>0</v>
      </c>
      <c r="AM103" s="338">
        <v>0</v>
      </c>
      <c r="AN103" s="338">
        <v>0</v>
      </c>
      <c r="AO103" s="338">
        <v>0</v>
      </c>
      <c r="AP103" s="338">
        <v>0</v>
      </c>
      <c r="AQ103" s="338">
        <v>0</v>
      </c>
      <c r="AR103" s="338">
        <v>0</v>
      </c>
      <c r="AS103" s="338">
        <v>0</v>
      </c>
      <c r="AT103" s="338">
        <v>0</v>
      </c>
      <c r="AU103" s="338">
        <v>0</v>
      </c>
      <c r="AV103" s="338">
        <v>0</v>
      </c>
      <c r="AW103" s="338">
        <v>0</v>
      </c>
      <c r="AX103" s="338">
        <v>0</v>
      </c>
      <c r="AY103" s="338">
        <v>0</v>
      </c>
      <c r="AZ103" s="338">
        <v>0</v>
      </c>
      <c r="BA103" s="338">
        <v>0</v>
      </c>
      <c r="BB103" s="338">
        <v>0</v>
      </c>
      <c r="BC103" s="338">
        <v>0</v>
      </c>
      <c r="BD103" s="338">
        <v>0</v>
      </c>
      <c r="BE103" s="338">
        <v>0</v>
      </c>
      <c r="BF103" s="338">
        <v>0</v>
      </c>
      <c r="BG103" s="338">
        <v>0</v>
      </c>
      <c r="BH103" s="338">
        <v>0</v>
      </c>
      <c r="BI103" s="338">
        <v>0</v>
      </c>
      <c r="BJ103" s="338">
        <v>0</v>
      </c>
      <c r="BK103" s="338">
        <v>0</v>
      </c>
      <c r="BL103" s="338">
        <v>0</v>
      </c>
      <c r="BM103" s="338">
        <v>0</v>
      </c>
      <c r="BN103" s="338">
        <v>0</v>
      </c>
      <c r="BO103" s="338">
        <v>0</v>
      </c>
      <c r="BP103" s="348"/>
      <c r="BQ103" s="350"/>
    </row>
    <row r="104" spans="1:69" s="18" customFormat="1" ht="12.75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4" t="s">
        <v>91</v>
      </c>
      <c r="E104" s="334" t="s">
        <v>91</v>
      </c>
      <c r="F104" s="334" t="s">
        <v>91</v>
      </c>
      <c r="G104" s="338">
        <v>0</v>
      </c>
      <c r="H104" s="338">
        <v>0</v>
      </c>
      <c r="I104" s="338">
        <v>0</v>
      </c>
      <c r="J104" s="338">
        <v>0</v>
      </c>
      <c r="K104" s="338">
        <v>0</v>
      </c>
      <c r="L104" s="338">
        <v>0</v>
      </c>
      <c r="M104" s="338">
        <v>0</v>
      </c>
      <c r="N104" s="338">
        <v>0</v>
      </c>
      <c r="O104" s="338">
        <v>0</v>
      </c>
      <c r="P104" s="338">
        <v>0</v>
      </c>
      <c r="Q104" s="338">
        <v>0</v>
      </c>
      <c r="R104" s="338">
        <v>0</v>
      </c>
      <c r="S104" s="338">
        <v>0</v>
      </c>
      <c r="T104" s="338">
        <v>0</v>
      </c>
      <c r="U104" s="338">
        <v>0</v>
      </c>
      <c r="V104" s="338">
        <v>0</v>
      </c>
      <c r="W104" s="338">
        <v>0</v>
      </c>
      <c r="X104" s="338">
        <v>0</v>
      </c>
      <c r="Y104" s="338">
        <v>0</v>
      </c>
      <c r="Z104" s="338">
        <v>0</v>
      </c>
      <c r="AA104" s="338">
        <v>0</v>
      </c>
      <c r="AB104" s="338">
        <v>0</v>
      </c>
      <c r="AC104" s="338">
        <v>0</v>
      </c>
      <c r="AD104" s="338">
        <v>0</v>
      </c>
      <c r="AE104" s="338">
        <v>0</v>
      </c>
      <c r="AF104" s="338">
        <v>0</v>
      </c>
      <c r="AG104" s="338">
        <v>0</v>
      </c>
      <c r="AH104" s="338">
        <v>0</v>
      </c>
      <c r="AI104" s="338">
        <v>0</v>
      </c>
      <c r="AJ104" s="338">
        <v>0</v>
      </c>
      <c r="AK104" s="338">
        <v>0</v>
      </c>
      <c r="AL104" s="338">
        <v>0</v>
      </c>
      <c r="AM104" s="338">
        <v>0</v>
      </c>
      <c r="AN104" s="338">
        <v>0</v>
      </c>
      <c r="AO104" s="338">
        <v>0</v>
      </c>
      <c r="AP104" s="338">
        <v>0</v>
      </c>
      <c r="AQ104" s="338">
        <v>0</v>
      </c>
      <c r="AR104" s="338">
        <v>0</v>
      </c>
      <c r="AS104" s="338">
        <v>0</v>
      </c>
      <c r="AT104" s="338">
        <v>0</v>
      </c>
      <c r="AU104" s="338">
        <v>0</v>
      </c>
      <c r="AV104" s="338">
        <v>0</v>
      </c>
      <c r="AW104" s="338">
        <v>0</v>
      </c>
      <c r="AX104" s="338">
        <v>0</v>
      </c>
      <c r="AY104" s="338">
        <v>0</v>
      </c>
      <c r="AZ104" s="338">
        <v>0</v>
      </c>
      <c r="BA104" s="338">
        <v>0</v>
      </c>
      <c r="BB104" s="338">
        <v>0</v>
      </c>
      <c r="BC104" s="338">
        <v>0</v>
      </c>
      <c r="BD104" s="338">
        <v>0</v>
      </c>
      <c r="BE104" s="338">
        <v>0</v>
      </c>
      <c r="BF104" s="338">
        <v>0</v>
      </c>
      <c r="BG104" s="338">
        <v>0</v>
      </c>
      <c r="BH104" s="338">
        <v>0</v>
      </c>
      <c r="BI104" s="338">
        <v>0</v>
      </c>
      <c r="BJ104" s="338">
        <v>0</v>
      </c>
      <c r="BK104" s="338">
        <v>0</v>
      </c>
      <c r="BL104" s="338">
        <v>0</v>
      </c>
      <c r="BM104" s="338">
        <v>0</v>
      </c>
      <c r="BN104" s="338">
        <v>0</v>
      </c>
      <c r="BO104" s="338">
        <v>0</v>
      </c>
      <c r="BP104" s="348"/>
      <c r="BQ104" s="349"/>
    </row>
    <row r="105" spans="1:69" ht="12.75" outlineLevel="1" x14ac:dyDescent="0.15">
      <c r="B105" s="330"/>
      <c r="C105" s="265"/>
      <c r="D105" s="335"/>
      <c r="E105" s="335"/>
      <c r="F105" s="335"/>
      <c r="G105" s="338"/>
      <c r="H105" s="338"/>
      <c r="I105" s="338"/>
      <c r="J105" s="338"/>
      <c r="K105" s="338"/>
      <c r="L105" s="338"/>
      <c r="M105" s="338"/>
      <c r="N105" s="338"/>
      <c r="O105" s="338"/>
      <c r="P105" s="338"/>
      <c r="Q105" s="338"/>
      <c r="R105" s="338"/>
      <c r="S105" s="338"/>
      <c r="T105" s="338"/>
      <c r="U105" s="338"/>
      <c r="V105" s="338"/>
      <c r="W105" s="338"/>
      <c r="X105" s="338"/>
      <c r="Y105" s="338"/>
      <c r="Z105" s="338"/>
      <c r="AA105" s="338"/>
      <c r="AB105" s="338"/>
      <c r="AC105" s="338"/>
      <c r="AD105" s="338"/>
      <c r="AE105" s="338"/>
      <c r="AF105" s="338"/>
      <c r="AG105" s="338"/>
      <c r="AH105" s="338"/>
      <c r="AI105" s="338"/>
      <c r="AJ105" s="338"/>
      <c r="AK105" s="338"/>
      <c r="AL105" s="338"/>
      <c r="AM105" s="338"/>
      <c r="AN105" s="338"/>
      <c r="AO105" s="338"/>
      <c r="AP105" s="338"/>
      <c r="AQ105" s="338"/>
      <c r="AR105" s="338"/>
      <c r="AS105" s="338"/>
      <c r="AT105" s="338"/>
      <c r="AU105" s="338"/>
      <c r="AV105" s="338"/>
      <c r="AW105" s="338"/>
      <c r="AX105" s="338"/>
      <c r="AY105" s="338"/>
      <c r="AZ105" s="338"/>
      <c r="BA105" s="338"/>
      <c r="BB105" s="338"/>
      <c r="BC105" s="338"/>
      <c r="BD105" s="338"/>
      <c r="BE105" s="338"/>
      <c r="BF105" s="338"/>
      <c r="BG105" s="338"/>
      <c r="BH105" s="338"/>
      <c r="BI105" s="338"/>
      <c r="BJ105" s="338"/>
      <c r="BK105" s="338"/>
      <c r="BL105" s="338"/>
      <c r="BM105" s="338"/>
      <c r="BN105" s="338"/>
      <c r="BO105" s="338"/>
      <c r="BP105" s="348"/>
      <c r="BQ105" s="350"/>
    </row>
    <row r="106" spans="1:69" ht="12.75" outlineLevel="1" x14ac:dyDescent="0.15">
      <c r="A106" s="33" t="s">
        <v>1177</v>
      </c>
      <c r="B106" s="330">
        <f>2000000*12</f>
        <v>24000000</v>
      </c>
      <c r="C106" s="264">
        <f>B106/12</f>
        <v>2000000</v>
      </c>
      <c r="D106" s="334" t="s">
        <v>91</v>
      </c>
      <c r="E106" s="334" t="s">
        <v>64</v>
      </c>
      <c r="F106" s="334" t="s">
        <v>91</v>
      </c>
      <c r="G106" s="338">
        <v>0</v>
      </c>
      <c r="H106" s="338">
        <v>0</v>
      </c>
      <c r="I106" s="338">
        <v>0</v>
      </c>
      <c r="J106" s="338">
        <v>0</v>
      </c>
      <c r="K106" s="338">
        <v>1</v>
      </c>
      <c r="L106" s="338">
        <v>1</v>
      </c>
      <c r="M106" s="338">
        <v>1</v>
      </c>
      <c r="N106" s="338">
        <v>1</v>
      </c>
      <c r="O106" s="338">
        <v>1</v>
      </c>
      <c r="P106" s="338">
        <v>1</v>
      </c>
      <c r="Q106" s="338">
        <v>1</v>
      </c>
      <c r="R106" s="338">
        <v>1</v>
      </c>
      <c r="S106" s="338">
        <v>1</v>
      </c>
      <c r="T106" s="338">
        <v>1</v>
      </c>
      <c r="U106" s="338">
        <v>1</v>
      </c>
      <c r="V106" s="338">
        <v>1</v>
      </c>
      <c r="W106" s="338">
        <v>1</v>
      </c>
      <c r="X106" s="338">
        <v>1</v>
      </c>
      <c r="Y106" s="338">
        <v>1</v>
      </c>
      <c r="Z106" s="338">
        <v>1</v>
      </c>
      <c r="AA106" s="338">
        <v>1</v>
      </c>
      <c r="AB106" s="338">
        <v>1</v>
      </c>
      <c r="AC106" s="338">
        <v>1</v>
      </c>
      <c r="AD106" s="338">
        <v>1</v>
      </c>
      <c r="AE106" s="338">
        <v>1</v>
      </c>
      <c r="AF106" s="338">
        <v>1</v>
      </c>
      <c r="AG106" s="338">
        <v>1</v>
      </c>
      <c r="AH106" s="338">
        <v>1</v>
      </c>
      <c r="AI106" s="338">
        <v>1</v>
      </c>
      <c r="AJ106" s="338">
        <v>1</v>
      </c>
      <c r="AK106" s="338">
        <v>1</v>
      </c>
      <c r="AL106" s="338">
        <v>1</v>
      </c>
      <c r="AM106" s="338">
        <v>1</v>
      </c>
      <c r="AN106" s="338">
        <v>1</v>
      </c>
      <c r="AO106" s="338">
        <v>1</v>
      </c>
      <c r="AP106" s="338">
        <v>1</v>
      </c>
      <c r="AQ106" s="338">
        <v>1</v>
      </c>
      <c r="AR106" s="338">
        <v>1</v>
      </c>
      <c r="AS106" s="338">
        <v>1</v>
      </c>
      <c r="AT106" s="338">
        <v>1</v>
      </c>
      <c r="AU106" s="338">
        <v>1</v>
      </c>
      <c r="AV106" s="338">
        <v>1</v>
      </c>
      <c r="AW106" s="338">
        <v>1</v>
      </c>
      <c r="AX106" s="338">
        <v>1</v>
      </c>
      <c r="AY106" s="338">
        <v>1</v>
      </c>
      <c r="AZ106" s="338">
        <v>1</v>
      </c>
      <c r="BA106" s="338">
        <v>1</v>
      </c>
      <c r="BB106" s="338">
        <v>1</v>
      </c>
      <c r="BC106" s="338">
        <v>1</v>
      </c>
      <c r="BD106" s="338">
        <v>1</v>
      </c>
      <c r="BE106" s="338">
        <v>1</v>
      </c>
      <c r="BF106" s="338">
        <v>1</v>
      </c>
      <c r="BG106" s="338">
        <v>1</v>
      </c>
      <c r="BH106" s="338">
        <v>1</v>
      </c>
      <c r="BI106" s="338">
        <v>1</v>
      </c>
      <c r="BJ106" s="338">
        <v>1</v>
      </c>
      <c r="BK106" s="338">
        <v>1</v>
      </c>
      <c r="BL106" s="338">
        <v>1</v>
      </c>
      <c r="BM106" s="338">
        <v>1</v>
      </c>
      <c r="BN106" s="338">
        <v>1</v>
      </c>
      <c r="BO106" s="338">
        <v>1</v>
      </c>
      <c r="BP106" s="348"/>
      <c r="BQ106" s="350"/>
    </row>
    <row r="107" spans="1:69" s="18" customFormat="1" ht="12.75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4" t="s">
        <v>91</v>
      </c>
      <c r="E107" s="334" t="s">
        <v>91</v>
      </c>
      <c r="F107" s="334" t="s">
        <v>91</v>
      </c>
      <c r="G107" s="338">
        <v>0</v>
      </c>
      <c r="H107" s="338">
        <v>0</v>
      </c>
      <c r="I107" s="338">
        <v>0</v>
      </c>
      <c r="J107" s="338">
        <v>0</v>
      </c>
      <c r="K107" s="338">
        <v>0</v>
      </c>
      <c r="L107" s="338">
        <v>0</v>
      </c>
      <c r="M107" s="338">
        <v>0</v>
      </c>
      <c r="N107" s="338">
        <v>0</v>
      </c>
      <c r="O107" s="338">
        <v>0</v>
      </c>
      <c r="P107" s="338">
        <v>0</v>
      </c>
      <c r="Q107" s="338">
        <v>0</v>
      </c>
      <c r="R107" s="338">
        <v>0</v>
      </c>
      <c r="S107" s="338">
        <v>0</v>
      </c>
      <c r="T107" s="338">
        <v>0</v>
      </c>
      <c r="U107" s="338">
        <v>0</v>
      </c>
      <c r="V107" s="338">
        <v>0</v>
      </c>
      <c r="W107" s="338">
        <v>0</v>
      </c>
      <c r="X107" s="338">
        <v>0</v>
      </c>
      <c r="Y107" s="338">
        <v>0</v>
      </c>
      <c r="Z107" s="338">
        <v>0</v>
      </c>
      <c r="AA107" s="338">
        <v>0</v>
      </c>
      <c r="AB107" s="338">
        <v>0</v>
      </c>
      <c r="AC107" s="338">
        <v>0</v>
      </c>
      <c r="AD107" s="338">
        <v>0</v>
      </c>
      <c r="AE107" s="338">
        <v>0</v>
      </c>
      <c r="AF107" s="338">
        <v>0</v>
      </c>
      <c r="AG107" s="338">
        <v>0</v>
      </c>
      <c r="AH107" s="338">
        <v>0</v>
      </c>
      <c r="AI107" s="338">
        <v>0</v>
      </c>
      <c r="AJ107" s="338">
        <v>0</v>
      </c>
      <c r="AK107" s="338">
        <v>0</v>
      </c>
      <c r="AL107" s="338">
        <v>0</v>
      </c>
      <c r="AM107" s="338">
        <v>0</v>
      </c>
      <c r="AN107" s="338">
        <v>0</v>
      </c>
      <c r="AO107" s="338">
        <v>0</v>
      </c>
      <c r="AP107" s="338">
        <v>0</v>
      </c>
      <c r="AQ107" s="338">
        <v>0</v>
      </c>
      <c r="AR107" s="338">
        <v>0</v>
      </c>
      <c r="AS107" s="338">
        <v>0</v>
      </c>
      <c r="AT107" s="338">
        <v>0</v>
      </c>
      <c r="AU107" s="338">
        <v>0</v>
      </c>
      <c r="AV107" s="338">
        <v>0</v>
      </c>
      <c r="AW107" s="338">
        <v>0</v>
      </c>
      <c r="AX107" s="338">
        <v>0</v>
      </c>
      <c r="AY107" s="338">
        <v>0</v>
      </c>
      <c r="AZ107" s="338">
        <v>0</v>
      </c>
      <c r="BA107" s="338">
        <v>0</v>
      </c>
      <c r="BB107" s="338">
        <v>0</v>
      </c>
      <c r="BC107" s="338">
        <v>0</v>
      </c>
      <c r="BD107" s="338">
        <v>0</v>
      </c>
      <c r="BE107" s="338">
        <v>0</v>
      </c>
      <c r="BF107" s="338">
        <v>0</v>
      </c>
      <c r="BG107" s="338">
        <v>0</v>
      </c>
      <c r="BH107" s="338">
        <v>0</v>
      </c>
      <c r="BI107" s="338">
        <v>0</v>
      </c>
      <c r="BJ107" s="338">
        <v>0</v>
      </c>
      <c r="BK107" s="338">
        <v>0</v>
      </c>
      <c r="BL107" s="338">
        <v>0</v>
      </c>
      <c r="BM107" s="338">
        <v>0</v>
      </c>
      <c r="BN107" s="338">
        <v>0</v>
      </c>
      <c r="BO107" s="338">
        <v>0</v>
      </c>
      <c r="BP107" s="348"/>
      <c r="BQ107" s="349"/>
    </row>
    <row r="108" spans="1:69" ht="12.75" outlineLevel="1" x14ac:dyDescent="0.15">
      <c r="B108" s="330"/>
      <c r="C108" s="265"/>
      <c r="D108" s="335"/>
      <c r="E108" s="335"/>
      <c r="F108" s="335"/>
      <c r="G108" s="338"/>
      <c r="H108" s="338"/>
      <c r="I108" s="338"/>
      <c r="J108" s="338"/>
      <c r="K108" s="338"/>
      <c r="L108" s="338"/>
      <c r="M108" s="338"/>
      <c r="N108" s="338"/>
      <c r="O108" s="338"/>
      <c r="P108" s="338"/>
      <c r="Q108" s="338"/>
      <c r="R108" s="338"/>
      <c r="S108" s="338"/>
      <c r="T108" s="338"/>
      <c r="U108" s="338"/>
      <c r="V108" s="338"/>
      <c r="W108" s="338"/>
      <c r="X108" s="338"/>
      <c r="Y108" s="338"/>
      <c r="Z108" s="338"/>
      <c r="AA108" s="338"/>
      <c r="AB108" s="338"/>
      <c r="AC108" s="338"/>
      <c r="AD108" s="338"/>
      <c r="AE108" s="338"/>
      <c r="AF108" s="338"/>
      <c r="AG108" s="338"/>
      <c r="AH108" s="338"/>
      <c r="AI108" s="338"/>
      <c r="AJ108" s="338"/>
      <c r="AK108" s="338"/>
      <c r="AL108" s="338"/>
      <c r="AM108" s="338"/>
      <c r="AN108" s="338"/>
      <c r="AO108" s="338"/>
      <c r="AP108" s="338"/>
      <c r="AQ108" s="338"/>
      <c r="AR108" s="338"/>
      <c r="AS108" s="338"/>
      <c r="AT108" s="338"/>
      <c r="AU108" s="338"/>
      <c r="AV108" s="338"/>
      <c r="AW108" s="338"/>
      <c r="AX108" s="338"/>
      <c r="AY108" s="338"/>
      <c r="AZ108" s="338"/>
      <c r="BA108" s="338"/>
      <c r="BB108" s="338"/>
      <c r="BC108" s="338"/>
      <c r="BD108" s="338"/>
      <c r="BE108" s="338"/>
      <c r="BF108" s="338"/>
      <c r="BG108" s="338"/>
      <c r="BH108" s="338"/>
      <c r="BI108" s="338"/>
      <c r="BJ108" s="338"/>
      <c r="BK108" s="338"/>
      <c r="BL108" s="338"/>
      <c r="BM108" s="338"/>
      <c r="BN108" s="338"/>
      <c r="BO108" s="338"/>
      <c r="BP108" s="348"/>
      <c r="BQ108" s="350"/>
    </row>
    <row r="109" spans="1:69" ht="12.75" outlineLevel="1" x14ac:dyDescent="0.15">
      <c r="A109" s="33" t="s">
        <v>1178</v>
      </c>
      <c r="B109" s="330">
        <f>2000000*12</f>
        <v>24000000</v>
      </c>
      <c r="C109" s="264">
        <f>B109/12</f>
        <v>2000000</v>
      </c>
      <c r="D109" s="334" t="s">
        <v>64</v>
      </c>
      <c r="E109" s="334" t="s">
        <v>64</v>
      </c>
      <c r="F109" s="334" t="s">
        <v>64</v>
      </c>
      <c r="G109" s="338">
        <v>0</v>
      </c>
      <c r="H109" s="338">
        <v>0</v>
      </c>
      <c r="I109" s="338">
        <v>0</v>
      </c>
      <c r="J109" s="338">
        <v>0</v>
      </c>
      <c r="K109" s="338">
        <v>0</v>
      </c>
      <c r="L109" s="338">
        <v>0</v>
      </c>
      <c r="M109" s="338">
        <v>0</v>
      </c>
      <c r="N109" s="338">
        <v>1</v>
      </c>
      <c r="O109" s="338">
        <v>1</v>
      </c>
      <c r="P109" s="338">
        <v>1</v>
      </c>
      <c r="Q109" s="338">
        <v>1</v>
      </c>
      <c r="R109" s="338">
        <v>1</v>
      </c>
      <c r="S109" s="338">
        <v>1</v>
      </c>
      <c r="T109" s="338">
        <v>1</v>
      </c>
      <c r="U109" s="338">
        <v>1</v>
      </c>
      <c r="V109" s="338">
        <v>1</v>
      </c>
      <c r="W109" s="338">
        <v>1</v>
      </c>
      <c r="X109" s="338">
        <v>1</v>
      </c>
      <c r="Y109" s="338">
        <v>1</v>
      </c>
      <c r="Z109" s="338">
        <v>1</v>
      </c>
      <c r="AA109" s="338">
        <v>1</v>
      </c>
      <c r="AB109" s="338">
        <v>1</v>
      </c>
      <c r="AC109" s="338">
        <v>1</v>
      </c>
      <c r="AD109" s="338">
        <v>1</v>
      </c>
      <c r="AE109" s="338">
        <v>1</v>
      </c>
      <c r="AF109" s="338">
        <v>1</v>
      </c>
      <c r="AG109" s="338">
        <v>1</v>
      </c>
      <c r="AH109" s="338">
        <v>1</v>
      </c>
      <c r="AI109" s="338">
        <v>1</v>
      </c>
      <c r="AJ109" s="338">
        <v>1</v>
      </c>
      <c r="AK109" s="338">
        <v>1</v>
      </c>
      <c r="AL109" s="338">
        <v>1</v>
      </c>
      <c r="AM109" s="338">
        <v>1</v>
      </c>
      <c r="AN109" s="338">
        <v>1</v>
      </c>
      <c r="AO109" s="338">
        <v>1</v>
      </c>
      <c r="AP109" s="338">
        <v>1</v>
      </c>
      <c r="AQ109" s="338">
        <v>1</v>
      </c>
      <c r="AR109" s="338">
        <v>1</v>
      </c>
      <c r="AS109" s="338">
        <v>1</v>
      </c>
      <c r="AT109" s="338">
        <v>1</v>
      </c>
      <c r="AU109" s="338">
        <v>1</v>
      </c>
      <c r="AV109" s="338">
        <v>1</v>
      </c>
      <c r="AW109" s="338">
        <v>1</v>
      </c>
      <c r="AX109" s="338">
        <v>1</v>
      </c>
      <c r="AY109" s="338">
        <v>1</v>
      </c>
      <c r="AZ109" s="338">
        <v>1</v>
      </c>
      <c r="BA109" s="338">
        <v>1</v>
      </c>
      <c r="BB109" s="338">
        <v>1</v>
      </c>
      <c r="BC109" s="338">
        <v>1</v>
      </c>
      <c r="BD109" s="338">
        <v>1</v>
      </c>
      <c r="BE109" s="338">
        <v>1</v>
      </c>
      <c r="BF109" s="338">
        <v>1</v>
      </c>
      <c r="BG109" s="338">
        <v>1</v>
      </c>
      <c r="BH109" s="338">
        <v>1</v>
      </c>
      <c r="BI109" s="338">
        <v>1</v>
      </c>
      <c r="BJ109" s="338">
        <v>1</v>
      </c>
      <c r="BK109" s="338">
        <v>1</v>
      </c>
      <c r="BL109" s="338">
        <v>1</v>
      </c>
      <c r="BM109" s="338">
        <v>1</v>
      </c>
      <c r="BN109" s="338">
        <v>1</v>
      </c>
      <c r="BO109" s="338">
        <v>1</v>
      </c>
      <c r="BP109" s="348"/>
      <c r="BQ109" s="350"/>
    </row>
    <row r="110" spans="1:69" ht="12.75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4" t="s">
        <v>91</v>
      </c>
      <c r="E110" s="334" t="s">
        <v>91</v>
      </c>
      <c r="F110" s="334" t="s">
        <v>91</v>
      </c>
      <c r="G110" s="338">
        <v>0</v>
      </c>
      <c r="H110" s="338">
        <v>0</v>
      </c>
      <c r="I110" s="338">
        <v>0</v>
      </c>
      <c r="J110" s="338">
        <v>0</v>
      </c>
      <c r="K110" s="338">
        <v>0</v>
      </c>
      <c r="L110" s="338">
        <v>0</v>
      </c>
      <c r="M110" s="338">
        <v>0</v>
      </c>
      <c r="N110" s="338">
        <v>0</v>
      </c>
      <c r="O110" s="338">
        <v>0</v>
      </c>
      <c r="P110" s="338">
        <v>0</v>
      </c>
      <c r="Q110" s="338">
        <v>0</v>
      </c>
      <c r="R110" s="338">
        <v>0</v>
      </c>
      <c r="S110" s="338">
        <v>0</v>
      </c>
      <c r="T110" s="338">
        <v>0</v>
      </c>
      <c r="U110" s="338">
        <v>0</v>
      </c>
      <c r="V110" s="338">
        <v>0</v>
      </c>
      <c r="W110" s="338">
        <v>0</v>
      </c>
      <c r="X110" s="338">
        <v>0</v>
      </c>
      <c r="Y110" s="338">
        <v>0</v>
      </c>
      <c r="Z110" s="338">
        <v>0</v>
      </c>
      <c r="AA110" s="338">
        <v>0</v>
      </c>
      <c r="AB110" s="338">
        <v>0</v>
      </c>
      <c r="AC110" s="338">
        <v>0</v>
      </c>
      <c r="AD110" s="338">
        <v>0</v>
      </c>
      <c r="AE110" s="338">
        <v>0</v>
      </c>
      <c r="AF110" s="338">
        <v>0</v>
      </c>
      <c r="AG110" s="338">
        <v>0</v>
      </c>
      <c r="AH110" s="338">
        <v>0</v>
      </c>
      <c r="AI110" s="338">
        <v>0</v>
      </c>
      <c r="AJ110" s="338">
        <v>0</v>
      </c>
      <c r="AK110" s="338">
        <v>0</v>
      </c>
      <c r="AL110" s="338">
        <v>0</v>
      </c>
      <c r="AM110" s="338">
        <v>0</v>
      </c>
      <c r="AN110" s="338">
        <v>0</v>
      </c>
      <c r="AO110" s="338">
        <v>0</v>
      </c>
      <c r="AP110" s="338">
        <v>0</v>
      </c>
      <c r="AQ110" s="338">
        <v>0</v>
      </c>
      <c r="AR110" s="338">
        <v>0</v>
      </c>
      <c r="AS110" s="338">
        <v>0</v>
      </c>
      <c r="AT110" s="338">
        <v>0</v>
      </c>
      <c r="AU110" s="338">
        <v>0</v>
      </c>
      <c r="AV110" s="338">
        <v>0</v>
      </c>
      <c r="AW110" s="338">
        <v>0</v>
      </c>
      <c r="AX110" s="338">
        <v>0</v>
      </c>
      <c r="AY110" s="338">
        <v>0</v>
      </c>
      <c r="AZ110" s="338">
        <v>0</v>
      </c>
      <c r="BA110" s="338">
        <v>0</v>
      </c>
      <c r="BB110" s="338">
        <v>0</v>
      </c>
      <c r="BC110" s="338">
        <v>0</v>
      </c>
      <c r="BD110" s="338">
        <v>0</v>
      </c>
      <c r="BE110" s="338">
        <v>0</v>
      </c>
      <c r="BF110" s="338">
        <v>0</v>
      </c>
      <c r="BG110" s="338">
        <v>0</v>
      </c>
      <c r="BH110" s="338">
        <v>0</v>
      </c>
      <c r="BI110" s="338">
        <v>0</v>
      </c>
      <c r="BJ110" s="338">
        <v>0</v>
      </c>
      <c r="BK110" s="338">
        <v>0</v>
      </c>
      <c r="BL110" s="338">
        <v>0</v>
      </c>
      <c r="BM110" s="338">
        <v>0</v>
      </c>
      <c r="BN110" s="338">
        <v>0</v>
      </c>
      <c r="BO110" s="338">
        <v>0</v>
      </c>
      <c r="BP110" s="348"/>
      <c r="BQ110" s="350"/>
    </row>
    <row r="111" spans="1:69" ht="12.75" outlineLevel="1" x14ac:dyDescent="0.15">
      <c r="B111" s="330"/>
      <c r="C111" s="265"/>
      <c r="D111" s="335"/>
      <c r="E111" s="335"/>
      <c r="F111" s="335"/>
      <c r="G111" s="338"/>
      <c r="H111" s="338"/>
      <c r="I111" s="338"/>
      <c r="J111" s="338"/>
      <c r="K111" s="338"/>
      <c r="L111" s="338"/>
      <c r="M111" s="338"/>
      <c r="N111" s="338"/>
      <c r="O111" s="338"/>
      <c r="P111" s="338"/>
      <c r="Q111" s="338"/>
      <c r="R111" s="338"/>
      <c r="S111" s="338"/>
      <c r="T111" s="338"/>
      <c r="U111" s="338"/>
      <c r="V111" s="338"/>
      <c r="W111" s="338"/>
      <c r="X111" s="338"/>
      <c r="Y111" s="338"/>
      <c r="Z111" s="338"/>
      <c r="AA111" s="338"/>
      <c r="AB111" s="338"/>
      <c r="AC111" s="338"/>
      <c r="AD111" s="338"/>
      <c r="AE111" s="338"/>
      <c r="AF111" s="338"/>
      <c r="AG111" s="338"/>
      <c r="AH111" s="338"/>
      <c r="AI111" s="338"/>
      <c r="AJ111" s="338"/>
      <c r="AK111" s="338"/>
      <c r="AL111" s="338"/>
      <c r="AM111" s="338"/>
      <c r="AN111" s="338"/>
      <c r="AO111" s="338"/>
      <c r="AP111" s="338"/>
      <c r="AQ111" s="338"/>
      <c r="AR111" s="338"/>
      <c r="AS111" s="338"/>
      <c r="AT111" s="338"/>
      <c r="AU111" s="338"/>
      <c r="AV111" s="338"/>
      <c r="AW111" s="338"/>
      <c r="AX111" s="338"/>
      <c r="AY111" s="338"/>
      <c r="AZ111" s="338"/>
      <c r="BA111" s="338"/>
      <c r="BB111" s="338"/>
      <c r="BC111" s="338"/>
      <c r="BD111" s="338"/>
      <c r="BE111" s="338"/>
      <c r="BF111" s="338"/>
      <c r="BG111" s="338"/>
      <c r="BH111" s="338"/>
      <c r="BI111" s="338"/>
      <c r="BJ111" s="338"/>
      <c r="BK111" s="338"/>
      <c r="BL111" s="338"/>
      <c r="BM111" s="338"/>
      <c r="BN111" s="338"/>
      <c r="BO111" s="338"/>
      <c r="BP111" s="348"/>
      <c r="BQ111" s="350"/>
    </row>
    <row r="112" spans="1:69" ht="12.75" outlineLevel="1" x14ac:dyDescent="0.15">
      <c r="A112" s="33" t="s">
        <v>112</v>
      </c>
      <c r="B112" s="330">
        <v>120000</v>
      </c>
      <c r="C112" s="264">
        <f>B112/12</f>
        <v>10000</v>
      </c>
      <c r="D112" s="334" t="s">
        <v>64</v>
      </c>
      <c r="E112" s="334" t="s">
        <v>64</v>
      </c>
      <c r="F112" s="334" t="s">
        <v>64</v>
      </c>
      <c r="G112" s="338">
        <v>0</v>
      </c>
      <c r="H112" s="338">
        <v>0</v>
      </c>
      <c r="I112" s="338">
        <v>0</v>
      </c>
      <c r="J112" s="338">
        <v>0</v>
      </c>
      <c r="K112" s="338">
        <v>0</v>
      </c>
      <c r="L112" s="338">
        <v>0</v>
      </c>
      <c r="M112" s="338">
        <v>0</v>
      </c>
      <c r="N112" s="338">
        <v>0</v>
      </c>
      <c r="O112" s="338">
        <v>0</v>
      </c>
      <c r="P112" s="338">
        <v>0</v>
      </c>
      <c r="Q112" s="338">
        <v>0</v>
      </c>
      <c r="R112" s="338">
        <v>0</v>
      </c>
      <c r="S112" s="338">
        <v>0</v>
      </c>
      <c r="T112" s="338">
        <v>0</v>
      </c>
      <c r="U112" s="338">
        <v>0</v>
      </c>
      <c r="V112" s="338">
        <v>0</v>
      </c>
      <c r="W112" s="338">
        <v>0</v>
      </c>
      <c r="X112" s="338">
        <v>0</v>
      </c>
      <c r="Y112" s="338">
        <v>0</v>
      </c>
      <c r="Z112" s="338">
        <v>0</v>
      </c>
      <c r="AA112" s="338">
        <v>0</v>
      </c>
      <c r="AB112" s="338">
        <v>0</v>
      </c>
      <c r="AC112" s="338">
        <v>0</v>
      </c>
      <c r="AD112" s="338">
        <v>0</v>
      </c>
      <c r="AE112" s="338">
        <v>0</v>
      </c>
      <c r="AF112" s="338">
        <v>0</v>
      </c>
      <c r="AG112" s="338">
        <v>0</v>
      </c>
      <c r="AH112" s="338">
        <v>0</v>
      </c>
      <c r="AI112" s="338">
        <v>0</v>
      </c>
      <c r="AJ112" s="338">
        <v>0</v>
      </c>
      <c r="AK112" s="338">
        <v>0</v>
      </c>
      <c r="AL112" s="338">
        <v>0</v>
      </c>
      <c r="AM112" s="338">
        <v>0</v>
      </c>
      <c r="AN112" s="338">
        <v>0</v>
      </c>
      <c r="AO112" s="338">
        <v>0</v>
      </c>
      <c r="AP112" s="338">
        <v>0</v>
      </c>
      <c r="AQ112" s="338">
        <v>0</v>
      </c>
      <c r="AR112" s="338">
        <v>0</v>
      </c>
      <c r="AS112" s="338">
        <v>0</v>
      </c>
      <c r="AT112" s="338">
        <v>0</v>
      </c>
      <c r="AU112" s="338">
        <v>0</v>
      </c>
      <c r="AV112" s="338">
        <v>0</v>
      </c>
      <c r="AW112" s="338">
        <v>0</v>
      </c>
      <c r="AX112" s="338">
        <v>0</v>
      </c>
      <c r="AY112" s="338">
        <v>0</v>
      </c>
      <c r="AZ112" s="338">
        <v>0</v>
      </c>
      <c r="BA112" s="338">
        <v>0</v>
      </c>
      <c r="BB112" s="338">
        <v>0</v>
      </c>
      <c r="BC112" s="338">
        <v>0</v>
      </c>
      <c r="BD112" s="338">
        <v>0</v>
      </c>
      <c r="BE112" s="338">
        <v>0</v>
      </c>
      <c r="BF112" s="338">
        <v>0</v>
      </c>
      <c r="BG112" s="338">
        <v>0</v>
      </c>
      <c r="BH112" s="338">
        <v>0</v>
      </c>
      <c r="BI112" s="338">
        <v>0</v>
      </c>
      <c r="BJ112" s="338">
        <v>0</v>
      </c>
      <c r="BK112" s="338">
        <v>0</v>
      </c>
      <c r="BL112" s="338">
        <v>0</v>
      </c>
      <c r="BM112" s="338">
        <v>0</v>
      </c>
      <c r="BN112" s="338">
        <v>0</v>
      </c>
      <c r="BO112" s="338">
        <v>0</v>
      </c>
      <c r="BP112" s="348"/>
      <c r="BQ112" s="350"/>
    </row>
    <row r="113" spans="1:69" s="18" customFormat="1" ht="12.75" outlineLevel="1" x14ac:dyDescent="0.15">
      <c r="A113" s="33" t="s">
        <v>86</v>
      </c>
      <c r="B113" s="330">
        <v>100</v>
      </c>
      <c r="C113" s="264">
        <f>B113*160</f>
        <v>16000</v>
      </c>
      <c r="D113" s="334" t="s">
        <v>91</v>
      </c>
      <c r="E113" s="334" t="s">
        <v>91</v>
      </c>
      <c r="F113" s="334" t="s">
        <v>91</v>
      </c>
      <c r="G113" s="338">
        <v>0</v>
      </c>
      <c r="H113" s="338">
        <v>0</v>
      </c>
      <c r="I113" s="338">
        <v>0</v>
      </c>
      <c r="J113" s="338">
        <v>0</v>
      </c>
      <c r="K113" s="338">
        <v>0</v>
      </c>
      <c r="L113" s="338">
        <v>0</v>
      </c>
      <c r="M113" s="338">
        <v>0</v>
      </c>
      <c r="N113" s="338">
        <v>0</v>
      </c>
      <c r="O113" s="338">
        <v>0</v>
      </c>
      <c r="P113" s="338">
        <v>0</v>
      </c>
      <c r="Q113" s="338">
        <v>0</v>
      </c>
      <c r="R113" s="338">
        <v>0</v>
      </c>
      <c r="S113" s="338">
        <v>0</v>
      </c>
      <c r="T113" s="338">
        <v>0</v>
      </c>
      <c r="U113" s="338">
        <v>0</v>
      </c>
      <c r="V113" s="338">
        <v>0</v>
      </c>
      <c r="W113" s="338">
        <v>0</v>
      </c>
      <c r="X113" s="338">
        <v>0</v>
      </c>
      <c r="Y113" s="338">
        <v>0</v>
      </c>
      <c r="Z113" s="338">
        <v>0</v>
      </c>
      <c r="AA113" s="338">
        <v>0</v>
      </c>
      <c r="AB113" s="338">
        <v>0</v>
      </c>
      <c r="AC113" s="338">
        <v>0</v>
      </c>
      <c r="AD113" s="338">
        <v>0</v>
      </c>
      <c r="AE113" s="338">
        <v>0</v>
      </c>
      <c r="AF113" s="338">
        <v>0</v>
      </c>
      <c r="AG113" s="338">
        <v>0</v>
      </c>
      <c r="AH113" s="338">
        <v>0</v>
      </c>
      <c r="AI113" s="338">
        <v>0</v>
      </c>
      <c r="AJ113" s="338">
        <v>0</v>
      </c>
      <c r="AK113" s="338">
        <v>0</v>
      </c>
      <c r="AL113" s="338">
        <v>0</v>
      </c>
      <c r="AM113" s="338">
        <v>0</v>
      </c>
      <c r="AN113" s="338">
        <v>0</v>
      </c>
      <c r="AO113" s="338">
        <v>0</v>
      </c>
      <c r="AP113" s="338">
        <v>0</v>
      </c>
      <c r="AQ113" s="338">
        <v>0</v>
      </c>
      <c r="AR113" s="338">
        <v>0</v>
      </c>
      <c r="AS113" s="338">
        <v>0</v>
      </c>
      <c r="AT113" s="338">
        <v>0</v>
      </c>
      <c r="AU113" s="338">
        <v>0</v>
      </c>
      <c r="AV113" s="338">
        <v>0</v>
      </c>
      <c r="AW113" s="338">
        <v>0</v>
      </c>
      <c r="AX113" s="338">
        <v>0</v>
      </c>
      <c r="AY113" s="338">
        <v>0</v>
      </c>
      <c r="AZ113" s="338">
        <v>0</v>
      </c>
      <c r="BA113" s="338">
        <v>0</v>
      </c>
      <c r="BB113" s="338">
        <v>0</v>
      </c>
      <c r="BC113" s="338">
        <v>0</v>
      </c>
      <c r="BD113" s="338">
        <v>0</v>
      </c>
      <c r="BE113" s="338">
        <v>0</v>
      </c>
      <c r="BF113" s="338">
        <v>0</v>
      </c>
      <c r="BG113" s="338">
        <v>0</v>
      </c>
      <c r="BH113" s="338">
        <v>0</v>
      </c>
      <c r="BI113" s="338">
        <v>0</v>
      </c>
      <c r="BJ113" s="338">
        <v>0</v>
      </c>
      <c r="BK113" s="338">
        <v>0</v>
      </c>
      <c r="BL113" s="338">
        <v>0</v>
      </c>
      <c r="BM113" s="338">
        <v>0</v>
      </c>
      <c r="BN113" s="338">
        <v>0</v>
      </c>
      <c r="BO113" s="338">
        <v>0</v>
      </c>
      <c r="BP113" s="348"/>
      <c r="BQ113" s="349"/>
    </row>
    <row r="114" spans="1:69" ht="12.75" outlineLevel="1" x14ac:dyDescent="0.15">
      <c r="B114" s="330"/>
      <c r="C114" s="265"/>
      <c r="D114" s="335"/>
      <c r="E114" s="335"/>
      <c r="F114" s="335"/>
      <c r="G114" s="338"/>
      <c r="H114" s="338"/>
      <c r="I114" s="338"/>
      <c r="J114" s="338"/>
      <c r="K114" s="338"/>
      <c r="L114" s="338"/>
      <c r="M114" s="338"/>
      <c r="N114" s="338"/>
      <c r="O114" s="338"/>
      <c r="P114" s="338"/>
      <c r="Q114" s="338"/>
      <c r="R114" s="338"/>
      <c r="S114" s="338"/>
      <c r="T114" s="338"/>
      <c r="U114" s="338"/>
      <c r="V114" s="338"/>
      <c r="W114" s="338"/>
      <c r="X114" s="338"/>
      <c r="Y114" s="338"/>
      <c r="Z114" s="338"/>
      <c r="AA114" s="338"/>
      <c r="AB114" s="338"/>
      <c r="AC114" s="338"/>
      <c r="AD114" s="338"/>
      <c r="AE114" s="338"/>
      <c r="AF114" s="338"/>
      <c r="AG114" s="338"/>
      <c r="AH114" s="338"/>
      <c r="AI114" s="338"/>
      <c r="AJ114" s="338"/>
      <c r="AK114" s="338"/>
      <c r="AL114" s="338"/>
      <c r="AM114" s="338"/>
      <c r="AN114" s="338"/>
      <c r="AO114" s="338"/>
      <c r="AP114" s="338"/>
      <c r="AQ114" s="338"/>
      <c r="AR114" s="338"/>
      <c r="AS114" s="338"/>
      <c r="AT114" s="338"/>
      <c r="AU114" s="338"/>
      <c r="AV114" s="338"/>
      <c r="AW114" s="338"/>
      <c r="AX114" s="338"/>
      <c r="AY114" s="338"/>
      <c r="AZ114" s="338"/>
      <c r="BA114" s="338"/>
      <c r="BB114" s="338"/>
      <c r="BC114" s="338"/>
      <c r="BD114" s="338"/>
      <c r="BE114" s="338"/>
      <c r="BF114" s="338"/>
      <c r="BG114" s="338"/>
      <c r="BH114" s="338"/>
      <c r="BI114" s="338"/>
      <c r="BJ114" s="338"/>
      <c r="BK114" s="338"/>
      <c r="BL114" s="338"/>
      <c r="BM114" s="338"/>
      <c r="BN114" s="338"/>
      <c r="BO114" s="338"/>
      <c r="BP114" s="348"/>
      <c r="BQ114" s="350"/>
    </row>
    <row r="115" spans="1:69" ht="12.75" outlineLevel="1" x14ac:dyDescent="0.15">
      <c r="A115" s="33" t="s">
        <v>56</v>
      </c>
      <c r="B115" s="330">
        <v>75000</v>
      </c>
      <c r="C115" s="264">
        <f>B115/12</f>
        <v>6250</v>
      </c>
      <c r="D115" s="334" t="s">
        <v>64</v>
      </c>
      <c r="E115" s="334" t="s">
        <v>64</v>
      </c>
      <c r="F115" s="334" t="s">
        <v>64</v>
      </c>
      <c r="G115" s="338">
        <v>0</v>
      </c>
      <c r="H115" s="338">
        <v>0</v>
      </c>
      <c r="I115" s="338">
        <v>0</v>
      </c>
      <c r="J115" s="338">
        <v>0</v>
      </c>
      <c r="K115" s="338">
        <v>0</v>
      </c>
      <c r="L115" s="338">
        <v>0</v>
      </c>
      <c r="M115" s="338">
        <v>0</v>
      </c>
      <c r="N115" s="338">
        <v>0</v>
      </c>
      <c r="O115" s="338">
        <v>0</v>
      </c>
      <c r="P115" s="338">
        <v>0</v>
      </c>
      <c r="Q115" s="338">
        <v>0</v>
      </c>
      <c r="R115" s="338">
        <v>0</v>
      </c>
      <c r="S115" s="338">
        <v>0</v>
      </c>
      <c r="T115" s="338">
        <v>0</v>
      </c>
      <c r="U115" s="338">
        <v>0</v>
      </c>
      <c r="V115" s="338">
        <v>0</v>
      </c>
      <c r="W115" s="338">
        <v>0</v>
      </c>
      <c r="X115" s="338">
        <v>0</v>
      </c>
      <c r="Y115" s="338">
        <v>0</v>
      </c>
      <c r="Z115" s="338">
        <v>0</v>
      </c>
      <c r="AA115" s="338">
        <v>0</v>
      </c>
      <c r="AB115" s="338">
        <v>0</v>
      </c>
      <c r="AC115" s="338">
        <v>0</v>
      </c>
      <c r="AD115" s="338">
        <v>0</v>
      </c>
      <c r="AE115" s="338">
        <v>0</v>
      </c>
      <c r="AF115" s="338">
        <v>0</v>
      </c>
      <c r="AG115" s="338">
        <v>0</v>
      </c>
      <c r="AH115" s="338">
        <v>0</v>
      </c>
      <c r="AI115" s="338">
        <v>0</v>
      </c>
      <c r="AJ115" s="338">
        <v>0</v>
      </c>
      <c r="AK115" s="338">
        <v>0</v>
      </c>
      <c r="AL115" s="338">
        <v>0</v>
      </c>
      <c r="AM115" s="338">
        <v>0</v>
      </c>
      <c r="AN115" s="338">
        <v>0</v>
      </c>
      <c r="AO115" s="338">
        <v>0</v>
      </c>
      <c r="AP115" s="338">
        <v>0</v>
      </c>
      <c r="AQ115" s="338">
        <v>0</v>
      </c>
      <c r="AR115" s="338">
        <v>0</v>
      </c>
      <c r="AS115" s="338">
        <v>0</v>
      </c>
      <c r="AT115" s="338">
        <v>0</v>
      </c>
      <c r="AU115" s="338">
        <v>0</v>
      </c>
      <c r="AV115" s="338">
        <v>0</v>
      </c>
      <c r="AW115" s="338">
        <v>0</v>
      </c>
      <c r="AX115" s="338">
        <v>0</v>
      </c>
      <c r="AY115" s="338">
        <v>0</v>
      </c>
      <c r="AZ115" s="338">
        <v>0</v>
      </c>
      <c r="BA115" s="338">
        <v>0</v>
      </c>
      <c r="BB115" s="338">
        <v>0</v>
      </c>
      <c r="BC115" s="338">
        <v>0</v>
      </c>
      <c r="BD115" s="338">
        <v>0</v>
      </c>
      <c r="BE115" s="338">
        <v>0</v>
      </c>
      <c r="BF115" s="338">
        <v>0</v>
      </c>
      <c r="BG115" s="338">
        <v>0</v>
      </c>
      <c r="BH115" s="338">
        <v>0</v>
      </c>
      <c r="BI115" s="338">
        <v>0</v>
      </c>
      <c r="BJ115" s="338">
        <v>0</v>
      </c>
      <c r="BK115" s="338">
        <v>0</v>
      </c>
      <c r="BL115" s="338">
        <v>0</v>
      </c>
      <c r="BM115" s="338">
        <v>0</v>
      </c>
      <c r="BN115" s="338">
        <v>0</v>
      </c>
      <c r="BO115" s="338">
        <v>0</v>
      </c>
      <c r="BP115" s="348"/>
      <c r="BQ115" s="350"/>
    </row>
    <row r="116" spans="1:69" ht="12.75" outlineLevel="1" x14ac:dyDescent="0.15">
      <c r="A116" s="33" t="s">
        <v>86</v>
      </c>
      <c r="B116" s="330">
        <v>65</v>
      </c>
      <c r="C116" s="264">
        <f>B116*160</f>
        <v>10400</v>
      </c>
      <c r="D116" s="334" t="s">
        <v>91</v>
      </c>
      <c r="E116" s="334" t="s">
        <v>91</v>
      </c>
      <c r="F116" s="334" t="s">
        <v>91</v>
      </c>
      <c r="G116" s="338">
        <v>0</v>
      </c>
      <c r="H116" s="338">
        <v>0</v>
      </c>
      <c r="I116" s="338">
        <v>0</v>
      </c>
      <c r="J116" s="338">
        <v>0</v>
      </c>
      <c r="K116" s="338">
        <v>0</v>
      </c>
      <c r="L116" s="338">
        <v>0</v>
      </c>
      <c r="M116" s="338">
        <v>0</v>
      </c>
      <c r="N116" s="338">
        <v>0</v>
      </c>
      <c r="O116" s="338">
        <v>0</v>
      </c>
      <c r="P116" s="338">
        <v>0</v>
      </c>
      <c r="Q116" s="338">
        <v>0</v>
      </c>
      <c r="R116" s="338">
        <v>0</v>
      </c>
      <c r="S116" s="338">
        <v>0</v>
      </c>
      <c r="T116" s="338">
        <v>0</v>
      </c>
      <c r="U116" s="338">
        <v>0</v>
      </c>
      <c r="V116" s="338">
        <v>0</v>
      </c>
      <c r="W116" s="338">
        <v>0</v>
      </c>
      <c r="X116" s="338">
        <v>0</v>
      </c>
      <c r="Y116" s="338">
        <v>0</v>
      </c>
      <c r="Z116" s="338">
        <v>0</v>
      </c>
      <c r="AA116" s="338">
        <v>0</v>
      </c>
      <c r="AB116" s="338">
        <v>0</v>
      </c>
      <c r="AC116" s="338">
        <v>0</v>
      </c>
      <c r="AD116" s="338">
        <v>0</v>
      </c>
      <c r="AE116" s="338">
        <v>0</v>
      </c>
      <c r="AF116" s="338">
        <v>0</v>
      </c>
      <c r="AG116" s="338">
        <v>0</v>
      </c>
      <c r="AH116" s="338">
        <v>0</v>
      </c>
      <c r="AI116" s="338">
        <v>0</v>
      </c>
      <c r="AJ116" s="338">
        <v>0</v>
      </c>
      <c r="AK116" s="338">
        <v>0</v>
      </c>
      <c r="AL116" s="338">
        <v>0</v>
      </c>
      <c r="AM116" s="338">
        <v>0</v>
      </c>
      <c r="AN116" s="338">
        <v>0</v>
      </c>
      <c r="AO116" s="338">
        <v>0</v>
      </c>
      <c r="AP116" s="338">
        <v>0</v>
      </c>
      <c r="AQ116" s="338">
        <v>0</v>
      </c>
      <c r="AR116" s="338">
        <v>0</v>
      </c>
      <c r="AS116" s="338">
        <v>0</v>
      </c>
      <c r="AT116" s="338">
        <v>0</v>
      </c>
      <c r="AU116" s="338">
        <v>0</v>
      </c>
      <c r="AV116" s="338">
        <v>0</v>
      </c>
      <c r="AW116" s="338">
        <v>0</v>
      </c>
      <c r="AX116" s="338">
        <v>0</v>
      </c>
      <c r="AY116" s="338">
        <v>0</v>
      </c>
      <c r="AZ116" s="338">
        <v>0</v>
      </c>
      <c r="BA116" s="338">
        <v>0</v>
      </c>
      <c r="BB116" s="338">
        <v>0</v>
      </c>
      <c r="BC116" s="338">
        <v>0</v>
      </c>
      <c r="BD116" s="338">
        <v>0</v>
      </c>
      <c r="BE116" s="338">
        <v>0</v>
      </c>
      <c r="BF116" s="338">
        <v>0</v>
      </c>
      <c r="BG116" s="338">
        <v>0</v>
      </c>
      <c r="BH116" s="338">
        <v>0</v>
      </c>
      <c r="BI116" s="338">
        <v>0</v>
      </c>
      <c r="BJ116" s="338">
        <v>0</v>
      </c>
      <c r="BK116" s="338">
        <v>0</v>
      </c>
      <c r="BL116" s="338">
        <v>0</v>
      </c>
      <c r="BM116" s="338">
        <v>0</v>
      </c>
      <c r="BN116" s="338">
        <v>0</v>
      </c>
      <c r="BO116" s="338">
        <v>0</v>
      </c>
      <c r="BP116" s="348"/>
      <c r="BQ116" s="350"/>
    </row>
    <row r="117" spans="1:69" ht="12.75" outlineLevel="1" x14ac:dyDescent="0.15">
      <c r="B117" s="330"/>
      <c r="C117" s="265"/>
      <c r="D117" s="335"/>
      <c r="E117" s="335"/>
      <c r="F117" s="335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8"/>
      <c r="T117" s="338"/>
      <c r="U117" s="338"/>
      <c r="V117" s="338"/>
      <c r="W117" s="338"/>
      <c r="X117" s="338"/>
      <c r="Y117" s="338"/>
      <c r="Z117" s="338"/>
      <c r="AA117" s="338"/>
      <c r="AB117" s="338"/>
      <c r="AC117" s="338"/>
      <c r="AD117" s="338"/>
      <c r="AE117" s="338"/>
      <c r="AF117" s="338"/>
      <c r="AG117" s="338"/>
      <c r="AH117" s="338"/>
      <c r="AI117" s="338"/>
      <c r="AJ117" s="338"/>
      <c r="AK117" s="338"/>
      <c r="AL117" s="338"/>
      <c r="AM117" s="338"/>
      <c r="AN117" s="338"/>
      <c r="AO117" s="338"/>
      <c r="AP117" s="338"/>
      <c r="AQ117" s="338"/>
      <c r="AR117" s="338"/>
      <c r="AS117" s="338"/>
      <c r="AT117" s="338"/>
      <c r="AU117" s="338"/>
      <c r="AV117" s="338"/>
      <c r="AW117" s="338"/>
      <c r="AX117" s="338"/>
      <c r="AY117" s="338"/>
      <c r="AZ117" s="338"/>
      <c r="BA117" s="338"/>
      <c r="BB117" s="338"/>
      <c r="BC117" s="338"/>
      <c r="BD117" s="338"/>
      <c r="BE117" s="338"/>
      <c r="BF117" s="338"/>
      <c r="BG117" s="338"/>
      <c r="BH117" s="338"/>
      <c r="BI117" s="338"/>
      <c r="BJ117" s="338"/>
      <c r="BK117" s="338"/>
      <c r="BL117" s="338"/>
      <c r="BM117" s="338"/>
      <c r="BN117" s="338"/>
      <c r="BO117" s="338"/>
      <c r="BP117" s="348"/>
      <c r="BQ117" s="350"/>
    </row>
    <row r="118" spans="1:69" ht="12.75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4" t="s">
        <v>64</v>
      </c>
      <c r="E118" s="334" t="s">
        <v>64</v>
      </c>
      <c r="F118" s="334" t="s">
        <v>64</v>
      </c>
      <c r="G118" s="338">
        <v>0</v>
      </c>
      <c r="H118" s="338">
        <v>0</v>
      </c>
      <c r="I118" s="338">
        <v>0</v>
      </c>
      <c r="J118" s="338">
        <v>0</v>
      </c>
      <c r="K118" s="338">
        <v>0</v>
      </c>
      <c r="L118" s="338">
        <v>0</v>
      </c>
      <c r="M118" s="338">
        <v>0</v>
      </c>
      <c r="N118" s="338">
        <v>0</v>
      </c>
      <c r="O118" s="338">
        <v>0</v>
      </c>
      <c r="P118" s="338">
        <v>0</v>
      </c>
      <c r="Q118" s="338">
        <v>0</v>
      </c>
      <c r="R118" s="338">
        <v>0</v>
      </c>
      <c r="S118" s="338">
        <v>0</v>
      </c>
      <c r="T118" s="338">
        <v>0</v>
      </c>
      <c r="U118" s="338">
        <v>0</v>
      </c>
      <c r="V118" s="338">
        <v>0</v>
      </c>
      <c r="W118" s="338">
        <v>0</v>
      </c>
      <c r="X118" s="338">
        <v>0</v>
      </c>
      <c r="Y118" s="338">
        <v>0</v>
      </c>
      <c r="Z118" s="338">
        <v>0</v>
      </c>
      <c r="AA118" s="338">
        <v>0</v>
      </c>
      <c r="AB118" s="338">
        <v>0</v>
      </c>
      <c r="AC118" s="338">
        <v>0</v>
      </c>
      <c r="AD118" s="338">
        <v>0</v>
      </c>
      <c r="AE118" s="338">
        <v>0</v>
      </c>
      <c r="AF118" s="338">
        <v>0</v>
      </c>
      <c r="AG118" s="338">
        <v>0</v>
      </c>
      <c r="AH118" s="338">
        <v>0</v>
      </c>
      <c r="AI118" s="338">
        <v>0</v>
      </c>
      <c r="AJ118" s="338">
        <v>0</v>
      </c>
      <c r="AK118" s="338">
        <v>0</v>
      </c>
      <c r="AL118" s="338">
        <v>0</v>
      </c>
      <c r="AM118" s="338">
        <v>0</v>
      </c>
      <c r="AN118" s="338">
        <v>0</v>
      </c>
      <c r="AO118" s="338">
        <v>0</v>
      </c>
      <c r="AP118" s="338">
        <v>0</v>
      </c>
      <c r="AQ118" s="338">
        <v>0</v>
      </c>
      <c r="AR118" s="338">
        <v>0</v>
      </c>
      <c r="AS118" s="338">
        <v>0</v>
      </c>
      <c r="AT118" s="338">
        <v>0</v>
      </c>
      <c r="AU118" s="338">
        <v>0</v>
      </c>
      <c r="AV118" s="338">
        <v>0</v>
      </c>
      <c r="AW118" s="338">
        <v>0</v>
      </c>
      <c r="AX118" s="338">
        <v>0</v>
      </c>
      <c r="AY118" s="338">
        <v>0</v>
      </c>
      <c r="AZ118" s="338">
        <v>0</v>
      </c>
      <c r="BA118" s="338">
        <v>0</v>
      </c>
      <c r="BB118" s="338">
        <v>0</v>
      </c>
      <c r="BC118" s="338">
        <v>0</v>
      </c>
      <c r="BD118" s="338">
        <v>0</v>
      </c>
      <c r="BE118" s="338">
        <v>0</v>
      </c>
      <c r="BF118" s="338">
        <v>0</v>
      </c>
      <c r="BG118" s="338">
        <v>0</v>
      </c>
      <c r="BH118" s="338">
        <v>0</v>
      </c>
      <c r="BI118" s="338">
        <v>0</v>
      </c>
      <c r="BJ118" s="338">
        <v>0</v>
      </c>
      <c r="BK118" s="338">
        <v>0</v>
      </c>
      <c r="BL118" s="338">
        <v>0</v>
      </c>
      <c r="BM118" s="338">
        <v>0</v>
      </c>
      <c r="BN118" s="338">
        <v>0</v>
      </c>
      <c r="BO118" s="338">
        <v>0</v>
      </c>
      <c r="BP118" s="348"/>
      <c r="BQ118" s="350"/>
    </row>
    <row r="119" spans="1:69" s="18" customFormat="1" ht="12.75" outlineLevel="1" x14ac:dyDescent="0.15">
      <c r="A119" s="33" t="s">
        <v>86</v>
      </c>
      <c r="B119" s="330">
        <v>85</v>
      </c>
      <c r="C119" s="264">
        <f>B119*160</f>
        <v>13600</v>
      </c>
      <c r="D119" s="334" t="s">
        <v>91</v>
      </c>
      <c r="E119" s="334" t="s">
        <v>91</v>
      </c>
      <c r="F119" s="334" t="s">
        <v>91</v>
      </c>
      <c r="G119" s="338">
        <v>0</v>
      </c>
      <c r="H119" s="338">
        <v>0</v>
      </c>
      <c r="I119" s="338">
        <v>0</v>
      </c>
      <c r="J119" s="338">
        <v>0</v>
      </c>
      <c r="K119" s="338">
        <v>0</v>
      </c>
      <c r="L119" s="338">
        <v>0</v>
      </c>
      <c r="M119" s="338">
        <v>0</v>
      </c>
      <c r="N119" s="338">
        <v>0</v>
      </c>
      <c r="O119" s="338">
        <v>0</v>
      </c>
      <c r="P119" s="338">
        <v>0</v>
      </c>
      <c r="Q119" s="338">
        <v>0</v>
      </c>
      <c r="R119" s="338">
        <v>0</v>
      </c>
      <c r="S119" s="338">
        <v>0</v>
      </c>
      <c r="T119" s="338">
        <v>0</v>
      </c>
      <c r="U119" s="338">
        <v>0</v>
      </c>
      <c r="V119" s="338">
        <v>0</v>
      </c>
      <c r="W119" s="338">
        <v>0</v>
      </c>
      <c r="X119" s="338">
        <v>0</v>
      </c>
      <c r="Y119" s="338">
        <v>0</v>
      </c>
      <c r="Z119" s="338">
        <v>0</v>
      </c>
      <c r="AA119" s="338">
        <v>0</v>
      </c>
      <c r="AB119" s="338">
        <v>0</v>
      </c>
      <c r="AC119" s="338">
        <v>0</v>
      </c>
      <c r="AD119" s="338">
        <v>0</v>
      </c>
      <c r="AE119" s="338">
        <v>0</v>
      </c>
      <c r="AF119" s="338">
        <v>0</v>
      </c>
      <c r="AG119" s="338">
        <v>0</v>
      </c>
      <c r="AH119" s="338">
        <v>0</v>
      </c>
      <c r="AI119" s="338">
        <v>0</v>
      </c>
      <c r="AJ119" s="338">
        <v>0</v>
      </c>
      <c r="AK119" s="338">
        <v>0</v>
      </c>
      <c r="AL119" s="338">
        <v>0</v>
      </c>
      <c r="AM119" s="338">
        <v>0</v>
      </c>
      <c r="AN119" s="338">
        <v>0</v>
      </c>
      <c r="AO119" s="338">
        <v>0</v>
      </c>
      <c r="AP119" s="338">
        <v>0</v>
      </c>
      <c r="AQ119" s="338">
        <v>0</v>
      </c>
      <c r="AR119" s="338">
        <v>0</v>
      </c>
      <c r="AS119" s="338">
        <v>0</v>
      </c>
      <c r="AT119" s="338">
        <v>0</v>
      </c>
      <c r="AU119" s="338">
        <v>0</v>
      </c>
      <c r="AV119" s="338">
        <v>0</v>
      </c>
      <c r="AW119" s="338">
        <v>0</v>
      </c>
      <c r="AX119" s="338">
        <v>0</v>
      </c>
      <c r="AY119" s="338">
        <v>0</v>
      </c>
      <c r="AZ119" s="338">
        <v>0</v>
      </c>
      <c r="BA119" s="338">
        <v>0</v>
      </c>
      <c r="BB119" s="338">
        <v>0</v>
      </c>
      <c r="BC119" s="338">
        <v>0</v>
      </c>
      <c r="BD119" s="338">
        <v>0</v>
      </c>
      <c r="BE119" s="338">
        <v>0</v>
      </c>
      <c r="BF119" s="338">
        <v>0</v>
      </c>
      <c r="BG119" s="338">
        <v>0</v>
      </c>
      <c r="BH119" s="338">
        <v>0</v>
      </c>
      <c r="BI119" s="338">
        <v>0</v>
      </c>
      <c r="BJ119" s="338">
        <v>0</v>
      </c>
      <c r="BK119" s="338">
        <v>0</v>
      </c>
      <c r="BL119" s="338">
        <v>0</v>
      </c>
      <c r="BM119" s="338">
        <v>0</v>
      </c>
      <c r="BN119" s="338">
        <v>0</v>
      </c>
      <c r="BO119" s="338">
        <v>0</v>
      </c>
      <c r="BP119" s="348"/>
      <c r="BQ119" s="349"/>
    </row>
    <row r="120" spans="1:69" ht="12.75" outlineLevel="1" x14ac:dyDescent="0.15">
      <c r="B120" s="330"/>
      <c r="C120" s="265"/>
      <c r="D120" s="335"/>
      <c r="E120" s="335"/>
      <c r="F120" s="335"/>
      <c r="G120" s="338"/>
      <c r="H120" s="338"/>
      <c r="I120" s="338"/>
      <c r="J120" s="338"/>
      <c r="K120" s="338"/>
      <c r="L120" s="338"/>
      <c r="M120" s="338"/>
      <c r="N120" s="338"/>
      <c r="O120" s="338"/>
      <c r="P120" s="338"/>
      <c r="Q120" s="338"/>
      <c r="R120" s="338"/>
      <c r="S120" s="338"/>
      <c r="T120" s="338"/>
      <c r="U120" s="338"/>
      <c r="V120" s="338"/>
      <c r="W120" s="338"/>
      <c r="X120" s="338"/>
      <c r="Y120" s="338"/>
      <c r="Z120" s="338"/>
      <c r="AA120" s="338"/>
      <c r="AB120" s="338"/>
      <c r="AC120" s="338"/>
      <c r="AD120" s="338"/>
      <c r="AE120" s="338"/>
      <c r="AF120" s="338"/>
      <c r="AG120" s="338"/>
      <c r="AH120" s="338"/>
      <c r="AI120" s="338"/>
      <c r="AJ120" s="338"/>
      <c r="AK120" s="338"/>
      <c r="AL120" s="338"/>
      <c r="AM120" s="338"/>
      <c r="AN120" s="338"/>
      <c r="AO120" s="338"/>
      <c r="AP120" s="338"/>
      <c r="AQ120" s="338"/>
      <c r="AR120" s="338"/>
      <c r="AS120" s="338"/>
      <c r="AT120" s="338"/>
      <c r="AU120" s="338"/>
      <c r="AV120" s="338"/>
      <c r="AW120" s="338"/>
      <c r="AX120" s="338"/>
      <c r="AY120" s="338"/>
      <c r="AZ120" s="338"/>
      <c r="BA120" s="338"/>
      <c r="BB120" s="338"/>
      <c r="BC120" s="338"/>
      <c r="BD120" s="338"/>
      <c r="BE120" s="338"/>
      <c r="BF120" s="338"/>
      <c r="BG120" s="338"/>
      <c r="BH120" s="338"/>
      <c r="BI120" s="338"/>
      <c r="BJ120" s="338"/>
      <c r="BK120" s="338"/>
      <c r="BL120" s="338"/>
      <c r="BM120" s="338"/>
      <c r="BN120" s="338"/>
      <c r="BO120" s="338"/>
      <c r="BP120" s="348"/>
      <c r="BQ120" s="350"/>
    </row>
    <row r="121" spans="1:69" ht="12.75" outlineLevel="1" x14ac:dyDescent="0.15">
      <c r="A121" s="33" t="s">
        <v>113</v>
      </c>
      <c r="B121" s="330">
        <v>90000</v>
      </c>
      <c r="C121" s="264">
        <f>B121/12</f>
        <v>7500</v>
      </c>
      <c r="D121" s="334" t="s">
        <v>64</v>
      </c>
      <c r="E121" s="334" t="s">
        <v>64</v>
      </c>
      <c r="F121" s="334" t="s">
        <v>64</v>
      </c>
      <c r="G121" s="338">
        <v>0</v>
      </c>
      <c r="H121" s="338">
        <v>0</v>
      </c>
      <c r="I121" s="338">
        <v>0</v>
      </c>
      <c r="J121" s="338">
        <v>0</v>
      </c>
      <c r="K121" s="338">
        <v>0</v>
      </c>
      <c r="L121" s="338">
        <v>0</v>
      </c>
      <c r="M121" s="338">
        <v>0</v>
      </c>
      <c r="N121" s="338">
        <v>0</v>
      </c>
      <c r="O121" s="338">
        <v>0</v>
      </c>
      <c r="P121" s="338">
        <v>0</v>
      </c>
      <c r="Q121" s="338">
        <v>0</v>
      </c>
      <c r="R121" s="338">
        <v>0</v>
      </c>
      <c r="S121" s="338">
        <v>0</v>
      </c>
      <c r="T121" s="338">
        <v>0</v>
      </c>
      <c r="U121" s="338">
        <v>0</v>
      </c>
      <c r="V121" s="338">
        <v>0</v>
      </c>
      <c r="W121" s="338">
        <v>0</v>
      </c>
      <c r="X121" s="338">
        <v>0</v>
      </c>
      <c r="Y121" s="338">
        <v>0</v>
      </c>
      <c r="Z121" s="338">
        <v>0</v>
      </c>
      <c r="AA121" s="338">
        <v>0</v>
      </c>
      <c r="AB121" s="338">
        <v>0</v>
      </c>
      <c r="AC121" s="338">
        <v>0</v>
      </c>
      <c r="AD121" s="338">
        <v>0</v>
      </c>
      <c r="AE121" s="338">
        <v>0</v>
      </c>
      <c r="AF121" s="338">
        <v>0</v>
      </c>
      <c r="AG121" s="338">
        <v>0</v>
      </c>
      <c r="AH121" s="338">
        <v>0</v>
      </c>
      <c r="AI121" s="338">
        <v>0</v>
      </c>
      <c r="AJ121" s="338">
        <v>0</v>
      </c>
      <c r="AK121" s="338">
        <v>0</v>
      </c>
      <c r="AL121" s="338">
        <v>0</v>
      </c>
      <c r="AM121" s="338">
        <v>0</v>
      </c>
      <c r="AN121" s="338">
        <v>0</v>
      </c>
      <c r="AO121" s="338">
        <v>0</v>
      </c>
      <c r="AP121" s="338">
        <v>0</v>
      </c>
      <c r="AQ121" s="338">
        <v>0</v>
      </c>
      <c r="AR121" s="338">
        <v>0</v>
      </c>
      <c r="AS121" s="338">
        <v>0</v>
      </c>
      <c r="AT121" s="338">
        <v>0</v>
      </c>
      <c r="AU121" s="338">
        <v>0</v>
      </c>
      <c r="AV121" s="338">
        <v>0</v>
      </c>
      <c r="AW121" s="338">
        <v>0</v>
      </c>
      <c r="AX121" s="338">
        <v>0</v>
      </c>
      <c r="AY121" s="338">
        <v>0</v>
      </c>
      <c r="AZ121" s="338">
        <v>0</v>
      </c>
      <c r="BA121" s="338">
        <v>0</v>
      </c>
      <c r="BB121" s="338">
        <v>0</v>
      </c>
      <c r="BC121" s="338">
        <v>0</v>
      </c>
      <c r="BD121" s="338">
        <v>0</v>
      </c>
      <c r="BE121" s="338">
        <v>0</v>
      </c>
      <c r="BF121" s="338">
        <v>0</v>
      </c>
      <c r="BG121" s="338">
        <v>0</v>
      </c>
      <c r="BH121" s="338">
        <v>0</v>
      </c>
      <c r="BI121" s="338">
        <v>0</v>
      </c>
      <c r="BJ121" s="338">
        <v>0</v>
      </c>
      <c r="BK121" s="338">
        <v>0</v>
      </c>
      <c r="BL121" s="338">
        <v>0</v>
      </c>
      <c r="BM121" s="338">
        <v>0</v>
      </c>
      <c r="BN121" s="338">
        <v>0</v>
      </c>
      <c r="BO121" s="338">
        <v>0</v>
      </c>
      <c r="BP121" s="348"/>
      <c r="BQ121" s="350"/>
    </row>
    <row r="122" spans="1:69" s="18" customFormat="1" ht="12.75" outlineLevel="1" x14ac:dyDescent="0.15">
      <c r="A122" s="33" t="s">
        <v>86</v>
      </c>
      <c r="B122" s="330">
        <v>65</v>
      </c>
      <c r="C122" s="264">
        <f>B122*160</f>
        <v>10400</v>
      </c>
      <c r="D122" s="334" t="s">
        <v>91</v>
      </c>
      <c r="E122" s="334" t="s">
        <v>91</v>
      </c>
      <c r="F122" s="334" t="s">
        <v>91</v>
      </c>
      <c r="G122" s="338">
        <v>0</v>
      </c>
      <c r="H122" s="338">
        <v>0</v>
      </c>
      <c r="I122" s="338">
        <v>0</v>
      </c>
      <c r="J122" s="338">
        <v>0</v>
      </c>
      <c r="K122" s="338">
        <v>0</v>
      </c>
      <c r="L122" s="338">
        <v>0</v>
      </c>
      <c r="M122" s="338">
        <v>0</v>
      </c>
      <c r="N122" s="338">
        <v>0</v>
      </c>
      <c r="O122" s="338">
        <v>0</v>
      </c>
      <c r="P122" s="338">
        <v>0</v>
      </c>
      <c r="Q122" s="338">
        <v>0</v>
      </c>
      <c r="R122" s="338">
        <v>0</v>
      </c>
      <c r="S122" s="338">
        <v>0</v>
      </c>
      <c r="T122" s="338">
        <v>0</v>
      </c>
      <c r="U122" s="338">
        <v>0</v>
      </c>
      <c r="V122" s="338">
        <v>0</v>
      </c>
      <c r="W122" s="338">
        <v>0</v>
      </c>
      <c r="X122" s="338">
        <v>0</v>
      </c>
      <c r="Y122" s="338">
        <v>0</v>
      </c>
      <c r="Z122" s="338">
        <v>0</v>
      </c>
      <c r="AA122" s="338">
        <v>0</v>
      </c>
      <c r="AB122" s="338">
        <v>0</v>
      </c>
      <c r="AC122" s="338">
        <v>0</v>
      </c>
      <c r="AD122" s="338">
        <v>0</v>
      </c>
      <c r="AE122" s="338">
        <v>0</v>
      </c>
      <c r="AF122" s="338">
        <v>0</v>
      </c>
      <c r="AG122" s="338">
        <v>0</v>
      </c>
      <c r="AH122" s="338">
        <v>0</v>
      </c>
      <c r="AI122" s="338">
        <v>0</v>
      </c>
      <c r="AJ122" s="338">
        <v>0</v>
      </c>
      <c r="AK122" s="338">
        <v>0</v>
      </c>
      <c r="AL122" s="338">
        <v>0</v>
      </c>
      <c r="AM122" s="338">
        <v>0</v>
      </c>
      <c r="AN122" s="338">
        <v>0</v>
      </c>
      <c r="AO122" s="338">
        <v>0</v>
      </c>
      <c r="AP122" s="338">
        <v>0</v>
      </c>
      <c r="AQ122" s="338">
        <v>0</v>
      </c>
      <c r="AR122" s="338">
        <v>0</v>
      </c>
      <c r="AS122" s="338">
        <v>0</v>
      </c>
      <c r="AT122" s="338">
        <v>0</v>
      </c>
      <c r="AU122" s="338">
        <v>0</v>
      </c>
      <c r="AV122" s="338">
        <v>0</v>
      </c>
      <c r="AW122" s="338">
        <v>0</v>
      </c>
      <c r="AX122" s="338">
        <v>0</v>
      </c>
      <c r="AY122" s="338">
        <v>0</v>
      </c>
      <c r="AZ122" s="338">
        <v>0</v>
      </c>
      <c r="BA122" s="338">
        <v>0</v>
      </c>
      <c r="BB122" s="338">
        <v>0</v>
      </c>
      <c r="BC122" s="338">
        <v>0</v>
      </c>
      <c r="BD122" s="338">
        <v>0</v>
      </c>
      <c r="BE122" s="338">
        <v>0</v>
      </c>
      <c r="BF122" s="338">
        <v>0</v>
      </c>
      <c r="BG122" s="338">
        <v>0</v>
      </c>
      <c r="BH122" s="338">
        <v>0</v>
      </c>
      <c r="BI122" s="338">
        <v>0</v>
      </c>
      <c r="BJ122" s="338">
        <v>0</v>
      </c>
      <c r="BK122" s="338">
        <v>0</v>
      </c>
      <c r="BL122" s="338">
        <v>0</v>
      </c>
      <c r="BM122" s="338">
        <v>0</v>
      </c>
      <c r="BN122" s="338">
        <v>0</v>
      </c>
      <c r="BO122" s="338">
        <v>0</v>
      </c>
      <c r="BP122" s="348"/>
      <c r="BQ122" s="349"/>
    </row>
    <row r="123" spans="1:69" ht="12.75" outlineLevel="1" x14ac:dyDescent="0.15">
      <c r="B123" s="330"/>
      <c r="C123" s="265"/>
      <c r="D123" s="335"/>
      <c r="E123" s="335"/>
      <c r="F123" s="335"/>
      <c r="G123" s="338"/>
      <c r="H123" s="338"/>
      <c r="I123" s="338"/>
      <c r="J123" s="338"/>
      <c r="K123" s="338"/>
      <c r="L123" s="338"/>
      <c r="M123" s="338"/>
      <c r="N123" s="338"/>
      <c r="O123" s="338"/>
      <c r="P123" s="338"/>
      <c r="Q123" s="338"/>
      <c r="R123" s="338"/>
      <c r="S123" s="338"/>
      <c r="T123" s="338"/>
      <c r="U123" s="338"/>
      <c r="V123" s="338"/>
      <c r="W123" s="338"/>
      <c r="X123" s="338"/>
      <c r="Y123" s="338"/>
      <c r="Z123" s="338"/>
      <c r="AA123" s="338"/>
      <c r="AB123" s="338"/>
      <c r="AC123" s="338"/>
      <c r="AD123" s="338"/>
      <c r="AE123" s="338"/>
      <c r="AF123" s="338"/>
      <c r="AG123" s="338"/>
      <c r="AH123" s="338"/>
      <c r="AI123" s="338"/>
      <c r="AJ123" s="338"/>
      <c r="AK123" s="338"/>
      <c r="AL123" s="338"/>
      <c r="AM123" s="338"/>
      <c r="AN123" s="338"/>
      <c r="AO123" s="338"/>
      <c r="AP123" s="338"/>
      <c r="AQ123" s="338"/>
      <c r="AR123" s="338"/>
      <c r="AS123" s="338"/>
      <c r="AT123" s="338"/>
      <c r="AU123" s="338"/>
      <c r="AV123" s="338"/>
      <c r="AW123" s="338"/>
      <c r="AX123" s="338"/>
      <c r="AY123" s="338"/>
      <c r="AZ123" s="338"/>
      <c r="BA123" s="338"/>
      <c r="BB123" s="338"/>
      <c r="BC123" s="338"/>
      <c r="BD123" s="338"/>
      <c r="BE123" s="338"/>
      <c r="BF123" s="338"/>
      <c r="BG123" s="338"/>
      <c r="BH123" s="338"/>
      <c r="BI123" s="338"/>
      <c r="BJ123" s="338"/>
      <c r="BK123" s="338"/>
      <c r="BL123" s="338"/>
      <c r="BM123" s="338"/>
      <c r="BN123" s="338"/>
      <c r="BO123" s="338"/>
      <c r="BP123" s="348"/>
      <c r="BQ123" s="350"/>
    </row>
    <row r="124" spans="1:69" ht="12.75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4" t="s">
        <v>64</v>
      </c>
      <c r="E124" s="334" t="s">
        <v>64</v>
      </c>
      <c r="F124" s="334" t="s">
        <v>64</v>
      </c>
      <c r="G124" s="338">
        <v>0</v>
      </c>
      <c r="H124" s="338">
        <v>0</v>
      </c>
      <c r="I124" s="338">
        <v>0</v>
      </c>
      <c r="J124" s="338">
        <v>0</v>
      </c>
      <c r="K124" s="338">
        <v>0</v>
      </c>
      <c r="L124" s="338">
        <v>0</v>
      </c>
      <c r="M124" s="338">
        <v>0</v>
      </c>
      <c r="N124" s="338">
        <v>0</v>
      </c>
      <c r="O124" s="338">
        <v>0</v>
      </c>
      <c r="P124" s="338">
        <v>0</v>
      </c>
      <c r="Q124" s="338">
        <v>0</v>
      </c>
      <c r="R124" s="338">
        <v>0</v>
      </c>
      <c r="S124" s="338">
        <v>0</v>
      </c>
      <c r="T124" s="338">
        <v>0</v>
      </c>
      <c r="U124" s="338">
        <v>0</v>
      </c>
      <c r="V124" s="338">
        <v>0</v>
      </c>
      <c r="W124" s="338">
        <v>0</v>
      </c>
      <c r="X124" s="338">
        <v>0</v>
      </c>
      <c r="Y124" s="338">
        <v>0</v>
      </c>
      <c r="Z124" s="338">
        <v>0</v>
      </c>
      <c r="AA124" s="338">
        <v>0</v>
      </c>
      <c r="AB124" s="338">
        <v>0</v>
      </c>
      <c r="AC124" s="338">
        <v>0</v>
      </c>
      <c r="AD124" s="338">
        <v>0</v>
      </c>
      <c r="AE124" s="338">
        <v>0</v>
      </c>
      <c r="AF124" s="338">
        <v>0</v>
      </c>
      <c r="AG124" s="338">
        <v>0</v>
      </c>
      <c r="AH124" s="338">
        <v>0</v>
      </c>
      <c r="AI124" s="338">
        <v>0</v>
      </c>
      <c r="AJ124" s="338">
        <v>0</v>
      </c>
      <c r="AK124" s="338">
        <v>0</v>
      </c>
      <c r="AL124" s="338">
        <v>0</v>
      </c>
      <c r="AM124" s="338">
        <v>0</v>
      </c>
      <c r="AN124" s="338">
        <v>0</v>
      </c>
      <c r="AO124" s="338">
        <v>0</v>
      </c>
      <c r="AP124" s="338">
        <v>0</v>
      </c>
      <c r="AQ124" s="338">
        <v>0</v>
      </c>
      <c r="AR124" s="338">
        <v>0</v>
      </c>
      <c r="AS124" s="338">
        <v>0</v>
      </c>
      <c r="AT124" s="338">
        <v>0</v>
      </c>
      <c r="AU124" s="338">
        <v>0</v>
      </c>
      <c r="AV124" s="338">
        <v>0</v>
      </c>
      <c r="AW124" s="338">
        <v>0</v>
      </c>
      <c r="AX124" s="338">
        <v>0</v>
      </c>
      <c r="AY124" s="338">
        <v>0</v>
      </c>
      <c r="AZ124" s="338">
        <v>0</v>
      </c>
      <c r="BA124" s="338">
        <v>0</v>
      </c>
      <c r="BB124" s="338">
        <v>0</v>
      </c>
      <c r="BC124" s="338">
        <v>0</v>
      </c>
      <c r="BD124" s="338">
        <v>0</v>
      </c>
      <c r="BE124" s="338">
        <v>0</v>
      </c>
      <c r="BF124" s="338">
        <v>0</v>
      </c>
      <c r="BG124" s="338">
        <v>0</v>
      </c>
      <c r="BH124" s="338">
        <v>0</v>
      </c>
      <c r="BI124" s="338">
        <v>0</v>
      </c>
      <c r="BJ124" s="338">
        <v>0</v>
      </c>
      <c r="BK124" s="338">
        <v>0</v>
      </c>
      <c r="BL124" s="338">
        <v>0</v>
      </c>
      <c r="BM124" s="338">
        <v>0</v>
      </c>
      <c r="BN124" s="338">
        <v>0</v>
      </c>
      <c r="BO124" s="338">
        <v>0</v>
      </c>
      <c r="BP124" s="348"/>
      <c r="BQ124" s="350"/>
    </row>
    <row r="125" spans="1:69" s="18" customFormat="1" ht="12.75" outlineLevel="1" x14ac:dyDescent="0.15">
      <c r="A125" s="33" t="s">
        <v>86</v>
      </c>
      <c r="B125" s="330">
        <v>50</v>
      </c>
      <c r="C125" s="264">
        <f>B125*160</f>
        <v>8000</v>
      </c>
      <c r="D125" s="334" t="s">
        <v>91</v>
      </c>
      <c r="E125" s="334" t="s">
        <v>91</v>
      </c>
      <c r="F125" s="334" t="s">
        <v>91</v>
      </c>
      <c r="G125" s="338">
        <v>0</v>
      </c>
      <c r="H125" s="338">
        <v>0</v>
      </c>
      <c r="I125" s="338">
        <v>0</v>
      </c>
      <c r="J125" s="338">
        <v>0</v>
      </c>
      <c r="K125" s="338">
        <v>0</v>
      </c>
      <c r="L125" s="338">
        <v>0</v>
      </c>
      <c r="M125" s="338">
        <v>0</v>
      </c>
      <c r="N125" s="338">
        <v>0</v>
      </c>
      <c r="O125" s="338">
        <v>0</v>
      </c>
      <c r="P125" s="338">
        <v>0</v>
      </c>
      <c r="Q125" s="338">
        <v>0</v>
      </c>
      <c r="R125" s="338">
        <v>0</v>
      </c>
      <c r="S125" s="338">
        <v>0</v>
      </c>
      <c r="T125" s="338">
        <v>0</v>
      </c>
      <c r="U125" s="338">
        <v>0</v>
      </c>
      <c r="V125" s="338">
        <v>0</v>
      </c>
      <c r="W125" s="338">
        <v>0</v>
      </c>
      <c r="X125" s="338">
        <v>0</v>
      </c>
      <c r="Y125" s="338">
        <v>0</v>
      </c>
      <c r="Z125" s="338">
        <v>0</v>
      </c>
      <c r="AA125" s="338">
        <v>0</v>
      </c>
      <c r="AB125" s="338">
        <v>0</v>
      </c>
      <c r="AC125" s="338">
        <v>0</v>
      </c>
      <c r="AD125" s="338">
        <v>0</v>
      </c>
      <c r="AE125" s="338">
        <v>0</v>
      </c>
      <c r="AF125" s="338">
        <v>0</v>
      </c>
      <c r="AG125" s="338">
        <v>0</v>
      </c>
      <c r="AH125" s="338">
        <v>0</v>
      </c>
      <c r="AI125" s="338">
        <v>0</v>
      </c>
      <c r="AJ125" s="338">
        <v>0</v>
      </c>
      <c r="AK125" s="338">
        <v>0</v>
      </c>
      <c r="AL125" s="338">
        <v>0</v>
      </c>
      <c r="AM125" s="338">
        <v>0</v>
      </c>
      <c r="AN125" s="338">
        <v>0</v>
      </c>
      <c r="AO125" s="338">
        <v>0</v>
      </c>
      <c r="AP125" s="338">
        <v>0</v>
      </c>
      <c r="AQ125" s="338">
        <v>0</v>
      </c>
      <c r="AR125" s="338">
        <v>0</v>
      </c>
      <c r="AS125" s="338">
        <v>0</v>
      </c>
      <c r="AT125" s="338">
        <v>0</v>
      </c>
      <c r="AU125" s="338">
        <v>0</v>
      </c>
      <c r="AV125" s="338">
        <v>0</v>
      </c>
      <c r="AW125" s="338">
        <v>0</v>
      </c>
      <c r="AX125" s="338">
        <v>0</v>
      </c>
      <c r="AY125" s="338">
        <v>0</v>
      </c>
      <c r="AZ125" s="338">
        <v>0</v>
      </c>
      <c r="BA125" s="338">
        <v>0</v>
      </c>
      <c r="BB125" s="338">
        <v>0</v>
      </c>
      <c r="BC125" s="338">
        <v>0</v>
      </c>
      <c r="BD125" s="338">
        <v>0</v>
      </c>
      <c r="BE125" s="338">
        <v>0</v>
      </c>
      <c r="BF125" s="338">
        <v>0</v>
      </c>
      <c r="BG125" s="338">
        <v>0</v>
      </c>
      <c r="BH125" s="338">
        <v>0</v>
      </c>
      <c r="BI125" s="338">
        <v>0</v>
      </c>
      <c r="BJ125" s="338">
        <v>0</v>
      </c>
      <c r="BK125" s="338">
        <v>0</v>
      </c>
      <c r="BL125" s="338">
        <v>0</v>
      </c>
      <c r="BM125" s="338">
        <v>0</v>
      </c>
      <c r="BN125" s="338">
        <v>0</v>
      </c>
      <c r="BO125" s="338">
        <v>0</v>
      </c>
      <c r="BP125" s="348"/>
      <c r="BQ125" s="349"/>
    </row>
    <row r="126" spans="1:69" ht="12.75" outlineLevel="1" x14ac:dyDescent="0.15">
      <c r="B126" s="330"/>
      <c r="C126" s="265"/>
      <c r="D126" s="335"/>
      <c r="E126" s="335"/>
      <c r="F126" s="335"/>
      <c r="G126" s="338"/>
      <c r="H126" s="338"/>
      <c r="I126" s="338"/>
      <c r="J126" s="338"/>
      <c r="K126" s="338"/>
      <c r="L126" s="338"/>
      <c r="M126" s="338"/>
      <c r="N126" s="338"/>
      <c r="O126" s="338"/>
      <c r="P126" s="338"/>
      <c r="Q126" s="338"/>
      <c r="R126" s="338"/>
      <c r="S126" s="338"/>
      <c r="T126" s="338"/>
      <c r="U126" s="338"/>
      <c r="V126" s="338"/>
      <c r="W126" s="338"/>
      <c r="X126" s="338"/>
      <c r="Y126" s="338"/>
      <c r="Z126" s="338"/>
      <c r="AA126" s="338"/>
      <c r="AB126" s="338"/>
      <c r="AC126" s="338"/>
      <c r="AD126" s="338"/>
      <c r="AE126" s="338"/>
      <c r="AF126" s="338"/>
      <c r="AG126" s="338"/>
      <c r="AH126" s="338"/>
      <c r="AI126" s="338"/>
      <c r="AJ126" s="338"/>
      <c r="AK126" s="338"/>
      <c r="AL126" s="338"/>
      <c r="AM126" s="338"/>
      <c r="AN126" s="338"/>
      <c r="AO126" s="338"/>
      <c r="AP126" s="338"/>
      <c r="AQ126" s="338"/>
      <c r="AR126" s="338"/>
      <c r="AS126" s="338"/>
      <c r="AT126" s="338"/>
      <c r="AU126" s="338"/>
      <c r="AV126" s="338"/>
      <c r="AW126" s="338"/>
      <c r="AX126" s="338"/>
      <c r="AY126" s="338"/>
      <c r="AZ126" s="338"/>
      <c r="BA126" s="338"/>
      <c r="BB126" s="338"/>
      <c r="BC126" s="338"/>
      <c r="BD126" s="338"/>
      <c r="BE126" s="338"/>
      <c r="BF126" s="338"/>
      <c r="BG126" s="338"/>
      <c r="BH126" s="338"/>
      <c r="BI126" s="338"/>
      <c r="BJ126" s="338"/>
      <c r="BK126" s="338"/>
      <c r="BL126" s="338"/>
      <c r="BM126" s="338"/>
      <c r="BN126" s="338"/>
      <c r="BO126" s="338"/>
      <c r="BP126" s="348"/>
      <c r="BQ126" s="350"/>
    </row>
    <row r="127" spans="1:69" ht="12.75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4" t="s">
        <v>64</v>
      </c>
      <c r="E127" s="334" t="s">
        <v>64</v>
      </c>
      <c r="F127" s="334" t="s">
        <v>64</v>
      </c>
      <c r="G127" s="338">
        <v>0</v>
      </c>
      <c r="H127" s="338">
        <v>0</v>
      </c>
      <c r="I127" s="338">
        <v>0</v>
      </c>
      <c r="J127" s="338">
        <v>0</v>
      </c>
      <c r="K127" s="338">
        <v>0</v>
      </c>
      <c r="L127" s="338">
        <v>0</v>
      </c>
      <c r="M127" s="338">
        <v>0</v>
      </c>
      <c r="N127" s="338">
        <v>0</v>
      </c>
      <c r="O127" s="338">
        <v>0</v>
      </c>
      <c r="P127" s="338">
        <v>0</v>
      </c>
      <c r="Q127" s="338">
        <v>0</v>
      </c>
      <c r="R127" s="338">
        <v>0</v>
      </c>
      <c r="S127" s="338">
        <v>0</v>
      </c>
      <c r="T127" s="338">
        <v>0</v>
      </c>
      <c r="U127" s="338">
        <v>0</v>
      </c>
      <c r="V127" s="338">
        <v>0</v>
      </c>
      <c r="W127" s="338">
        <v>0</v>
      </c>
      <c r="X127" s="338">
        <v>0</v>
      </c>
      <c r="Y127" s="338">
        <v>0</v>
      </c>
      <c r="Z127" s="338">
        <v>0</v>
      </c>
      <c r="AA127" s="338">
        <v>0</v>
      </c>
      <c r="AB127" s="338">
        <v>0</v>
      </c>
      <c r="AC127" s="338">
        <v>0</v>
      </c>
      <c r="AD127" s="338">
        <v>0</v>
      </c>
      <c r="AE127" s="338">
        <v>0</v>
      </c>
      <c r="AF127" s="338">
        <v>0</v>
      </c>
      <c r="AG127" s="338">
        <v>0</v>
      </c>
      <c r="AH127" s="338">
        <v>0</v>
      </c>
      <c r="AI127" s="338">
        <v>0</v>
      </c>
      <c r="AJ127" s="338">
        <v>0</v>
      </c>
      <c r="AK127" s="338">
        <v>0</v>
      </c>
      <c r="AL127" s="338">
        <v>0</v>
      </c>
      <c r="AM127" s="338">
        <v>0</v>
      </c>
      <c r="AN127" s="338">
        <v>0</v>
      </c>
      <c r="AO127" s="338">
        <v>0</v>
      </c>
      <c r="AP127" s="338">
        <v>0</v>
      </c>
      <c r="AQ127" s="338">
        <v>0</v>
      </c>
      <c r="AR127" s="338">
        <v>0</v>
      </c>
      <c r="AS127" s="338">
        <v>0</v>
      </c>
      <c r="AT127" s="338">
        <v>0</v>
      </c>
      <c r="AU127" s="338">
        <v>0</v>
      </c>
      <c r="AV127" s="338">
        <v>0</v>
      </c>
      <c r="AW127" s="338">
        <v>0</v>
      </c>
      <c r="AX127" s="338">
        <v>0</v>
      </c>
      <c r="AY127" s="338">
        <v>0</v>
      </c>
      <c r="AZ127" s="338">
        <v>0</v>
      </c>
      <c r="BA127" s="338">
        <v>0</v>
      </c>
      <c r="BB127" s="338">
        <v>0</v>
      </c>
      <c r="BC127" s="338">
        <v>0</v>
      </c>
      <c r="BD127" s="338">
        <v>0</v>
      </c>
      <c r="BE127" s="338">
        <v>0</v>
      </c>
      <c r="BF127" s="338">
        <v>0</v>
      </c>
      <c r="BG127" s="338">
        <v>0</v>
      </c>
      <c r="BH127" s="338">
        <v>0</v>
      </c>
      <c r="BI127" s="338">
        <v>0</v>
      </c>
      <c r="BJ127" s="338">
        <v>0</v>
      </c>
      <c r="BK127" s="338">
        <v>0</v>
      </c>
      <c r="BL127" s="338">
        <v>0</v>
      </c>
      <c r="BM127" s="338">
        <v>0</v>
      </c>
      <c r="BN127" s="338">
        <v>0</v>
      </c>
      <c r="BO127" s="338">
        <v>0</v>
      </c>
      <c r="BP127" s="348"/>
      <c r="BQ127" s="350"/>
    </row>
    <row r="128" spans="1:69" ht="12.75" outlineLevel="1" x14ac:dyDescent="0.15">
      <c r="A128" s="33" t="s">
        <v>86</v>
      </c>
      <c r="B128" s="330">
        <v>65</v>
      </c>
      <c r="C128" s="264">
        <f>B128*160</f>
        <v>10400</v>
      </c>
      <c r="D128" s="334" t="s">
        <v>91</v>
      </c>
      <c r="E128" s="334" t="s">
        <v>91</v>
      </c>
      <c r="F128" s="334" t="s">
        <v>91</v>
      </c>
      <c r="G128" s="338">
        <v>0</v>
      </c>
      <c r="H128" s="338">
        <v>0</v>
      </c>
      <c r="I128" s="338">
        <v>0</v>
      </c>
      <c r="J128" s="338">
        <v>0</v>
      </c>
      <c r="K128" s="338">
        <v>0</v>
      </c>
      <c r="L128" s="338">
        <v>0</v>
      </c>
      <c r="M128" s="338">
        <v>0</v>
      </c>
      <c r="N128" s="338">
        <v>0</v>
      </c>
      <c r="O128" s="338">
        <v>0</v>
      </c>
      <c r="P128" s="338">
        <v>0</v>
      </c>
      <c r="Q128" s="338">
        <v>0</v>
      </c>
      <c r="R128" s="338">
        <v>0</v>
      </c>
      <c r="S128" s="338">
        <v>0</v>
      </c>
      <c r="T128" s="338">
        <v>0</v>
      </c>
      <c r="U128" s="338">
        <v>0</v>
      </c>
      <c r="V128" s="338">
        <v>0</v>
      </c>
      <c r="W128" s="338">
        <v>0</v>
      </c>
      <c r="X128" s="338">
        <v>0</v>
      </c>
      <c r="Y128" s="338">
        <v>0</v>
      </c>
      <c r="Z128" s="338">
        <v>0</v>
      </c>
      <c r="AA128" s="338">
        <v>0</v>
      </c>
      <c r="AB128" s="338">
        <v>0</v>
      </c>
      <c r="AC128" s="338">
        <v>0</v>
      </c>
      <c r="AD128" s="338">
        <v>0</v>
      </c>
      <c r="AE128" s="338">
        <v>0</v>
      </c>
      <c r="AF128" s="338">
        <v>0</v>
      </c>
      <c r="AG128" s="338">
        <v>0</v>
      </c>
      <c r="AH128" s="338">
        <v>0</v>
      </c>
      <c r="AI128" s="338">
        <v>0</v>
      </c>
      <c r="AJ128" s="338">
        <v>0</v>
      </c>
      <c r="AK128" s="338">
        <v>0</v>
      </c>
      <c r="AL128" s="338">
        <v>0</v>
      </c>
      <c r="AM128" s="338">
        <v>0</v>
      </c>
      <c r="AN128" s="338">
        <v>0</v>
      </c>
      <c r="AO128" s="338">
        <v>0</v>
      </c>
      <c r="AP128" s="338">
        <v>0</v>
      </c>
      <c r="AQ128" s="338">
        <v>0</v>
      </c>
      <c r="AR128" s="338">
        <v>0</v>
      </c>
      <c r="AS128" s="338">
        <v>0</v>
      </c>
      <c r="AT128" s="338">
        <v>0</v>
      </c>
      <c r="AU128" s="338">
        <v>0</v>
      </c>
      <c r="AV128" s="338">
        <v>0</v>
      </c>
      <c r="AW128" s="338">
        <v>0</v>
      </c>
      <c r="AX128" s="338">
        <v>0</v>
      </c>
      <c r="AY128" s="338">
        <v>0</v>
      </c>
      <c r="AZ128" s="338">
        <v>0</v>
      </c>
      <c r="BA128" s="338">
        <v>0</v>
      </c>
      <c r="BB128" s="338">
        <v>0</v>
      </c>
      <c r="BC128" s="338">
        <v>0</v>
      </c>
      <c r="BD128" s="338">
        <v>0</v>
      </c>
      <c r="BE128" s="338">
        <v>0</v>
      </c>
      <c r="BF128" s="338">
        <v>0</v>
      </c>
      <c r="BG128" s="338">
        <v>0</v>
      </c>
      <c r="BH128" s="338">
        <v>0</v>
      </c>
      <c r="BI128" s="338">
        <v>0</v>
      </c>
      <c r="BJ128" s="338">
        <v>0</v>
      </c>
      <c r="BK128" s="338">
        <v>0</v>
      </c>
      <c r="BL128" s="338">
        <v>0</v>
      </c>
      <c r="BM128" s="338">
        <v>0</v>
      </c>
      <c r="BN128" s="338">
        <v>0</v>
      </c>
      <c r="BO128" s="338">
        <v>0</v>
      </c>
      <c r="BP128" s="348"/>
      <c r="BQ128" s="350"/>
    </row>
    <row r="129" spans="1:69" ht="12.75" outlineLevel="1" x14ac:dyDescent="0.15">
      <c r="B129" s="330"/>
      <c r="C129" s="265"/>
      <c r="D129" s="335"/>
      <c r="E129" s="335"/>
      <c r="F129" s="335"/>
      <c r="G129" s="338"/>
      <c r="H129" s="338"/>
      <c r="I129" s="338"/>
      <c r="J129" s="338"/>
      <c r="K129" s="338"/>
      <c r="L129" s="338"/>
      <c r="M129" s="338"/>
      <c r="N129" s="338"/>
      <c r="O129" s="338"/>
      <c r="P129" s="338"/>
      <c r="Q129" s="338"/>
      <c r="R129" s="338"/>
      <c r="S129" s="338"/>
      <c r="T129" s="338"/>
      <c r="U129" s="338"/>
      <c r="V129" s="338"/>
      <c r="W129" s="338"/>
      <c r="X129" s="338"/>
      <c r="Y129" s="338"/>
      <c r="Z129" s="338"/>
      <c r="AA129" s="338"/>
      <c r="AB129" s="338"/>
      <c r="AC129" s="338"/>
      <c r="AD129" s="338"/>
      <c r="AE129" s="338"/>
      <c r="AF129" s="338"/>
      <c r="AG129" s="338"/>
      <c r="AH129" s="338"/>
      <c r="AI129" s="338"/>
      <c r="AJ129" s="338"/>
      <c r="AK129" s="338"/>
      <c r="AL129" s="338"/>
      <c r="AM129" s="338"/>
      <c r="AN129" s="338"/>
      <c r="AO129" s="338"/>
      <c r="AP129" s="338"/>
      <c r="AQ129" s="338"/>
      <c r="AR129" s="338"/>
      <c r="AS129" s="338"/>
      <c r="AT129" s="338"/>
      <c r="AU129" s="338"/>
      <c r="AV129" s="338"/>
      <c r="AW129" s="338"/>
      <c r="AX129" s="338"/>
      <c r="AY129" s="338"/>
      <c r="AZ129" s="338"/>
      <c r="BA129" s="338"/>
      <c r="BB129" s="338"/>
      <c r="BC129" s="338"/>
      <c r="BD129" s="338"/>
      <c r="BE129" s="338"/>
      <c r="BF129" s="338"/>
      <c r="BG129" s="338"/>
      <c r="BH129" s="338"/>
      <c r="BI129" s="338"/>
      <c r="BJ129" s="338"/>
      <c r="BK129" s="338"/>
      <c r="BL129" s="338"/>
      <c r="BM129" s="338"/>
      <c r="BN129" s="338"/>
      <c r="BO129" s="338"/>
      <c r="BP129" s="348"/>
      <c r="BQ129" s="350"/>
    </row>
    <row r="130" spans="1:69" ht="12.75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4" t="s">
        <v>64</v>
      </c>
      <c r="E130" s="334" t="s">
        <v>64</v>
      </c>
      <c r="F130" s="334" t="s">
        <v>64</v>
      </c>
      <c r="G130" s="338">
        <v>0</v>
      </c>
      <c r="H130" s="338">
        <v>0</v>
      </c>
      <c r="I130" s="338">
        <v>0</v>
      </c>
      <c r="J130" s="338">
        <v>0</v>
      </c>
      <c r="K130" s="338">
        <v>0</v>
      </c>
      <c r="L130" s="338">
        <v>0</v>
      </c>
      <c r="M130" s="338">
        <v>0</v>
      </c>
      <c r="N130" s="338">
        <v>0</v>
      </c>
      <c r="O130" s="338">
        <v>0</v>
      </c>
      <c r="P130" s="338">
        <v>0</v>
      </c>
      <c r="Q130" s="338">
        <v>0</v>
      </c>
      <c r="R130" s="338">
        <v>0</v>
      </c>
      <c r="S130" s="338">
        <v>0</v>
      </c>
      <c r="T130" s="338">
        <v>0</v>
      </c>
      <c r="U130" s="338">
        <v>0</v>
      </c>
      <c r="V130" s="338">
        <v>0</v>
      </c>
      <c r="W130" s="338">
        <v>0</v>
      </c>
      <c r="X130" s="338">
        <v>0</v>
      </c>
      <c r="Y130" s="338">
        <v>0</v>
      </c>
      <c r="Z130" s="338">
        <v>0</v>
      </c>
      <c r="AA130" s="338">
        <v>0</v>
      </c>
      <c r="AB130" s="338">
        <v>0</v>
      </c>
      <c r="AC130" s="338">
        <v>0</v>
      </c>
      <c r="AD130" s="338">
        <v>0</v>
      </c>
      <c r="AE130" s="338">
        <v>0</v>
      </c>
      <c r="AF130" s="338">
        <v>0</v>
      </c>
      <c r="AG130" s="338">
        <v>0</v>
      </c>
      <c r="AH130" s="338">
        <v>0</v>
      </c>
      <c r="AI130" s="338">
        <v>0</v>
      </c>
      <c r="AJ130" s="338">
        <v>0</v>
      </c>
      <c r="AK130" s="338">
        <v>0</v>
      </c>
      <c r="AL130" s="338">
        <v>0</v>
      </c>
      <c r="AM130" s="338">
        <v>0</v>
      </c>
      <c r="AN130" s="338">
        <v>0</v>
      </c>
      <c r="AO130" s="338">
        <v>0</v>
      </c>
      <c r="AP130" s="338">
        <v>0</v>
      </c>
      <c r="AQ130" s="338">
        <v>0</v>
      </c>
      <c r="AR130" s="338">
        <v>0</v>
      </c>
      <c r="AS130" s="338">
        <v>0</v>
      </c>
      <c r="AT130" s="338">
        <v>0</v>
      </c>
      <c r="AU130" s="338">
        <v>0</v>
      </c>
      <c r="AV130" s="338">
        <v>0</v>
      </c>
      <c r="AW130" s="338">
        <v>0</v>
      </c>
      <c r="AX130" s="338">
        <v>0</v>
      </c>
      <c r="AY130" s="338">
        <v>0</v>
      </c>
      <c r="AZ130" s="338">
        <v>0</v>
      </c>
      <c r="BA130" s="338">
        <v>0</v>
      </c>
      <c r="BB130" s="338">
        <v>0</v>
      </c>
      <c r="BC130" s="338">
        <v>0</v>
      </c>
      <c r="BD130" s="338">
        <v>0</v>
      </c>
      <c r="BE130" s="338">
        <v>0</v>
      </c>
      <c r="BF130" s="338">
        <v>0</v>
      </c>
      <c r="BG130" s="338">
        <v>0</v>
      </c>
      <c r="BH130" s="338">
        <v>0</v>
      </c>
      <c r="BI130" s="338">
        <v>0</v>
      </c>
      <c r="BJ130" s="338">
        <v>0</v>
      </c>
      <c r="BK130" s="338">
        <v>0</v>
      </c>
      <c r="BL130" s="338">
        <v>0</v>
      </c>
      <c r="BM130" s="338">
        <v>0</v>
      </c>
      <c r="BN130" s="338">
        <v>0</v>
      </c>
      <c r="BO130" s="338">
        <v>0</v>
      </c>
      <c r="BP130" s="348"/>
      <c r="BQ130" s="350"/>
    </row>
    <row r="131" spans="1:69" s="18" customFormat="1" ht="12.75" outlineLevel="1" x14ac:dyDescent="0.15">
      <c r="A131" s="33" t="s">
        <v>86</v>
      </c>
      <c r="B131" s="330">
        <v>35</v>
      </c>
      <c r="C131" s="264">
        <f>B131*160</f>
        <v>5600</v>
      </c>
      <c r="D131" s="334" t="s">
        <v>91</v>
      </c>
      <c r="E131" s="334" t="s">
        <v>91</v>
      </c>
      <c r="F131" s="334" t="s">
        <v>91</v>
      </c>
      <c r="G131" s="338">
        <v>0</v>
      </c>
      <c r="H131" s="338">
        <v>0</v>
      </c>
      <c r="I131" s="338">
        <v>0</v>
      </c>
      <c r="J131" s="338">
        <v>0</v>
      </c>
      <c r="K131" s="338">
        <v>0</v>
      </c>
      <c r="L131" s="338">
        <v>0</v>
      </c>
      <c r="M131" s="338">
        <v>0</v>
      </c>
      <c r="N131" s="338">
        <v>0</v>
      </c>
      <c r="O131" s="338">
        <v>0</v>
      </c>
      <c r="P131" s="338">
        <v>0</v>
      </c>
      <c r="Q131" s="338">
        <v>0</v>
      </c>
      <c r="R131" s="338">
        <v>0</v>
      </c>
      <c r="S131" s="338">
        <v>0</v>
      </c>
      <c r="T131" s="338">
        <v>0</v>
      </c>
      <c r="U131" s="338">
        <v>0</v>
      </c>
      <c r="V131" s="338">
        <v>0</v>
      </c>
      <c r="W131" s="338">
        <v>0</v>
      </c>
      <c r="X131" s="338">
        <v>0</v>
      </c>
      <c r="Y131" s="338">
        <v>0</v>
      </c>
      <c r="Z131" s="338">
        <v>0</v>
      </c>
      <c r="AA131" s="338">
        <v>0</v>
      </c>
      <c r="AB131" s="338">
        <v>0</v>
      </c>
      <c r="AC131" s="338">
        <v>0</v>
      </c>
      <c r="AD131" s="338">
        <v>0</v>
      </c>
      <c r="AE131" s="338">
        <v>0</v>
      </c>
      <c r="AF131" s="338">
        <v>0</v>
      </c>
      <c r="AG131" s="338">
        <v>0</v>
      </c>
      <c r="AH131" s="338">
        <v>0</v>
      </c>
      <c r="AI131" s="338">
        <v>0</v>
      </c>
      <c r="AJ131" s="338">
        <v>0</v>
      </c>
      <c r="AK131" s="338">
        <v>0</v>
      </c>
      <c r="AL131" s="338">
        <v>0</v>
      </c>
      <c r="AM131" s="338">
        <v>0</v>
      </c>
      <c r="AN131" s="338">
        <v>0</v>
      </c>
      <c r="AO131" s="338">
        <v>0</v>
      </c>
      <c r="AP131" s="338">
        <v>0</v>
      </c>
      <c r="AQ131" s="338">
        <v>0</v>
      </c>
      <c r="AR131" s="338">
        <v>0</v>
      </c>
      <c r="AS131" s="338">
        <v>0</v>
      </c>
      <c r="AT131" s="338">
        <v>0</v>
      </c>
      <c r="AU131" s="338">
        <v>0</v>
      </c>
      <c r="AV131" s="338">
        <v>0</v>
      </c>
      <c r="AW131" s="338">
        <v>0</v>
      </c>
      <c r="AX131" s="338">
        <v>0</v>
      </c>
      <c r="AY131" s="338">
        <v>0</v>
      </c>
      <c r="AZ131" s="338">
        <v>0</v>
      </c>
      <c r="BA131" s="338">
        <v>0</v>
      </c>
      <c r="BB131" s="338">
        <v>0</v>
      </c>
      <c r="BC131" s="338">
        <v>0</v>
      </c>
      <c r="BD131" s="338">
        <v>0</v>
      </c>
      <c r="BE131" s="338">
        <v>0</v>
      </c>
      <c r="BF131" s="338">
        <v>0</v>
      </c>
      <c r="BG131" s="338">
        <v>0</v>
      </c>
      <c r="BH131" s="338">
        <v>0</v>
      </c>
      <c r="BI131" s="338">
        <v>0</v>
      </c>
      <c r="BJ131" s="338">
        <v>0</v>
      </c>
      <c r="BK131" s="338">
        <v>0</v>
      </c>
      <c r="BL131" s="338">
        <v>0</v>
      </c>
      <c r="BM131" s="338">
        <v>0</v>
      </c>
      <c r="BN131" s="338">
        <v>0</v>
      </c>
      <c r="BO131" s="338">
        <v>0</v>
      </c>
      <c r="BP131" s="348"/>
      <c r="BQ131" s="349"/>
    </row>
    <row r="132" spans="1:69" ht="12.75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t="12.75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0</v>
      </c>
      <c r="I133" s="29">
        <f t="shared" si="29"/>
        <v>0</v>
      </c>
      <c r="J133" s="29">
        <f t="shared" si="29"/>
        <v>0</v>
      </c>
      <c r="K133" s="29">
        <f t="shared" si="29"/>
        <v>1</v>
      </c>
      <c r="L133" s="29">
        <f t="shared" si="29"/>
        <v>1</v>
      </c>
      <c r="M133" s="29">
        <f t="shared" si="29"/>
        <v>1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t="12.75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ht="12.75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0</v>
      </c>
      <c r="I135" s="29">
        <f t="shared" ref="I135:BO135" si="33">SUM(I133:I134)</f>
        <v>0</v>
      </c>
      <c r="J135" s="29">
        <f t="shared" si="33"/>
        <v>0</v>
      </c>
      <c r="K135" s="29">
        <f t="shared" si="33"/>
        <v>1</v>
      </c>
      <c r="L135" s="29">
        <f t="shared" si="33"/>
        <v>1</v>
      </c>
      <c r="M135" s="29">
        <f t="shared" si="33"/>
        <v>1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t="12.75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t="12.75" outlineLevel="1" x14ac:dyDescent="0.15">
      <c r="A137" s="14" t="s">
        <v>1262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0</v>
      </c>
      <c r="I137" s="29">
        <f t="shared" ref="I137:BO137" si="34">ROUNDUP(SUMIF($D84:$D131,"Y",I84:I131),0)</f>
        <v>0</v>
      </c>
      <c r="J137" s="29">
        <f t="shared" si="34"/>
        <v>0</v>
      </c>
      <c r="K137" s="29">
        <f t="shared" si="34"/>
        <v>0</v>
      </c>
      <c r="L137" s="29">
        <f t="shared" si="34"/>
        <v>0</v>
      </c>
      <c r="M137" s="29">
        <f t="shared" si="34"/>
        <v>0</v>
      </c>
      <c r="N137" s="29">
        <f t="shared" si="34"/>
        <v>1</v>
      </c>
      <c r="O137" s="29">
        <f t="shared" si="34"/>
        <v>1</v>
      </c>
      <c r="P137" s="29">
        <f t="shared" si="34"/>
        <v>1</v>
      </c>
      <c r="Q137" s="29">
        <f t="shared" si="34"/>
        <v>1</v>
      </c>
      <c r="R137" s="29">
        <f t="shared" si="34"/>
        <v>1</v>
      </c>
      <c r="S137" s="29">
        <f t="shared" si="34"/>
        <v>1</v>
      </c>
      <c r="T137" s="29">
        <f t="shared" si="34"/>
        <v>1</v>
      </c>
      <c r="U137" s="29">
        <f t="shared" si="34"/>
        <v>1</v>
      </c>
      <c r="V137" s="29">
        <f t="shared" si="34"/>
        <v>1</v>
      </c>
      <c r="W137" s="29">
        <f t="shared" si="34"/>
        <v>1</v>
      </c>
      <c r="X137" s="29">
        <f t="shared" si="34"/>
        <v>1</v>
      </c>
      <c r="Y137" s="29">
        <f t="shared" si="34"/>
        <v>1</v>
      </c>
      <c r="Z137" s="29">
        <f t="shared" si="34"/>
        <v>1</v>
      </c>
      <c r="AA137" s="29">
        <f t="shared" si="34"/>
        <v>1</v>
      </c>
      <c r="AB137" s="29">
        <f t="shared" si="34"/>
        <v>1</v>
      </c>
      <c r="AC137" s="29">
        <f t="shared" si="34"/>
        <v>1</v>
      </c>
      <c r="AD137" s="29">
        <f t="shared" si="34"/>
        <v>1</v>
      </c>
      <c r="AE137" s="29">
        <f t="shared" si="34"/>
        <v>1</v>
      </c>
      <c r="AF137" s="29">
        <f t="shared" si="34"/>
        <v>1</v>
      </c>
      <c r="AG137" s="29">
        <f t="shared" si="34"/>
        <v>1</v>
      </c>
      <c r="AH137" s="29">
        <f t="shared" si="34"/>
        <v>1</v>
      </c>
      <c r="AI137" s="29">
        <f t="shared" si="34"/>
        <v>1</v>
      </c>
      <c r="AJ137" s="29">
        <f t="shared" si="34"/>
        <v>1</v>
      </c>
      <c r="AK137" s="29">
        <f t="shared" si="34"/>
        <v>1</v>
      </c>
      <c r="AL137" s="29">
        <f t="shared" si="34"/>
        <v>1</v>
      </c>
      <c r="AM137" s="29">
        <f t="shared" si="34"/>
        <v>1</v>
      </c>
      <c r="AN137" s="29">
        <f t="shared" si="34"/>
        <v>1</v>
      </c>
      <c r="AO137" s="29">
        <f t="shared" si="34"/>
        <v>1</v>
      </c>
      <c r="AP137" s="29">
        <f t="shared" si="34"/>
        <v>1</v>
      </c>
      <c r="AQ137" s="29">
        <f t="shared" si="34"/>
        <v>1</v>
      </c>
      <c r="AR137" s="29">
        <f t="shared" si="34"/>
        <v>1</v>
      </c>
      <c r="AS137" s="29">
        <f t="shared" si="34"/>
        <v>1</v>
      </c>
      <c r="AT137" s="29">
        <f t="shared" si="34"/>
        <v>1</v>
      </c>
      <c r="AU137" s="29">
        <f t="shared" si="34"/>
        <v>1</v>
      </c>
      <c r="AV137" s="29">
        <f t="shared" si="34"/>
        <v>1</v>
      </c>
      <c r="AW137" s="29">
        <f t="shared" si="34"/>
        <v>1</v>
      </c>
      <c r="AX137" s="29">
        <f t="shared" si="34"/>
        <v>1</v>
      </c>
      <c r="AY137" s="29">
        <f t="shared" si="34"/>
        <v>1</v>
      </c>
      <c r="AZ137" s="29">
        <f t="shared" si="34"/>
        <v>1</v>
      </c>
      <c r="BA137" s="29">
        <f t="shared" si="34"/>
        <v>1</v>
      </c>
      <c r="BB137" s="29">
        <f t="shared" si="34"/>
        <v>1</v>
      </c>
      <c r="BC137" s="29">
        <f t="shared" si="34"/>
        <v>1</v>
      </c>
      <c r="BD137" s="29">
        <f t="shared" si="34"/>
        <v>1</v>
      </c>
      <c r="BE137" s="29">
        <f t="shared" si="34"/>
        <v>1</v>
      </c>
      <c r="BF137" s="29">
        <f t="shared" si="34"/>
        <v>1</v>
      </c>
      <c r="BG137" s="29">
        <f t="shared" si="34"/>
        <v>1</v>
      </c>
      <c r="BH137" s="29">
        <f t="shared" si="34"/>
        <v>1</v>
      </c>
      <c r="BI137" s="29">
        <f t="shared" si="34"/>
        <v>1</v>
      </c>
      <c r="BJ137" s="29">
        <f t="shared" si="34"/>
        <v>1</v>
      </c>
      <c r="BK137" s="29">
        <f t="shared" si="34"/>
        <v>1</v>
      </c>
      <c r="BL137" s="29">
        <f t="shared" si="34"/>
        <v>1</v>
      </c>
      <c r="BM137" s="29">
        <f t="shared" si="34"/>
        <v>1</v>
      </c>
      <c r="BN137" s="29">
        <f t="shared" si="34"/>
        <v>1</v>
      </c>
      <c r="BO137" s="29">
        <f t="shared" si="34"/>
        <v>1</v>
      </c>
      <c r="BP137" s="35"/>
    </row>
    <row r="138" spans="1:69" s="14" customFormat="1" ht="12.75" outlineLevel="1" x14ac:dyDescent="0.15">
      <c r="A138" s="14" t="s">
        <v>1263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0</v>
      </c>
      <c r="I138" s="29">
        <f t="shared" ref="I138:BO138" si="35">ROUNDUP(SUMIF($E84:$E131,"Y",I84:I131),0)</f>
        <v>0</v>
      </c>
      <c r="J138" s="29">
        <f t="shared" si="35"/>
        <v>0</v>
      </c>
      <c r="K138" s="29">
        <f t="shared" si="35"/>
        <v>1</v>
      </c>
      <c r="L138" s="29">
        <f t="shared" si="35"/>
        <v>1</v>
      </c>
      <c r="M138" s="29">
        <f t="shared" si="35"/>
        <v>1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t="12.75" outlineLevel="1" x14ac:dyDescent="0.15">
      <c r="A139" s="14" t="s">
        <v>1264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0</v>
      </c>
      <c r="I139" s="29">
        <f t="shared" ref="I139:BO139" si="36">ROUNDUP(SUMIF($F84:$F131,"Y",I84:I131),0)</f>
        <v>0</v>
      </c>
      <c r="J139" s="29">
        <f t="shared" si="36"/>
        <v>0</v>
      </c>
      <c r="K139" s="29">
        <f t="shared" si="36"/>
        <v>0</v>
      </c>
      <c r="L139" s="29">
        <f t="shared" si="36"/>
        <v>0</v>
      </c>
      <c r="M139" s="29">
        <f t="shared" si="36"/>
        <v>0</v>
      </c>
      <c r="N139" s="29">
        <f t="shared" si="36"/>
        <v>1</v>
      </c>
      <c r="O139" s="29">
        <f t="shared" si="36"/>
        <v>1</v>
      </c>
      <c r="P139" s="29">
        <f t="shared" si="36"/>
        <v>1</v>
      </c>
      <c r="Q139" s="29">
        <f t="shared" si="36"/>
        <v>1</v>
      </c>
      <c r="R139" s="29">
        <f t="shared" si="36"/>
        <v>1</v>
      </c>
      <c r="S139" s="29">
        <f t="shared" si="36"/>
        <v>1</v>
      </c>
      <c r="T139" s="29">
        <f t="shared" si="36"/>
        <v>1</v>
      </c>
      <c r="U139" s="29">
        <f t="shared" si="36"/>
        <v>1</v>
      </c>
      <c r="V139" s="29">
        <f t="shared" si="36"/>
        <v>1</v>
      </c>
      <c r="W139" s="29">
        <f t="shared" si="36"/>
        <v>1</v>
      </c>
      <c r="X139" s="29">
        <f t="shared" si="36"/>
        <v>1</v>
      </c>
      <c r="Y139" s="29">
        <f t="shared" si="36"/>
        <v>1</v>
      </c>
      <c r="Z139" s="29">
        <f t="shared" si="36"/>
        <v>1</v>
      </c>
      <c r="AA139" s="29">
        <f t="shared" si="36"/>
        <v>1</v>
      </c>
      <c r="AB139" s="29">
        <f t="shared" si="36"/>
        <v>1</v>
      </c>
      <c r="AC139" s="29">
        <f t="shared" si="36"/>
        <v>1</v>
      </c>
      <c r="AD139" s="29">
        <f t="shared" si="36"/>
        <v>1</v>
      </c>
      <c r="AE139" s="29">
        <f t="shared" si="36"/>
        <v>1</v>
      </c>
      <c r="AF139" s="29">
        <f t="shared" si="36"/>
        <v>1</v>
      </c>
      <c r="AG139" s="29">
        <f t="shared" si="36"/>
        <v>1</v>
      </c>
      <c r="AH139" s="29">
        <f t="shared" si="36"/>
        <v>1</v>
      </c>
      <c r="AI139" s="29">
        <f t="shared" si="36"/>
        <v>1</v>
      </c>
      <c r="AJ139" s="29">
        <f t="shared" si="36"/>
        <v>1</v>
      </c>
      <c r="AK139" s="29">
        <f t="shared" si="36"/>
        <v>1</v>
      </c>
      <c r="AL139" s="29">
        <f t="shared" si="36"/>
        <v>1</v>
      </c>
      <c r="AM139" s="29">
        <f t="shared" si="36"/>
        <v>1</v>
      </c>
      <c r="AN139" s="29">
        <f t="shared" si="36"/>
        <v>1</v>
      </c>
      <c r="AO139" s="29">
        <f t="shared" si="36"/>
        <v>1</v>
      </c>
      <c r="AP139" s="29">
        <f t="shared" si="36"/>
        <v>1</v>
      </c>
      <c r="AQ139" s="29">
        <f t="shared" si="36"/>
        <v>1</v>
      </c>
      <c r="AR139" s="29">
        <f t="shared" si="36"/>
        <v>1</v>
      </c>
      <c r="AS139" s="29">
        <f t="shared" si="36"/>
        <v>1</v>
      </c>
      <c r="AT139" s="29">
        <f t="shared" si="36"/>
        <v>1</v>
      </c>
      <c r="AU139" s="29">
        <f t="shared" si="36"/>
        <v>1</v>
      </c>
      <c r="AV139" s="29">
        <f t="shared" si="36"/>
        <v>1</v>
      </c>
      <c r="AW139" s="29">
        <f t="shared" si="36"/>
        <v>1</v>
      </c>
      <c r="AX139" s="29">
        <f t="shared" si="36"/>
        <v>1</v>
      </c>
      <c r="AY139" s="29">
        <f t="shared" si="36"/>
        <v>1</v>
      </c>
      <c r="AZ139" s="29">
        <f t="shared" si="36"/>
        <v>1</v>
      </c>
      <c r="BA139" s="29">
        <f t="shared" si="36"/>
        <v>1</v>
      </c>
      <c r="BB139" s="29">
        <f t="shared" si="36"/>
        <v>1</v>
      </c>
      <c r="BC139" s="29">
        <f t="shared" si="36"/>
        <v>1</v>
      </c>
      <c r="BD139" s="29">
        <f t="shared" si="36"/>
        <v>1</v>
      </c>
      <c r="BE139" s="29">
        <f t="shared" si="36"/>
        <v>1</v>
      </c>
      <c r="BF139" s="29">
        <f t="shared" si="36"/>
        <v>1</v>
      </c>
      <c r="BG139" s="29">
        <f t="shared" si="36"/>
        <v>1</v>
      </c>
      <c r="BH139" s="29">
        <f t="shared" si="36"/>
        <v>1</v>
      </c>
      <c r="BI139" s="29">
        <f t="shared" si="36"/>
        <v>1</v>
      </c>
      <c r="BJ139" s="29">
        <f t="shared" si="36"/>
        <v>1</v>
      </c>
      <c r="BK139" s="29">
        <f t="shared" si="36"/>
        <v>1</v>
      </c>
      <c r="BL139" s="29">
        <f t="shared" si="36"/>
        <v>1</v>
      </c>
      <c r="BM139" s="29">
        <f t="shared" si="36"/>
        <v>1</v>
      </c>
      <c r="BN139" s="29">
        <f t="shared" si="36"/>
        <v>1</v>
      </c>
      <c r="BO139" s="29">
        <f t="shared" si="36"/>
        <v>1</v>
      </c>
      <c r="BP139" s="35"/>
    </row>
    <row r="140" spans="1:69" s="14" customFormat="1" ht="12.75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ht="12.75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ht="12.75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ht="12.75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0</v>
      </c>
      <c r="I143" s="29">
        <f t="shared" si="37"/>
        <v>0</v>
      </c>
      <c r="J143" s="29">
        <f t="shared" si="37"/>
        <v>0</v>
      </c>
      <c r="K143" s="29">
        <f t="shared" si="37"/>
        <v>3</v>
      </c>
      <c r="L143" s="29">
        <f t="shared" si="37"/>
        <v>3</v>
      </c>
      <c r="M143" s="29">
        <f t="shared" si="37"/>
        <v>3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ht="12.75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0</v>
      </c>
      <c r="I144" s="29">
        <f t="shared" si="39"/>
        <v>0</v>
      </c>
      <c r="J144" s="29">
        <f t="shared" si="39"/>
        <v>0</v>
      </c>
      <c r="K144" s="29">
        <f t="shared" si="39"/>
        <v>0</v>
      </c>
      <c r="L144" s="29">
        <f t="shared" si="39"/>
        <v>0</v>
      </c>
      <c r="M144" s="29">
        <f t="shared" si="39"/>
        <v>1</v>
      </c>
      <c r="N144" s="29">
        <f t="shared" si="39"/>
        <v>0</v>
      </c>
      <c r="O144" s="29">
        <f t="shared" si="39"/>
        <v>0</v>
      </c>
      <c r="P144" s="29">
        <f t="shared" si="39"/>
        <v>0</v>
      </c>
      <c r="Q144" s="29">
        <f t="shared" si="39"/>
        <v>0</v>
      </c>
      <c r="R144" s="29">
        <f t="shared" si="39"/>
        <v>0</v>
      </c>
      <c r="S144" s="29">
        <f t="shared" si="39"/>
        <v>0</v>
      </c>
      <c r="T144" s="29">
        <f t="shared" si="39"/>
        <v>0.5</v>
      </c>
      <c r="U144" s="29">
        <f t="shared" si="39"/>
        <v>0.5</v>
      </c>
      <c r="V144" s="29">
        <f t="shared" si="39"/>
        <v>0.5</v>
      </c>
      <c r="W144" s="29">
        <f t="shared" si="39"/>
        <v>0</v>
      </c>
      <c r="X144" s="29">
        <f t="shared" si="39"/>
        <v>0</v>
      </c>
      <c r="Y144" s="29">
        <f t="shared" si="39"/>
        <v>0</v>
      </c>
      <c r="Z144" s="29">
        <f t="shared" si="39"/>
        <v>0</v>
      </c>
      <c r="AA144" s="29">
        <f t="shared" si="39"/>
        <v>0</v>
      </c>
      <c r="AB144" s="29">
        <f t="shared" si="39"/>
        <v>0</v>
      </c>
      <c r="AC144" s="29">
        <f t="shared" si="39"/>
        <v>0</v>
      </c>
      <c r="AD144" s="29">
        <f t="shared" si="39"/>
        <v>0</v>
      </c>
      <c r="AE144" s="29">
        <f t="shared" si="39"/>
        <v>0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ht="12.75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0</v>
      </c>
      <c r="I145" s="29">
        <f t="shared" si="41"/>
        <v>0</v>
      </c>
      <c r="J145" s="29">
        <f t="shared" si="41"/>
        <v>0</v>
      </c>
      <c r="K145" s="29">
        <f t="shared" si="41"/>
        <v>2</v>
      </c>
      <c r="L145" s="29">
        <f t="shared" si="41"/>
        <v>2</v>
      </c>
      <c r="M145" s="29">
        <f t="shared" si="41"/>
        <v>2</v>
      </c>
      <c r="N145" s="29">
        <f t="shared" si="41"/>
        <v>3</v>
      </c>
      <c r="O145" s="29">
        <f t="shared" si="41"/>
        <v>3</v>
      </c>
      <c r="P145" s="29">
        <f t="shared" si="41"/>
        <v>3</v>
      </c>
      <c r="Q145" s="29">
        <f t="shared" si="41"/>
        <v>3</v>
      </c>
      <c r="R145" s="29">
        <f t="shared" si="41"/>
        <v>3</v>
      </c>
      <c r="S145" s="29">
        <f t="shared" si="41"/>
        <v>3</v>
      </c>
      <c r="T145" s="29">
        <f t="shared" si="41"/>
        <v>3</v>
      </c>
      <c r="U145" s="29">
        <f t="shared" si="41"/>
        <v>3</v>
      </c>
      <c r="V145" s="29">
        <f t="shared" si="41"/>
        <v>3</v>
      </c>
      <c r="W145" s="29">
        <f t="shared" si="41"/>
        <v>3</v>
      </c>
      <c r="X145" s="29">
        <f t="shared" si="41"/>
        <v>3</v>
      </c>
      <c r="Y145" s="29">
        <f t="shared" si="41"/>
        <v>3</v>
      </c>
      <c r="Z145" s="29">
        <f t="shared" si="41"/>
        <v>3</v>
      </c>
      <c r="AA145" s="29">
        <f t="shared" si="41"/>
        <v>3</v>
      </c>
      <c r="AB145" s="29">
        <f t="shared" si="41"/>
        <v>3</v>
      </c>
      <c r="AC145" s="29">
        <f t="shared" si="41"/>
        <v>3</v>
      </c>
      <c r="AD145" s="29">
        <f t="shared" si="41"/>
        <v>3</v>
      </c>
      <c r="AE145" s="29">
        <f t="shared" si="41"/>
        <v>3</v>
      </c>
      <c r="AF145" s="29">
        <f t="shared" si="41"/>
        <v>3</v>
      </c>
      <c r="AG145" s="29">
        <f t="shared" si="41"/>
        <v>3</v>
      </c>
      <c r="AH145" s="29">
        <f t="shared" si="41"/>
        <v>3</v>
      </c>
      <c r="AI145" s="29">
        <f t="shared" si="41"/>
        <v>3</v>
      </c>
      <c r="AJ145" s="29">
        <f t="shared" si="41"/>
        <v>3</v>
      </c>
      <c r="AK145" s="29">
        <f t="shared" si="41"/>
        <v>3</v>
      </c>
      <c r="AL145" s="29">
        <f t="shared" si="41"/>
        <v>3</v>
      </c>
      <c r="AM145" s="29">
        <f t="shared" ref="AM145:BO145" si="42">AM137+AM79+AM51+AM29</f>
        <v>3</v>
      </c>
      <c r="AN145" s="29">
        <f t="shared" si="42"/>
        <v>3</v>
      </c>
      <c r="AO145" s="29">
        <f t="shared" si="42"/>
        <v>3</v>
      </c>
      <c r="AP145" s="29">
        <f t="shared" si="42"/>
        <v>3</v>
      </c>
      <c r="AQ145" s="29">
        <f t="shared" si="42"/>
        <v>3</v>
      </c>
      <c r="AR145" s="29">
        <f t="shared" si="42"/>
        <v>3</v>
      </c>
      <c r="AS145" s="29">
        <f t="shared" si="42"/>
        <v>3</v>
      </c>
      <c r="AT145" s="29">
        <f t="shared" si="42"/>
        <v>3</v>
      </c>
      <c r="AU145" s="29">
        <f t="shared" si="42"/>
        <v>3</v>
      </c>
      <c r="AV145" s="29">
        <f t="shared" si="42"/>
        <v>3</v>
      </c>
      <c r="AW145" s="29">
        <f t="shared" si="42"/>
        <v>3</v>
      </c>
      <c r="AX145" s="29">
        <f t="shared" si="42"/>
        <v>3</v>
      </c>
      <c r="AY145" s="29">
        <f t="shared" si="42"/>
        <v>3</v>
      </c>
      <c r="AZ145" s="29">
        <f t="shared" si="42"/>
        <v>3</v>
      </c>
      <c r="BA145" s="29">
        <f t="shared" si="42"/>
        <v>3</v>
      </c>
      <c r="BB145" s="29">
        <f t="shared" si="42"/>
        <v>3</v>
      </c>
      <c r="BC145" s="29">
        <f t="shared" si="42"/>
        <v>3</v>
      </c>
      <c r="BD145" s="29">
        <f t="shared" si="42"/>
        <v>3</v>
      </c>
      <c r="BE145" s="29">
        <f t="shared" si="42"/>
        <v>3</v>
      </c>
      <c r="BF145" s="29">
        <f t="shared" si="42"/>
        <v>3</v>
      </c>
      <c r="BG145" s="29">
        <f t="shared" si="42"/>
        <v>3</v>
      </c>
      <c r="BH145" s="29">
        <f t="shared" si="42"/>
        <v>3</v>
      </c>
      <c r="BI145" s="29">
        <f t="shared" si="42"/>
        <v>3</v>
      </c>
      <c r="BJ145" s="29">
        <f t="shared" si="42"/>
        <v>3</v>
      </c>
      <c r="BK145" s="29">
        <f t="shared" si="42"/>
        <v>3</v>
      </c>
      <c r="BL145" s="29">
        <f t="shared" si="42"/>
        <v>3</v>
      </c>
      <c r="BM145" s="29">
        <f t="shared" si="42"/>
        <v>3</v>
      </c>
      <c r="BN145" s="29">
        <f t="shared" si="42"/>
        <v>3</v>
      </c>
      <c r="BO145" s="29">
        <f t="shared" si="42"/>
        <v>3</v>
      </c>
      <c r="BP145" s="35"/>
    </row>
    <row r="146" spans="1:68" s="14" customFormat="1" ht="12.75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0</v>
      </c>
      <c r="I146" s="29">
        <f t="shared" si="43"/>
        <v>0</v>
      </c>
      <c r="J146" s="29">
        <f t="shared" si="43"/>
        <v>0</v>
      </c>
      <c r="K146" s="29">
        <f t="shared" si="43"/>
        <v>1</v>
      </c>
      <c r="L146" s="29">
        <f t="shared" si="43"/>
        <v>1</v>
      </c>
      <c r="M146" s="29">
        <f t="shared" si="43"/>
        <v>1</v>
      </c>
      <c r="N146" s="29">
        <f t="shared" si="43"/>
        <v>2</v>
      </c>
      <c r="O146" s="29">
        <f t="shared" si="43"/>
        <v>2</v>
      </c>
      <c r="P146" s="29">
        <f t="shared" si="43"/>
        <v>2</v>
      </c>
      <c r="Q146" s="29">
        <f t="shared" si="43"/>
        <v>2</v>
      </c>
      <c r="R146" s="29">
        <f t="shared" si="43"/>
        <v>2</v>
      </c>
      <c r="S146" s="29">
        <f t="shared" si="43"/>
        <v>2</v>
      </c>
      <c r="T146" s="29">
        <f t="shared" si="43"/>
        <v>2</v>
      </c>
      <c r="U146" s="29">
        <f t="shared" si="43"/>
        <v>2</v>
      </c>
      <c r="V146" s="29">
        <f t="shared" si="43"/>
        <v>2</v>
      </c>
      <c r="W146" s="29">
        <f t="shared" si="43"/>
        <v>2</v>
      </c>
      <c r="X146" s="29">
        <f t="shared" si="43"/>
        <v>2</v>
      </c>
      <c r="Y146" s="29">
        <f t="shared" si="43"/>
        <v>2</v>
      </c>
      <c r="Z146" s="29">
        <f t="shared" si="43"/>
        <v>2</v>
      </c>
      <c r="AA146" s="29">
        <f t="shared" si="43"/>
        <v>2</v>
      </c>
      <c r="AB146" s="29">
        <f t="shared" si="43"/>
        <v>2</v>
      </c>
      <c r="AC146" s="29">
        <f t="shared" si="43"/>
        <v>2</v>
      </c>
      <c r="AD146" s="29">
        <f t="shared" si="43"/>
        <v>2</v>
      </c>
      <c r="AE146" s="29">
        <f t="shared" si="43"/>
        <v>2</v>
      </c>
      <c r="AF146" s="29">
        <f t="shared" si="43"/>
        <v>2</v>
      </c>
      <c r="AG146" s="29">
        <f t="shared" si="43"/>
        <v>2</v>
      </c>
      <c r="AH146" s="29">
        <f t="shared" si="43"/>
        <v>2</v>
      </c>
      <c r="AI146" s="29">
        <f t="shared" si="43"/>
        <v>2</v>
      </c>
      <c r="AJ146" s="29">
        <f t="shared" si="43"/>
        <v>2</v>
      </c>
      <c r="AK146" s="29">
        <f t="shared" si="43"/>
        <v>2</v>
      </c>
      <c r="AL146" s="29">
        <f t="shared" si="43"/>
        <v>2</v>
      </c>
      <c r="AM146" s="29">
        <f t="shared" ref="AM146:BO146" si="44">AM138+AM80+AM52+AM30</f>
        <v>2</v>
      </c>
      <c r="AN146" s="29">
        <f t="shared" si="44"/>
        <v>2</v>
      </c>
      <c r="AO146" s="29">
        <f t="shared" si="44"/>
        <v>2</v>
      </c>
      <c r="AP146" s="29">
        <f t="shared" si="44"/>
        <v>2</v>
      </c>
      <c r="AQ146" s="29">
        <f t="shared" si="44"/>
        <v>2</v>
      </c>
      <c r="AR146" s="29">
        <f t="shared" si="44"/>
        <v>2</v>
      </c>
      <c r="AS146" s="29">
        <f t="shared" si="44"/>
        <v>2</v>
      </c>
      <c r="AT146" s="29">
        <f t="shared" si="44"/>
        <v>2</v>
      </c>
      <c r="AU146" s="29">
        <f t="shared" si="44"/>
        <v>2</v>
      </c>
      <c r="AV146" s="29">
        <f t="shared" si="44"/>
        <v>2</v>
      </c>
      <c r="AW146" s="29">
        <f t="shared" si="44"/>
        <v>2</v>
      </c>
      <c r="AX146" s="29">
        <f t="shared" si="44"/>
        <v>2</v>
      </c>
      <c r="AY146" s="29">
        <f t="shared" si="44"/>
        <v>2</v>
      </c>
      <c r="AZ146" s="29">
        <f t="shared" si="44"/>
        <v>2</v>
      </c>
      <c r="BA146" s="29">
        <f t="shared" si="44"/>
        <v>2</v>
      </c>
      <c r="BB146" s="29">
        <f t="shared" si="44"/>
        <v>2</v>
      </c>
      <c r="BC146" s="29">
        <f t="shared" si="44"/>
        <v>2</v>
      </c>
      <c r="BD146" s="29">
        <f t="shared" si="44"/>
        <v>2</v>
      </c>
      <c r="BE146" s="29">
        <f t="shared" si="44"/>
        <v>2</v>
      </c>
      <c r="BF146" s="29">
        <f t="shared" si="44"/>
        <v>2</v>
      </c>
      <c r="BG146" s="29">
        <f t="shared" si="44"/>
        <v>2</v>
      </c>
      <c r="BH146" s="29">
        <f t="shared" si="44"/>
        <v>2</v>
      </c>
      <c r="BI146" s="29">
        <f t="shared" si="44"/>
        <v>2</v>
      </c>
      <c r="BJ146" s="29">
        <f t="shared" si="44"/>
        <v>2</v>
      </c>
      <c r="BK146" s="29">
        <f t="shared" si="44"/>
        <v>2</v>
      </c>
      <c r="BL146" s="29">
        <f t="shared" si="44"/>
        <v>2</v>
      </c>
      <c r="BM146" s="29">
        <f t="shared" si="44"/>
        <v>2</v>
      </c>
      <c r="BN146" s="29">
        <f t="shared" si="44"/>
        <v>2</v>
      </c>
      <c r="BO146" s="29">
        <f t="shared" si="44"/>
        <v>2</v>
      </c>
      <c r="BP146" s="35"/>
    </row>
    <row r="147" spans="1:68" s="14" customFormat="1" ht="12.75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0</v>
      </c>
      <c r="I147" s="29">
        <f t="shared" si="45"/>
        <v>0</v>
      </c>
      <c r="J147" s="29">
        <f t="shared" si="45"/>
        <v>0</v>
      </c>
      <c r="K147" s="29">
        <f t="shared" si="45"/>
        <v>0</v>
      </c>
      <c r="L147" s="29">
        <f t="shared" si="45"/>
        <v>0</v>
      </c>
      <c r="M147" s="29">
        <f t="shared" si="45"/>
        <v>0</v>
      </c>
      <c r="N147" s="29">
        <f t="shared" si="45"/>
        <v>1</v>
      </c>
      <c r="O147" s="29">
        <f t="shared" si="45"/>
        <v>1</v>
      </c>
      <c r="P147" s="29">
        <f t="shared" si="45"/>
        <v>1</v>
      </c>
      <c r="Q147" s="29">
        <f t="shared" si="45"/>
        <v>1</v>
      </c>
      <c r="R147" s="29">
        <f t="shared" si="45"/>
        <v>1</v>
      </c>
      <c r="S147" s="29">
        <f t="shared" si="45"/>
        <v>1</v>
      </c>
      <c r="T147" s="29">
        <f t="shared" si="45"/>
        <v>1</v>
      </c>
      <c r="U147" s="29">
        <f t="shared" si="45"/>
        <v>1</v>
      </c>
      <c r="V147" s="29">
        <f t="shared" si="45"/>
        <v>1</v>
      </c>
      <c r="W147" s="29">
        <f t="shared" si="45"/>
        <v>1</v>
      </c>
      <c r="X147" s="29">
        <f t="shared" si="45"/>
        <v>1</v>
      </c>
      <c r="Y147" s="29">
        <f t="shared" si="45"/>
        <v>1</v>
      </c>
      <c r="Z147" s="29">
        <f t="shared" si="45"/>
        <v>1</v>
      </c>
      <c r="AA147" s="29">
        <f t="shared" si="45"/>
        <v>1</v>
      </c>
      <c r="AB147" s="29">
        <f t="shared" si="45"/>
        <v>1</v>
      </c>
      <c r="AC147" s="29">
        <f t="shared" si="45"/>
        <v>1</v>
      </c>
      <c r="AD147" s="29">
        <f t="shared" si="45"/>
        <v>1</v>
      </c>
      <c r="AE147" s="29">
        <f t="shared" si="45"/>
        <v>1</v>
      </c>
      <c r="AF147" s="29">
        <f t="shared" si="45"/>
        <v>1</v>
      </c>
      <c r="AG147" s="29">
        <f t="shared" si="45"/>
        <v>1</v>
      </c>
      <c r="AH147" s="29">
        <f t="shared" si="45"/>
        <v>1</v>
      </c>
      <c r="AI147" s="29">
        <f t="shared" si="45"/>
        <v>1</v>
      </c>
      <c r="AJ147" s="29">
        <f t="shared" si="45"/>
        <v>1</v>
      </c>
      <c r="AK147" s="29">
        <f t="shared" si="45"/>
        <v>1</v>
      </c>
      <c r="AL147" s="29">
        <f t="shared" si="45"/>
        <v>1</v>
      </c>
      <c r="AM147" s="29">
        <f t="shared" ref="AM147:BO147" si="46">AM139+AM81+AM53+AM31</f>
        <v>1</v>
      </c>
      <c r="AN147" s="29">
        <f t="shared" si="46"/>
        <v>1</v>
      </c>
      <c r="AO147" s="29">
        <f t="shared" si="46"/>
        <v>1</v>
      </c>
      <c r="AP147" s="29">
        <f t="shared" si="46"/>
        <v>1</v>
      </c>
      <c r="AQ147" s="29">
        <f t="shared" si="46"/>
        <v>1</v>
      </c>
      <c r="AR147" s="29">
        <f t="shared" si="46"/>
        <v>1</v>
      </c>
      <c r="AS147" s="29">
        <f t="shared" si="46"/>
        <v>1</v>
      </c>
      <c r="AT147" s="29">
        <f t="shared" si="46"/>
        <v>1</v>
      </c>
      <c r="AU147" s="29">
        <f t="shared" si="46"/>
        <v>1</v>
      </c>
      <c r="AV147" s="29">
        <f t="shared" si="46"/>
        <v>1</v>
      </c>
      <c r="AW147" s="29">
        <f t="shared" si="46"/>
        <v>1</v>
      </c>
      <c r="AX147" s="29">
        <f t="shared" si="46"/>
        <v>1</v>
      </c>
      <c r="AY147" s="29">
        <f t="shared" si="46"/>
        <v>1</v>
      </c>
      <c r="AZ147" s="29">
        <f t="shared" si="46"/>
        <v>1</v>
      </c>
      <c r="BA147" s="29">
        <f t="shared" si="46"/>
        <v>1</v>
      </c>
      <c r="BB147" s="29">
        <f t="shared" si="46"/>
        <v>1</v>
      </c>
      <c r="BC147" s="29">
        <f t="shared" si="46"/>
        <v>1</v>
      </c>
      <c r="BD147" s="29">
        <f t="shared" si="46"/>
        <v>1</v>
      </c>
      <c r="BE147" s="29">
        <f t="shared" si="46"/>
        <v>1</v>
      </c>
      <c r="BF147" s="29">
        <f t="shared" si="46"/>
        <v>1</v>
      </c>
      <c r="BG147" s="29">
        <f t="shared" si="46"/>
        <v>1</v>
      </c>
      <c r="BH147" s="29">
        <f t="shared" si="46"/>
        <v>1</v>
      </c>
      <c r="BI147" s="29">
        <f t="shared" si="46"/>
        <v>1</v>
      </c>
      <c r="BJ147" s="29">
        <f t="shared" si="46"/>
        <v>1</v>
      </c>
      <c r="BK147" s="29">
        <f t="shared" si="46"/>
        <v>1</v>
      </c>
      <c r="BL147" s="29">
        <f t="shared" si="46"/>
        <v>1</v>
      </c>
      <c r="BM147" s="29">
        <f t="shared" si="46"/>
        <v>1</v>
      </c>
      <c r="BN147" s="29">
        <f t="shared" si="46"/>
        <v>1</v>
      </c>
      <c r="BO147" s="29">
        <f t="shared" si="46"/>
        <v>1</v>
      </c>
      <c r="BP147" s="35"/>
    </row>
    <row r="148" spans="1:68" s="14" customFormat="1" ht="12.75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ht="12.75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ht="12.75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ht="12.75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0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3</v>
      </c>
      <c r="L151" s="29">
        <f t="shared" si="48"/>
        <v>0</v>
      </c>
      <c r="M151" s="29">
        <f t="shared" si="48"/>
        <v>0</v>
      </c>
      <c r="N151" s="29">
        <f t="shared" si="48"/>
        <v>1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ht="12.75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0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1</v>
      </c>
      <c r="N152" s="29">
        <f t="shared" si="50"/>
        <v>-1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0.5</v>
      </c>
      <c r="U152" s="29">
        <f t="shared" si="50"/>
        <v>0</v>
      </c>
      <c r="V152" s="29">
        <f t="shared" si="50"/>
        <v>0</v>
      </c>
      <c r="W152" s="29">
        <f t="shared" si="50"/>
        <v>-0.5</v>
      </c>
      <c r="X152" s="29">
        <f t="shared" si="50"/>
        <v>0</v>
      </c>
      <c r="Y152" s="29">
        <f t="shared" si="50"/>
        <v>0</v>
      </c>
      <c r="Z152" s="29">
        <f t="shared" si="50"/>
        <v>0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0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ht="12.75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0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2</v>
      </c>
      <c r="L153" s="29">
        <f t="shared" si="52"/>
        <v>0</v>
      </c>
      <c r="M153" s="29">
        <f t="shared" si="52"/>
        <v>0</v>
      </c>
      <c r="N153" s="29">
        <f t="shared" si="52"/>
        <v>1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ht="12.75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0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1</v>
      </c>
      <c r="L154" s="29">
        <f t="shared" si="54"/>
        <v>0</v>
      </c>
      <c r="M154" s="29">
        <f t="shared" si="54"/>
        <v>0</v>
      </c>
      <c r="N154" s="29">
        <f t="shared" si="54"/>
        <v>1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0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ht="12.75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0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1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0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ht="12.75" x14ac:dyDescent="0.15">
      <c r="A156" s="14"/>
      <c r="G156" s="28"/>
      <c r="H156" s="28"/>
      <c r="I156" s="28"/>
      <c r="J156" s="28"/>
    </row>
    <row r="157" spans="1:68" ht="12.75" x14ac:dyDescent="0.15">
      <c r="A157" s="14"/>
      <c r="G157" s="28"/>
      <c r="H157" s="28"/>
      <c r="I157" s="28"/>
      <c r="J157" s="28"/>
    </row>
    <row r="158" spans="1:68" ht="12.75" x14ac:dyDescent="0.15">
      <c r="A158" s="14" t="s">
        <v>92</v>
      </c>
      <c r="G158" s="28"/>
      <c r="H158" s="28"/>
      <c r="I158" s="28"/>
      <c r="J158" s="28"/>
    </row>
    <row r="159" spans="1:68" ht="12.75" outlineLevel="1" x14ac:dyDescent="0.15">
      <c r="A159" s="14"/>
      <c r="G159" s="28"/>
      <c r="H159" s="28"/>
      <c r="I159" s="28"/>
      <c r="J159" s="28"/>
    </row>
    <row r="160" spans="1:68" ht="12.75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t="12.75" outlineLevel="2" x14ac:dyDescent="0.15">
      <c r="A161" s="14"/>
      <c r="G161" s="28"/>
      <c r="H161" s="28"/>
      <c r="I161" s="28"/>
      <c r="J161" s="28"/>
    </row>
    <row r="162" spans="1:67" ht="12.75" outlineLevel="2" x14ac:dyDescent="0.15">
      <c r="A162" s="33" t="str">
        <f>$A$10</f>
        <v>Propietario --presidente</v>
      </c>
      <c r="G162" s="24"/>
    </row>
    <row r="163" spans="1:67" ht="12.75" outlineLevel="2" x14ac:dyDescent="0.15">
      <c r="A163" s="47" t="s">
        <v>75</v>
      </c>
      <c r="G163" s="26">
        <f>PersonalPropietario*SalarioCEO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290000</v>
      </c>
      <c r="L163" s="26">
        <f t="shared" si="58"/>
        <v>290000</v>
      </c>
      <c r="M163" s="26">
        <f t="shared" si="58"/>
        <v>290000</v>
      </c>
      <c r="N163" s="26">
        <f t="shared" si="58"/>
        <v>290000</v>
      </c>
      <c r="O163" s="26">
        <f t="shared" si="58"/>
        <v>290000</v>
      </c>
      <c r="P163" s="26">
        <f t="shared" si="58"/>
        <v>290000</v>
      </c>
      <c r="Q163" s="26">
        <f t="shared" si="58"/>
        <v>290000</v>
      </c>
      <c r="R163" s="26">
        <f t="shared" si="58"/>
        <v>290000</v>
      </c>
      <c r="S163" s="26">
        <f t="shared" si="58"/>
        <v>290000</v>
      </c>
      <c r="T163" s="26">
        <f t="shared" si="58"/>
        <v>290000</v>
      </c>
      <c r="U163" s="26">
        <f t="shared" si="58"/>
        <v>290000</v>
      </c>
      <c r="V163" s="26">
        <f t="shared" si="58"/>
        <v>290000</v>
      </c>
      <c r="W163" s="26">
        <f t="shared" si="58"/>
        <v>290000</v>
      </c>
      <c r="X163" s="26">
        <f t="shared" si="58"/>
        <v>290000</v>
      </c>
      <c r="Y163" s="26">
        <f t="shared" si="58"/>
        <v>290000</v>
      </c>
      <c r="Z163" s="26">
        <f t="shared" si="58"/>
        <v>290000</v>
      </c>
      <c r="AA163" s="26">
        <f t="shared" si="58"/>
        <v>290000</v>
      </c>
      <c r="AB163" s="26">
        <f t="shared" si="58"/>
        <v>290000</v>
      </c>
      <c r="AC163" s="26">
        <f t="shared" si="58"/>
        <v>290000</v>
      </c>
      <c r="AD163" s="26">
        <f t="shared" si="58"/>
        <v>290000</v>
      </c>
      <c r="AE163" s="26">
        <f t="shared" si="58"/>
        <v>290000</v>
      </c>
      <c r="AF163" s="26">
        <f t="shared" si="58"/>
        <v>290000</v>
      </c>
      <c r="AG163" s="26">
        <f t="shared" si="58"/>
        <v>290000</v>
      </c>
      <c r="AH163" s="26">
        <f t="shared" si="58"/>
        <v>290000</v>
      </c>
      <c r="AI163" s="26">
        <f t="shared" si="58"/>
        <v>290000</v>
      </c>
      <c r="AJ163" s="26">
        <f t="shared" si="58"/>
        <v>290000</v>
      </c>
      <c r="AK163" s="26">
        <f t="shared" si="58"/>
        <v>290000</v>
      </c>
      <c r="AL163" s="26">
        <f t="shared" si="58"/>
        <v>290000</v>
      </c>
      <c r="AM163" s="26">
        <f t="shared" si="58"/>
        <v>290000</v>
      </c>
      <c r="AN163" s="26">
        <f t="shared" si="58"/>
        <v>290000</v>
      </c>
      <c r="AO163" s="26">
        <f t="shared" ref="AO163:BO163" si="59">AO10*$C10</f>
        <v>290000</v>
      </c>
      <c r="AP163" s="26">
        <f t="shared" si="59"/>
        <v>290000</v>
      </c>
      <c r="AQ163" s="26">
        <f t="shared" si="59"/>
        <v>290000</v>
      </c>
      <c r="AR163" s="26">
        <f t="shared" si="59"/>
        <v>290000</v>
      </c>
      <c r="AS163" s="26">
        <f t="shared" si="59"/>
        <v>290000</v>
      </c>
      <c r="AT163" s="26">
        <f t="shared" si="59"/>
        <v>290000</v>
      </c>
      <c r="AU163" s="26">
        <f t="shared" si="59"/>
        <v>290000</v>
      </c>
      <c r="AV163" s="26">
        <f t="shared" si="59"/>
        <v>290000</v>
      </c>
      <c r="AW163" s="26">
        <f t="shared" si="59"/>
        <v>290000</v>
      </c>
      <c r="AX163" s="26">
        <f t="shared" si="59"/>
        <v>290000</v>
      </c>
      <c r="AY163" s="26">
        <f t="shared" si="59"/>
        <v>290000</v>
      </c>
      <c r="AZ163" s="26">
        <f t="shared" si="59"/>
        <v>290000</v>
      </c>
      <c r="BA163" s="26">
        <f t="shared" si="59"/>
        <v>290000</v>
      </c>
      <c r="BB163" s="26">
        <f t="shared" si="59"/>
        <v>290000</v>
      </c>
      <c r="BC163" s="26">
        <f t="shared" si="59"/>
        <v>290000</v>
      </c>
      <c r="BD163" s="26">
        <f t="shared" si="59"/>
        <v>290000</v>
      </c>
      <c r="BE163" s="26">
        <f t="shared" si="59"/>
        <v>290000</v>
      </c>
      <c r="BF163" s="26">
        <f t="shared" si="59"/>
        <v>290000</v>
      </c>
      <c r="BG163" s="26">
        <f t="shared" si="59"/>
        <v>290000</v>
      </c>
      <c r="BH163" s="26">
        <f t="shared" si="59"/>
        <v>290000</v>
      </c>
      <c r="BI163" s="26">
        <f t="shared" si="59"/>
        <v>290000</v>
      </c>
      <c r="BJ163" s="26">
        <f t="shared" si="59"/>
        <v>290000</v>
      </c>
      <c r="BK163" s="26">
        <f t="shared" si="59"/>
        <v>290000</v>
      </c>
      <c r="BL163" s="26">
        <f t="shared" si="59"/>
        <v>290000</v>
      </c>
      <c r="BM163" s="26">
        <f t="shared" si="59"/>
        <v>290000</v>
      </c>
      <c r="BN163" s="26">
        <f t="shared" si="59"/>
        <v>290000</v>
      </c>
      <c r="BO163" s="26">
        <f t="shared" si="59"/>
        <v>290000</v>
      </c>
    </row>
    <row r="164" spans="1:67" ht="12.75" outlineLevel="2" x14ac:dyDescent="0.15">
      <c r="A164" s="47" t="s">
        <v>62</v>
      </c>
      <c r="G164" s="23">
        <f>STAFFPLAN_CWS!B30</f>
        <v>0.5</v>
      </c>
      <c r="H164" s="23">
        <f>STAFFPLAN_CWS!$C30</f>
        <v>0.5</v>
      </c>
      <c r="I164" s="23">
        <f>STAFFPLAN_CWS!$C30</f>
        <v>0.5</v>
      </c>
      <c r="J164" s="23">
        <f>STAFFPLAN_CWS!$C30</f>
        <v>0.5</v>
      </c>
      <c r="K164" s="23">
        <f>STAFFPLAN_CWS!$C30</f>
        <v>0.5</v>
      </c>
      <c r="L164" s="23">
        <f>STAFFPLAN_CWS!$C30</f>
        <v>0.5</v>
      </c>
      <c r="M164" s="23">
        <f>STAFFPLAN_CWS!$C30</f>
        <v>0.5</v>
      </c>
      <c r="N164" s="23">
        <f>STAFFPLAN_CWS!$C30</f>
        <v>0.5</v>
      </c>
      <c r="O164" s="23">
        <f>STAFFPLAN_CWS!$C30</f>
        <v>0.5</v>
      </c>
      <c r="P164" s="23">
        <f>STAFFPLAN_CWS!$C30</f>
        <v>0.5</v>
      </c>
      <c r="Q164" s="23">
        <f>STAFFPLAN_CWS!$C30</f>
        <v>0.5</v>
      </c>
      <c r="R164" s="23">
        <f>STAFFPLAN_CWS!$C30</f>
        <v>0.5</v>
      </c>
      <c r="S164" s="23">
        <f>STAFFPLAN_CWS!$C30</f>
        <v>0.5</v>
      </c>
      <c r="T164" s="23">
        <f>STAFFPLAN_CWS!$D30</f>
        <v>0.5</v>
      </c>
      <c r="U164" s="23">
        <f>STAFFPLAN_CWS!$D30</f>
        <v>0.5</v>
      </c>
      <c r="V164" s="23">
        <f>STAFFPLAN_CWS!$D30</f>
        <v>0.5</v>
      </c>
      <c r="W164" s="23">
        <f>STAFFPLAN_CWS!$D30</f>
        <v>0.5</v>
      </c>
      <c r="X164" s="23">
        <f>STAFFPLAN_CWS!$D30</f>
        <v>0.5</v>
      </c>
      <c r="Y164" s="23">
        <f>STAFFPLAN_CWS!$D30</f>
        <v>0.5</v>
      </c>
      <c r="Z164" s="23">
        <f>STAFFPLAN_CWS!$D30</f>
        <v>0.5</v>
      </c>
      <c r="AA164" s="23">
        <f>STAFFPLAN_CWS!$D30</f>
        <v>0.5</v>
      </c>
      <c r="AB164" s="23">
        <f>STAFFPLAN_CWS!$D30</f>
        <v>0.5</v>
      </c>
      <c r="AC164" s="23">
        <f>STAFFPLAN_CWS!$D30</f>
        <v>0.5</v>
      </c>
      <c r="AD164" s="23">
        <f>STAFFPLAN_CWS!$D30</f>
        <v>0.5</v>
      </c>
      <c r="AE164" s="23">
        <f>STAFFPLAN_CWS!$D30</f>
        <v>0.5</v>
      </c>
      <c r="AF164" s="23">
        <f>STAFFPLAN_CWS!$E30</f>
        <v>1</v>
      </c>
      <c r="AG164" s="23">
        <f>STAFFPLAN_CWS!$E30</f>
        <v>1</v>
      </c>
      <c r="AH164" s="23">
        <f>STAFFPLAN_CWS!$E30</f>
        <v>1</v>
      </c>
      <c r="AI164" s="23">
        <f>STAFFPLAN_CWS!$E30</f>
        <v>1</v>
      </c>
      <c r="AJ164" s="23">
        <f>STAFFPLAN_CWS!$E30</f>
        <v>1</v>
      </c>
      <c r="AK164" s="23">
        <f>STAFFPLAN_CWS!$E30</f>
        <v>1</v>
      </c>
      <c r="AL164" s="23">
        <f>STAFFPLAN_CWS!$E30</f>
        <v>1</v>
      </c>
      <c r="AM164" s="23">
        <f>STAFFPLAN_CWS!$E30</f>
        <v>1</v>
      </c>
      <c r="AN164" s="23">
        <f>STAFFPLAN_CWS!$E30</f>
        <v>1</v>
      </c>
      <c r="AO164" s="23">
        <f>STAFFPLAN_CWS!$E30</f>
        <v>1</v>
      </c>
      <c r="AP164" s="23">
        <f>STAFFPLAN_CWS!$E30</f>
        <v>1</v>
      </c>
      <c r="AQ164" s="23">
        <f>STAFFPLAN_CWS!$E30</f>
        <v>1</v>
      </c>
      <c r="AR164" s="23">
        <f>STAFFPLAN_CWS!$F30</f>
        <v>1</v>
      </c>
      <c r="AS164" s="23">
        <f>STAFFPLAN_CWS!$F30</f>
        <v>1</v>
      </c>
      <c r="AT164" s="23">
        <f>STAFFPLAN_CWS!$F30</f>
        <v>1</v>
      </c>
      <c r="AU164" s="23">
        <f>STAFFPLAN_CWS!$F30</f>
        <v>1</v>
      </c>
      <c r="AV164" s="23">
        <f>STAFFPLAN_CWS!$F30</f>
        <v>1</v>
      </c>
      <c r="AW164" s="23">
        <f>STAFFPLAN_CWS!$F30</f>
        <v>1</v>
      </c>
      <c r="AX164" s="23">
        <f>STAFFPLAN_CWS!$F30</f>
        <v>1</v>
      </c>
      <c r="AY164" s="23">
        <f>STAFFPLAN_CWS!$F30</f>
        <v>1</v>
      </c>
      <c r="AZ164" s="23">
        <f>STAFFPLAN_CWS!$F30</f>
        <v>1</v>
      </c>
      <c r="BA164" s="23">
        <f>STAFFPLAN_CWS!$F30</f>
        <v>1</v>
      </c>
      <c r="BB164" s="23">
        <f>STAFFPLAN_CWS!$F30</f>
        <v>1</v>
      </c>
      <c r="BC164" s="23">
        <f>STAFFPLAN_CWS!$F30</f>
        <v>1</v>
      </c>
      <c r="BD164" s="23">
        <f>STAFFPLAN_CWS!$G30</f>
        <v>1</v>
      </c>
      <c r="BE164" s="23">
        <f>STAFFPLAN_CWS!$G30</f>
        <v>1</v>
      </c>
      <c r="BF164" s="23">
        <f>STAFFPLAN_CWS!$G30</f>
        <v>1</v>
      </c>
      <c r="BG164" s="23">
        <f>STAFFPLAN_CWS!$G30</f>
        <v>1</v>
      </c>
      <c r="BH164" s="23">
        <f>STAFFPLAN_CWS!$G30</f>
        <v>1</v>
      </c>
      <c r="BI164" s="23">
        <f>STAFFPLAN_CWS!$G30</f>
        <v>1</v>
      </c>
      <c r="BJ164" s="23">
        <f>STAFFPLAN_CWS!$G30</f>
        <v>1</v>
      </c>
      <c r="BK164" s="23">
        <f>STAFFPLAN_CWS!$G30</f>
        <v>1</v>
      </c>
      <c r="BL164" s="23">
        <f>STAFFPLAN_CWS!$G30</f>
        <v>1</v>
      </c>
      <c r="BM164" s="23">
        <f>STAFFPLAN_CWS!$G30</f>
        <v>1</v>
      </c>
      <c r="BN164" s="23">
        <f>STAFFPLAN_CWS!$G30</f>
        <v>1</v>
      </c>
      <c r="BO164" s="23">
        <f>STAFFPLAN_CWS!$G30</f>
        <v>1</v>
      </c>
    </row>
    <row r="165" spans="1:67" ht="12.75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145000</v>
      </c>
      <c r="L165" s="26">
        <f t="shared" si="60"/>
        <v>145000</v>
      </c>
      <c r="M165" s="26">
        <f t="shared" si="60"/>
        <v>145000</v>
      </c>
      <c r="N165" s="26">
        <f t="shared" si="60"/>
        <v>145000</v>
      </c>
      <c r="O165" s="26">
        <f t="shared" si="60"/>
        <v>145000</v>
      </c>
      <c r="P165" s="26">
        <f t="shared" si="60"/>
        <v>145000</v>
      </c>
      <c r="Q165" s="26">
        <f t="shared" si="60"/>
        <v>145000</v>
      </c>
      <c r="R165" s="26">
        <f t="shared" si="60"/>
        <v>145000</v>
      </c>
      <c r="S165" s="26">
        <f t="shared" si="60"/>
        <v>145000</v>
      </c>
      <c r="T165" s="26">
        <f t="shared" si="60"/>
        <v>145000</v>
      </c>
      <c r="U165" s="26">
        <f t="shared" si="60"/>
        <v>145000</v>
      </c>
      <c r="V165" s="26">
        <f t="shared" si="60"/>
        <v>145000</v>
      </c>
      <c r="W165" s="26">
        <f t="shared" si="60"/>
        <v>145000</v>
      </c>
      <c r="X165" s="26">
        <f t="shared" si="60"/>
        <v>145000</v>
      </c>
      <c r="Y165" s="26">
        <f t="shared" si="60"/>
        <v>145000</v>
      </c>
      <c r="Z165" s="26">
        <f t="shared" si="60"/>
        <v>145000</v>
      </c>
      <c r="AA165" s="26">
        <f t="shared" si="60"/>
        <v>145000</v>
      </c>
      <c r="AB165" s="26">
        <f t="shared" si="60"/>
        <v>145000</v>
      </c>
      <c r="AC165" s="26">
        <f t="shared" si="60"/>
        <v>145000</v>
      </c>
      <c r="AD165" s="26">
        <f t="shared" si="60"/>
        <v>145000</v>
      </c>
      <c r="AE165" s="26">
        <f t="shared" si="60"/>
        <v>145000</v>
      </c>
      <c r="AF165" s="26">
        <f t="shared" si="60"/>
        <v>290000</v>
      </c>
      <c r="AG165" s="26">
        <f t="shared" si="60"/>
        <v>290000</v>
      </c>
      <c r="AH165" s="26">
        <f t="shared" si="60"/>
        <v>290000</v>
      </c>
      <c r="AI165" s="26">
        <f t="shared" si="60"/>
        <v>290000</v>
      </c>
      <c r="AJ165" s="26">
        <f t="shared" si="60"/>
        <v>290000</v>
      </c>
      <c r="AK165" s="26">
        <f t="shared" si="60"/>
        <v>290000</v>
      </c>
      <c r="AL165" s="26">
        <f t="shared" si="60"/>
        <v>290000</v>
      </c>
      <c r="AM165" s="26">
        <f t="shared" ref="AM165:BO165" si="61">AM163*AM164</f>
        <v>290000</v>
      </c>
      <c r="AN165" s="26">
        <f t="shared" si="61"/>
        <v>290000</v>
      </c>
      <c r="AO165" s="26">
        <f t="shared" si="61"/>
        <v>290000</v>
      </c>
      <c r="AP165" s="26">
        <f t="shared" si="61"/>
        <v>290000</v>
      </c>
      <c r="AQ165" s="26">
        <f t="shared" si="61"/>
        <v>290000</v>
      </c>
      <c r="AR165" s="26">
        <f t="shared" si="61"/>
        <v>290000</v>
      </c>
      <c r="AS165" s="26">
        <f t="shared" si="61"/>
        <v>290000</v>
      </c>
      <c r="AT165" s="26">
        <f t="shared" si="61"/>
        <v>290000</v>
      </c>
      <c r="AU165" s="26">
        <f t="shared" si="61"/>
        <v>290000</v>
      </c>
      <c r="AV165" s="26">
        <f t="shared" si="61"/>
        <v>290000</v>
      </c>
      <c r="AW165" s="26">
        <f t="shared" si="61"/>
        <v>290000</v>
      </c>
      <c r="AX165" s="26">
        <f t="shared" si="61"/>
        <v>290000</v>
      </c>
      <c r="AY165" s="26">
        <f t="shared" si="61"/>
        <v>290000</v>
      </c>
      <c r="AZ165" s="26">
        <f t="shared" si="61"/>
        <v>290000</v>
      </c>
      <c r="BA165" s="26">
        <f t="shared" si="61"/>
        <v>290000</v>
      </c>
      <c r="BB165" s="26">
        <f t="shared" si="61"/>
        <v>290000</v>
      </c>
      <c r="BC165" s="26">
        <f t="shared" si="61"/>
        <v>290000</v>
      </c>
      <c r="BD165" s="26">
        <f t="shared" si="61"/>
        <v>290000</v>
      </c>
      <c r="BE165" s="26">
        <f t="shared" si="61"/>
        <v>290000</v>
      </c>
      <c r="BF165" s="26">
        <f t="shared" si="61"/>
        <v>290000</v>
      </c>
      <c r="BG165" s="26">
        <f t="shared" si="61"/>
        <v>290000</v>
      </c>
      <c r="BH165" s="26">
        <f t="shared" si="61"/>
        <v>290000</v>
      </c>
      <c r="BI165" s="26">
        <f t="shared" si="61"/>
        <v>290000</v>
      </c>
      <c r="BJ165" s="26">
        <f t="shared" si="61"/>
        <v>290000</v>
      </c>
      <c r="BK165" s="26">
        <f t="shared" si="61"/>
        <v>290000</v>
      </c>
      <c r="BL165" s="26">
        <f t="shared" si="61"/>
        <v>290000</v>
      </c>
      <c r="BM165" s="26">
        <f t="shared" si="61"/>
        <v>290000</v>
      </c>
      <c r="BN165" s="26">
        <f t="shared" si="61"/>
        <v>290000</v>
      </c>
      <c r="BO165" s="26">
        <f t="shared" si="61"/>
        <v>290000</v>
      </c>
    </row>
    <row r="166" spans="1:67" ht="12.75" outlineLevel="2" x14ac:dyDescent="0.15">
      <c r="A166" s="47" t="s">
        <v>716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ht="12.75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145000</v>
      </c>
      <c r="L167" s="26">
        <f t="shared" si="62"/>
        <v>145000</v>
      </c>
      <c r="M167" s="26">
        <f t="shared" si="62"/>
        <v>145000</v>
      </c>
      <c r="N167" s="26">
        <f t="shared" si="62"/>
        <v>145000</v>
      </c>
      <c r="O167" s="26">
        <f t="shared" si="62"/>
        <v>145000</v>
      </c>
      <c r="P167" s="26">
        <f t="shared" si="62"/>
        <v>145000</v>
      </c>
      <c r="Q167" s="26">
        <f t="shared" si="62"/>
        <v>145000</v>
      </c>
      <c r="R167" s="26">
        <f t="shared" si="62"/>
        <v>145000</v>
      </c>
      <c r="S167" s="26">
        <f t="shared" si="62"/>
        <v>145000</v>
      </c>
      <c r="T167" s="26">
        <f t="shared" si="62"/>
        <v>145000</v>
      </c>
      <c r="U167" s="26">
        <f t="shared" si="62"/>
        <v>145000</v>
      </c>
      <c r="V167" s="26">
        <f t="shared" si="62"/>
        <v>145000</v>
      </c>
      <c r="W167" s="26">
        <f t="shared" si="62"/>
        <v>145000</v>
      </c>
      <c r="X167" s="26">
        <f t="shared" si="62"/>
        <v>145000</v>
      </c>
      <c r="Y167" s="26">
        <f t="shared" si="62"/>
        <v>145000</v>
      </c>
      <c r="Z167" s="26">
        <f t="shared" si="62"/>
        <v>145000</v>
      </c>
      <c r="AA167" s="26">
        <f t="shared" si="62"/>
        <v>145000</v>
      </c>
      <c r="AB167" s="26">
        <f t="shared" si="62"/>
        <v>145000</v>
      </c>
      <c r="AC167" s="26">
        <f t="shared" si="62"/>
        <v>145000</v>
      </c>
      <c r="AD167" s="26">
        <f t="shared" si="62"/>
        <v>145000</v>
      </c>
      <c r="AE167" s="26">
        <f t="shared" si="62"/>
        <v>145000</v>
      </c>
      <c r="AF167" s="26">
        <f t="shared" si="62"/>
        <v>290000</v>
      </c>
      <c r="AG167" s="26">
        <f t="shared" si="62"/>
        <v>290000</v>
      </c>
      <c r="AH167" s="26">
        <f t="shared" si="62"/>
        <v>290000</v>
      </c>
      <c r="AI167" s="26">
        <f t="shared" si="62"/>
        <v>290000</v>
      </c>
      <c r="AJ167" s="26">
        <f t="shared" si="62"/>
        <v>290000</v>
      </c>
      <c r="AK167" s="26">
        <f t="shared" si="62"/>
        <v>290000</v>
      </c>
      <c r="AL167" s="26">
        <f t="shared" si="62"/>
        <v>290000</v>
      </c>
      <c r="AM167" s="26">
        <f t="shared" ref="AM167:BO167" si="63">AM165+AM166</f>
        <v>290000</v>
      </c>
      <c r="AN167" s="26">
        <f t="shared" si="63"/>
        <v>290000</v>
      </c>
      <c r="AO167" s="26">
        <f t="shared" si="63"/>
        <v>290000</v>
      </c>
      <c r="AP167" s="26">
        <f t="shared" si="63"/>
        <v>290000</v>
      </c>
      <c r="AQ167" s="26">
        <f t="shared" si="63"/>
        <v>290000</v>
      </c>
      <c r="AR167" s="26">
        <f t="shared" si="63"/>
        <v>290000</v>
      </c>
      <c r="AS167" s="26">
        <f t="shared" si="63"/>
        <v>290000</v>
      </c>
      <c r="AT167" s="26">
        <f t="shared" si="63"/>
        <v>290000</v>
      </c>
      <c r="AU167" s="26">
        <f t="shared" si="63"/>
        <v>290000</v>
      </c>
      <c r="AV167" s="26">
        <f t="shared" si="63"/>
        <v>290000</v>
      </c>
      <c r="AW167" s="26">
        <f t="shared" si="63"/>
        <v>290000</v>
      </c>
      <c r="AX167" s="26">
        <f t="shared" si="63"/>
        <v>290000</v>
      </c>
      <c r="AY167" s="26">
        <f t="shared" si="63"/>
        <v>290000</v>
      </c>
      <c r="AZ167" s="26">
        <f t="shared" si="63"/>
        <v>290000</v>
      </c>
      <c r="BA167" s="26">
        <f t="shared" si="63"/>
        <v>290000</v>
      </c>
      <c r="BB167" s="26">
        <f t="shared" si="63"/>
        <v>290000</v>
      </c>
      <c r="BC167" s="26">
        <f t="shared" si="63"/>
        <v>290000</v>
      </c>
      <c r="BD167" s="26">
        <f t="shared" si="63"/>
        <v>290000</v>
      </c>
      <c r="BE167" s="26">
        <f t="shared" si="63"/>
        <v>290000</v>
      </c>
      <c r="BF167" s="26">
        <f t="shared" si="63"/>
        <v>290000</v>
      </c>
      <c r="BG167" s="26">
        <f t="shared" si="63"/>
        <v>290000</v>
      </c>
      <c r="BH167" s="26">
        <f t="shared" si="63"/>
        <v>290000</v>
      </c>
      <c r="BI167" s="26">
        <f t="shared" si="63"/>
        <v>290000</v>
      </c>
      <c r="BJ167" s="26">
        <f t="shared" si="63"/>
        <v>290000</v>
      </c>
      <c r="BK167" s="26">
        <f t="shared" si="63"/>
        <v>290000</v>
      </c>
      <c r="BL167" s="26">
        <f t="shared" si="63"/>
        <v>290000</v>
      </c>
      <c r="BM167" s="26">
        <f t="shared" si="63"/>
        <v>290000</v>
      </c>
      <c r="BN167" s="26">
        <f t="shared" si="63"/>
        <v>290000</v>
      </c>
      <c r="BO167" s="26">
        <f t="shared" si="63"/>
        <v>290000</v>
      </c>
    </row>
    <row r="168" spans="1:67" ht="12.75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t="12.75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t="12.75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t="12.75" outlineLevel="2" x14ac:dyDescent="0.15">
      <c r="A171" s="33" t="str">
        <f>$A$13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t="12.75" outlineLevel="2" x14ac:dyDescent="0.15">
      <c r="A172" s="47" t="s">
        <v>75</v>
      </c>
      <c r="G172" s="26">
        <f>G13*SalarioBZOper</f>
        <v>0</v>
      </c>
      <c r="H172" s="26">
        <f>H13*SalarioBZOper</f>
        <v>0</v>
      </c>
      <c r="I172" s="26">
        <f t="shared" ref="I172:AN172" si="66">I13*$C13</f>
        <v>0</v>
      </c>
      <c r="J172" s="26">
        <f t="shared" si="66"/>
        <v>0</v>
      </c>
      <c r="K172" s="26">
        <f t="shared" si="66"/>
        <v>290000</v>
      </c>
      <c r="L172" s="26">
        <f t="shared" si="66"/>
        <v>290000</v>
      </c>
      <c r="M172" s="26">
        <f t="shared" si="66"/>
        <v>290000</v>
      </c>
      <c r="N172" s="26">
        <f t="shared" si="66"/>
        <v>290000</v>
      </c>
      <c r="O172" s="26">
        <f t="shared" si="66"/>
        <v>290000</v>
      </c>
      <c r="P172" s="26">
        <f t="shared" si="66"/>
        <v>290000</v>
      </c>
      <c r="Q172" s="26">
        <f t="shared" si="66"/>
        <v>290000</v>
      </c>
      <c r="R172" s="26">
        <f t="shared" si="66"/>
        <v>290000</v>
      </c>
      <c r="S172" s="26">
        <f t="shared" si="66"/>
        <v>290000</v>
      </c>
      <c r="T172" s="26">
        <f t="shared" si="66"/>
        <v>290000</v>
      </c>
      <c r="U172" s="26">
        <f t="shared" si="66"/>
        <v>290000</v>
      </c>
      <c r="V172" s="26">
        <f t="shared" si="66"/>
        <v>290000</v>
      </c>
      <c r="W172" s="26">
        <f t="shared" si="66"/>
        <v>290000</v>
      </c>
      <c r="X172" s="26">
        <f t="shared" si="66"/>
        <v>290000</v>
      </c>
      <c r="Y172" s="26">
        <f t="shared" si="66"/>
        <v>290000</v>
      </c>
      <c r="Z172" s="26">
        <f t="shared" si="66"/>
        <v>290000</v>
      </c>
      <c r="AA172" s="26">
        <f t="shared" si="66"/>
        <v>290000</v>
      </c>
      <c r="AB172" s="26">
        <f t="shared" si="66"/>
        <v>290000</v>
      </c>
      <c r="AC172" s="26">
        <f t="shared" si="66"/>
        <v>290000</v>
      </c>
      <c r="AD172" s="26">
        <f t="shared" si="66"/>
        <v>290000</v>
      </c>
      <c r="AE172" s="26">
        <f t="shared" si="66"/>
        <v>290000</v>
      </c>
      <c r="AF172" s="26">
        <f t="shared" si="66"/>
        <v>290000</v>
      </c>
      <c r="AG172" s="26">
        <f t="shared" si="66"/>
        <v>290000</v>
      </c>
      <c r="AH172" s="26">
        <f t="shared" si="66"/>
        <v>290000</v>
      </c>
      <c r="AI172" s="26">
        <f t="shared" si="66"/>
        <v>290000</v>
      </c>
      <c r="AJ172" s="26">
        <f t="shared" si="66"/>
        <v>290000</v>
      </c>
      <c r="AK172" s="26">
        <f t="shared" si="66"/>
        <v>290000</v>
      </c>
      <c r="AL172" s="26">
        <f t="shared" si="66"/>
        <v>290000</v>
      </c>
      <c r="AM172" s="26">
        <f t="shared" si="66"/>
        <v>290000</v>
      </c>
      <c r="AN172" s="26">
        <f t="shared" si="66"/>
        <v>290000</v>
      </c>
      <c r="AO172" s="26">
        <f t="shared" ref="AO172:BO172" si="67">AO13*$C13</f>
        <v>290000</v>
      </c>
      <c r="AP172" s="26">
        <f t="shared" si="67"/>
        <v>290000</v>
      </c>
      <c r="AQ172" s="26">
        <f t="shared" si="67"/>
        <v>290000</v>
      </c>
      <c r="AR172" s="26">
        <f t="shared" si="67"/>
        <v>290000</v>
      </c>
      <c r="AS172" s="26">
        <f t="shared" si="67"/>
        <v>290000</v>
      </c>
      <c r="AT172" s="26">
        <f t="shared" si="67"/>
        <v>290000</v>
      </c>
      <c r="AU172" s="26">
        <f t="shared" si="67"/>
        <v>290000</v>
      </c>
      <c r="AV172" s="26">
        <f t="shared" si="67"/>
        <v>290000</v>
      </c>
      <c r="AW172" s="26">
        <f t="shared" si="67"/>
        <v>290000</v>
      </c>
      <c r="AX172" s="26">
        <f t="shared" si="67"/>
        <v>290000</v>
      </c>
      <c r="AY172" s="26">
        <f t="shared" si="67"/>
        <v>290000</v>
      </c>
      <c r="AZ172" s="26">
        <f t="shared" si="67"/>
        <v>290000</v>
      </c>
      <c r="BA172" s="26">
        <f t="shared" si="67"/>
        <v>290000</v>
      </c>
      <c r="BB172" s="26">
        <f t="shared" si="67"/>
        <v>290000</v>
      </c>
      <c r="BC172" s="26">
        <f t="shared" si="67"/>
        <v>290000</v>
      </c>
      <c r="BD172" s="26">
        <f t="shared" si="67"/>
        <v>290000</v>
      </c>
      <c r="BE172" s="26">
        <f t="shared" si="67"/>
        <v>290000</v>
      </c>
      <c r="BF172" s="26">
        <f t="shared" si="67"/>
        <v>290000</v>
      </c>
      <c r="BG172" s="26">
        <f t="shared" si="67"/>
        <v>290000</v>
      </c>
      <c r="BH172" s="26">
        <f t="shared" si="67"/>
        <v>290000</v>
      </c>
      <c r="BI172" s="26">
        <f t="shared" si="67"/>
        <v>290000</v>
      </c>
      <c r="BJ172" s="26">
        <f t="shared" si="67"/>
        <v>290000</v>
      </c>
      <c r="BK172" s="26">
        <f t="shared" si="67"/>
        <v>290000</v>
      </c>
      <c r="BL172" s="26">
        <f t="shared" si="67"/>
        <v>290000</v>
      </c>
      <c r="BM172" s="26">
        <f t="shared" si="67"/>
        <v>290000</v>
      </c>
      <c r="BN172" s="26">
        <f t="shared" si="67"/>
        <v>290000</v>
      </c>
      <c r="BO172" s="26">
        <f t="shared" si="67"/>
        <v>290000</v>
      </c>
    </row>
    <row r="173" spans="1:67" ht="12.75" outlineLevel="2" x14ac:dyDescent="0.15">
      <c r="A173" s="47" t="s">
        <v>62</v>
      </c>
      <c r="G173" s="23">
        <f>STAFFPLAN_CWS!$B34</f>
        <v>0.5</v>
      </c>
      <c r="H173" s="23">
        <f>STAFFPLAN_CWS!$C34</f>
        <v>0.5</v>
      </c>
      <c r="I173" s="23">
        <f>STAFFPLAN_CWS!$C34</f>
        <v>0.5</v>
      </c>
      <c r="J173" s="23">
        <f>STAFFPLAN_CWS!$C34</f>
        <v>0.5</v>
      </c>
      <c r="K173" s="23">
        <f>STAFFPLAN_CWS!$C34</f>
        <v>0.5</v>
      </c>
      <c r="L173" s="23">
        <f>STAFFPLAN_CWS!$C34</f>
        <v>0.5</v>
      </c>
      <c r="M173" s="23">
        <f>STAFFPLAN_CWS!$C34</f>
        <v>0.5</v>
      </c>
      <c r="N173" s="23">
        <f>STAFFPLAN_CWS!$C34</f>
        <v>0.5</v>
      </c>
      <c r="O173" s="23">
        <f>STAFFPLAN_CWS!$C34</f>
        <v>0.5</v>
      </c>
      <c r="P173" s="23">
        <f>STAFFPLAN_CWS!$C34</f>
        <v>0.5</v>
      </c>
      <c r="Q173" s="23">
        <f>STAFFPLAN_CWS!$C34</f>
        <v>0.5</v>
      </c>
      <c r="R173" s="23">
        <f>STAFFPLAN_CWS!$C34</f>
        <v>0.5</v>
      </c>
      <c r="S173" s="23">
        <f>STAFFPLAN_CWS!$C34</f>
        <v>0.5</v>
      </c>
      <c r="T173" s="23">
        <f>STAFFPLAN_CWS!$D34</f>
        <v>0.5</v>
      </c>
      <c r="U173" s="23">
        <f>STAFFPLAN_CWS!$D34</f>
        <v>0.5</v>
      </c>
      <c r="V173" s="23">
        <f>STAFFPLAN_CWS!$D34</f>
        <v>0.5</v>
      </c>
      <c r="W173" s="23">
        <f>STAFFPLAN_CWS!$D34</f>
        <v>0.5</v>
      </c>
      <c r="X173" s="23">
        <f>STAFFPLAN_CWS!$D34</f>
        <v>0.5</v>
      </c>
      <c r="Y173" s="23">
        <f>STAFFPLAN_CWS!$D34</f>
        <v>0.5</v>
      </c>
      <c r="Z173" s="23">
        <f>STAFFPLAN_CWS!$D34</f>
        <v>0.5</v>
      </c>
      <c r="AA173" s="23">
        <f>STAFFPLAN_CWS!$D34</f>
        <v>0.5</v>
      </c>
      <c r="AB173" s="23">
        <f>STAFFPLAN_CWS!$D34</f>
        <v>0.5</v>
      </c>
      <c r="AC173" s="23">
        <f>STAFFPLAN_CWS!$D34</f>
        <v>0.5</v>
      </c>
      <c r="AD173" s="23">
        <f>STAFFPLAN_CWS!$D34</f>
        <v>0.5</v>
      </c>
      <c r="AE173" s="23">
        <f>STAFFPLAN_CWS!$D34</f>
        <v>0.5</v>
      </c>
      <c r="AF173" s="23">
        <f>STAFFPLAN_CWS!$E34</f>
        <v>1</v>
      </c>
      <c r="AG173" s="23">
        <f>STAFFPLAN_CWS!$E34</f>
        <v>1</v>
      </c>
      <c r="AH173" s="23">
        <f>STAFFPLAN_CWS!$E34</f>
        <v>1</v>
      </c>
      <c r="AI173" s="23">
        <f>STAFFPLAN_CWS!$E34</f>
        <v>1</v>
      </c>
      <c r="AJ173" s="23">
        <f>STAFFPLAN_CWS!$E34</f>
        <v>1</v>
      </c>
      <c r="AK173" s="23">
        <f>STAFFPLAN_CWS!$E34</f>
        <v>1</v>
      </c>
      <c r="AL173" s="23">
        <f>STAFFPLAN_CWS!$E34</f>
        <v>1</v>
      </c>
      <c r="AM173" s="23">
        <f>STAFFPLAN_CWS!$E34</f>
        <v>1</v>
      </c>
      <c r="AN173" s="23">
        <f>STAFFPLAN_CWS!$E34</f>
        <v>1</v>
      </c>
      <c r="AO173" s="23">
        <f>STAFFPLAN_CWS!$E34</f>
        <v>1</v>
      </c>
      <c r="AP173" s="23">
        <f>STAFFPLAN_CWS!$E34</f>
        <v>1</v>
      </c>
      <c r="AQ173" s="23">
        <f>STAFFPLAN_CWS!$E34</f>
        <v>1</v>
      </c>
      <c r="AR173" s="23">
        <f>STAFFPLAN_CWS!$F34</f>
        <v>1</v>
      </c>
      <c r="AS173" s="23">
        <f>STAFFPLAN_CWS!$F34</f>
        <v>1</v>
      </c>
      <c r="AT173" s="23">
        <f>STAFFPLAN_CWS!$F34</f>
        <v>1</v>
      </c>
      <c r="AU173" s="23">
        <f>STAFFPLAN_CWS!$F34</f>
        <v>1</v>
      </c>
      <c r="AV173" s="23">
        <f>STAFFPLAN_CWS!$F34</f>
        <v>1</v>
      </c>
      <c r="AW173" s="23">
        <f>STAFFPLAN_CWS!$F34</f>
        <v>1</v>
      </c>
      <c r="AX173" s="23">
        <f>STAFFPLAN_CWS!$F34</f>
        <v>1</v>
      </c>
      <c r="AY173" s="23">
        <f>STAFFPLAN_CWS!$F34</f>
        <v>1</v>
      </c>
      <c r="AZ173" s="23">
        <f>STAFFPLAN_CWS!$F34</f>
        <v>1</v>
      </c>
      <c r="BA173" s="23">
        <f>STAFFPLAN_CWS!$F34</f>
        <v>1</v>
      </c>
      <c r="BB173" s="23">
        <f>STAFFPLAN_CWS!$F34</f>
        <v>1</v>
      </c>
      <c r="BC173" s="23">
        <f>STAFFPLAN_CWS!$F34</f>
        <v>1</v>
      </c>
      <c r="BD173" s="23">
        <f>STAFFPLAN_CWS!$G34</f>
        <v>1</v>
      </c>
      <c r="BE173" s="23">
        <f>STAFFPLAN_CWS!$G34</f>
        <v>1</v>
      </c>
      <c r="BF173" s="23">
        <f>STAFFPLAN_CWS!$G34</f>
        <v>1</v>
      </c>
      <c r="BG173" s="23">
        <f>STAFFPLAN_CWS!$G34</f>
        <v>1</v>
      </c>
      <c r="BH173" s="23">
        <f>STAFFPLAN_CWS!$G34</f>
        <v>1</v>
      </c>
      <c r="BI173" s="23">
        <f>STAFFPLAN_CWS!$G34</f>
        <v>1</v>
      </c>
      <c r="BJ173" s="23">
        <f>STAFFPLAN_CWS!$G34</f>
        <v>1</v>
      </c>
      <c r="BK173" s="23">
        <f>STAFFPLAN_CWS!$G34</f>
        <v>1</v>
      </c>
      <c r="BL173" s="23">
        <f>STAFFPLAN_CWS!$G34</f>
        <v>1</v>
      </c>
      <c r="BM173" s="23">
        <f>STAFFPLAN_CWS!$G34</f>
        <v>1</v>
      </c>
      <c r="BN173" s="23">
        <f>STAFFPLAN_CWS!$G34</f>
        <v>1</v>
      </c>
      <c r="BO173" s="23">
        <f>STAFFPLAN_CWS!$G34</f>
        <v>1</v>
      </c>
    </row>
    <row r="174" spans="1:67" ht="12.75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0</v>
      </c>
      <c r="I174" s="26">
        <f t="shared" si="68"/>
        <v>0</v>
      </c>
      <c r="J174" s="26">
        <f t="shared" si="68"/>
        <v>0</v>
      </c>
      <c r="K174" s="26">
        <f t="shared" si="68"/>
        <v>145000</v>
      </c>
      <c r="L174" s="26">
        <f t="shared" si="68"/>
        <v>145000</v>
      </c>
      <c r="M174" s="26">
        <f t="shared" si="68"/>
        <v>145000</v>
      </c>
      <c r="N174" s="26">
        <f t="shared" si="68"/>
        <v>145000</v>
      </c>
      <c r="O174" s="26">
        <f t="shared" si="68"/>
        <v>145000</v>
      </c>
      <c r="P174" s="26">
        <f t="shared" si="68"/>
        <v>145000</v>
      </c>
      <c r="Q174" s="26">
        <f t="shared" si="68"/>
        <v>145000</v>
      </c>
      <c r="R174" s="26">
        <f t="shared" si="68"/>
        <v>145000</v>
      </c>
      <c r="S174" s="26">
        <f t="shared" si="68"/>
        <v>145000</v>
      </c>
      <c r="T174" s="26">
        <f t="shared" si="68"/>
        <v>145000</v>
      </c>
      <c r="U174" s="26">
        <f t="shared" si="68"/>
        <v>145000</v>
      </c>
      <c r="V174" s="26">
        <f t="shared" si="68"/>
        <v>145000</v>
      </c>
      <c r="W174" s="26">
        <f t="shared" si="68"/>
        <v>145000</v>
      </c>
      <c r="X174" s="26">
        <f t="shared" si="68"/>
        <v>145000</v>
      </c>
      <c r="Y174" s="26">
        <f t="shared" si="68"/>
        <v>145000</v>
      </c>
      <c r="Z174" s="26">
        <f t="shared" si="68"/>
        <v>145000</v>
      </c>
      <c r="AA174" s="26">
        <f t="shared" si="68"/>
        <v>145000</v>
      </c>
      <c r="AB174" s="26">
        <f t="shared" si="68"/>
        <v>145000</v>
      </c>
      <c r="AC174" s="26">
        <f t="shared" si="68"/>
        <v>145000</v>
      </c>
      <c r="AD174" s="26">
        <f t="shared" si="68"/>
        <v>145000</v>
      </c>
      <c r="AE174" s="26">
        <f t="shared" si="68"/>
        <v>145000</v>
      </c>
      <c r="AF174" s="26">
        <f t="shared" si="68"/>
        <v>290000</v>
      </c>
      <c r="AG174" s="26">
        <f t="shared" si="68"/>
        <v>290000</v>
      </c>
      <c r="AH174" s="26">
        <f t="shared" si="68"/>
        <v>290000</v>
      </c>
      <c r="AI174" s="26">
        <f t="shared" si="68"/>
        <v>290000</v>
      </c>
      <c r="AJ174" s="26">
        <f t="shared" si="68"/>
        <v>290000</v>
      </c>
      <c r="AK174" s="26">
        <f t="shared" si="68"/>
        <v>290000</v>
      </c>
      <c r="AL174" s="26">
        <f t="shared" si="68"/>
        <v>290000</v>
      </c>
      <c r="AM174" s="26">
        <f t="shared" ref="AM174:BO174" si="69">AM172*AM173</f>
        <v>290000</v>
      </c>
      <c r="AN174" s="26">
        <f t="shared" si="69"/>
        <v>290000</v>
      </c>
      <c r="AO174" s="26">
        <f t="shared" si="69"/>
        <v>290000</v>
      </c>
      <c r="AP174" s="26">
        <f t="shared" si="69"/>
        <v>290000</v>
      </c>
      <c r="AQ174" s="26">
        <f t="shared" si="69"/>
        <v>290000</v>
      </c>
      <c r="AR174" s="26">
        <f t="shared" si="69"/>
        <v>290000</v>
      </c>
      <c r="AS174" s="26">
        <f t="shared" si="69"/>
        <v>290000</v>
      </c>
      <c r="AT174" s="26">
        <f t="shared" si="69"/>
        <v>290000</v>
      </c>
      <c r="AU174" s="26">
        <f t="shared" si="69"/>
        <v>290000</v>
      </c>
      <c r="AV174" s="26">
        <f t="shared" si="69"/>
        <v>290000</v>
      </c>
      <c r="AW174" s="26">
        <f t="shared" si="69"/>
        <v>290000</v>
      </c>
      <c r="AX174" s="26">
        <f t="shared" si="69"/>
        <v>290000</v>
      </c>
      <c r="AY174" s="26">
        <f t="shared" si="69"/>
        <v>290000</v>
      </c>
      <c r="AZ174" s="26">
        <f t="shared" si="69"/>
        <v>290000</v>
      </c>
      <c r="BA174" s="26">
        <f t="shared" si="69"/>
        <v>290000</v>
      </c>
      <c r="BB174" s="26">
        <f t="shared" si="69"/>
        <v>290000</v>
      </c>
      <c r="BC174" s="26">
        <f t="shared" si="69"/>
        <v>290000</v>
      </c>
      <c r="BD174" s="26">
        <f t="shared" si="69"/>
        <v>290000</v>
      </c>
      <c r="BE174" s="26">
        <f t="shared" si="69"/>
        <v>290000</v>
      </c>
      <c r="BF174" s="26">
        <f t="shared" si="69"/>
        <v>290000</v>
      </c>
      <c r="BG174" s="26">
        <f t="shared" si="69"/>
        <v>290000</v>
      </c>
      <c r="BH174" s="26">
        <f t="shared" si="69"/>
        <v>290000</v>
      </c>
      <c r="BI174" s="26">
        <f t="shared" si="69"/>
        <v>290000</v>
      </c>
      <c r="BJ174" s="26">
        <f t="shared" si="69"/>
        <v>290000</v>
      </c>
      <c r="BK174" s="26">
        <f t="shared" si="69"/>
        <v>290000</v>
      </c>
      <c r="BL174" s="26">
        <f t="shared" si="69"/>
        <v>290000</v>
      </c>
      <c r="BM174" s="26">
        <f t="shared" si="69"/>
        <v>290000</v>
      </c>
      <c r="BN174" s="26">
        <f t="shared" si="69"/>
        <v>290000</v>
      </c>
      <c r="BO174" s="26">
        <f t="shared" si="69"/>
        <v>290000</v>
      </c>
    </row>
    <row r="175" spans="1:67" ht="12.75" outlineLevel="2" x14ac:dyDescent="0.15">
      <c r="A175" s="47" t="s">
        <v>716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0</v>
      </c>
      <c r="R175" s="26">
        <f>'COSM-BONUS_CWS'!P72</f>
        <v>0</v>
      </c>
      <c r="S175" s="26">
        <f>'COSM-BONUS_CWS'!Q72</f>
        <v>0</v>
      </c>
      <c r="T175" s="26">
        <f>'COSM-BONUS_CWS'!R72</f>
        <v>0</v>
      </c>
      <c r="U175" s="26">
        <f>'COSM-BONUS_CWS'!S72</f>
        <v>0</v>
      </c>
      <c r="V175" s="26">
        <f>'COSM-BONUS_CWS'!T72</f>
        <v>0</v>
      </c>
      <c r="W175" s="26">
        <f>'COSM-BONUS_CWS'!U72</f>
        <v>0</v>
      </c>
      <c r="X175" s="26">
        <f>'COSM-BONUS_CWS'!V72</f>
        <v>0</v>
      </c>
      <c r="Y175" s="26">
        <f>'COSM-BONUS_CWS'!W72</f>
        <v>0</v>
      </c>
      <c r="Z175" s="26">
        <f>'COSM-BONUS_CWS'!X72</f>
        <v>0</v>
      </c>
      <c r="AA175" s="26">
        <f>'COSM-BONUS_CWS'!Y72</f>
        <v>0</v>
      </c>
      <c r="AB175" s="26">
        <f>'COSM-BONUS_CWS'!Z72</f>
        <v>0</v>
      </c>
      <c r="AC175" s="26">
        <f>'COSM-BONUS_CWS'!AA72</f>
        <v>0</v>
      </c>
      <c r="AD175" s="26">
        <f>'COSM-BONUS_CWS'!AB72</f>
        <v>0</v>
      </c>
      <c r="AE175" s="26">
        <f>'COSM-BONUS_CWS'!AC72</f>
        <v>0</v>
      </c>
      <c r="AF175" s="26">
        <f>'COSM-BONUS_CWS'!AD72</f>
        <v>0</v>
      </c>
      <c r="AG175" s="26">
        <f>'COSM-BONUS_CWS'!AE72</f>
        <v>0</v>
      </c>
      <c r="AH175" s="26">
        <f>'COSM-BONUS_CWS'!AF72</f>
        <v>0</v>
      </c>
      <c r="AI175" s="26">
        <f>'COSM-BONUS_CWS'!AG72</f>
        <v>0</v>
      </c>
      <c r="AJ175" s="26">
        <f>'COSM-BONUS_CWS'!AH72</f>
        <v>0</v>
      </c>
      <c r="AK175" s="26">
        <f>'COSM-BONUS_CWS'!AI72</f>
        <v>0</v>
      </c>
      <c r="AL175" s="26">
        <f>'COSM-BONUS_CWS'!AJ72</f>
        <v>0</v>
      </c>
      <c r="AM175" s="26">
        <f>'COSM-BONUS_CWS'!AK72</f>
        <v>0</v>
      </c>
      <c r="AN175" s="26">
        <f>'COSM-BONUS_CWS'!AL72</f>
        <v>0</v>
      </c>
      <c r="AO175" s="26">
        <f>'COSM-BONUS_CWS'!AM72</f>
        <v>0</v>
      </c>
      <c r="AP175" s="26">
        <f>'COSM-BONUS_CWS'!AN72</f>
        <v>0</v>
      </c>
      <c r="AQ175" s="26">
        <f>'COSM-BONUS_CWS'!AO72</f>
        <v>0</v>
      </c>
      <c r="AR175" s="26">
        <f>'COSM-BONUS_CWS'!AP72</f>
        <v>0</v>
      </c>
      <c r="AS175" s="26">
        <f>'COSM-BONUS_CWS'!AQ72</f>
        <v>0</v>
      </c>
      <c r="AT175" s="26">
        <f>'COSM-BONUS_CWS'!AR72</f>
        <v>0</v>
      </c>
      <c r="AU175" s="26">
        <f>'COSM-BONUS_CWS'!AS72</f>
        <v>0</v>
      </c>
      <c r="AV175" s="26">
        <f>'COSM-BONUS_CWS'!AT72</f>
        <v>0</v>
      </c>
      <c r="AW175" s="26">
        <f>'COSM-BONUS_CWS'!AU72</f>
        <v>0</v>
      </c>
      <c r="AX175" s="26">
        <f>'COSM-BONUS_CWS'!AV72</f>
        <v>0</v>
      </c>
      <c r="AY175" s="26">
        <f>'COSM-BONUS_CWS'!AW72</f>
        <v>0</v>
      </c>
      <c r="AZ175" s="26">
        <f>'COSM-BONUS_CWS'!AX72</f>
        <v>0</v>
      </c>
      <c r="BA175" s="26">
        <f>'COSM-BONUS_CWS'!AY72</f>
        <v>0</v>
      </c>
      <c r="BB175" s="26">
        <f>'COSM-BONUS_CWS'!AZ72</f>
        <v>0</v>
      </c>
      <c r="BC175" s="26">
        <f>'COSM-BONUS_CWS'!BA72</f>
        <v>0</v>
      </c>
      <c r="BD175" s="26">
        <f>'COSM-BONUS_CWS'!BB72</f>
        <v>0</v>
      </c>
      <c r="BE175" s="26">
        <f>'COSM-BONUS_CWS'!BC72</f>
        <v>0</v>
      </c>
      <c r="BF175" s="26">
        <f>'COSM-BONUS_CWS'!BD72</f>
        <v>0</v>
      </c>
      <c r="BG175" s="26">
        <f>'COSM-BONUS_CWS'!BE72</f>
        <v>0</v>
      </c>
      <c r="BH175" s="26">
        <f>'COSM-BONUS_CWS'!BF72</f>
        <v>0</v>
      </c>
      <c r="BI175" s="26">
        <f>'COSM-BONUS_CWS'!BG72</f>
        <v>0</v>
      </c>
      <c r="BJ175" s="26">
        <f>'COSM-BONUS_CWS'!BH72</f>
        <v>0</v>
      </c>
      <c r="BK175" s="26">
        <f>'COSM-BONUS_CWS'!BI72</f>
        <v>0</v>
      </c>
      <c r="BL175" s="26">
        <f>'COSM-BONUS_CWS'!BJ72</f>
        <v>0</v>
      </c>
      <c r="BM175" s="26">
        <f>'COSM-BONUS_CWS'!BK72</f>
        <v>0</v>
      </c>
      <c r="BN175" s="26">
        <f>'COSM-BONUS_CWS'!BL72</f>
        <v>0</v>
      </c>
      <c r="BO175" s="26">
        <f>'COSM-BONUS_CWS'!BM72</f>
        <v>0</v>
      </c>
    </row>
    <row r="176" spans="1:67" ht="12.75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0</v>
      </c>
      <c r="I176" s="26">
        <f t="shared" si="70"/>
        <v>0</v>
      </c>
      <c r="J176" s="26">
        <f t="shared" si="70"/>
        <v>0</v>
      </c>
      <c r="K176" s="26">
        <f t="shared" si="70"/>
        <v>145000</v>
      </c>
      <c r="L176" s="26">
        <f t="shared" si="70"/>
        <v>145000</v>
      </c>
      <c r="M176" s="26">
        <f t="shared" si="70"/>
        <v>145000</v>
      </c>
      <c r="N176" s="26">
        <f t="shared" si="70"/>
        <v>145000</v>
      </c>
      <c r="O176" s="26">
        <f t="shared" si="70"/>
        <v>145000</v>
      </c>
      <c r="P176" s="26">
        <f t="shared" si="70"/>
        <v>145000</v>
      </c>
      <c r="Q176" s="26">
        <f t="shared" si="70"/>
        <v>145000</v>
      </c>
      <c r="R176" s="26">
        <f t="shared" si="70"/>
        <v>145000</v>
      </c>
      <c r="S176" s="26">
        <f t="shared" si="70"/>
        <v>145000</v>
      </c>
      <c r="T176" s="26">
        <f t="shared" si="70"/>
        <v>145000</v>
      </c>
      <c r="U176" s="26">
        <f t="shared" si="70"/>
        <v>145000</v>
      </c>
      <c r="V176" s="26">
        <f t="shared" si="70"/>
        <v>145000</v>
      </c>
      <c r="W176" s="26">
        <f t="shared" si="70"/>
        <v>145000</v>
      </c>
      <c r="X176" s="26">
        <f t="shared" si="70"/>
        <v>145000</v>
      </c>
      <c r="Y176" s="26">
        <f t="shared" si="70"/>
        <v>145000</v>
      </c>
      <c r="Z176" s="26">
        <f t="shared" si="70"/>
        <v>145000</v>
      </c>
      <c r="AA176" s="26">
        <f t="shared" si="70"/>
        <v>145000</v>
      </c>
      <c r="AB176" s="26">
        <f t="shared" si="70"/>
        <v>145000</v>
      </c>
      <c r="AC176" s="26">
        <f t="shared" si="70"/>
        <v>145000</v>
      </c>
      <c r="AD176" s="26">
        <f t="shared" si="70"/>
        <v>145000</v>
      </c>
      <c r="AE176" s="26">
        <f t="shared" si="70"/>
        <v>145000</v>
      </c>
      <c r="AF176" s="26">
        <f t="shared" si="70"/>
        <v>290000</v>
      </c>
      <c r="AG176" s="26">
        <f t="shared" si="70"/>
        <v>290000</v>
      </c>
      <c r="AH176" s="26">
        <f t="shared" si="70"/>
        <v>290000</v>
      </c>
      <c r="AI176" s="26">
        <f t="shared" si="70"/>
        <v>290000</v>
      </c>
      <c r="AJ176" s="26">
        <f t="shared" si="70"/>
        <v>290000</v>
      </c>
      <c r="AK176" s="26">
        <f t="shared" si="70"/>
        <v>290000</v>
      </c>
      <c r="AL176" s="26">
        <f t="shared" si="70"/>
        <v>290000</v>
      </c>
      <c r="AM176" s="26">
        <f t="shared" ref="AM176:BO176" si="71">AM174+AM175</f>
        <v>290000</v>
      </c>
      <c r="AN176" s="26">
        <f t="shared" si="71"/>
        <v>290000</v>
      </c>
      <c r="AO176" s="26">
        <f t="shared" si="71"/>
        <v>290000</v>
      </c>
      <c r="AP176" s="26">
        <f t="shared" si="71"/>
        <v>290000</v>
      </c>
      <c r="AQ176" s="26">
        <f t="shared" si="71"/>
        <v>290000</v>
      </c>
      <c r="AR176" s="26">
        <f t="shared" si="71"/>
        <v>290000</v>
      </c>
      <c r="AS176" s="26">
        <f t="shared" si="71"/>
        <v>290000</v>
      </c>
      <c r="AT176" s="26">
        <f t="shared" si="71"/>
        <v>290000</v>
      </c>
      <c r="AU176" s="26">
        <f t="shared" si="71"/>
        <v>290000</v>
      </c>
      <c r="AV176" s="26">
        <f t="shared" si="71"/>
        <v>290000</v>
      </c>
      <c r="AW176" s="26">
        <f t="shared" si="71"/>
        <v>290000</v>
      </c>
      <c r="AX176" s="26">
        <f t="shared" si="71"/>
        <v>290000</v>
      </c>
      <c r="AY176" s="26">
        <f t="shared" si="71"/>
        <v>290000</v>
      </c>
      <c r="AZ176" s="26">
        <f t="shared" si="71"/>
        <v>290000</v>
      </c>
      <c r="BA176" s="26">
        <f t="shared" si="71"/>
        <v>290000</v>
      </c>
      <c r="BB176" s="26">
        <f t="shared" si="71"/>
        <v>290000</v>
      </c>
      <c r="BC176" s="26">
        <f t="shared" si="71"/>
        <v>290000</v>
      </c>
      <c r="BD176" s="26">
        <f t="shared" si="71"/>
        <v>290000</v>
      </c>
      <c r="BE176" s="26">
        <f t="shared" si="71"/>
        <v>290000</v>
      </c>
      <c r="BF176" s="26">
        <f t="shared" si="71"/>
        <v>290000</v>
      </c>
      <c r="BG176" s="26">
        <f t="shared" si="71"/>
        <v>290000</v>
      </c>
      <c r="BH176" s="26">
        <f t="shared" si="71"/>
        <v>290000</v>
      </c>
      <c r="BI176" s="26">
        <f t="shared" si="71"/>
        <v>290000</v>
      </c>
      <c r="BJ176" s="26">
        <f t="shared" si="71"/>
        <v>290000</v>
      </c>
      <c r="BK176" s="26">
        <f t="shared" si="71"/>
        <v>290000</v>
      </c>
      <c r="BL176" s="26">
        <f t="shared" si="71"/>
        <v>290000</v>
      </c>
      <c r="BM176" s="26">
        <f t="shared" si="71"/>
        <v>290000</v>
      </c>
      <c r="BN176" s="26">
        <f t="shared" si="71"/>
        <v>290000</v>
      </c>
      <c r="BO176" s="26">
        <f t="shared" si="71"/>
        <v>290000</v>
      </c>
    </row>
    <row r="177" spans="1:67" ht="12.75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t="12.75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t="12.75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t="12.75" outlineLevel="2" x14ac:dyDescent="0.15">
      <c r="A180" s="33" t="str">
        <f>$A$16</f>
        <v>Jefe ventas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t="12.75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t="12.75" outlineLevel="2" x14ac:dyDescent="0.15">
      <c r="A182" s="47" t="s">
        <v>62</v>
      </c>
      <c r="G182" s="23">
        <f>STAFFPLAN_CWS!$B38</f>
        <v>0.5</v>
      </c>
      <c r="H182" s="23">
        <f>STAFFPLAN_CWS!$C38</f>
        <v>0.5</v>
      </c>
      <c r="I182" s="23">
        <f>STAFFPLAN_CWS!$C38</f>
        <v>0.5</v>
      </c>
      <c r="J182" s="23">
        <f>STAFFPLAN_CWS!$C38</f>
        <v>0.5</v>
      </c>
      <c r="K182" s="23">
        <f>STAFFPLAN_CWS!$C38</f>
        <v>0.5</v>
      </c>
      <c r="L182" s="23">
        <f>STAFFPLAN_CWS!$C38</f>
        <v>0.5</v>
      </c>
      <c r="M182" s="23">
        <f>STAFFPLAN_CWS!$C38</f>
        <v>0.5</v>
      </c>
      <c r="N182" s="23">
        <f>STAFFPLAN_CWS!$C38</f>
        <v>0.5</v>
      </c>
      <c r="O182" s="23">
        <f>STAFFPLAN_CWS!$C38</f>
        <v>0.5</v>
      </c>
      <c r="P182" s="23">
        <f>STAFFPLAN_CWS!$C38</f>
        <v>0.5</v>
      </c>
      <c r="Q182" s="23">
        <f>STAFFPLAN_CWS!$C38</f>
        <v>0.5</v>
      </c>
      <c r="R182" s="23">
        <f>STAFFPLAN_CWS!$C38</f>
        <v>0.5</v>
      </c>
      <c r="S182" s="23">
        <f>STAFFPLAN_CWS!$C38</f>
        <v>0.5</v>
      </c>
      <c r="T182" s="23">
        <f>STAFFPLAN_CWS!$D38</f>
        <v>0.5</v>
      </c>
      <c r="U182" s="23">
        <f>STAFFPLAN_CWS!$D38</f>
        <v>0.5</v>
      </c>
      <c r="V182" s="23">
        <f>STAFFPLAN_CWS!$D38</f>
        <v>0.5</v>
      </c>
      <c r="W182" s="23">
        <f>STAFFPLAN_CWS!$D38</f>
        <v>0.5</v>
      </c>
      <c r="X182" s="23">
        <f>STAFFPLAN_CWS!$D38</f>
        <v>0.5</v>
      </c>
      <c r="Y182" s="23">
        <f>STAFFPLAN_CWS!$D38</f>
        <v>0.5</v>
      </c>
      <c r="Z182" s="23">
        <f>STAFFPLAN_CWS!$D38</f>
        <v>0.5</v>
      </c>
      <c r="AA182" s="23">
        <f>STAFFPLAN_CWS!$D38</f>
        <v>0.5</v>
      </c>
      <c r="AB182" s="23">
        <f>STAFFPLAN_CWS!$D38</f>
        <v>0.5</v>
      </c>
      <c r="AC182" s="23">
        <f>STAFFPLAN_CWS!$D38</f>
        <v>0.5</v>
      </c>
      <c r="AD182" s="23">
        <f>STAFFPLAN_CWS!$D38</f>
        <v>0.5</v>
      </c>
      <c r="AE182" s="23">
        <f>STAFFPLAN_CWS!$D38</f>
        <v>0.5</v>
      </c>
      <c r="AF182" s="23">
        <f>STAFFPLAN_CWS!$E38</f>
        <v>1</v>
      </c>
      <c r="AG182" s="23">
        <f>STAFFPLAN_CWS!$E38</f>
        <v>1</v>
      </c>
      <c r="AH182" s="23">
        <f>STAFFPLAN_CWS!$E38</f>
        <v>1</v>
      </c>
      <c r="AI182" s="23">
        <f>STAFFPLAN_CWS!$E38</f>
        <v>1</v>
      </c>
      <c r="AJ182" s="23">
        <f>STAFFPLAN_CWS!$E38</f>
        <v>1</v>
      </c>
      <c r="AK182" s="23">
        <f>STAFFPLAN_CWS!$E38</f>
        <v>1</v>
      </c>
      <c r="AL182" s="23">
        <f>STAFFPLAN_CWS!$E38</f>
        <v>1</v>
      </c>
      <c r="AM182" s="23">
        <f>STAFFPLAN_CWS!$E38</f>
        <v>1</v>
      </c>
      <c r="AN182" s="23">
        <f>STAFFPLAN_CWS!$E38</f>
        <v>1</v>
      </c>
      <c r="AO182" s="23">
        <f>STAFFPLAN_CWS!$E38</f>
        <v>1</v>
      </c>
      <c r="AP182" s="23">
        <f>STAFFPLAN_CWS!$E38</f>
        <v>1</v>
      </c>
      <c r="AQ182" s="23">
        <f>STAFFPLAN_CWS!$E38</f>
        <v>1</v>
      </c>
      <c r="AR182" s="23">
        <f>STAFFPLAN_CWS!$F38</f>
        <v>1</v>
      </c>
      <c r="AS182" s="23">
        <f>STAFFPLAN_CWS!$F38</f>
        <v>1</v>
      </c>
      <c r="AT182" s="23">
        <f>STAFFPLAN_CWS!$F38</f>
        <v>1</v>
      </c>
      <c r="AU182" s="23">
        <f>STAFFPLAN_CWS!$F38</f>
        <v>1</v>
      </c>
      <c r="AV182" s="23">
        <f>STAFFPLAN_CWS!$F38</f>
        <v>1</v>
      </c>
      <c r="AW182" s="23">
        <f>STAFFPLAN_CWS!$F38</f>
        <v>1</v>
      </c>
      <c r="AX182" s="23">
        <f>STAFFPLAN_CWS!$F38</f>
        <v>1</v>
      </c>
      <c r="AY182" s="23">
        <f>STAFFPLAN_CWS!$F38</f>
        <v>1</v>
      </c>
      <c r="AZ182" s="23">
        <f>STAFFPLAN_CWS!$F38</f>
        <v>1</v>
      </c>
      <c r="BA182" s="23">
        <f>STAFFPLAN_CWS!$F38</f>
        <v>1</v>
      </c>
      <c r="BB182" s="23">
        <f>STAFFPLAN_CWS!$F38</f>
        <v>1</v>
      </c>
      <c r="BC182" s="23">
        <f>STAFFPLAN_CWS!$F38</f>
        <v>1</v>
      </c>
      <c r="BD182" s="23">
        <f>STAFFPLAN_CWS!$G38</f>
        <v>1</v>
      </c>
      <c r="BE182" s="23">
        <f>STAFFPLAN_CWS!$G38</f>
        <v>1</v>
      </c>
      <c r="BF182" s="23">
        <f>STAFFPLAN_CWS!$G38</f>
        <v>1</v>
      </c>
      <c r="BG182" s="23">
        <f>STAFFPLAN_CWS!$G38</f>
        <v>1</v>
      </c>
      <c r="BH182" s="23">
        <f>STAFFPLAN_CWS!$G38</f>
        <v>1</v>
      </c>
      <c r="BI182" s="23">
        <f>STAFFPLAN_CWS!$G38</f>
        <v>1</v>
      </c>
      <c r="BJ182" s="23">
        <f>STAFFPLAN_CWS!$G38</f>
        <v>1</v>
      </c>
      <c r="BK182" s="23">
        <f>STAFFPLAN_CWS!$G38</f>
        <v>1</v>
      </c>
      <c r="BL182" s="23">
        <f>STAFFPLAN_CWS!$G38</f>
        <v>1</v>
      </c>
      <c r="BM182" s="23">
        <f>STAFFPLAN_CWS!$G38</f>
        <v>1</v>
      </c>
      <c r="BN182" s="23">
        <f>STAFFPLAN_CWS!$G38</f>
        <v>1</v>
      </c>
      <c r="BO182" s="23">
        <f>STAFFPLAN_CWS!$G38</f>
        <v>1</v>
      </c>
    </row>
    <row r="183" spans="1:67" ht="12.75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t="12.75" outlineLevel="2" x14ac:dyDescent="0.15">
      <c r="A184" s="47" t="s">
        <v>716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ht="12.75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ht="12.75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t="12.75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t="12.75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t="12.75" outlineLevel="2" x14ac:dyDescent="0.15">
      <c r="A189" s="33" t="str">
        <f>$A$19</f>
        <v>Jefe tecnología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t="12.75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t="12.75" outlineLevel="2" x14ac:dyDescent="0.15">
      <c r="A191" s="47" t="s">
        <v>62</v>
      </c>
      <c r="G191" s="23">
        <f>STAFFPLAN_CWS!$B42</f>
        <v>0.5</v>
      </c>
      <c r="H191" s="23">
        <f>STAFFPLAN_CWS!$C42</f>
        <v>0.5</v>
      </c>
      <c r="I191" s="23">
        <f>STAFFPLAN_CWS!$C42</f>
        <v>0.5</v>
      </c>
      <c r="J191" s="23">
        <f>STAFFPLAN_CWS!$C42</f>
        <v>0.5</v>
      </c>
      <c r="K191" s="23">
        <f>STAFFPLAN_CWS!$C42</f>
        <v>0.5</v>
      </c>
      <c r="L191" s="23">
        <f>STAFFPLAN_CWS!$C42</f>
        <v>0.5</v>
      </c>
      <c r="M191" s="23">
        <f>STAFFPLAN_CWS!$C42</f>
        <v>0.5</v>
      </c>
      <c r="N191" s="23">
        <f>STAFFPLAN_CWS!$C42</f>
        <v>0.5</v>
      </c>
      <c r="O191" s="23">
        <f>STAFFPLAN_CWS!$C42</f>
        <v>0.5</v>
      </c>
      <c r="P191" s="23">
        <f>STAFFPLAN_CWS!$C42</f>
        <v>0.5</v>
      </c>
      <c r="Q191" s="23">
        <f>STAFFPLAN_CWS!$C42</f>
        <v>0.5</v>
      </c>
      <c r="R191" s="23">
        <f>STAFFPLAN_CWS!$C42</f>
        <v>0.5</v>
      </c>
      <c r="S191" s="23">
        <f>STAFFPLAN_CWS!$C42</f>
        <v>0.5</v>
      </c>
      <c r="T191" s="23">
        <f>STAFFPLAN_CWS!$D42</f>
        <v>0.5</v>
      </c>
      <c r="U191" s="23">
        <f>STAFFPLAN_CWS!$D42</f>
        <v>0.5</v>
      </c>
      <c r="V191" s="23">
        <f>STAFFPLAN_CWS!$D42</f>
        <v>0.5</v>
      </c>
      <c r="W191" s="23">
        <f>STAFFPLAN_CWS!$D42</f>
        <v>0.5</v>
      </c>
      <c r="X191" s="23">
        <f>STAFFPLAN_CWS!$D42</f>
        <v>0.5</v>
      </c>
      <c r="Y191" s="23">
        <f>STAFFPLAN_CWS!$D42</f>
        <v>0.5</v>
      </c>
      <c r="Z191" s="23">
        <f>STAFFPLAN_CWS!$D42</f>
        <v>0.5</v>
      </c>
      <c r="AA191" s="23">
        <f>STAFFPLAN_CWS!$D42</f>
        <v>0.5</v>
      </c>
      <c r="AB191" s="23">
        <f>STAFFPLAN_CWS!$D42</f>
        <v>0.5</v>
      </c>
      <c r="AC191" s="23">
        <f>STAFFPLAN_CWS!$D42</f>
        <v>0.5</v>
      </c>
      <c r="AD191" s="23">
        <f>STAFFPLAN_CWS!$D42</f>
        <v>0.5</v>
      </c>
      <c r="AE191" s="23">
        <f>STAFFPLAN_CWS!$D42</f>
        <v>0.5</v>
      </c>
      <c r="AF191" s="23">
        <f>STAFFPLAN_CWS!$E42</f>
        <v>1</v>
      </c>
      <c r="AG191" s="23">
        <f>STAFFPLAN_CWS!$E42</f>
        <v>1</v>
      </c>
      <c r="AH191" s="23">
        <f>STAFFPLAN_CWS!$E42</f>
        <v>1</v>
      </c>
      <c r="AI191" s="23">
        <f>STAFFPLAN_CWS!$E42</f>
        <v>1</v>
      </c>
      <c r="AJ191" s="23">
        <f>STAFFPLAN_CWS!$E42</f>
        <v>1</v>
      </c>
      <c r="AK191" s="23">
        <f>STAFFPLAN_CWS!$E42</f>
        <v>1</v>
      </c>
      <c r="AL191" s="23">
        <f>STAFFPLAN_CWS!$E42</f>
        <v>1</v>
      </c>
      <c r="AM191" s="23">
        <f>STAFFPLAN_CWS!$E42</f>
        <v>1</v>
      </c>
      <c r="AN191" s="23">
        <f>STAFFPLAN_CWS!$E42</f>
        <v>1</v>
      </c>
      <c r="AO191" s="23">
        <f>STAFFPLAN_CWS!$E42</f>
        <v>1</v>
      </c>
      <c r="AP191" s="23">
        <f>STAFFPLAN_CWS!$E42</f>
        <v>1</v>
      </c>
      <c r="AQ191" s="23">
        <f>STAFFPLAN_CWS!$E42</f>
        <v>1</v>
      </c>
      <c r="AR191" s="23">
        <f>STAFFPLAN_CWS!$F42</f>
        <v>1</v>
      </c>
      <c r="AS191" s="23">
        <f>STAFFPLAN_CWS!$F42</f>
        <v>1</v>
      </c>
      <c r="AT191" s="23">
        <f>STAFFPLAN_CWS!$F42</f>
        <v>1</v>
      </c>
      <c r="AU191" s="23">
        <f>STAFFPLAN_CWS!$F42</f>
        <v>1</v>
      </c>
      <c r="AV191" s="23">
        <f>STAFFPLAN_CWS!$F42</f>
        <v>1</v>
      </c>
      <c r="AW191" s="23">
        <f>STAFFPLAN_CWS!$F42</f>
        <v>1</v>
      </c>
      <c r="AX191" s="23">
        <f>STAFFPLAN_CWS!$F42</f>
        <v>1</v>
      </c>
      <c r="AY191" s="23">
        <f>STAFFPLAN_CWS!$F42</f>
        <v>1</v>
      </c>
      <c r="AZ191" s="23">
        <f>STAFFPLAN_CWS!$F42</f>
        <v>1</v>
      </c>
      <c r="BA191" s="23">
        <f>STAFFPLAN_CWS!$F42</f>
        <v>1</v>
      </c>
      <c r="BB191" s="23">
        <f>STAFFPLAN_CWS!$F42</f>
        <v>1</v>
      </c>
      <c r="BC191" s="23">
        <f>STAFFPLAN_CWS!$F42</f>
        <v>1</v>
      </c>
      <c r="BD191" s="23">
        <f>STAFFPLAN_CWS!$G42</f>
        <v>1</v>
      </c>
      <c r="BE191" s="23">
        <f>STAFFPLAN_CWS!$G42</f>
        <v>1</v>
      </c>
      <c r="BF191" s="23">
        <f>STAFFPLAN_CWS!$G42</f>
        <v>1</v>
      </c>
      <c r="BG191" s="23">
        <f>STAFFPLAN_CWS!$G42</f>
        <v>1</v>
      </c>
      <c r="BH191" s="23">
        <f>STAFFPLAN_CWS!$G42</f>
        <v>1</v>
      </c>
      <c r="BI191" s="23">
        <f>STAFFPLAN_CWS!$G42</f>
        <v>1</v>
      </c>
      <c r="BJ191" s="23">
        <f>STAFFPLAN_CWS!$G42</f>
        <v>1</v>
      </c>
      <c r="BK191" s="23">
        <f>STAFFPLAN_CWS!$G42</f>
        <v>1</v>
      </c>
      <c r="BL191" s="23">
        <f>STAFFPLAN_CWS!$G42</f>
        <v>1</v>
      </c>
      <c r="BM191" s="23">
        <f>STAFFPLAN_CWS!$G42</f>
        <v>1</v>
      </c>
      <c r="BN191" s="23">
        <f>STAFFPLAN_CWS!$G42</f>
        <v>1</v>
      </c>
      <c r="BO191" s="23">
        <f>STAFFPLAN_CWS!$G42</f>
        <v>1</v>
      </c>
    </row>
    <row r="192" spans="1:67" ht="12.75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t="12.75" outlineLevel="2" x14ac:dyDescent="0.15">
      <c r="A193" s="47" t="s">
        <v>716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ht="12.75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ht="12.75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t="12.75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t="12.75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t="12.75" outlineLevel="2" x14ac:dyDescent="0.15">
      <c r="A198" s="33" t="str">
        <f>$A$22</f>
        <v>Jefe administración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t="12.75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0</v>
      </c>
      <c r="I199" s="26">
        <f t="shared" si="90"/>
        <v>0</v>
      </c>
      <c r="J199" s="26">
        <f t="shared" si="90"/>
        <v>0</v>
      </c>
      <c r="K199" s="26">
        <f t="shared" si="90"/>
        <v>2000000</v>
      </c>
      <c r="L199" s="26">
        <f t="shared" si="90"/>
        <v>2000000</v>
      </c>
      <c r="M199" s="26">
        <f t="shared" si="90"/>
        <v>2000000</v>
      </c>
      <c r="N199" s="26">
        <f t="shared" si="90"/>
        <v>2000000</v>
      </c>
      <c r="O199" s="26">
        <f t="shared" si="90"/>
        <v>2000000</v>
      </c>
      <c r="P199" s="26">
        <f t="shared" si="90"/>
        <v>2000000</v>
      </c>
      <c r="Q199" s="26">
        <f t="shared" si="90"/>
        <v>2000000</v>
      </c>
      <c r="R199" s="26">
        <f t="shared" si="90"/>
        <v>2000000</v>
      </c>
      <c r="S199" s="26">
        <f t="shared" si="90"/>
        <v>2000000</v>
      </c>
      <c r="T199" s="26">
        <f t="shared" si="90"/>
        <v>2000000</v>
      </c>
      <c r="U199" s="26">
        <f t="shared" si="90"/>
        <v>2000000</v>
      </c>
      <c r="V199" s="26">
        <f t="shared" si="90"/>
        <v>2000000</v>
      </c>
      <c r="W199" s="26">
        <f t="shared" si="90"/>
        <v>2000000</v>
      </c>
      <c r="X199" s="26">
        <f t="shared" si="90"/>
        <v>2000000</v>
      </c>
      <c r="Y199" s="26">
        <f t="shared" si="90"/>
        <v>2000000</v>
      </c>
      <c r="Z199" s="26">
        <f t="shared" si="90"/>
        <v>2000000</v>
      </c>
      <c r="AA199" s="26">
        <f t="shared" si="90"/>
        <v>2000000</v>
      </c>
      <c r="AB199" s="26">
        <f t="shared" si="90"/>
        <v>2000000</v>
      </c>
      <c r="AC199" s="26">
        <f t="shared" si="90"/>
        <v>2000000</v>
      </c>
      <c r="AD199" s="26">
        <f t="shared" si="90"/>
        <v>2000000</v>
      </c>
      <c r="AE199" s="26">
        <f t="shared" si="90"/>
        <v>2000000</v>
      </c>
      <c r="AF199" s="26">
        <f t="shared" si="90"/>
        <v>2000000</v>
      </c>
      <c r="AG199" s="26">
        <f t="shared" si="90"/>
        <v>2000000</v>
      </c>
      <c r="AH199" s="26">
        <f t="shared" si="90"/>
        <v>2000000</v>
      </c>
      <c r="AI199" s="26">
        <f t="shared" si="90"/>
        <v>2000000</v>
      </c>
      <c r="AJ199" s="26">
        <f t="shared" si="90"/>
        <v>2000000</v>
      </c>
      <c r="AK199" s="26">
        <f t="shared" si="90"/>
        <v>2000000</v>
      </c>
      <c r="AL199" s="26">
        <f t="shared" si="90"/>
        <v>2000000</v>
      </c>
      <c r="AM199" s="26">
        <f t="shared" ref="AM199:BO199" si="91">AM22*$C22</f>
        <v>2000000</v>
      </c>
      <c r="AN199" s="26">
        <f t="shared" si="91"/>
        <v>2000000</v>
      </c>
      <c r="AO199" s="26">
        <f t="shared" si="91"/>
        <v>2000000</v>
      </c>
      <c r="AP199" s="26">
        <f t="shared" si="91"/>
        <v>2000000</v>
      </c>
      <c r="AQ199" s="26">
        <f t="shared" si="91"/>
        <v>2000000</v>
      </c>
      <c r="AR199" s="26">
        <f t="shared" si="91"/>
        <v>2000000</v>
      </c>
      <c r="AS199" s="26">
        <f t="shared" si="91"/>
        <v>2000000</v>
      </c>
      <c r="AT199" s="26">
        <f t="shared" si="91"/>
        <v>2000000</v>
      </c>
      <c r="AU199" s="26">
        <f t="shared" si="91"/>
        <v>2000000</v>
      </c>
      <c r="AV199" s="26">
        <f t="shared" si="91"/>
        <v>2000000</v>
      </c>
      <c r="AW199" s="26">
        <f t="shared" si="91"/>
        <v>2000000</v>
      </c>
      <c r="AX199" s="26">
        <f t="shared" si="91"/>
        <v>2000000</v>
      </c>
      <c r="AY199" s="26">
        <f t="shared" si="91"/>
        <v>2000000</v>
      </c>
      <c r="AZ199" s="26">
        <f t="shared" si="91"/>
        <v>2000000</v>
      </c>
      <c r="BA199" s="26">
        <f t="shared" si="91"/>
        <v>2000000</v>
      </c>
      <c r="BB199" s="26">
        <f t="shared" si="91"/>
        <v>2000000</v>
      </c>
      <c r="BC199" s="26">
        <f t="shared" si="91"/>
        <v>2000000</v>
      </c>
      <c r="BD199" s="26">
        <f t="shared" si="91"/>
        <v>2000000</v>
      </c>
      <c r="BE199" s="26">
        <f t="shared" si="91"/>
        <v>2000000</v>
      </c>
      <c r="BF199" s="26">
        <f t="shared" si="91"/>
        <v>2000000</v>
      </c>
      <c r="BG199" s="26">
        <f t="shared" si="91"/>
        <v>2000000</v>
      </c>
      <c r="BH199" s="26">
        <f t="shared" si="91"/>
        <v>2000000</v>
      </c>
      <c r="BI199" s="26">
        <f t="shared" si="91"/>
        <v>2000000</v>
      </c>
      <c r="BJ199" s="26">
        <f t="shared" si="91"/>
        <v>2000000</v>
      </c>
      <c r="BK199" s="26">
        <f t="shared" si="91"/>
        <v>2000000</v>
      </c>
      <c r="BL199" s="26">
        <f t="shared" si="91"/>
        <v>2000000</v>
      </c>
      <c r="BM199" s="26">
        <f t="shared" si="91"/>
        <v>2000000</v>
      </c>
      <c r="BN199" s="26">
        <f t="shared" si="91"/>
        <v>2000000</v>
      </c>
      <c r="BO199" s="26">
        <f t="shared" si="91"/>
        <v>2000000</v>
      </c>
    </row>
    <row r="200" spans="1:67" ht="12.75" outlineLevel="2" x14ac:dyDescent="0.15">
      <c r="A200" s="47" t="s">
        <v>62</v>
      </c>
      <c r="G200" s="23">
        <f>STAFFPLAN_CWS!$B46</f>
        <v>1</v>
      </c>
      <c r="H200" s="23">
        <f>STAFFPLAN_CWS!$C46</f>
        <v>1</v>
      </c>
      <c r="I200" s="23">
        <f>STAFFPLAN_CWS!$C46</f>
        <v>1</v>
      </c>
      <c r="J200" s="23">
        <f>STAFFPLAN_CWS!$C46</f>
        <v>1</v>
      </c>
      <c r="K200" s="23">
        <f>STAFFPLAN_CWS!$C46</f>
        <v>1</v>
      </c>
      <c r="L200" s="23">
        <f>STAFFPLAN_CWS!$C46</f>
        <v>1</v>
      </c>
      <c r="M200" s="23">
        <f>STAFFPLAN_CWS!$C46</f>
        <v>1</v>
      </c>
      <c r="N200" s="23">
        <f>STAFFPLAN_CWS!$C46</f>
        <v>1</v>
      </c>
      <c r="O200" s="23">
        <f>STAFFPLAN_CWS!$C46</f>
        <v>1</v>
      </c>
      <c r="P200" s="23">
        <f>STAFFPLAN_CWS!$C46</f>
        <v>1</v>
      </c>
      <c r="Q200" s="23">
        <f>STAFFPLAN_CWS!$C46</f>
        <v>1</v>
      </c>
      <c r="R200" s="23">
        <f>STAFFPLAN_CWS!$C46</f>
        <v>1</v>
      </c>
      <c r="S200" s="23">
        <f>STAFFPLAN_CWS!$C46</f>
        <v>1</v>
      </c>
      <c r="T200" s="23">
        <f>STAFFPLAN_CWS!$C46</f>
        <v>1</v>
      </c>
      <c r="U200" s="23">
        <f>STAFFPLAN_CWS!$C46</f>
        <v>1</v>
      </c>
      <c r="V200" s="23">
        <f>STAFFPLAN_CWS!$C46</f>
        <v>1</v>
      </c>
      <c r="W200" s="23">
        <f>STAFFPLAN_CWS!$C46</f>
        <v>1</v>
      </c>
      <c r="X200" s="23">
        <f>STAFFPLAN_CWS!$C46</f>
        <v>1</v>
      </c>
      <c r="Y200" s="23">
        <f>STAFFPLAN_CWS!$C46</f>
        <v>1</v>
      </c>
      <c r="Z200" s="23">
        <f>STAFFPLAN_CWS!$C46</f>
        <v>1</v>
      </c>
      <c r="AA200" s="23">
        <f>STAFFPLAN_CWS!$C46</f>
        <v>1</v>
      </c>
      <c r="AB200" s="23">
        <f>STAFFPLAN_CWS!$C46</f>
        <v>1</v>
      </c>
      <c r="AC200" s="23">
        <f>STAFFPLAN_CWS!$C46</f>
        <v>1</v>
      </c>
      <c r="AD200" s="23">
        <f>STAFFPLAN_CWS!$C46</f>
        <v>1</v>
      </c>
      <c r="AE200" s="23">
        <f>STAFFPLAN_CWS!$C46</f>
        <v>1</v>
      </c>
      <c r="AF200" s="23">
        <f>STAFFPLAN_CWS!$C46</f>
        <v>1</v>
      </c>
      <c r="AG200" s="23">
        <f>STAFFPLAN_CWS!$C46</f>
        <v>1</v>
      </c>
      <c r="AH200" s="23">
        <f>STAFFPLAN_CWS!$C46</f>
        <v>1</v>
      </c>
      <c r="AI200" s="23">
        <f>STAFFPLAN_CWS!$C46</f>
        <v>1</v>
      </c>
      <c r="AJ200" s="23">
        <f>STAFFPLAN_CWS!$C46</f>
        <v>1</v>
      </c>
      <c r="AK200" s="23">
        <f>STAFFPLAN_CWS!$C46</f>
        <v>1</v>
      </c>
      <c r="AL200" s="23">
        <f>STAFFPLAN_CWS!$C46</f>
        <v>1</v>
      </c>
      <c r="AM200" s="23">
        <f>STAFFPLAN_CWS!$C46</f>
        <v>1</v>
      </c>
      <c r="AN200" s="23">
        <f>STAFFPLAN_CWS!$C46</f>
        <v>1</v>
      </c>
      <c r="AO200" s="23">
        <f>STAFFPLAN_CWS!$C46</f>
        <v>1</v>
      </c>
      <c r="AP200" s="23">
        <f>STAFFPLAN_CWS!$C46</f>
        <v>1</v>
      </c>
      <c r="AQ200" s="23">
        <f>STAFFPLAN_CWS!$C46</f>
        <v>1</v>
      </c>
      <c r="AR200" s="23">
        <f>STAFFPLAN_CWS!$C46</f>
        <v>1</v>
      </c>
      <c r="AS200" s="23">
        <f>STAFFPLAN_CWS!$C46</f>
        <v>1</v>
      </c>
      <c r="AT200" s="23">
        <f>STAFFPLAN_CWS!$C46</f>
        <v>1</v>
      </c>
      <c r="AU200" s="23">
        <f>STAFFPLAN_CWS!$C46</f>
        <v>1</v>
      </c>
      <c r="AV200" s="23">
        <f>STAFFPLAN_CWS!$C46</f>
        <v>1</v>
      </c>
      <c r="AW200" s="23">
        <f>STAFFPLAN_CWS!$C46</f>
        <v>1</v>
      </c>
      <c r="AX200" s="23">
        <f>STAFFPLAN_CWS!$C46</f>
        <v>1</v>
      </c>
      <c r="AY200" s="23">
        <f>STAFFPLAN_CWS!$C46</f>
        <v>1</v>
      </c>
      <c r="AZ200" s="23">
        <f>STAFFPLAN_CWS!$C46</f>
        <v>1</v>
      </c>
      <c r="BA200" s="23">
        <f>STAFFPLAN_CWS!$C46</f>
        <v>1</v>
      </c>
      <c r="BB200" s="23">
        <f>STAFFPLAN_CWS!$C46</f>
        <v>1</v>
      </c>
      <c r="BC200" s="23">
        <f>STAFFPLAN_CWS!$C46</f>
        <v>1</v>
      </c>
      <c r="BD200" s="23">
        <f>STAFFPLAN_CWS!$C46</f>
        <v>1</v>
      </c>
      <c r="BE200" s="23">
        <f>STAFFPLAN_CWS!$C46</f>
        <v>1</v>
      </c>
      <c r="BF200" s="23">
        <f>STAFFPLAN_CWS!$C46</f>
        <v>1</v>
      </c>
      <c r="BG200" s="23">
        <f>STAFFPLAN_CWS!$C46</f>
        <v>1</v>
      </c>
      <c r="BH200" s="23">
        <f>STAFFPLAN_CWS!$C46</f>
        <v>1</v>
      </c>
      <c r="BI200" s="23">
        <f>STAFFPLAN_CWS!$C46</f>
        <v>1</v>
      </c>
      <c r="BJ200" s="23">
        <f>STAFFPLAN_CWS!$C46</f>
        <v>1</v>
      </c>
      <c r="BK200" s="23">
        <f>STAFFPLAN_CWS!$C46</f>
        <v>1</v>
      </c>
      <c r="BL200" s="23">
        <f>STAFFPLAN_CWS!$C46</f>
        <v>1</v>
      </c>
      <c r="BM200" s="23">
        <f>STAFFPLAN_CWS!$C46</f>
        <v>1</v>
      </c>
      <c r="BN200" s="23">
        <f>STAFFPLAN_CWS!$C46</f>
        <v>1</v>
      </c>
      <c r="BO200" s="23">
        <f>STAFFPLAN_CWS!$C46</f>
        <v>1</v>
      </c>
    </row>
    <row r="201" spans="1:67" ht="12.75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0</v>
      </c>
      <c r="I201" s="26">
        <f t="shared" si="92"/>
        <v>0</v>
      </c>
      <c r="J201" s="26">
        <f t="shared" si="92"/>
        <v>0</v>
      </c>
      <c r="K201" s="26">
        <f t="shared" si="92"/>
        <v>2000000</v>
      </c>
      <c r="L201" s="26">
        <f t="shared" si="92"/>
        <v>2000000</v>
      </c>
      <c r="M201" s="26">
        <f t="shared" si="92"/>
        <v>2000000</v>
      </c>
      <c r="N201" s="26">
        <f t="shared" si="92"/>
        <v>2000000</v>
      </c>
      <c r="O201" s="26">
        <f t="shared" si="92"/>
        <v>2000000</v>
      </c>
      <c r="P201" s="26">
        <f t="shared" si="92"/>
        <v>2000000</v>
      </c>
      <c r="Q201" s="26">
        <f t="shared" si="92"/>
        <v>2000000</v>
      </c>
      <c r="R201" s="26">
        <f t="shared" si="92"/>
        <v>2000000</v>
      </c>
      <c r="S201" s="26">
        <f t="shared" si="92"/>
        <v>2000000</v>
      </c>
      <c r="T201" s="26">
        <f t="shared" si="92"/>
        <v>2000000</v>
      </c>
      <c r="U201" s="26">
        <f t="shared" si="92"/>
        <v>2000000</v>
      </c>
      <c r="V201" s="26">
        <f t="shared" si="92"/>
        <v>2000000</v>
      </c>
      <c r="W201" s="26">
        <f t="shared" si="92"/>
        <v>2000000</v>
      </c>
      <c r="X201" s="26">
        <f t="shared" si="92"/>
        <v>2000000</v>
      </c>
      <c r="Y201" s="26">
        <f t="shared" si="92"/>
        <v>2000000</v>
      </c>
      <c r="Z201" s="26">
        <f t="shared" si="92"/>
        <v>2000000</v>
      </c>
      <c r="AA201" s="26">
        <f t="shared" si="92"/>
        <v>2000000</v>
      </c>
      <c r="AB201" s="26">
        <f t="shared" si="92"/>
        <v>2000000</v>
      </c>
      <c r="AC201" s="26">
        <f t="shared" si="92"/>
        <v>2000000</v>
      </c>
      <c r="AD201" s="26">
        <f t="shared" si="92"/>
        <v>2000000</v>
      </c>
      <c r="AE201" s="26">
        <f t="shared" si="92"/>
        <v>2000000</v>
      </c>
      <c r="AF201" s="26">
        <f t="shared" si="92"/>
        <v>2000000</v>
      </c>
      <c r="AG201" s="26">
        <f t="shared" si="92"/>
        <v>2000000</v>
      </c>
      <c r="AH201" s="26">
        <f t="shared" si="92"/>
        <v>2000000</v>
      </c>
      <c r="AI201" s="26">
        <f t="shared" si="92"/>
        <v>2000000</v>
      </c>
      <c r="AJ201" s="26">
        <f t="shared" si="92"/>
        <v>2000000</v>
      </c>
      <c r="AK201" s="26">
        <f t="shared" si="92"/>
        <v>2000000</v>
      </c>
      <c r="AL201" s="26">
        <f t="shared" si="92"/>
        <v>2000000</v>
      </c>
      <c r="AM201" s="26">
        <f t="shared" ref="AM201:BO201" si="93">AM199*AM200</f>
        <v>2000000</v>
      </c>
      <c r="AN201" s="26">
        <f t="shared" si="93"/>
        <v>2000000</v>
      </c>
      <c r="AO201" s="26">
        <f t="shared" si="93"/>
        <v>2000000</v>
      </c>
      <c r="AP201" s="26">
        <f t="shared" si="93"/>
        <v>2000000</v>
      </c>
      <c r="AQ201" s="26">
        <f t="shared" si="93"/>
        <v>2000000</v>
      </c>
      <c r="AR201" s="26">
        <f t="shared" si="93"/>
        <v>2000000</v>
      </c>
      <c r="AS201" s="26">
        <f t="shared" si="93"/>
        <v>2000000</v>
      </c>
      <c r="AT201" s="26">
        <f t="shared" si="93"/>
        <v>2000000</v>
      </c>
      <c r="AU201" s="26">
        <f t="shared" si="93"/>
        <v>2000000</v>
      </c>
      <c r="AV201" s="26">
        <f t="shared" si="93"/>
        <v>2000000</v>
      </c>
      <c r="AW201" s="26">
        <f t="shared" si="93"/>
        <v>2000000</v>
      </c>
      <c r="AX201" s="26">
        <f t="shared" si="93"/>
        <v>2000000</v>
      </c>
      <c r="AY201" s="26">
        <f t="shared" si="93"/>
        <v>2000000</v>
      </c>
      <c r="AZ201" s="26">
        <f t="shared" si="93"/>
        <v>2000000</v>
      </c>
      <c r="BA201" s="26">
        <f t="shared" si="93"/>
        <v>2000000</v>
      </c>
      <c r="BB201" s="26">
        <f t="shared" si="93"/>
        <v>2000000</v>
      </c>
      <c r="BC201" s="26">
        <f t="shared" si="93"/>
        <v>2000000</v>
      </c>
      <c r="BD201" s="26">
        <f t="shared" si="93"/>
        <v>2000000</v>
      </c>
      <c r="BE201" s="26">
        <f t="shared" si="93"/>
        <v>2000000</v>
      </c>
      <c r="BF201" s="26">
        <f t="shared" si="93"/>
        <v>2000000</v>
      </c>
      <c r="BG201" s="26">
        <f t="shared" si="93"/>
        <v>2000000</v>
      </c>
      <c r="BH201" s="26">
        <f t="shared" si="93"/>
        <v>2000000</v>
      </c>
      <c r="BI201" s="26">
        <f t="shared" si="93"/>
        <v>2000000</v>
      </c>
      <c r="BJ201" s="26">
        <f t="shared" si="93"/>
        <v>2000000</v>
      </c>
      <c r="BK201" s="26">
        <f t="shared" si="93"/>
        <v>2000000</v>
      </c>
      <c r="BL201" s="26">
        <f t="shared" si="93"/>
        <v>2000000</v>
      </c>
      <c r="BM201" s="26">
        <f t="shared" si="93"/>
        <v>2000000</v>
      </c>
      <c r="BN201" s="26">
        <f t="shared" si="93"/>
        <v>2000000</v>
      </c>
      <c r="BO201" s="26">
        <f t="shared" si="93"/>
        <v>2000000</v>
      </c>
    </row>
    <row r="202" spans="1:67" ht="12.75" outlineLevel="2" x14ac:dyDescent="0.15">
      <c r="A202" s="47" t="s">
        <v>716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t="12.75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0</v>
      </c>
      <c r="I203" s="26">
        <f t="shared" si="94"/>
        <v>0</v>
      </c>
      <c r="J203" s="26">
        <f t="shared" si="94"/>
        <v>0</v>
      </c>
      <c r="K203" s="26">
        <f t="shared" si="94"/>
        <v>2000000</v>
      </c>
      <c r="L203" s="26">
        <f t="shared" si="94"/>
        <v>2000000</v>
      </c>
      <c r="M203" s="26">
        <f t="shared" si="94"/>
        <v>2000000</v>
      </c>
      <c r="N203" s="26">
        <f t="shared" si="94"/>
        <v>2000000</v>
      </c>
      <c r="O203" s="26">
        <f t="shared" si="94"/>
        <v>2000000</v>
      </c>
      <c r="P203" s="26">
        <f t="shared" si="94"/>
        <v>2000000</v>
      </c>
      <c r="Q203" s="26">
        <f t="shared" si="94"/>
        <v>2000000</v>
      </c>
      <c r="R203" s="26">
        <f t="shared" si="94"/>
        <v>2000000</v>
      </c>
      <c r="S203" s="26">
        <f t="shared" si="94"/>
        <v>2000000</v>
      </c>
      <c r="T203" s="26">
        <f t="shared" si="94"/>
        <v>2000000</v>
      </c>
      <c r="U203" s="26">
        <f t="shared" si="94"/>
        <v>2000000</v>
      </c>
      <c r="V203" s="26">
        <f t="shared" si="94"/>
        <v>2000000</v>
      </c>
      <c r="W203" s="26">
        <f t="shared" si="94"/>
        <v>2000000</v>
      </c>
      <c r="X203" s="26">
        <f t="shared" si="94"/>
        <v>2000000</v>
      </c>
      <c r="Y203" s="26">
        <f t="shared" si="94"/>
        <v>2000000</v>
      </c>
      <c r="Z203" s="26">
        <f t="shared" si="94"/>
        <v>2000000</v>
      </c>
      <c r="AA203" s="26">
        <f t="shared" si="94"/>
        <v>2000000</v>
      </c>
      <c r="AB203" s="26">
        <f t="shared" si="94"/>
        <v>2000000</v>
      </c>
      <c r="AC203" s="26">
        <f t="shared" si="94"/>
        <v>2000000</v>
      </c>
      <c r="AD203" s="26">
        <f t="shared" si="94"/>
        <v>2000000</v>
      </c>
      <c r="AE203" s="26">
        <f t="shared" si="94"/>
        <v>2000000</v>
      </c>
      <c r="AF203" s="26">
        <f t="shared" si="94"/>
        <v>2000000</v>
      </c>
      <c r="AG203" s="26">
        <f t="shared" si="94"/>
        <v>2000000</v>
      </c>
      <c r="AH203" s="26">
        <f t="shared" si="94"/>
        <v>2000000</v>
      </c>
      <c r="AI203" s="26">
        <f t="shared" si="94"/>
        <v>2000000</v>
      </c>
      <c r="AJ203" s="26">
        <f t="shared" si="94"/>
        <v>2000000</v>
      </c>
      <c r="AK203" s="26">
        <f t="shared" si="94"/>
        <v>2000000</v>
      </c>
      <c r="AL203" s="26">
        <f t="shared" si="94"/>
        <v>2000000</v>
      </c>
      <c r="AM203" s="26">
        <f t="shared" ref="AM203:BO203" si="95">AM201+AM202</f>
        <v>2000000</v>
      </c>
      <c r="AN203" s="26">
        <f t="shared" si="95"/>
        <v>2000000</v>
      </c>
      <c r="AO203" s="26">
        <f t="shared" si="95"/>
        <v>2000000</v>
      </c>
      <c r="AP203" s="26">
        <f t="shared" si="95"/>
        <v>2000000</v>
      </c>
      <c r="AQ203" s="26">
        <f t="shared" si="95"/>
        <v>2000000</v>
      </c>
      <c r="AR203" s="26">
        <f t="shared" si="95"/>
        <v>2000000</v>
      </c>
      <c r="AS203" s="26">
        <f t="shared" si="95"/>
        <v>2000000</v>
      </c>
      <c r="AT203" s="26">
        <f t="shared" si="95"/>
        <v>2000000</v>
      </c>
      <c r="AU203" s="26">
        <f t="shared" si="95"/>
        <v>2000000</v>
      </c>
      <c r="AV203" s="26">
        <f t="shared" si="95"/>
        <v>2000000</v>
      </c>
      <c r="AW203" s="26">
        <f t="shared" si="95"/>
        <v>2000000</v>
      </c>
      <c r="AX203" s="26">
        <f t="shared" si="95"/>
        <v>2000000</v>
      </c>
      <c r="AY203" s="26">
        <f t="shared" si="95"/>
        <v>2000000</v>
      </c>
      <c r="AZ203" s="26">
        <f t="shared" si="95"/>
        <v>2000000</v>
      </c>
      <c r="BA203" s="26">
        <f t="shared" si="95"/>
        <v>2000000</v>
      </c>
      <c r="BB203" s="26">
        <f t="shared" si="95"/>
        <v>2000000</v>
      </c>
      <c r="BC203" s="26">
        <f t="shared" si="95"/>
        <v>2000000</v>
      </c>
      <c r="BD203" s="26">
        <f t="shared" si="95"/>
        <v>2000000</v>
      </c>
      <c r="BE203" s="26">
        <f t="shared" si="95"/>
        <v>2000000</v>
      </c>
      <c r="BF203" s="26">
        <f t="shared" si="95"/>
        <v>2000000</v>
      </c>
      <c r="BG203" s="26">
        <f t="shared" si="95"/>
        <v>2000000</v>
      </c>
      <c r="BH203" s="26">
        <f t="shared" si="95"/>
        <v>2000000</v>
      </c>
      <c r="BI203" s="26">
        <f t="shared" si="95"/>
        <v>2000000</v>
      </c>
      <c r="BJ203" s="26">
        <f t="shared" si="95"/>
        <v>2000000</v>
      </c>
      <c r="BK203" s="26">
        <f t="shared" si="95"/>
        <v>2000000</v>
      </c>
      <c r="BL203" s="26">
        <f t="shared" si="95"/>
        <v>2000000</v>
      </c>
      <c r="BM203" s="26">
        <f t="shared" si="95"/>
        <v>2000000</v>
      </c>
      <c r="BN203" s="26">
        <f t="shared" si="95"/>
        <v>2000000</v>
      </c>
      <c r="BO203" s="26">
        <f t="shared" si="95"/>
        <v>2000000</v>
      </c>
    </row>
    <row r="204" spans="1:67" ht="12.75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t="12.75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t="12.75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t="12.75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t="12.75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0</v>
      </c>
      <c r="I208" s="26">
        <f t="shared" si="98"/>
        <v>0</v>
      </c>
      <c r="J208" s="26">
        <f t="shared" si="98"/>
        <v>0</v>
      </c>
      <c r="K208" s="26">
        <f>K201+K192+K174+K165+K183</f>
        <v>2290000</v>
      </c>
      <c r="L208" s="26">
        <f t="shared" si="98"/>
        <v>2290000</v>
      </c>
      <c r="M208" s="26">
        <f t="shared" si="98"/>
        <v>2290000</v>
      </c>
      <c r="N208" s="26">
        <f t="shared" si="98"/>
        <v>2290000</v>
      </c>
      <c r="O208" s="26">
        <f t="shared" si="98"/>
        <v>2290000</v>
      </c>
      <c r="P208" s="26">
        <f t="shared" si="98"/>
        <v>2290000</v>
      </c>
      <c r="Q208" s="26">
        <f t="shared" si="98"/>
        <v>2290000</v>
      </c>
      <c r="R208" s="26">
        <f t="shared" si="98"/>
        <v>2290000</v>
      </c>
      <c r="S208" s="26">
        <f t="shared" si="98"/>
        <v>2290000</v>
      </c>
      <c r="T208" s="26">
        <f t="shared" si="98"/>
        <v>2290000</v>
      </c>
      <c r="U208" s="26">
        <f t="shared" si="98"/>
        <v>2290000</v>
      </c>
      <c r="V208" s="26">
        <f t="shared" si="98"/>
        <v>2290000</v>
      </c>
      <c r="W208" s="26">
        <f t="shared" si="98"/>
        <v>2290000</v>
      </c>
      <c r="X208" s="26">
        <f t="shared" si="98"/>
        <v>2290000</v>
      </c>
      <c r="Y208" s="26">
        <f t="shared" si="98"/>
        <v>2290000</v>
      </c>
      <c r="Z208" s="26">
        <f t="shared" si="98"/>
        <v>2290000</v>
      </c>
      <c r="AA208" s="26">
        <f t="shared" si="98"/>
        <v>2290000</v>
      </c>
      <c r="AB208" s="26">
        <f t="shared" si="98"/>
        <v>2290000</v>
      </c>
      <c r="AC208" s="26">
        <f t="shared" si="98"/>
        <v>2290000</v>
      </c>
      <c r="AD208" s="26">
        <f t="shared" si="98"/>
        <v>2290000</v>
      </c>
      <c r="AE208" s="26">
        <f t="shared" si="98"/>
        <v>2290000</v>
      </c>
      <c r="AF208" s="26">
        <f t="shared" si="98"/>
        <v>2580000</v>
      </c>
      <c r="AG208" s="26">
        <f t="shared" si="98"/>
        <v>2580000</v>
      </c>
      <c r="AH208" s="26">
        <f t="shared" si="98"/>
        <v>2580000</v>
      </c>
      <c r="AI208" s="26">
        <f t="shared" si="98"/>
        <v>2580000</v>
      </c>
      <c r="AJ208" s="26">
        <f t="shared" si="98"/>
        <v>2580000</v>
      </c>
      <c r="AK208" s="26">
        <f t="shared" si="98"/>
        <v>2580000</v>
      </c>
      <c r="AL208" s="26">
        <f t="shared" si="98"/>
        <v>2580000</v>
      </c>
      <c r="AM208" s="26">
        <f t="shared" ref="AM208:BO208" si="99">AM201+AM192+AM174+AM165+AM183</f>
        <v>2580000</v>
      </c>
      <c r="AN208" s="26">
        <f t="shared" si="99"/>
        <v>2580000</v>
      </c>
      <c r="AO208" s="26">
        <f t="shared" si="99"/>
        <v>2580000</v>
      </c>
      <c r="AP208" s="26">
        <f t="shared" si="99"/>
        <v>2580000</v>
      </c>
      <c r="AQ208" s="26">
        <f t="shared" si="99"/>
        <v>2580000</v>
      </c>
      <c r="AR208" s="26">
        <f t="shared" si="99"/>
        <v>2580000</v>
      </c>
      <c r="AS208" s="26">
        <f t="shared" si="99"/>
        <v>2580000</v>
      </c>
      <c r="AT208" s="26">
        <f t="shared" si="99"/>
        <v>2580000</v>
      </c>
      <c r="AU208" s="26">
        <f t="shared" si="99"/>
        <v>2580000</v>
      </c>
      <c r="AV208" s="26">
        <f t="shared" si="99"/>
        <v>2580000</v>
      </c>
      <c r="AW208" s="26">
        <f t="shared" si="99"/>
        <v>2580000</v>
      </c>
      <c r="AX208" s="26">
        <f t="shared" si="99"/>
        <v>2580000</v>
      </c>
      <c r="AY208" s="26">
        <f t="shared" si="99"/>
        <v>2580000</v>
      </c>
      <c r="AZ208" s="26">
        <f t="shared" si="99"/>
        <v>2580000</v>
      </c>
      <c r="BA208" s="26">
        <f t="shared" si="99"/>
        <v>2580000</v>
      </c>
      <c r="BB208" s="26">
        <f t="shared" si="99"/>
        <v>2580000</v>
      </c>
      <c r="BC208" s="26">
        <f t="shared" si="99"/>
        <v>2580000</v>
      </c>
      <c r="BD208" s="26">
        <f t="shared" si="99"/>
        <v>2580000</v>
      </c>
      <c r="BE208" s="26">
        <f t="shared" si="99"/>
        <v>2580000</v>
      </c>
      <c r="BF208" s="26">
        <f t="shared" si="99"/>
        <v>2580000</v>
      </c>
      <c r="BG208" s="26">
        <f t="shared" si="99"/>
        <v>2580000</v>
      </c>
      <c r="BH208" s="26">
        <f t="shared" si="99"/>
        <v>2580000</v>
      </c>
      <c r="BI208" s="26">
        <f t="shared" si="99"/>
        <v>2580000</v>
      </c>
      <c r="BJ208" s="26">
        <f t="shared" si="99"/>
        <v>2580000</v>
      </c>
      <c r="BK208" s="26">
        <f t="shared" si="99"/>
        <v>2580000</v>
      </c>
      <c r="BL208" s="26">
        <f t="shared" si="99"/>
        <v>2580000</v>
      </c>
      <c r="BM208" s="26">
        <f t="shared" si="99"/>
        <v>2580000</v>
      </c>
      <c r="BN208" s="26">
        <f t="shared" si="99"/>
        <v>2580000</v>
      </c>
      <c r="BO208" s="26">
        <f t="shared" si="99"/>
        <v>2580000</v>
      </c>
    </row>
    <row r="209" spans="1:68" ht="12.75" outlineLevel="2" x14ac:dyDescent="0.15">
      <c r="A209" s="47" t="s">
        <v>716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0</v>
      </c>
      <c r="R209" s="26">
        <f t="shared" si="100"/>
        <v>0</v>
      </c>
      <c r="S209" s="26">
        <f t="shared" si="100"/>
        <v>0</v>
      </c>
      <c r="T209" s="26">
        <f t="shared" si="100"/>
        <v>0</v>
      </c>
      <c r="U209" s="26">
        <f t="shared" si="100"/>
        <v>0</v>
      </c>
      <c r="V209" s="26">
        <f t="shared" si="100"/>
        <v>0</v>
      </c>
      <c r="W209" s="26">
        <f t="shared" si="100"/>
        <v>0</v>
      </c>
      <c r="X209" s="26">
        <f t="shared" si="100"/>
        <v>0</v>
      </c>
      <c r="Y209" s="26">
        <f t="shared" si="100"/>
        <v>0</v>
      </c>
      <c r="Z209" s="26">
        <f t="shared" si="100"/>
        <v>0</v>
      </c>
      <c r="AA209" s="26">
        <f t="shared" si="100"/>
        <v>0</v>
      </c>
      <c r="AB209" s="26">
        <f t="shared" si="100"/>
        <v>0</v>
      </c>
      <c r="AC209" s="26">
        <f t="shared" si="100"/>
        <v>0</v>
      </c>
      <c r="AD209" s="26">
        <f t="shared" si="100"/>
        <v>0</v>
      </c>
      <c r="AE209" s="26">
        <f t="shared" si="100"/>
        <v>0</v>
      </c>
      <c r="AF209" s="26">
        <f t="shared" si="100"/>
        <v>0</v>
      </c>
      <c r="AG209" s="26">
        <f t="shared" si="100"/>
        <v>0</v>
      </c>
      <c r="AH209" s="26">
        <f t="shared" si="100"/>
        <v>0</v>
      </c>
      <c r="AI209" s="26">
        <f t="shared" si="100"/>
        <v>0</v>
      </c>
      <c r="AJ209" s="26">
        <f t="shared" si="100"/>
        <v>0</v>
      </c>
      <c r="AK209" s="26">
        <f t="shared" si="100"/>
        <v>0</v>
      </c>
      <c r="AL209" s="26">
        <f t="shared" si="100"/>
        <v>0</v>
      </c>
      <c r="AM209" s="26">
        <f t="shared" ref="AM209:BO209" si="101">AM202+AM193+AM175+AM166+AM184</f>
        <v>0</v>
      </c>
      <c r="AN209" s="26">
        <f t="shared" si="101"/>
        <v>0</v>
      </c>
      <c r="AO209" s="26">
        <f t="shared" si="101"/>
        <v>0</v>
      </c>
      <c r="AP209" s="26">
        <f t="shared" si="101"/>
        <v>0</v>
      </c>
      <c r="AQ209" s="26">
        <f t="shared" si="101"/>
        <v>0</v>
      </c>
      <c r="AR209" s="26">
        <f t="shared" si="101"/>
        <v>0</v>
      </c>
      <c r="AS209" s="26">
        <f t="shared" si="101"/>
        <v>0</v>
      </c>
      <c r="AT209" s="26">
        <f t="shared" si="101"/>
        <v>0</v>
      </c>
      <c r="AU209" s="26">
        <f t="shared" si="101"/>
        <v>0</v>
      </c>
      <c r="AV209" s="26">
        <f t="shared" si="101"/>
        <v>0</v>
      </c>
      <c r="AW209" s="26">
        <f t="shared" si="101"/>
        <v>0</v>
      </c>
      <c r="AX209" s="26">
        <f t="shared" si="101"/>
        <v>0</v>
      </c>
      <c r="AY209" s="26">
        <f t="shared" si="101"/>
        <v>0</v>
      </c>
      <c r="AZ209" s="26">
        <f t="shared" si="101"/>
        <v>0</v>
      </c>
      <c r="BA209" s="26">
        <f t="shared" si="101"/>
        <v>0</v>
      </c>
      <c r="BB209" s="26">
        <f t="shared" si="101"/>
        <v>0</v>
      </c>
      <c r="BC209" s="26">
        <f t="shared" si="101"/>
        <v>0</v>
      </c>
      <c r="BD209" s="26">
        <f t="shared" si="101"/>
        <v>0</v>
      </c>
      <c r="BE209" s="26">
        <f t="shared" si="101"/>
        <v>0</v>
      </c>
      <c r="BF209" s="26">
        <f t="shared" si="101"/>
        <v>0</v>
      </c>
      <c r="BG209" s="26">
        <f t="shared" si="101"/>
        <v>0</v>
      </c>
      <c r="BH209" s="26">
        <f t="shared" si="101"/>
        <v>0</v>
      </c>
      <c r="BI209" s="26">
        <f t="shared" si="101"/>
        <v>0</v>
      </c>
      <c r="BJ209" s="26">
        <f t="shared" si="101"/>
        <v>0</v>
      </c>
      <c r="BK209" s="26">
        <f t="shared" si="101"/>
        <v>0</v>
      </c>
      <c r="BL209" s="26">
        <f t="shared" si="101"/>
        <v>0</v>
      </c>
      <c r="BM209" s="26">
        <f t="shared" si="101"/>
        <v>0</v>
      </c>
      <c r="BN209" s="26">
        <f t="shared" si="101"/>
        <v>0</v>
      </c>
      <c r="BO209" s="26">
        <f t="shared" si="101"/>
        <v>0</v>
      </c>
    </row>
    <row r="210" spans="1:68" ht="12.75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0</v>
      </c>
      <c r="I210" s="26">
        <f t="shared" si="102"/>
        <v>0</v>
      </c>
      <c r="J210" s="26">
        <f t="shared" si="102"/>
        <v>0</v>
      </c>
      <c r="K210" s="26">
        <f t="shared" si="102"/>
        <v>2290000</v>
      </c>
      <c r="L210" s="26">
        <f t="shared" si="102"/>
        <v>2290000</v>
      </c>
      <c r="M210" s="26">
        <f t="shared" si="102"/>
        <v>2290000</v>
      </c>
      <c r="N210" s="26">
        <f t="shared" si="102"/>
        <v>2290000</v>
      </c>
      <c r="O210" s="26">
        <f t="shared" si="102"/>
        <v>2290000</v>
      </c>
      <c r="P210" s="26">
        <f t="shared" si="102"/>
        <v>2290000</v>
      </c>
      <c r="Q210" s="26">
        <f t="shared" si="102"/>
        <v>2290000</v>
      </c>
      <c r="R210" s="26">
        <f t="shared" si="102"/>
        <v>2290000</v>
      </c>
      <c r="S210" s="26">
        <f t="shared" si="102"/>
        <v>2290000</v>
      </c>
      <c r="T210" s="26">
        <f t="shared" si="102"/>
        <v>2290000</v>
      </c>
      <c r="U210" s="26">
        <f t="shared" si="102"/>
        <v>2290000</v>
      </c>
      <c r="V210" s="26">
        <f t="shared" si="102"/>
        <v>2290000</v>
      </c>
      <c r="W210" s="26">
        <f t="shared" si="102"/>
        <v>2290000</v>
      </c>
      <c r="X210" s="26">
        <f t="shared" si="102"/>
        <v>2290000</v>
      </c>
      <c r="Y210" s="26">
        <f t="shared" si="102"/>
        <v>2290000</v>
      </c>
      <c r="Z210" s="26">
        <f t="shared" si="102"/>
        <v>2290000</v>
      </c>
      <c r="AA210" s="26">
        <f t="shared" si="102"/>
        <v>2290000</v>
      </c>
      <c r="AB210" s="26">
        <f t="shared" si="102"/>
        <v>2290000</v>
      </c>
      <c r="AC210" s="26">
        <f t="shared" si="102"/>
        <v>2290000</v>
      </c>
      <c r="AD210" s="26">
        <f t="shared" si="102"/>
        <v>2290000</v>
      </c>
      <c r="AE210" s="26">
        <f t="shared" si="102"/>
        <v>2290000</v>
      </c>
      <c r="AF210" s="26">
        <f t="shared" si="102"/>
        <v>2580000</v>
      </c>
      <c r="AG210" s="26">
        <f t="shared" si="102"/>
        <v>2580000</v>
      </c>
      <c r="AH210" s="26">
        <f t="shared" si="102"/>
        <v>2580000</v>
      </c>
      <c r="AI210" s="26">
        <f t="shared" si="102"/>
        <v>2580000</v>
      </c>
      <c r="AJ210" s="26">
        <f t="shared" si="102"/>
        <v>2580000</v>
      </c>
      <c r="AK210" s="26">
        <f t="shared" si="102"/>
        <v>2580000</v>
      </c>
      <c r="AL210" s="26">
        <f t="shared" si="102"/>
        <v>2580000</v>
      </c>
      <c r="AM210" s="26">
        <f t="shared" ref="AM210:BO210" si="103">AM208+AM209</f>
        <v>2580000</v>
      </c>
      <c r="AN210" s="26">
        <f t="shared" si="103"/>
        <v>2580000</v>
      </c>
      <c r="AO210" s="26">
        <f t="shared" si="103"/>
        <v>2580000</v>
      </c>
      <c r="AP210" s="26">
        <f t="shared" si="103"/>
        <v>2580000</v>
      </c>
      <c r="AQ210" s="26">
        <f t="shared" si="103"/>
        <v>2580000</v>
      </c>
      <c r="AR210" s="26">
        <f t="shared" si="103"/>
        <v>2580000</v>
      </c>
      <c r="AS210" s="26">
        <f t="shared" si="103"/>
        <v>2580000</v>
      </c>
      <c r="AT210" s="26">
        <f t="shared" si="103"/>
        <v>2580000</v>
      </c>
      <c r="AU210" s="26">
        <f t="shared" si="103"/>
        <v>2580000</v>
      </c>
      <c r="AV210" s="26">
        <f t="shared" si="103"/>
        <v>2580000</v>
      </c>
      <c r="AW210" s="26">
        <f t="shared" si="103"/>
        <v>2580000</v>
      </c>
      <c r="AX210" s="26">
        <f t="shared" si="103"/>
        <v>2580000</v>
      </c>
      <c r="AY210" s="26">
        <f t="shared" si="103"/>
        <v>2580000</v>
      </c>
      <c r="AZ210" s="26">
        <f t="shared" si="103"/>
        <v>2580000</v>
      </c>
      <c r="BA210" s="26">
        <f t="shared" si="103"/>
        <v>2580000</v>
      </c>
      <c r="BB210" s="26">
        <f t="shared" si="103"/>
        <v>2580000</v>
      </c>
      <c r="BC210" s="26">
        <f t="shared" si="103"/>
        <v>2580000</v>
      </c>
      <c r="BD210" s="26">
        <f t="shared" si="103"/>
        <v>2580000</v>
      </c>
      <c r="BE210" s="26">
        <f t="shared" si="103"/>
        <v>2580000</v>
      </c>
      <c r="BF210" s="26">
        <f t="shared" si="103"/>
        <v>2580000</v>
      </c>
      <c r="BG210" s="26">
        <f t="shared" si="103"/>
        <v>2580000</v>
      </c>
      <c r="BH210" s="26">
        <f t="shared" si="103"/>
        <v>2580000</v>
      </c>
      <c r="BI210" s="26">
        <f t="shared" si="103"/>
        <v>2580000</v>
      </c>
      <c r="BJ210" s="26">
        <f t="shared" si="103"/>
        <v>2580000</v>
      </c>
      <c r="BK210" s="26">
        <f t="shared" si="103"/>
        <v>2580000</v>
      </c>
      <c r="BL210" s="26">
        <f t="shared" si="103"/>
        <v>2580000</v>
      </c>
      <c r="BM210" s="26">
        <f t="shared" si="103"/>
        <v>2580000</v>
      </c>
      <c r="BN210" s="26">
        <f t="shared" si="103"/>
        <v>2580000</v>
      </c>
      <c r="BO210" s="26">
        <f t="shared" si="103"/>
        <v>2580000</v>
      </c>
      <c r="BP210" s="38">
        <f t="shared" ref="BP210:BP215" si="104">SUM(H210:BO210)</f>
        <v>140970000</v>
      </c>
    </row>
    <row r="211" spans="1:68" s="37" customFormat="1" ht="12.75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20610000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27480000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30960000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30960000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30960000</v>
      </c>
      <c r="BP211" s="38">
        <f t="shared" si="104"/>
        <v>140970000</v>
      </c>
    </row>
    <row r="212" spans="1:68" ht="12.75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t="12.75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t="12.75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0</v>
      </c>
      <c r="I214" s="26">
        <f t="shared" si="107"/>
        <v>0</v>
      </c>
      <c r="J214" s="26">
        <f t="shared" si="107"/>
        <v>0</v>
      </c>
      <c r="K214" s="26">
        <f t="shared" si="107"/>
        <v>2290000</v>
      </c>
      <c r="L214" s="26">
        <f t="shared" si="107"/>
        <v>2290000</v>
      </c>
      <c r="M214" s="26">
        <f t="shared" si="107"/>
        <v>2290000</v>
      </c>
      <c r="N214" s="26">
        <f t="shared" si="107"/>
        <v>2290000</v>
      </c>
      <c r="O214" s="26">
        <f t="shared" si="107"/>
        <v>2290000</v>
      </c>
      <c r="P214" s="26">
        <f t="shared" si="107"/>
        <v>2290000</v>
      </c>
      <c r="Q214" s="26">
        <f t="shared" si="107"/>
        <v>2290000</v>
      </c>
      <c r="R214" s="26">
        <f t="shared" si="107"/>
        <v>2290000</v>
      </c>
      <c r="S214" s="26">
        <f t="shared" si="107"/>
        <v>2290000</v>
      </c>
      <c r="T214" s="26">
        <f t="shared" si="107"/>
        <v>2290000</v>
      </c>
      <c r="U214" s="26">
        <f t="shared" si="107"/>
        <v>2290000</v>
      </c>
      <c r="V214" s="26">
        <f t="shared" si="107"/>
        <v>2290000</v>
      </c>
      <c r="W214" s="26">
        <f t="shared" si="107"/>
        <v>2290000</v>
      </c>
      <c r="X214" s="26">
        <f t="shared" si="107"/>
        <v>2290000</v>
      </c>
      <c r="Y214" s="26">
        <f t="shared" si="107"/>
        <v>2290000</v>
      </c>
      <c r="Z214" s="26">
        <f t="shared" si="107"/>
        <v>2290000</v>
      </c>
      <c r="AA214" s="26">
        <f t="shared" si="107"/>
        <v>2290000</v>
      </c>
      <c r="AB214" s="26">
        <f t="shared" si="107"/>
        <v>2290000</v>
      </c>
      <c r="AC214" s="26">
        <f t="shared" si="107"/>
        <v>2290000</v>
      </c>
      <c r="AD214" s="26">
        <f t="shared" si="107"/>
        <v>2290000</v>
      </c>
      <c r="AE214" s="26">
        <f t="shared" si="107"/>
        <v>2290000</v>
      </c>
      <c r="AF214" s="26">
        <f t="shared" si="107"/>
        <v>2580000</v>
      </c>
      <c r="AG214" s="26">
        <f t="shared" si="107"/>
        <v>2580000</v>
      </c>
      <c r="AH214" s="26">
        <f t="shared" si="107"/>
        <v>2580000</v>
      </c>
      <c r="AI214" s="26">
        <f t="shared" si="107"/>
        <v>2580000</v>
      </c>
      <c r="AJ214" s="26">
        <f t="shared" si="107"/>
        <v>2580000</v>
      </c>
      <c r="AK214" s="26">
        <f t="shared" si="107"/>
        <v>2580000</v>
      </c>
      <c r="AL214" s="26">
        <f t="shared" si="107"/>
        <v>2580000</v>
      </c>
      <c r="AM214" s="26">
        <f t="shared" ref="AM214:BO214" si="108">AM212+AM210</f>
        <v>2580000</v>
      </c>
      <c r="AN214" s="26">
        <f t="shared" si="108"/>
        <v>2580000</v>
      </c>
      <c r="AO214" s="26">
        <f t="shared" si="108"/>
        <v>2580000</v>
      </c>
      <c r="AP214" s="26">
        <f t="shared" si="108"/>
        <v>2580000</v>
      </c>
      <c r="AQ214" s="26">
        <f t="shared" si="108"/>
        <v>2580000</v>
      </c>
      <c r="AR214" s="26">
        <f t="shared" si="108"/>
        <v>2580000</v>
      </c>
      <c r="AS214" s="26">
        <f t="shared" si="108"/>
        <v>2580000</v>
      </c>
      <c r="AT214" s="26">
        <f t="shared" si="108"/>
        <v>2580000</v>
      </c>
      <c r="AU214" s="26">
        <f t="shared" si="108"/>
        <v>2580000</v>
      </c>
      <c r="AV214" s="26">
        <f t="shared" si="108"/>
        <v>2580000</v>
      </c>
      <c r="AW214" s="26">
        <f t="shared" si="108"/>
        <v>2580000</v>
      </c>
      <c r="AX214" s="26">
        <f t="shared" si="108"/>
        <v>2580000</v>
      </c>
      <c r="AY214" s="26">
        <f t="shared" si="108"/>
        <v>2580000</v>
      </c>
      <c r="AZ214" s="26">
        <f t="shared" si="108"/>
        <v>2580000</v>
      </c>
      <c r="BA214" s="26">
        <f t="shared" si="108"/>
        <v>2580000</v>
      </c>
      <c r="BB214" s="26">
        <f t="shared" si="108"/>
        <v>2580000</v>
      </c>
      <c r="BC214" s="26">
        <f t="shared" si="108"/>
        <v>2580000</v>
      </c>
      <c r="BD214" s="26">
        <f t="shared" si="108"/>
        <v>2580000</v>
      </c>
      <c r="BE214" s="26">
        <f t="shared" si="108"/>
        <v>2580000</v>
      </c>
      <c r="BF214" s="26">
        <f t="shared" si="108"/>
        <v>2580000</v>
      </c>
      <c r="BG214" s="26">
        <f t="shared" si="108"/>
        <v>2580000</v>
      </c>
      <c r="BH214" s="26">
        <f t="shared" si="108"/>
        <v>2580000</v>
      </c>
      <c r="BI214" s="26">
        <f t="shared" si="108"/>
        <v>2580000</v>
      </c>
      <c r="BJ214" s="26">
        <f t="shared" si="108"/>
        <v>2580000</v>
      </c>
      <c r="BK214" s="26">
        <f t="shared" si="108"/>
        <v>2580000</v>
      </c>
      <c r="BL214" s="26">
        <f t="shared" si="108"/>
        <v>2580000</v>
      </c>
      <c r="BM214" s="26">
        <f t="shared" si="108"/>
        <v>2580000</v>
      </c>
      <c r="BN214" s="26">
        <f t="shared" si="108"/>
        <v>2580000</v>
      </c>
      <c r="BO214" s="26">
        <f t="shared" si="108"/>
        <v>2580000</v>
      </c>
      <c r="BP214" s="38">
        <f t="shared" si="104"/>
        <v>140970000</v>
      </c>
    </row>
    <row r="215" spans="1:68" s="37" customFormat="1" ht="12.75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20610000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27480000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30960000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30960000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30960000</v>
      </c>
      <c r="BP215" s="38">
        <f t="shared" si="104"/>
        <v>140970000</v>
      </c>
    </row>
    <row r="216" spans="1:68" ht="12.75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t="12.75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t="12.75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t="12.75" outlineLevel="2" x14ac:dyDescent="0.15">
      <c r="A219" s="47" t="str">
        <f>STAFFPLAN_CWS!$A$177</f>
        <v>Pensión</v>
      </c>
      <c r="B219" s="32">
        <f>STAFFPLAN_CWS!C177</f>
        <v>0</v>
      </c>
      <c r="G219" s="26">
        <f>G210*STAFFPLAN_CWS!$B177</f>
        <v>0</v>
      </c>
      <c r="H219" s="26">
        <f>H210*STAFFPLAN_CWS!$C177</f>
        <v>0</v>
      </c>
      <c r="I219" s="26">
        <f>I210*STAFFPLAN_CWS!$C177</f>
        <v>0</v>
      </c>
      <c r="J219" s="26">
        <f>J210*STAFFPLAN_CWS!$C177</f>
        <v>0</v>
      </c>
      <c r="K219" s="26">
        <f>K210*STAFFPLAN_CWS!$C177</f>
        <v>0</v>
      </c>
      <c r="L219" s="26">
        <f>L210*STAFFPLAN_CWS!$C177</f>
        <v>0</v>
      </c>
      <c r="M219" s="26">
        <f>M210*STAFFPLAN_CWS!$C177</f>
        <v>0</v>
      </c>
      <c r="N219" s="26">
        <f>N210*STAFFPLAN_CWS!$C177</f>
        <v>0</v>
      </c>
      <c r="O219" s="26">
        <f>O210*STAFFPLAN_CWS!$C177</f>
        <v>0</v>
      </c>
      <c r="P219" s="26">
        <f>P210*STAFFPLAN_CWS!$C177</f>
        <v>0</v>
      </c>
      <c r="Q219" s="26">
        <f>Q210*STAFFPLAN_CWS!$C177</f>
        <v>0</v>
      </c>
      <c r="R219" s="26">
        <f>R210*STAFFPLAN_CWS!$C177</f>
        <v>0</v>
      </c>
      <c r="S219" s="26">
        <f>S210*STAFFPLAN_CWS!$D177</f>
        <v>0</v>
      </c>
      <c r="T219" s="26">
        <f>T210*STAFFPLAN_CWS!$D177</f>
        <v>0</v>
      </c>
      <c r="U219" s="26">
        <f>U210*STAFFPLAN_CWS!$D177</f>
        <v>0</v>
      </c>
      <c r="V219" s="26">
        <f>V210*STAFFPLAN_CWS!$D177</f>
        <v>0</v>
      </c>
      <c r="W219" s="26">
        <f>W210*STAFFPLAN_CWS!$D177</f>
        <v>0</v>
      </c>
      <c r="X219" s="26">
        <f>X210*STAFFPLAN_CWS!$D177</f>
        <v>0</v>
      </c>
      <c r="Y219" s="26">
        <f>Y210*STAFFPLAN_CWS!$D177</f>
        <v>0</v>
      </c>
      <c r="Z219" s="26">
        <f>Z210*STAFFPLAN_CWS!$D177</f>
        <v>0</v>
      </c>
      <c r="AA219" s="26">
        <f>AA210*STAFFPLAN_CWS!$D177</f>
        <v>0</v>
      </c>
      <c r="AB219" s="26">
        <f>AB210*STAFFPLAN_CWS!$D177</f>
        <v>0</v>
      </c>
      <c r="AC219" s="26">
        <f>AC210*STAFFPLAN_CWS!$D177</f>
        <v>0</v>
      </c>
      <c r="AD219" s="26">
        <f>AD210*STAFFPLAN_CWS!$D177</f>
        <v>0</v>
      </c>
      <c r="AE219" s="26">
        <f>AE210*STAFFPLAN_CWS!$D177</f>
        <v>0</v>
      </c>
      <c r="AF219" s="26">
        <f>AF210*STAFFPLAN_CWS!$E177</f>
        <v>412800</v>
      </c>
      <c r="AG219" s="26">
        <f>AG210*STAFFPLAN_CWS!$E177</f>
        <v>412800</v>
      </c>
      <c r="AH219" s="26">
        <f>AH210*STAFFPLAN_CWS!$E177</f>
        <v>412800</v>
      </c>
      <c r="AI219" s="26">
        <f>AI210*STAFFPLAN_CWS!$E177</f>
        <v>412800</v>
      </c>
      <c r="AJ219" s="26">
        <f>AJ210*STAFFPLAN_CWS!$E177</f>
        <v>412800</v>
      </c>
      <c r="AK219" s="26">
        <f>AK210*STAFFPLAN_CWS!$E177</f>
        <v>412800</v>
      </c>
      <c r="AL219" s="26">
        <f>AL210*STAFFPLAN_CWS!$E177</f>
        <v>412800</v>
      </c>
      <c r="AM219" s="26">
        <f>AM210*STAFFPLAN_CWS!$E177</f>
        <v>412800</v>
      </c>
      <c r="AN219" s="26">
        <f>AN210*STAFFPLAN_CWS!$E177</f>
        <v>412800</v>
      </c>
      <c r="AO219" s="26">
        <f>AO210*STAFFPLAN_CWS!$E177</f>
        <v>412800</v>
      </c>
      <c r="AP219" s="26">
        <f>AP210*STAFFPLAN_CWS!$E177</f>
        <v>412800</v>
      </c>
      <c r="AQ219" s="26">
        <f>AQ210*STAFFPLAN_CWS!$E177</f>
        <v>412800</v>
      </c>
      <c r="AR219" s="26">
        <f>AR210*STAFFPLAN_CWS!$F177</f>
        <v>412800</v>
      </c>
      <c r="AS219" s="26">
        <f>AS210*STAFFPLAN_CWS!$F177</f>
        <v>412800</v>
      </c>
      <c r="AT219" s="26">
        <f>AT210*STAFFPLAN_CWS!$F177</f>
        <v>412800</v>
      </c>
      <c r="AU219" s="26">
        <f>AU210*STAFFPLAN_CWS!$F177</f>
        <v>412800</v>
      </c>
      <c r="AV219" s="26">
        <f>AV210*STAFFPLAN_CWS!$F177</f>
        <v>412800</v>
      </c>
      <c r="AW219" s="26">
        <f>AW210*STAFFPLAN_CWS!$F177</f>
        <v>412800</v>
      </c>
      <c r="AX219" s="26">
        <f>AX210*STAFFPLAN_CWS!$F177</f>
        <v>412800</v>
      </c>
      <c r="AY219" s="26">
        <f>AY210*STAFFPLAN_CWS!$F177</f>
        <v>412800</v>
      </c>
      <c r="AZ219" s="26">
        <f>AZ210*STAFFPLAN_CWS!$F177</f>
        <v>412800</v>
      </c>
      <c r="BA219" s="26">
        <f>BA210*STAFFPLAN_CWS!$F177</f>
        <v>412800</v>
      </c>
      <c r="BB219" s="26">
        <f>BB210*STAFFPLAN_CWS!$F177</f>
        <v>412800</v>
      </c>
      <c r="BC219" s="26">
        <f>BC210*STAFFPLAN_CWS!$F177</f>
        <v>412800</v>
      </c>
      <c r="BD219" s="26">
        <f>BD210*STAFFPLAN_CWS!$G177</f>
        <v>412800</v>
      </c>
      <c r="BE219" s="26">
        <f>BE210*STAFFPLAN_CWS!$G177</f>
        <v>412800</v>
      </c>
      <c r="BF219" s="26">
        <f>BF210*STAFFPLAN_CWS!$G177</f>
        <v>412800</v>
      </c>
      <c r="BG219" s="26">
        <f>BG210*STAFFPLAN_CWS!$G177</f>
        <v>412800</v>
      </c>
      <c r="BH219" s="26">
        <f>BH210*STAFFPLAN_CWS!$G177</f>
        <v>412800</v>
      </c>
      <c r="BI219" s="26">
        <f>BI210*STAFFPLAN_CWS!$G177</f>
        <v>412800</v>
      </c>
      <c r="BJ219" s="26">
        <f>BJ210*STAFFPLAN_CWS!$G177</f>
        <v>412800</v>
      </c>
      <c r="BK219" s="26">
        <f>BK210*STAFFPLAN_CWS!$G177</f>
        <v>412800</v>
      </c>
      <c r="BL219" s="26">
        <f>BL210*STAFFPLAN_CWS!$G177</f>
        <v>412800</v>
      </c>
      <c r="BM219" s="26">
        <f>BM210*STAFFPLAN_CWS!$G177</f>
        <v>412800</v>
      </c>
      <c r="BN219" s="26">
        <f>BN210*STAFFPLAN_CWS!$G177</f>
        <v>412800</v>
      </c>
      <c r="BO219" s="26">
        <f>BO210*STAFFPLAN_CWS!$G177</f>
        <v>412800</v>
      </c>
    </row>
    <row r="220" spans="1:68" ht="12.75" outlineLevel="2" x14ac:dyDescent="0.15">
      <c r="A220" s="47" t="str">
        <f>STAFFPLAN_CWS!$A$178</f>
        <v>Salud</v>
      </c>
      <c r="B220" s="32">
        <f>STAFFPLAN_CWS!C178</f>
        <v>0</v>
      </c>
      <c r="G220" s="26">
        <f>G210*STAFFPLAN_CWS!$B178</f>
        <v>0</v>
      </c>
      <c r="H220" s="26">
        <f>H210*STAFFPLAN_CWS!$C178</f>
        <v>0</v>
      </c>
      <c r="I220" s="26">
        <f>I210*STAFFPLAN_CWS!$C178</f>
        <v>0</v>
      </c>
      <c r="J220" s="26">
        <f>J210*STAFFPLAN_CWS!$C178</f>
        <v>0</v>
      </c>
      <c r="K220" s="26">
        <f>K210*STAFFPLAN_CWS!$C178</f>
        <v>0</v>
      </c>
      <c r="L220" s="26">
        <f>L210*STAFFPLAN_CWS!$C178</f>
        <v>0</v>
      </c>
      <c r="M220" s="26">
        <f>M210*STAFFPLAN_CWS!$C178</f>
        <v>0</v>
      </c>
      <c r="N220" s="26">
        <f>N210*STAFFPLAN_CWS!$C178</f>
        <v>0</v>
      </c>
      <c r="O220" s="26">
        <f>O210*STAFFPLAN_CWS!$C178</f>
        <v>0</v>
      </c>
      <c r="P220" s="26">
        <f>P210*STAFFPLAN_CWS!$C178</f>
        <v>0</v>
      </c>
      <c r="Q220" s="26">
        <f>Q210*STAFFPLAN_CWS!$C178</f>
        <v>0</v>
      </c>
      <c r="R220" s="26">
        <f>R210*STAFFPLAN_CWS!$C178</f>
        <v>0</v>
      </c>
      <c r="S220" s="26">
        <f>S210*STAFFPLAN_CWS!$D178</f>
        <v>0</v>
      </c>
      <c r="T220" s="26">
        <f>T210*STAFFPLAN_CWS!$D178</f>
        <v>0</v>
      </c>
      <c r="U220" s="26">
        <f>U210*STAFFPLAN_CWS!$D178</f>
        <v>0</v>
      </c>
      <c r="V220" s="26">
        <f>V210*STAFFPLAN_CWS!$D178</f>
        <v>0</v>
      </c>
      <c r="W220" s="26">
        <f>W210*STAFFPLAN_CWS!$D178</f>
        <v>0</v>
      </c>
      <c r="X220" s="26">
        <f>X210*STAFFPLAN_CWS!$D178</f>
        <v>0</v>
      </c>
      <c r="Y220" s="26">
        <f>Y210*STAFFPLAN_CWS!$D178</f>
        <v>0</v>
      </c>
      <c r="Z220" s="26">
        <f>Z210*STAFFPLAN_CWS!$D178</f>
        <v>0</v>
      </c>
      <c r="AA220" s="26">
        <f>AA210*STAFFPLAN_CWS!$D178</f>
        <v>0</v>
      </c>
      <c r="AB220" s="26">
        <f>AB210*STAFFPLAN_CWS!$D178</f>
        <v>0</v>
      </c>
      <c r="AC220" s="26">
        <f>AC210*STAFFPLAN_CWS!$D178</f>
        <v>0</v>
      </c>
      <c r="AD220" s="26">
        <f>AD210*STAFFPLAN_CWS!$D178</f>
        <v>0</v>
      </c>
      <c r="AE220" s="26">
        <f>AE210*STAFFPLAN_CWS!$D178</f>
        <v>0</v>
      </c>
      <c r="AF220" s="26">
        <f>AF210*STAFFPLAN_CWS!$E178</f>
        <v>103200</v>
      </c>
      <c r="AG220" s="26">
        <f>AG210*STAFFPLAN_CWS!$E178</f>
        <v>103200</v>
      </c>
      <c r="AH220" s="26">
        <f>AH210*STAFFPLAN_CWS!$E178</f>
        <v>103200</v>
      </c>
      <c r="AI220" s="26">
        <f>AI210*STAFFPLAN_CWS!$E178</f>
        <v>103200</v>
      </c>
      <c r="AJ220" s="26">
        <f>AJ210*STAFFPLAN_CWS!$E178</f>
        <v>103200</v>
      </c>
      <c r="AK220" s="26">
        <f>AK210*STAFFPLAN_CWS!$E178</f>
        <v>103200</v>
      </c>
      <c r="AL220" s="26">
        <f>AL210*STAFFPLAN_CWS!$E178</f>
        <v>103200</v>
      </c>
      <c r="AM220" s="26">
        <f>AM210*STAFFPLAN_CWS!$E178</f>
        <v>103200</v>
      </c>
      <c r="AN220" s="26">
        <f>AN210*STAFFPLAN_CWS!$E178</f>
        <v>103200</v>
      </c>
      <c r="AO220" s="26">
        <f>AO210*STAFFPLAN_CWS!$E178</f>
        <v>103200</v>
      </c>
      <c r="AP220" s="26">
        <f>AP210*STAFFPLAN_CWS!$E178</f>
        <v>103200</v>
      </c>
      <c r="AQ220" s="26">
        <f>AQ210*STAFFPLAN_CWS!$E178</f>
        <v>103200</v>
      </c>
      <c r="AR220" s="26">
        <f>AR210*STAFFPLAN_CWS!$F178</f>
        <v>103200</v>
      </c>
      <c r="AS220" s="26">
        <f>AS210*STAFFPLAN_CWS!$F178</f>
        <v>103200</v>
      </c>
      <c r="AT220" s="26">
        <f>AT210*STAFFPLAN_CWS!$F178</f>
        <v>103200</v>
      </c>
      <c r="AU220" s="26">
        <f>AU210*STAFFPLAN_CWS!$F178</f>
        <v>103200</v>
      </c>
      <c r="AV220" s="26">
        <f>AV210*STAFFPLAN_CWS!$F178</f>
        <v>103200</v>
      </c>
      <c r="AW220" s="26">
        <f>AW210*STAFFPLAN_CWS!$F178</f>
        <v>103200</v>
      </c>
      <c r="AX220" s="26">
        <f>AX210*STAFFPLAN_CWS!$F178</f>
        <v>103200</v>
      </c>
      <c r="AY220" s="26">
        <f>AY210*STAFFPLAN_CWS!$F178</f>
        <v>103200</v>
      </c>
      <c r="AZ220" s="26">
        <f>AZ210*STAFFPLAN_CWS!$F178</f>
        <v>103200</v>
      </c>
      <c r="BA220" s="26">
        <f>BA210*STAFFPLAN_CWS!$F178</f>
        <v>103200</v>
      </c>
      <c r="BB220" s="26">
        <f>BB210*STAFFPLAN_CWS!$F178</f>
        <v>103200</v>
      </c>
      <c r="BC220" s="26">
        <f>BC210*STAFFPLAN_CWS!$F178</f>
        <v>103200</v>
      </c>
      <c r="BD220" s="26">
        <f>BD210*STAFFPLAN_CWS!$G178</f>
        <v>103200</v>
      </c>
      <c r="BE220" s="26">
        <f>BE210*STAFFPLAN_CWS!$G178</f>
        <v>103200</v>
      </c>
      <c r="BF220" s="26">
        <f>BF210*STAFFPLAN_CWS!$G178</f>
        <v>103200</v>
      </c>
      <c r="BG220" s="26">
        <f>BG210*STAFFPLAN_CWS!$G178</f>
        <v>103200</v>
      </c>
      <c r="BH220" s="26">
        <f>BH210*STAFFPLAN_CWS!$G178</f>
        <v>103200</v>
      </c>
      <c r="BI220" s="26">
        <f>BI210*STAFFPLAN_CWS!$G178</f>
        <v>103200</v>
      </c>
      <c r="BJ220" s="26">
        <f>BJ210*STAFFPLAN_CWS!$G178</f>
        <v>103200</v>
      </c>
      <c r="BK220" s="26">
        <f>BK210*STAFFPLAN_CWS!$G178</f>
        <v>103200</v>
      </c>
      <c r="BL220" s="26">
        <f>BL210*STAFFPLAN_CWS!$G178</f>
        <v>103200</v>
      </c>
      <c r="BM220" s="26">
        <f>BM210*STAFFPLAN_CWS!$G178</f>
        <v>103200</v>
      </c>
      <c r="BN220" s="26">
        <f>BN210*STAFFPLAN_CWS!$G178</f>
        <v>103200</v>
      </c>
      <c r="BO220" s="26">
        <f>BO210*STAFFPLAN_CWS!$G178</f>
        <v>103200</v>
      </c>
    </row>
    <row r="221" spans="1:68" ht="12.75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ht="12.75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t="12.75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ht="12.75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0</v>
      </c>
      <c r="I224" s="26">
        <f t="shared" si="109"/>
        <v>0</v>
      </c>
      <c r="J224" s="26">
        <f t="shared" si="109"/>
        <v>0</v>
      </c>
      <c r="K224" s="26">
        <f t="shared" si="109"/>
        <v>0</v>
      </c>
      <c r="L224" s="26">
        <f t="shared" si="109"/>
        <v>0</v>
      </c>
      <c r="M224" s="26">
        <f t="shared" si="109"/>
        <v>0</v>
      </c>
      <c r="N224" s="26">
        <f t="shared" si="109"/>
        <v>0</v>
      </c>
      <c r="O224" s="26">
        <f t="shared" si="109"/>
        <v>0</v>
      </c>
      <c r="P224" s="26">
        <f t="shared" si="109"/>
        <v>0</v>
      </c>
      <c r="Q224" s="26">
        <f t="shared" si="109"/>
        <v>0</v>
      </c>
      <c r="R224" s="26">
        <f t="shared" si="109"/>
        <v>0</v>
      </c>
      <c r="S224" s="26">
        <f t="shared" si="109"/>
        <v>0</v>
      </c>
      <c r="T224" s="26">
        <f t="shared" si="109"/>
        <v>0</v>
      </c>
      <c r="U224" s="26">
        <f t="shared" si="109"/>
        <v>0</v>
      </c>
      <c r="V224" s="26">
        <f t="shared" si="109"/>
        <v>0</v>
      </c>
      <c r="W224" s="26">
        <f t="shared" si="109"/>
        <v>0</v>
      </c>
      <c r="X224" s="26">
        <f t="shared" si="109"/>
        <v>0</v>
      </c>
      <c r="Y224" s="26">
        <f t="shared" si="109"/>
        <v>0</v>
      </c>
      <c r="Z224" s="26">
        <f t="shared" si="109"/>
        <v>0</v>
      </c>
      <c r="AA224" s="26">
        <f t="shared" si="109"/>
        <v>0</v>
      </c>
      <c r="AB224" s="26">
        <f t="shared" si="109"/>
        <v>0</v>
      </c>
      <c r="AC224" s="26">
        <f t="shared" si="109"/>
        <v>0</v>
      </c>
      <c r="AD224" s="26">
        <f t="shared" si="109"/>
        <v>0</v>
      </c>
      <c r="AE224" s="26">
        <f t="shared" si="109"/>
        <v>0</v>
      </c>
      <c r="AF224" s="26">
        <f t="shared" si="109"/>
        <v>516000</v>
      </c>
      <c r="AG224" s="26">
        <f t="shared" si="109"/>
        <v>516000</v>
      </c>
      <c r="AH224" s="26">
        <f t="shared" si="109"/>
        <v>516000</v>
      </c>
      <c r="AI224" s="26">
        <f t="shared" si="109"/>
        <v>516000</v>
      </c>
      <c r="AJ224" s="26">
        <f t="shared" si="109"/>
        <v>516000</v>
      </c>
      <c r="AK224" s="26">
        <f t="shared" si="109"/>
        <v>516000</v>
      </c>
      <c r="AL224" s="26">
        <f t="shared" si="109"/>
        <v>516000</v>
      </c>
      <c r="AM224" s="26">
        <f t="shared" si="109"/>
        <v>516000</v>
      </c>
      <c r="AN224" s="26">
        <f t="shared" si="109"/>
        <v>516000</v>
      </c>
      <c r="AO224" s="26">
        <f t="shared" si="109"/>
        <v>516000</v>
      </c>
      <c r="AP224" s="26">
        <f t="shared" si="109"/>
        <v>516000</v>
      </c>
      <c r="AQ224" s="26">
        <f t="shared" si="109"/>
        <v>516000</v>
      </c>
      <c r="AR224" s="26">
        <f t="shared" si="109"/>
        <v>516000</v>
      </c>
      <c r="AS224" s="26">
        <f t="shared" si="109"/>
        <v>516000</v>
      </c>
      <c r="AT224" s="26">
        <f t="shared" si="109"/>
        <v>516000</v>
      </c>
      <c r="AU224" s="26">
        <f t="shared" si="109"/>
        <v>516000</v>
      </c>
      <c r="AV224" s="26">
        <f t="shared" si="109"/>
        <v>516000</v>
      </c>
      <c r="AW224" s="26">
        <f t="shared" si="109"/>
        <v>516000</v>
      </c>
      <c r="AX224" s="26">
        <f t="shared" si="109"/>
        <v>516000</v>
      </c>
      <c r="AY224" s="26">
        <f t="shared" si="109"/>
        <v>516000</v>
      </c>
      <c r="AZ224" s="26">
        <f t="shared" si="109"/>
        <v>516000</v>
      </c>
      <c r="BA224" s="26">
        <f t="shared" si="109"/>
        <v>516000</v>
      </c>
      <c r="BB224" s="26">
        <f t="shared" si="109"/>
        <v>516000</v>
      </c>
      <c r="BC224" s="26">
        <f t="shared" si="109"/>
        <v>516000</v>
      </c>
      <c r="BD224" s="26">
        <f t="shared" si="109"/>
        <v>516000</v>
      </c>
      <c r="BE224" s="26">
        <f t="shared" si="109"/>
        <v>516000</v>
      </c>
      <c r="BF224" s="26">
        <f t="shared" si="109"/>
        <v>516000</v>
      </c>
      <c r="BG224" s="26">
        <f t="shared" si="109"/>
        <v>516000</v>
      </c>
      <c r="BH224" s="26">
        <f t="shared" si="109"/>
        <v>516000</v>
      </c>
      <c r="BI224" s="26">
        <f t="shared" si="109"/>
        <v>516000</v>
      </c>
      <c r="BJ224" s="26">
        <f t="shared" si="109"/>
        <v>516000</v>
      </c>
      <c r="BK224" s="26">
        <f t="shared" si="109"/>
        <v>516000</v>
      </c>
      <c r="BL224" s="26">
        <f t="shared" si="109"/>
        <v>516000</v>
      </c>
      <c r="BM224" s="26">
        <f t="shared" si="109"/>
        <v>516000</v>
      </c>
      <c r="BN224" s="26">
        <f t="shared" si="109"/>
        <v>516000</v>
      </c>
      <c r="BO224" s="26">
        <f t="shared" si="109"/>
        <v>516000</v>
      </c>
      <c r="BP224" s="38">
        <f>SUM(H224:BO224)</f>
        <v>18576000</v>
      </c>
    </row>
    <row r="225" spans="1:68" ht="12.75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0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0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6192000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6192000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6192000</v>
      </c>
      <c r="BP225" s="38">
        <f>SUM(H225:BO225)</f>
        <v>18576000</v>
      </c>
    </row>
    <row r="226" spans="1:68" ht="12.75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t="12.75" outlineLevel="2" x14ac:dyDescent="0.15">
      <c r="A227" s="47" t="str">
        <f>STAFFPLAN_CWS!A183</f>
        <v>Transporte</v>
      </c>
      <c r="B227" s="26">
        <f>STAFFPLAN_CWS!C183</f>
        <v>0</v>
      </c>
      <c r="G227" s="26"/>
      <c r="H227" s="26">
        <f>H25*STAFFPLAN_CWS!$C183</f>
        <v>0</v>
      </c>
      <c r="I227" s="26">
        <f>I25*STAFFPLAN_CWS!$C183</f>
        <v>0</v>
      </c>
      <c r="J227" s="26">
        <f>J25*STAFFPLAN_CWS!$C183</f>
        <v>0</v>
      </c>
      <c r="K227" s="26">
        <f>K25*STAFFPLAN_CWS!$C183</f>
        <v>0</v>
      </c>
      <c r="L227" s="26">
        <f>L25*STAFFPLAN_CWS!$C183</f>
        <v>0</v>
      </c>
      <c r="M227" s="26">
        <f>M25*STAFFPLAN_CWS!$C183</f>
        <v>0</v>
      </c>
      <c r="N227" s="26">
        <f>N25*STAFFPLAN_CWS!$C183</f>
        <v>0</v>
      </c>
      <c r="O227" s="26">
        <f>O25*STAFFPLAN_CWS!$C183</f>
        <v>0</v>
      </c>
      <c r="P227" s="26">
        <f>P25*STAFFPLAN_CWS!$C183</f>
        <v>0</v>
      </c>
      <c r="Q227" s="26">
        <f>Q25*STAFFPLAN_CWS!$C183</f>
        <v>0</v>
      </c>
      <c r="R227" s="26">
        <f>R25*STAFFPLAN_CWS!$C183</f>
        <v>0</v>
      </c>
      <c r="S227" s="26">
        <f>S25*STAFFPLAN_CWS!$C183</f>
        <v>0</v>
      </c>
      <c r="T227" s="26">
        <f>T25*STAFFPLAN_CWS!$C183</f>
        <v>0</v>
      </c>
      <c r="U227" s="26">
        <f>U25*STAFFPLAN_CWS!$C183</f>
        <v>0</v>
      </c>
      <c r="V227" s="26">
        <f>V25*STAFFPLAN_CWS!$C183</f>
        <v>0</v>
      </c>
      <c r="W227" s="26">
        <f>W25*STAFFPLAN_CWS!$C183</f>
        <v>0</v>
      </c>
      <c r="X227" s="26">
        <f>X25*STAFFPLAN_CWS!$C183</f>
        <v>0</v>
      </c>
      <c r="Y227" s="26">
        <f>Y25*STAFFPLAN_CWS!$C183</f>
        <v>0</v>
      </c>
      <c r="Z227" s="26">
        <f>Z25*STAFFPLAN_CWS!$C183</f>
        <v>0</v>
      </c>
      <c r="AA227" s="26">
        <f>AA25*STAFFPLAN_CWS!$C183</f>
        <v>0</v>
      </c>
      <c r="AB227" s="26">
        <f>AB25*STAFFPLAN_CWS!$C183</f>
        <v>0</v>
      </c>
      <c r="AC227" s="26">
        <f>AC25*STAFFPLAN_CWS!$C183</f>
        <v>0</v>
      </c>
      <c r="AD227" s="26">
        <f>AD25*STAFFPLAN_CWS!$C183</f>
        <v>0</v>
      </c>
      <c r="AE227" s="26">
        <f>AE25*STAFFPLAN_CWS!$C183</f>
        <v>0</v>
      </c>
      <c r="AF227" s="26">
        <f>AF25*STAFFPLAN_CWS!$C183</f>
        <v>0</v>
      </c>
      <c r="AG227" s="26">
        <f>AG25*STAFFPLAN_CWS!$C183</f>
        <v>0</v>
      </c>
      <c r="AH227" s="26">
        <f>AH25*STAFFPLAN_CWS!$C183</f>
        <v>0</v>
      </c>
      <c r="AI227" s="26">
        <f>AI25*STAFFPLAN_CWS!$C183</f>
        <v>0</v>
      </c>
      <c r="AJ227" s="26">
        <f>AJ25*STAFFPLAN_CWS!$C183</f>
        <v>0</v>
      </c>
      <c r="AK227" s="26">
        <f>AK25*STAFFPLAN_CWS!$C183</f>
        <v>0</v>
      </c>
      <c r="AL227" s="26">
        <f>AL25*STAFFPLAN_CWS!$C183</f>
        <v>0</v>
      </c>
      <c r="AM227" s="26">
        <f>AM25*STAFFPLAN_CWS!$C183</f>
        <v>0</v>
      </c>
      <c r="AN227" s="26">
        <f>AN25*STAFFPLAN_CWS!$C183</f>
        <v>0</v>
      </c>
      <c r="AO227" s="26">
        <f>AO25*STAFFPLAN_CWS!$C183</f>
        <v>0</v>
      </c>
      <c r="AP227" s="26">
        <f>AP25*STAFFPLAN_CWS!$C183</f>
        <v>0</v>
      </c>
      <c r="AQ227" s="26">
        <f>AQ25*STAFFPLAN_CWS!$C183</f>
        <v>0</v>
      </c>
      <c r="AR227" s="26">
        <f>AR25*STAFFPLAN_CWS!$C183</f>
        <v>0</v>
      </c>
      <c r="AS227" s="26">
        <f>AS25*STAFFPLAN_CWS!$C183</f>
        <v>0</v>
      </c>
      <c r="AT227" s="26">
        <f>AT25*STAFFPLAN_CWS!$C183</f>
        <v>0</v>
      </c>
      <c r="AU227" s="26">
        <f>AU25*STAFFPLAN_CWS!$C183</f>
        <v>0</v>
      </c>
      <c r="AV227" s="26">
        <f>AV25*STAFFPLAN_CWS!$C183</f>
        <v>0</v>
      </c>
      <c r="AW227" s="26">
        <f>AW25*STAFFPLAN_CWS!$C183</f>
        <v>0</v>
      </c>
      <c r="AX227" s="26">
        <f>AX25*STAFFPLAN_CWS!$C183</f>
        <v>0</v>
      </c>
      <c r="AY227" s="26">
        <f>AY25*STAFFPLAN_CWS!$C183</f>
        <v>0</v>
      </c>
      <c r="AZ227" s="26">
        <f>AZ25*STAFFPLAN_CWS!$C183</f>
        <v>0</v>
      </c>
      <c r="BA227" s="26">
        <f>BA25*STAFFPLAN_CWS!$C183</f>
        <v>0</v>
      </c>
      <c r="BB227" s="26">
        <f>BB25*STAFFPLAN_CWS!$C183</f>
        <v>0</v>
      </c>
      <c r="BC227" s="26">
        <f>BC25*STAFFPLAN_CWS!$C183</f>
        <v>0</v>
      </c>
      <c r="BD227" s="26">
        <f>BD25*STAFFPLAN_CWS!$C183</f>
        <v>0</v>
      </c>
      <c r="BE227" s="26">
        <f>BE25*STAFFPLAN_CWS!$C183</f>
        <v>0</v>
      </c>
      <c r="BF227" s="26">
        <f>BF25*STAFFPLAN_CWS!$C183</f>
        <v>0</v>
      </c>
      <c r="BG227" s="26">
        <f>BG25*STAFFPLAN_CWS!$C183</f>
        <v>0</v>
      </c>
      <c r="BH227" s="26">
        <f>BH25*STAFFPLAN_CWS!$C183</f>
        <v>0</v>
      </c>
      <c r="BI227" s="26">
        <f>BI25*STAFFPLAN_CWS!$C183</f>
        <v>0</v>
      </c>
      <c r="BJ227" s="26">
        <f>BJ25*STAFFPLAN_CWS!$C183</f>
        <v>0</v>
      </c>
      <c r="BK227" s="26">
        <f>BK25*STAFFPLAN_CWS!$C183</f>
        <v>0</v>
      </c>
      <c r="BL227" s="26">
        <f>BL25*STAFFPLAN_CWS!$C183</f>
        <v>0</v>
      </c>
      <c r="BM227" s="26">
        <f>BM25*STAFFPLAN_CWS!$C183</f>
        <v>0</v>
      </c>
      <c r="BN227" s="26">
        <f>BN25*STAFFPLAN_CWS!$C183</f>
        <v>0</v>
      </c>
      <c r="BO227" s="26">
        <f>BO25*STAFFPLAN_CWS!$C183</f>
        <v>0</v>
      </c>
    </row>
    <row r="228" spans="1:68" ht="12.75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ht="12.75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t="12.75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0</v>
      </c>
      <c r="I230" s="26">
        <f t="shared" si="111"/>
        <v>0</v>
      </c>
      <c r="J230" s="26">
        <f t="shared" si="111"/>
        <v>0</v>
      </c>
      <c r="K230" s="26">
        <f t="shared" si="111"/>
        <v>0</v>
      </c>
      <c r="L230" s="26">
        <f t="shared" si="111"/>
        <v>0</v>
      </c>
      <c r="M230" s="26">
        <f t="shared" si="111"/>
        <v>0</v>
      </c>
      <c r="N230" s="26">
        <f t="shared" si="111"/>
        <v>0</v>
      </c>
      <c r="O230" s="26">
        <f t="shared" si="111"/>
        <v>0</v>
      </c>
      <c r="P230" s="26">
        <f t="shared" si="111"/>
        <v>0</v>
      </c>
      <c r="Q230" s="26">
        <f t="shared" si="111"/>
        <v>0</v>
      </c>
      <c r="R230" s="26">
        <f t="shared" si="111"/>
        <v>0</v>
      </c>
      <c r="S230" s="26">
        <f t="shared" si="111"/>
        <v>0</v>
      </c>
      <c r="T230" s="26">
        <f t="shared" si="111"/>
        <v>0</v>
      </c>
      <c r="U230" s="26">
        <f t="shared" si="111"/>
        <v>0</v>
      </c>
      <c r="V230" s="26">
        <f t="shared" si="111"/>
        <v>0</v>
      </c>
      <c r="W230" s="26">
        <f t="shared" si="111"/>
        <v>0</v>
      </c>
      <c r="X230" s="26">
        <f t="shared" si="111"/>
        <v>0</v>
      </c>
      <c r="Y230" s="26">
        <f t="shared" si="111"/>
        <v>0</v>
      </c>
      <c r="Z230" s="26">
        <f t="shared" si="111"/>
        <v>0</v>
      </c>
      <c r="AA230" s="26">
        <f t="shared" si="111"/>
        <v>0</v>
      </c>
      <c r="AB230" s="26">
        <f t="shared" si="111"/>
        <v>0</v>
      </c>
      <c r="AC230" s="26">
        <f t="shared" si="111"/>
        <v>0</v>
      </c>
      <c r="AD230" s="26">
        <f t="shared" si="111"/>
        <v>0</v>
      </c>
      <c r="AE230" s="26">
        <f t="shared" si="111"/>
        <v>0</v>
      </c>
      <c r="AF230" s="26">
        <f t="shared" si="111"/>
        <v>0</v>
      </c>
      <c r="AG230" s="26">
        <f t="shared" si="111"/>
        <v>0</v>
      </c>
      <c r="AH230" s="26">
        <f t="shared" si="111"/>
        <v>0</v>
      </c>
      <c r="AI230" s="26">
        <f t="shared" si="111"/>
        <v>0</v>
      </c>
      <c r="AJ230" s="26">
        <f t="shared" si="111"/>
        <v>0</v>
      </c>
      <c r="AK230" s="26">
        <f t="shared" si="111"/>
        <v>0</v>
      </c>
      <c r="AL230" s="26">
        <f t="shared" si="111"/>
        <v>0</v>
      </c>
      <c r="AM230" s="26">
        <f t="shared" si="111"/>
        <v>0</v>
      </c>
      <c r="AN230" s="26">
        <f t="shared" ref="AN230:BO230" si="112">AN228+AN227</f>
        <v>0</v>
      </c>
      <c r="AO230" s="26">
        <f t="shared" si="112"/>
        <v>0</v>
      </c>
      <c r="AP230" s="26">
        <f t="shared" si="112"/>
        <v>0</v>
      </c>
      <c r="AQ230" s="26">
        <f t="shared" si="112"/>
        <v>0</v>
      </c>
      <c r="AR230" s="26">
        <f t="shared" si="112"/>
        <v>0</v>
      </c>
      <c r="AS230" s="26">
        <f t="shared" si="112"/>
        <v>0</v>
      </c>
      <c r="AT230" s="26">
        <f t="shared" si="112"/>
        <v>0</v>
      </c>
      <c r="AU230" s="26">
        <f t="shared" si="112"/>
        <v>0</v>
      </c>
      <c r="AV230" s="26">
        <f t="shared" si="112"/>
        <v>0</v>
      </c>
      <c r="AW230" s="26">
        <f t="shared" si="112"/>
        <v>0</v>
      </c>
      <c r="AX230" s="26">
        <f t="shared" si="112"/>
        <v>0</v>
      </c>
      <c r="AY230" s="26">
        <f t="shared" si="112"/>
        <v>0</v>
      </c>
      <c r="AZ230" s="26">
        <f t="shared" si="112"/>
        <v>0</v>
      </c>
      <c r="BA230" s="26">
        <f t="shared" si="112"/>
        <v>0</v>
      </c>
      <c r="BB230" s="26">
        <f t="shared" si="112"/>
        <v>0</v>
      </c>
      <c r="BC230" s="26">
        <f t="shared" si="112"/>
        <v>0</v>
      </c>
      <c r="BD230" s="26">
        <f t="shared" si="112"/>
        <v>0</v>
      </c>
      <c r="BE230" s="26">
        <f t="shared" si="112"/>
        <v>0</v>
      </c>
      <c r="BF230" s="26">
        <f t="shared" si="112"/>
        <v>0</v>
      </c>
      <c r="BG230" s="26">
        <f t="shared" si="112"/>
        <v>0</v>
      </c>
      <c r="BH230" s="26">
        <f t="shared" si="112"/>
        <v>0</v>
      </c>
      <c r="BI230" s="26">
        <f t="shared" si="112"/>
        <v>0</v>
      </c>
      <c r="BJ230" s="26">
        <f t="shared" si="112"/>
        <v>0</v>
      </c>
      <c r="BK230" s="26">
        <f t="shared" si="112"/>
        <v>0</v>
      </c>
      <c r="BL230" s="26">
        <f t="shared" si="112"/>
        <v>0</v>
      </c>
      <c r="BM230" s="26">
        <f t="shared" si="112"/>
        <v>0</v>
      </c>
      <c r="BN230" s="26">
        <f t="shared" si="112"/>
        <v>0</v>
      </c>
      <c r="BO230" s="26">
        <f t="shared" si="112"/>
        <v>0</v>
      </c>
      <c r="BP230" s="38">
        <f>SUM(H230:BO230)</f>
        <v>0</v>
      </c>
    </row>
    <row r="231" spans="1:68" ht="12.75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0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0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0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0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0</v>
      </c>
      <c r="BP231" s="38">
        <f>SUM(H231:BO231)</f>
        <v>0</v>
      </c>
    </row>
    <row r="232" spans="1:68" ht="12.75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0</v>
      </c>
      <c r="I232" s="26">
        <f t="shared" si="113"/>
        <v>0</v>
      </c>
      <c r="J232" s="26">
        <f t="shared" si="113"/>
        <v>0</v>
      </c>
      <c r="K232" s="26">
        <f t="shared" si="113"/>
        <v>2290000</v>
      </c>
      <c r="L232" s="26">
        <f t="shared" si="113"/>
        <v>2290000</v>
      </c>
      <c r="M232" s="26">
        <f t="shared" si="113"/>
        <v>2290000</v>
      </c>
      <c r="N232" s="26">
        <f t="shared" si="113"/>
        <v>2290000</v>
      </c>
      <c r="O232" s="26">
        <f t="shared" si="113"/>
        <v>2290000</v>
      </c>
      <c r="P232" s="26">
        <f t="shared" si="113"/>
        <v>2290000</v>
      </c>
      <c r="Q232" s="26">
        <f t="shared" si="113"/>
        <v>2290000</v>
      </c>
      <c r="R232" s="26">
        <f t="shared" si="113"/>
        <v>2290000</v>
      </c>
      <c r="S232" s="26">
        <f t="shared" si="113"/>
        <v>2290000</v>
      </c>
      <c r="T232" s="26">
        <f t="shared" si="113"/>
        <v>2290000</v>
      </c>
      <c r="U232" s="26">
        <f t="shared" si="113"/>
        <v>2290000</v>
      </c>
      <c r="V232" s="26">
        <f t="shared" si="113"/>
        <v>2290000</v>
      </c>
      <c r="W232" s="26">
        <f t="shared" si="113"/>
        <v>2290000</v>
      </c>
      <c r="X232" s="26">
        <f t="shared" si="113"/>
        <v>2290000</v>
      </c>
      <c r="Y232" s="26">
        <f t="shared" si="113"/>
        <v>2290000</v>
      </c>
      <c r="Z232" s="26">
        <f t="shared" si="113"/>
        <v>2290000</v>
      </c>
      <c r="AA232" s="26">
        <f t="shared" si="113"/>
        <v>2290000</v>
      </c>
      <c r="AB232" s="26">
        <f t="shared" si="113"/>
        <v>2290000</v>
      </c>
      <c r="AC232" s="26">
        <f t="shared" si="113"/>
        <v>2290000</v>
      </c>
      <c r="AD232" s="26">
        <f t="shared" si="113"/>
        <v>2290000</v>
      </c>
      <c r="AE232" s="26">
        <f t="shared" si="113"/>
        <v>2290000</v>
      </c>
      <c r="AF232" s="26">
        <f t="shared" si="113"/>
        <v>3096000</v>
      </c>
      <c r="AG232" s="26">
        <f t="shared" si="113"/>
        <v>3096000</v>
      </c>
      <c r="AH232" s="26">
        <f t="shared" si="113"/>
        <v>3096000</v>
      </c>
      <c r="AI232" s="26">
        <f t="shared" si="113"/>
        <v>3096000</v>
      </c>
      <c r="AJ232" s="26">
        <f t="shared" si="113"/>
        <v>3096000</v>
      </c>
      <c r="AK232" s="26">
        <f t="shared" si="113"/>
        <v>3096000</v>
      </c>
      <c r="AL232" s="26">
        <f t="shared" si="113"/>
        <v>3096000</v>
      </c>
      <c r="AM232" s="26">
        <f t="shared" ref="AM232:BO232" si="114">AM230+AM224+AM214</f>
        <v>3096000</v>
      </c>
      <c r="AN232" s="26">
        <f t="shared" si="114"/>
        <v>3096000</v>
      </c>
      <c r="AO232" s="26">
        <f t="shared" si="114"/>
        <v>3096000</v>
      </c>
      <c r="AP232" s="26">
        <f t="shared" si="114"/>
        <v>3096000</v>
      </c>
      <c r="AQ232" s="26">
        <f t="shared" si="114"/>
        <v>3096000</v>
      </c>
      <c r="AR232" s="26">
        <f t="shared" si="114"/>
        <v>3096000</v>
      </c>
      <c r="AS232" s="26">
        <f t="shared" si="114"/>
        <v>3096000</v>
      </c>
      <c r="AT232" s="26">
        <f t="shared" si="114"/>
        <v>3096000</v>
      </c>
      <c r="AU232" s="26">
        <f t="shared" si="114"/>
        <v>3096000</v>
      </c>
      <c r="AV232" s="26">
        <f t="shared" si="114"/>
        <v>3096000</v>
      </c>
      <c r="AW232" s="26">
        <f t="shared" si="114"/>
        <v>3096000</v>
      </c>
      <c r="AX232" s="26">
        <f t="shared" si="114"/>
        <v>3096000</v>
      </c>
      <c r="AY232" s="26">
        <f t="shared" si="114"/>
        <v>3096000</v>
      </c>
      <c r="AZ232" s="26">
        <f t="shared" si="114"/>
        <v>3096000</v>
      </c>
      <c r="BA232" s="26">
        <f t="shared" si="114"/>
        <v>3096000</v>
      </c>
      <c r="BB232" s="26">
        <f t="shared" si="114"/>
        <v>3096000</v>
      </c>
      <c r="BC232" s="26">
        <f t="shared" si="114"/>
        <v>3096000</v>
      </c>
      <c r="BD232" s="26">
        <f t="shared" si="114"/>
        <v>3096000</v>
      </c>
      <c r="BE232" s="26">
        <f t="shared" si="114"/>
        <v>3096000</v>
      </c>
      <c r="BF232" s="26">
        <f t="shared" si="114"/>
        <v>3096000</v>
      </c>
      <c r="BG232" s="26">
        <f t="shared" si="114"/>
        <v>3096000</v>
      </c>
      <c r="BH232" s="26">
        <f t="shared" si="114"/>
        <v>3096000</v>
      </c>
      <c r="BI232" s="26">
        <f t="shared" si="114"/>
        <v>3096000</v>
      </c>
      <c r="BJ232" s="26">
        <f t="shared" si="114"/>
        <v>3096000</v>
      </c>
      <c r="BK232" s="26">
        <f t="shared" si="114"/>
        <v>3096000</v>
      </c>
      <c r="BL232" s="26">
        <f t="shared" si="114"/>
        <v>3096000</v>
      </c>
      <c r="BM232" s="26">
        <f t="shared" si="114"/>
        <v>3096000</v>
      </c>
      <c r="BN232" s="26">
        <f t="shared" si="114"/>
        <v>3096000</v>
      </c>
      <c r="BO232" s="26">
        <f t="shared" si="114"/>
        <v>3096000</v>
      </c>
      <c r="BP232" s="38">
        <f>SUM(H232:BO232)</f>
        <v>159546000</v>
      </c>
    </row>
    <row r="233" spans="1:68" ht="12.75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20610000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27480000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37152000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37152000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37152000</v>
      </c>
      <c r="BP233" s="38">
        <f>SUM(H233:BO233)</f>
        <v>159546000</v>
      </c>
    </row>
    <row r="234" spans="1:68" ht="12.75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t="12.75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t="12.75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t="12.75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t="12.75" outlineLevel="2" x14ac:dyDescent="0.15">
      <c r="A238" s="47" t="s">
        <v>62</v>
      </c>
      <c r="G238" s="23">
        <f>STAFFPLAN_CWS!$B56</f>
        <v>0.5</v>
      </c>
      <c r="H238" s="23">
        <f>STAFFPLAN_CWS!$C56</f>
        <v>0.5</v>
      </c>
      <c r="I238" s="23">
        <f>STAFFPLAN_CWS!$C56</f>
        <v>0.5</v>
      </c>
      <c r="J238" s="23">
        <f>STAFFPLAN_CWS!$C56</f>
        <v>0.5</v>
      </c>
      <c r="K238" s="23">
        <f>STAFFPLAN_CWS!$C56</f>
        <v>0.5</v>
      </c>
      <c r="L238" s="23">
        <f>STAFFPLAN_CWS!$C56</f>
        <v>0.5</v>
      </c>
      <c r="M238" s="23">
        <f>STAFFPLAN_CWS!$C56</f>
        <v>0.5</v>
      </c>
      <c r="N238" s="23">
        <f>STAFFPLAN_CWS!$C56</f>
        <v>0.5</v>
      </c>
      <c r="O238" s="23">
        <f>STAFFPLAN_CWS!$C56</f>
        <v>0.5</v>
      </c>
      <c r="P238" s="23">
        <f>STAFFPLAN_CWS!$C56</f>
        <v>0.5</v>
      </c>
      <c r="Q238" s="23">
        <f>STAFFPLAN_CWS!$C56</f>
        <v>0.5</v>
      </c>
      <c r="R238" s="23">
        <f>STAFFPLAN_CWS!$C56</f>
        <v>0.5</v>
      </c>
      <c r="S238" s="23">
        <f>STAFFPLAN_CWS!$C56</f>
        <v>0.5</v>
      </c>
      <c r="T238" s="23">
        <f>STAFFPLAN_CWS!$D56</f>
        <v>0.5</v>
      </c>
      <c r="U238" s="23">
        <f>STAFFPLAN_CWS!$D56</f>
        <v>0.5</v>
      </c>
      <c r="V238" s="23">
        <f>STAFFPLAN_CWS!$D56</f>
        <v>0.5</v>
      </c>
      <c r="W238" s="23">
        <f>STAFFPLAN_CWS!$D56</f>
        <v>0.5</v>
      </c>
      <c r="X238" s="23">
        <f>STAFFPLAN_CWS!$D56</f>
        <v>0.5</v>
      </c>
      <c r="Y238" s="23">
        <f>STAFFPLAN_CWS!$D56</f>
        <v>0.5</v>
      </c>
      <c r="Z238" s="23">
        <f>STAFFPLAN_CWS!$D56</f>
        <v>0.5</v>
      </c>
      <c r="AA238" s="23">
        <f>STAFFPLAN_CWS!$D56</f>
        <v>0.5</v>
      </c>
      <c r="AB238" s="23">
        <f>STAFFPLAN_CWS!$D56</f>
        <v>0.5</v>
      </c>
      <c r="AC238" s="23">
        <f>STAFFPLAN_CWS!$D56</f>
        <v>0.5</v>
      </c>
      <c r="AD238" s="23">
        <f>STAFFPLAN_CWS!$D56</f>
        <v>0.5</v>
      </c>
      <c r="AE238" s="23">
        <f>STAFFPLAN_CWS!$D56</f>
        <v>0.5</v>
      </c>
      <c r="AF238" s="23">
        <f>STAFFPLAN_CWS!$E56</f>
        <v>1</v>
      </c>
      <c r="AG238" s="23">
        <f>STAFFPLAN_CWS!$E56</f>
        <v>1</v>
      </c>
      <c r="AH238" s="23">
        <f>STAFFPLAN_CWS!$E56</f>
        <v>1</v>
      </c>
      <c r="AI238" s="23">
        <f>STAFFPLAN_CWS!$E56</f>
        <v>1</v>
      </c>
      <c r="AJ238" s="23">
        <f>STAFFPLAN_CWS!$E56</f>
        <v>1</v>
      </c>
      <c r="AK238" s="23">
        <f>STAFFPLAN_CWS!$E56</f>
        <v>1</v>
      </c>
      <c r="AL238" s="23">
        <f>STAFFPLAN_CWS!$E56</f>
        <v>1</v>
      </c>
      <c r="AM238" s="23">
        <f>STAFFPLAN_CWS!$E56</f>
        <v>1</v>
      </c>
      <c r="AN238" s="23">
        <f>STAFFPLAN_CWS!$E56</f>
        <v>1</v>
      </c>
      <c r="AO238" s="23">
        <f>STAFFPLAN_CWS!$E56</f>
        <v>1</v>
      </c>
      <c r="AP238" s="23">
        <f>STAFFPLAN_CWS!$E56</f>
        <v>1</v>
      </c>
      <c r="AQ238" s="23">
        <f>STAFFPLAN_CWS!$E56</f>
        <v>1</v>
      </c>
      <c r="AR238" s="23">
        <f>STAFFPLAN_CWS!$F56</f>
        <v>1</v>
      </c>
      <c r="AS238" s="23">
        <f>STAFFPLAN_CWS!$F56</f>
        <v>1</v>
      </c>
      <c r="AT238" s="23">
        <f>STAFFPLAN_CWS!$F56</f>
        <v>1</v>
      </c>
      <c r="AU238" s="23">
        <f>STAFFPLAN_CWS!$F56</f>
        <v>1</v>
      </c>
      <c r="AV238" s="23">
        <f>STAFFPLAN_CWS!$F56</f>
        <v>1</v>
      </c>
      <c r="AW238" s="23">
        <f>STAFFPLAN_CWS!$F56</f>
        <v>1</v>
      </c>
      <c r="AX238" s="23">
        <f>STAFFPLAN_CWS!$F56</f>
        <v>1</v>
      </c>
      <c r="AY238" s="23">
        <f>STAFFPLAN_CWS!$F56</f>
        <v>1</v>
      </c>
      <c r="AZ238" s="23">
        <f>STAFFPLAN_CWS!$F56</f>
        <v>1</v>
      </c>
      <c r="BA238" s="23">
        <f>STAFFPLAN_CWS!$F56</f>
        <v>1</v>
      </c>
      <c r="BB238" s="23">
        <f>STAFFPLAN_CWS!$F56</f>
        <v>1</v>
      </c>
      <c r="BC238" s="23">
        <f>STAFFPLAN_CWS!$F56</f>
        <v>1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t="12.75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t="12.75" outlineLevel="2" x14ac:dyDescent="0.15">
      <c r="A240" s="47" t="s">
        <v>716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t="12.75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t="12.75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t="12.75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t="12.75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t="12.75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t="12.75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t="12.75" outlineLevel="2" x14ac:dyDescent="0.15">
      <c r="A247" s="47" t="s">
        <v>62</v>
      </c>
      <c r="G247" s="23">
        <f>STAFFPLAN_CWS!$B60</f>
        <v>0.5</v>
      </c>
      <c r="H247" s="23">
        <f>STAFFPLAN_CWS!$C60</f>
        <v>0.5</v>
      </c>
      <c r="I247" s="23">
        <f>STAFFPLAN_CWS!$C60</f>
        <v>0.5</v>
      </c>
      <c r="J247" s="23">
        <f>STAFFPLAN_CWS!$C60</f>
        <v>0.5</v>
      </c>
      <c r="K247" s="23">
        <f>STAFFPLAN_CWS!$C60</f>
        <v>0.5</v>
      </c>
      <c r="L247" s="23">
        <f>STAFFPLAN_CWS!$C60</f>
        <v>0.5</v>
      </c>
      <c r="M247" s="23">
        <f>STAFFPLAN_CWS!$C60</f>
        <v>0.5</v>
      </c>
      <c r="N247" s="23">
        <f>STAFFPLAN_CWS!$C60</f>
        <v>0.5</v>
      </c>
      <c r="O247" s="23">
        <f>STAFFPLAN_CWS!$C60</f>
        <v>0.5</v>
      </c>
      <c r="P247" s="23">
        <f>STAFFPLAN_CWS!$C60</f>
        <v>0.5</v>
      </c>
      <c r="Q247" s="23">
        <f>STAFFPLAN_CWS!$C60</f>
        <v>0.5</v>
      </c>
      <c r="R247" s="23">
        <f>STAFFPLAN_CWS!$C60</f>
        <v>0.5</v>
      </c>
      <c r="S247" s="23">
        <f>STAFFPLAN_CWS!$C60</f>
        <v>0.5</v>
      </c>
      <c r="T247" s="23">
        <f>STAFFPLAN_CWS!$D60</f>
        <v>0.5</v>
      </c>
      <c r="U247" s="23">
        <f>STAFFPLAN_CWS!$D60</f>
        <v>0.5</v>
      </c>
      <c r="V247" s="23">
        <f>STAFFPLAN_CWS!$D60</f>
        <v>0.5</v>
      </c>
      <c r="W247" s="23">
        <f>STAFFPLAN_CWS!$D60</f>
        <v>0.5</v>
      </c>
      <c r="X247" s="23">
        <f>STAFFPLAN_CWS!$D60</f>
        <v>0.5</v>
      </c>
      <c r="Y247" s="23">
        <f>STAFFPLAN_CWS!$D60</f>
        <v>0.5</v>
      </c>
      <c r="Z247" s="23">
        <f>STAFFPLAN_CWS!$D60</f>
        <v>0.5</v>
      </c>
      <c r="AA247" s="23">
        <f>STAFFPLAN_CWS!$D60</f>
        <v>0.5</v>
      </c>
      <c r="AB247" s="23">
        <f>STAFFPLAN_CWS!$D60</f>
        <v>0.5</v>
      </c>
      <c r="AC247" s="23">
        <f>STAFFPLAN_CWS!$D60</f>
        <v>0.5</v>
      </c>
      <c r="AD247" s="23">
        <f>STAFFPLAN_CWS!$D60</f>
        <v>0.5</v>
      </c>
      <c r="AE247" s="23">
        <f>STAFFPLAN_CWS!$D60</f>
        <v>0.5</v>
      </c>
      <c r="AF247" s="23">
        <f>STAFFPLAN_CWS!$E60</f>
        <v>1</v>
      </c>
      <c r="AG247" s="23">
        <f>STAFFPLAN_CWS!$E60</f>
        <v>1</v>
      </c>
      <c r="AH247" s="23">
        <f>STAFFPLAN_CWS!$E60</f>
        <v>1</v>
      </c>
      <c r="AI247" s="23">
        <f>STAFFPLAN_CWS!$E60</f>
        <v>1</v>
      </c>
      <c r="AJ247" s="23">
        <f>STAFFPLAN_CWS!$E60</f>
        <v>1</v>
      </c>
      <c r="AK247" s="23">
        <f>STAFFPLAN_CWS!$E60</f>
        <v>1</v>
      </c>
      <c r="AL247" s="23">
        <f>STAFFPLAN_CWS!$E60</f>
        <v>1</v>
      </c>
      <c r="AM247" s="23">
        <f>STAFFPLAN_CWS!$E60</f>
        <v>1</v>
      </c>
      <c r="AN247" s="23">
        <f>STAFFPLAN_CWS!$E60</f>
        <v>1</v>
      </c>
      <c r="AO247" s="23">
        <f>STAFFPLAN_CWS!$E60</f>
        <v>1</v>
      </c>
      <c r="AP247" s="23">
        <f>STAFFPLAN_CWS!$E60</f>
        <v>1</v>
      </c>
      <c r="AQ247" s="23">
        <f>STAFFPLAN_CWS!$E60</f>
        <v>1</v>
      </c>
      <c r="AR247" s="23">
        <f>STAFFPLAN_CWS!$F60</f>
        <v>1</v>
      </c>
      <c r="AS247" s="23">
        <f>STAFFPLAN_CWS!$F60</f>
        <v>1</v>
      </c>
      <c r="AT247" s="23">
        <f>STAFFPLAN_CWS!$F60</f>
        <v>1</v>
      </c>
      <c r="AU247" s="23">
        <f>STAFFPLAN_CWS!$F60</f>
        <v>1</v>
      </c>
      <c r="AV247" s="23">
        <f>STAFFPLAN_CWS!$F60</f>
        <v>1</v>
      </c>
      <c r="AW247" s="23">
        <f>STAFFPLAN_CWS!$F60</f>
        <v>1</v>
      </c>
      <c r="AX247" s="23">
        <f>STAFFPLAN_CWS!$F60</f>
        <v>1</v>
      </c>
      <c r="AY247" s="23">
        <f>STAFFPLAN_CWS!$F60</f>
        <v>1</v>
      </c>
      <c r="AZ247" s="23">
        <f>STAFFPLAN_CWS!$F60</f>
        <v>1</v>
      </c>
      <c r="BA247" s="23">
        <f>STAFFPLAN_CWS!$F60</f>
        <v>1</v>
      </c>
      <c r="BB247" s="23">
        <f>STAFFPLAN_CWS!$F60</f>
        <v>1</v>
      </c>
      <c r="BC247" s="23">
        <f>STAFFPLAN_CWS!$F60</f>
        <v>1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t="12.75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t="12.75" outlineLevel="2" x14ac:dyDescent="0.15">
      <c r="A249" s="47" t="s">
        <v>716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t="12.75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t="12.75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t="12.75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0</v>
      </c>
      <c r="I252" s="26">
        <f t="shared" si="129"/>
        <v>0</v>
      </c>
      <c r="J252" s="26">
        <f t="shared" si="129"/>
        <v>0</v>
      </c>
      <c r="K252" s="26">
        <f t="shared" si="129"/>
        <v>0</v>
      </c>
      <c r="L252" s="26">
        <f t="shared" si="129"/>
        <v>0</v>
      </c>
      <c r="M252" s="26">
        <f t="shared" si="129"/>
        <v>1000000</v>
      </c>
      <c r="N252" s="26">
        <f t="shared" si="129"/>
        <v>0</v>
      </c>
      <c r="O252" s="26">
        <f t="shared" si="129"/>
        <v>0</v>
      </c>
      <c r="P252" s="26">
        <f t="shared" si="129"/>
        <v>0</v>
      </c>
      <c r="Q252" s="26">
        <f t="shared" si="129"/>
        <v>0</v>
      </c>
      <c r="R252" s="26">
        <f t="shared" si="129"/>
        <v>0</v>
      </c>
      <c r="S252" s="26">
        <f t="shared" si="129"/>
        <v>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0</v>
      </c>
      <c r="X252" s="26">
        <f t="shared" si="129"/>
        <v>0</v>
      </c>
      <c r="Y252" s="26">
        <f t="shared" si="129"/>
        <v>0</v>
      </c>
      <c r="Z252" s="26">
        <f t="shared" si="129"/>
        <v>0</v>
      </c>
      <c r="AA252" s="26">
        <f t="shared" si="129"/>
        <v>0</v>
      </c>
      <c r="AB252" s="26">
        <f t="shared" si="129"/>
        <v>0</v>
      </c>
      <c r="AC252" s="26">
        <f t="shared" si="129"/>
        <v>0</v>
      </c>
      <c r="AD252" s="26">
        <f t="shared" si="129"/>
        <v>0</v>
      </c>
      <c r="AE252" s="26">
        <f t="shared" si="129"/>
        <v>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t="12.75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t="12.75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t="12.75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t="12.75" outlineLevel="2" x14ac:dyDescent="0.15">
      <c r="A256" s="47" t="s">
        <v>62</v>
      </c>
      <c r="G256" s="23">
        <f>STAFFPLAN_CWS!$B64</f>
        <v>0.5</v>
      </c>
      <c r="H256" s="23">
        <f>STAFFPLAN_CWS!$C64</f>
        <v>0.5</v>
      </c>
      <c r="I256" s="23">
        <f>STAFFPLAN_CWS!$C64</f>
        <v>0.5</v>
      </c>
      <c r="J256" s="23">
        <f>STAFFPLAN_CWS!$C64</f>
        <v>0.5</v>
      </c>
      <c r="K256" s="23">
        <f>STAFFPLAN_CWS!$C64</f>
        <v>0.5</v>
      </c>
      <c r="L256" s="23">
        <f>STAFFPLAN_CWS!$C64</f>
        <v>0.5</v>
      </c>
      <c r="M256" s="23">
        <f>STAFFPLAN_CWS!$C64</f>
        <v>0.5</v>
      </c>
      <c r="N256" s="23">
        <f>STAFFPLAN_CWS!$C64</f>
        <v>0.5</v>
      </c>
      <c r="O256" s="23">
        <f>STAFFPLAN_CWS!$C64</f>
        <v>0.5</v>
      </c>
      <c r="P256" s="23">
        <f>STAFFPLAN_CWS!$C64</f>
        <v>0.5</v>
      </c>
      <c r="Q256" s="23">
        <f>STAFFPLAN_CWS!$C64</f>
        <v>0.5</v>
      </c>
      <c r="R256" s="23">
        <f>STAFFPLAN_CWS!$C64</f>
        <v>0.5</v>
      </c>
      <c r="S256" s="23">
        <f>STAFFPLAN_CWS!$C64</f>
        <v>0.5</v>
      </c>
      <c r="T256" s="23">
        <f>STAFFPLAN_CWS!$D64</f>
        <v>0.5</v>
      </c>
      <c r="U256" s="23">
        <f>STAFFPLAN_CWS!$D64</f>
        <v>0.5</v>
      </c>
      <c r="V256" s="23">
        <f>STAFFPLAN_CWS!$D64</f>
        <v>0.5</v>
      </c>
      <c r="W256" s="23">
        <f>STAFFPLAN_CWS!$D64</f>
        <v>0.5</v>
      </c>
      <c r="X256" s="23">
        <f>STAFFPLAN_CWS!$D64</f>
        <v>0.5</v>
      </c>
      <c r="Y256" s="23">
        <f>STAFFPLAN_CWS!$D64</f>
        <v>0.5</v>
      </c>
      <c r="Z256" s="23">
        <f>STAFFPLAN_CWS!$D64</f>
        <v>0.5</v>
      </c>
      <c r="AA256" s="23">
        <f>STAFFPLAN_CWS!$D64</f>
        <v>0.5</v>
      </c>
      <c r="AB256" s="23">
        <f>STAFFPLAN_CWS!$D64</f>
        <v>0.5</v>
      </c>
      <c r="AC256" s="23">
        <f>STAFFPLAN_CWS!$D64</f>
        <v>0.5</v>
      </c>
      <c r="AD256" s="23">
        <f>STAFFPLAN_CWS!$D64</f>
        <v>0.5</v>
      </c>
      <c r="AE256" s="23">
        <f>STAFFPLAN_CWS!$D64</f>
        <v>0.5</v>
      </c>
      <c r="AF256" s="23">
        <f>STAFFPLAN_CWS!$E64</f>
        <v>1</v>
      </c>
      <c r="AG256" s="23">
        <f>STAFFPLAN_CWS!$E64</f>
        <v>1</v>
      </c>
      <c r="AH256" s="23">
        <f>STAFFPLAN_CWS!$E64</f>
        <v>1</v>
      </c>
      <c r="AI256" s="23">
        <f>STAFFPLAN_CWS!$E64</f>
        <v>1</v>
      </c>
      <c r="AJ256" s="23">
        <f>STAFFPLAN_CWS!$E64</f>
        <v>1</v>
      </c>
      <c r="AK256" s="23">
        <f>STAFFPLAN_CWS!$E64</f>
        <v>1</v>
      </c>
      <c r="AL256" s="23">
        <f>STAFFPLAN_CWS!$E64</f>
        <v>1</v>
      </c>
      <c r="AM256" s="23">
        <f>STAFFPLAN_CWS!$E64</f>
        <v>1</v>
      </c>
      <c r="AN256" s="23">
        <f>STAFFPLAN_CWS!$E64</f>
        <v>1</v>
      </c>
      <c r="AO256" s="23">
        <f>STAFFPLAN_CWS!$E64</f>
        <v>1</v>
      </c>
      <c r="AP256" s="23">
        <f>STAFFPLAN_CWS!$E64</f>
        <v>1</v>
      </c>
      <c r="AQ256" s="23">
        <f>STAFFPLAN_CWS!$E64</f>
        <v>1</v>
      </c>
      <c r="AR256" s="23">
        <f>STAFFPLAN_CWS!$F64</f>
        <v>1</v>
      </c>
      <c r="AS256" s="23">
        <f>STAFFPLAN_CWS!$F64</f>
        <v>1</v>
      </c>
      <c r="AT256" s="23">
        <f>STAFFPLAN_CWS!$F64</f>
        <v>1</v>
      </c>
      <c r="AU256" s="23">
        <f>STAFFPLAN_CWS!$F64</f>
        <v>1</v>
      </c>
      <c r="AV256" s="23">
        <f>STAFFPLAN_CWS!$F64</f>
        <v>1</v>
      </c>
      <c r="AW256" s="23">
        <f>STAFFPLAN_CWS!$F64</f>
        <v>1</v>
      </c>
      <c r="AX256" s="23">
        <f>STAFFPLAN_CWS!$F64</f>
        <v>1</v>
      </c>
      <c r="AY256" s="23">
        <f>STAFFPLAN_CWS!$F64</f>
        <v>1</v>
      </c>
      <c r="AZ256" s="23">
        <f>STAFFPLAN_CWS!$F64</f>
        <v>1</v>
      </c>
      <c r="BA256" s="23">
        <f>STAFFPLAN_CWS!$F64</f>
        <v>1</v>
      </c>
      <c r="BB256" s="23">
        <f>STAFFPLAN_CWS!$F64</f>
        <v>1</v>
      </c>
      <c r="BC256" s="23">
        <f>STAFFPLAN_CWS!$F64</f>
        <v>1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t="12.75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t="12.75" outlineLevel="2" x14ac:dyDescent="0.15">
      <c r="A258" s="47" t="s">
        <v>716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t="12.75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t="12.75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t="12.75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0</v>
      </c>
      <c r="I261" s="26">
        <f t="shared" si="137"/>
        <v>0</v>
      </c>
      <c r="J261" s="26">
        <f t="shared" si="137"/>
        <v>0</v>
      </c>
      <c r="K261" s="26">
        <f t="shared" si="137"/>
        <v>0</v>
      </c>
      <c r="L261" s="26">
        <f t="shared" si="137"/>
        <v>0</v>
      </c>
      <c r="M261" s="26">
        <f t="shared" si="137"/>
        <v>1000000</v>
      </c>
      <c r="N261" s="26">
        <f t="shared" si="137"/>
        <v>0</v>
      </c>
      <c r="O261" s="26">
        <f t="shared" si="137"/>
        <v>0</v>
      </c>
      <c r="P261" s="26">
        <f t="shared" si="137"/>
        <v>0</v>
      </c>
      <c r="Q261" s="26">
        <f t="shared" si="137"/>
        <v>0</v>
      </c>
      <c r="R261" s="26">
        <f t="shared" si="137"/>
        <v>0</v>
      </c>
      <c r="S261" s="26">
        <f t="shared" si="137"/>
        <v>0</v>
      </c>
      <c r="T261" s="26">
        <f t="shared" si="137"/>
        <v>0</v>
      </c>
      <c r="U261" s="26">
        <f t="shared" si="137"/>
        <v>0</v>
      </c>
      <c r="V261" s="26">
        <f t="shared" si="137"/>
        <v>0</v>
      </c>
      <c r="W261" s="26">
        <f t="shared" si="137"/>
        <v>0</v>
      </c>
      <c r="X261" s="26">
        <f t="shared" si="137"/>
        <v>0</v>
      </c>
      <c r="Y261" s="26">
        <f t="shared" si="137"/>
        <v>0</v>
      </c>
      <c r="Z261" s="26">
        <f t="shared" si="137"/>
        <v>0</v>
      </c>
      <c r="AA261" s="26">
        <f t="shared" si="137"/>
        <v>0</v>
      </c>
      <c r="AB261" s="26">
        <f t="shared" si="137"/>
        <v>0</v>
      </c>
      <c r="AC261" s="26">
        <f t="shared" si="137"/>
        <v>0</v>
      </c>
      <c r="AD261" s="26">
        <f t="shared" si="137"/>
        <v>0</v>
      </c>
      <c r="AE261" s="26">
        <f t="shared" si="137"/>
        <v>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t="12.75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t="12.75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t="12.75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t="12.75" outlineLevel="2" x14ac:dyDescent="0.15">
      <c r="A265" s="47" t="s">
        <v>62</v>
      </c>
      <c r="G265" s="23">
        <f>STAFFPLAN_CWS!$B68</f>
        <v>0.5</v>
      </c>
      <c r="H265" s="23">
        <f>STAFFPLAN_CWS!$C68</f>
        <v>0.5</v>
      </c>
      <c r="I265" s="23">
        <f>STAFFPLAN_CWS!$C68</f>
        <v>0.5</v>
      </c>
      <c r="J265" s="23">
        <f>STAFFPLAN_CWS!$C68</f>
        <v>0.5</v>
      </c>
      <c r="K265" s="23">
        <f>STAFFPLAN_CWS!$C68</f>
        <v>0.5</v>
      </c>
      <c r="L265" s="23">
        <f>STAFFPLAN_CWS!$C68</f>
        <v>0.5</v>
      </c>
      <c r="M265" s="23">
        <f>STAFFPLAN_CWS!$C68</f>
        <v>0.5</v>
      </c>
      <c r="N265" s="23">
        <f>STAFFPLAN_CWS!$C68</f>
        <v>0.5</v>
      </c>
      <c r="O265" s="23">
        <f>STAFFPLAN_CWS!$C68</f>
        <v>0.5</v>
      </c>
      <c r="P265" s="23">
        <f>STAFFPLAN_CWS!$C68</f>
        <v>0.5</v>
      </c>
      <c r="Q265" s="23">
        <f>STAFFPLAN_CWS!$C68</f>
        <v>0.5</v>
      </c>
      <c r="R265" s="23">
        <f>STAFFPLAN_CWS!$C68</f>
        <v>0.5</v>
      </c>
      <c r="S265" s="23">
        <f>STAFFPLAN_CWS!$C68</f>
        <v>0.5</v>
      </c>
      <c r="T265" s="23">
        <f>STAFFPLAN_CWS!$D68</f>
        <v>0.5</v>
      </c>
      <c r="U265" s="23">
        <f>STAFFPLAN_CWS!$D68</f>
        <v>0.5</v>
      </c>
      <c r="V265" s="23">
        <f>STAFFPLAN_CWS!$D68</f>
        <v>0.5</v>
      </c>
      <c r="W265" s="23">
        <f>STAFFPLAN_CWS!$D68</f>
        <v>0.5</v>
      </c>
      <c r="X265" s="23">
        <f>STAFFPLAN_CWS!$D68</f>
        <v>0.5</v>
      </c>
      <c r="Y265" s="23">
        <f>STAFFPLAN_CWS!$D68</f>
        <v>0.5</v>
      </c>
      <c r="Z265" s="23">
        <f>STAFFPLAN_CWS!$D68</f>
        <v>0.5</v>
      </c>
      <c r="AA265" s="23">
        <f>STAFFPLAN_CWS!$D68</f>
        <v>0.5</v>
      </c>
      <c r="AB265" s="23">
        <f>STAFFPLAN_CWS!$D68</f>
        <v>0.5</v>
      </c>
      <c r="AC265" s="23">
        <f>STAFFPLAN_CWS!$D68</f>
        <v>0.5</v>
      </c>
      <c r="AD265" s="23">
        <f>STAFFPLAN_CWS!$D68</f>
        <v>0.5</v>
      </c>
      <c r="AE265" s="23">
        <f>STAFFPLAN_CWS!$D68</f>
        <v>0.5</v>
      </c>
      <c r="AF265" s="23">
        <f>STAFFPLAN_CWS!$E68</f>
        <v>1</v>
      </c>
      <c r="AG265" s="23">
        <f>STAFFPLAN_CWS!$E68</f>
        <v>1</v>
      </c>
      <c r="AH265" s="23">
        <f>STAFFPLAN_CWS!$E68</f>
        <v>1</v>
      </c>
      <c r="AI265" s="23">
        <f>STAFFPLAN_CWS!$E68</f>
        <v>1</v>
      </c>
      <c r="AJ265" s="23">
        <f>STAFFPLAN_CWS!$E68</f>
        <v>1</v>
      </c>
      <c r="AK265" s="23">
        <f>STAFFPLAN_CWS!$E68</f>
        <v>1</v>
      </c>
      <c r="AL265" s="23">
        <f>STAFFPLAN_CWS!$E68</f>
        <v>1</v>
      </c>
      <c r="AM265" s="23">
        <f>STAFFPLAN_CWS!$E68</f>
        <v>1</v>
      </c>
      <c r="AN265" s="23">
        <f>STAFFPLAN_CWS!$E68</f>
        <v>1</v>
      </c>
      <c r="AO265" s="23">
        <f>STAFFPLAN_CWS!$E68</f>
        <v>1</v>
      </c>
      <c r="AP265" s="23">
        <f>STAFFPLAN_CWS!$E68</f>
        <v>1</v>
      </c>
      <c r="AQ265" s="23">
        <f>STAFFPLAN_CWS!$E68</f>
        <v>1</v>
      </c>
      <c r="AR265" s="23">
        <f>STAFFPLAN_CWS!$F68</f>
        <v>1</v>
      </c>
      <c r="AS265" s="23">
        <f>STAFFPLAN_CWS!$F68</f>
        <v>1</v>
      </c>
      <c r="AT265" s="23">
        <f>STAFFPLAN_CWS!$F68</f>
        <v>1</v>
      </c>
      <c r="AU265" s="23">
        <f>STAFFPLAN_CWS!$F68</f>
        <v>1</v>
      </c>
      <c r="AV265" s="23">
        <f>STAFFPLAN_CWS!$F68</f>
        <v>1</v>
      </c>
      <c r="AW265" s="23">
        <f>STAFFPLAN_CWS!$F68</f>
        <v>1</v>
      </c>
      <c r="AX265" s="23">
        <f>STAFFPLAN_CWS!$F68</f>
        <v>1</v>
      </c>
      <c r="AY265" s="23">
        <f>STAFFPLAN_CWS!$F68</f>
        <v>1</v>
      </c>
      <c r="AZ265" s="23">
        <f>STAFFPLAN_CWS!$F68</f>
        <v>1</v>
      </c>
      <c r="BA265" s="23">
        <f>STAFFPLAN_CWS!$F68</f>
        <v>1</v>
      </c>
      <c r="BB265" s="23">
        <f>STAFFPLAN_CWS!$F68</f>
        <v>1</v>
      </c>
      <c r="BC265" s="23">
        <f>STAFFPLAN_CWS!$F68</f>
        <v>1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t="12.75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t="12.75" outlineLevel="2" x14ac:dyDescent="0.15">
      <c r="A267" s="47" t="s">
        <v>716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t="12.75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t="12.75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t="12.75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t="12.75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t="12.75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t="12.75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t="12.75" outlineLevel="2" x14ac:dyDescent="0.15">
      <c r="A274" s="47" t="s">
        <v>716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t="12.75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t="12.75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t="12.75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0</v>
      </c>
      <c r="I277" s="26">
        <f t="shared" si="153"/>
        <v>0</v>
      </c>
      <c r="J277" s="26">
        <f t="shared" si="153"/>
        <v>0</v>
      </c>
      <c r="K277" s="26">
        <f t="shared" si="153"/>
        <v>0</v>
      </c>
      <c r="L277" s="26">
        <f t="shared" si="153"/>
        <v>0</v>
      </c>
      <c r="M277" s="26">
        <f t="shared" si="153"/>
        <v>2000000</v>
      </c>
      <c r="N277" s="26">
        <f t="shared" si="153"/>
        <v>0</v>
      </c>
      <c r="O277" s="26">
        <f t="shared" si="153"/>
        <v>0</v>
      </c>
      <c r="P277" s="26">
        <f t="shared" si="153"/>
        <v>0</v>
      </c>
      <c r="Q277" s="26">
        <f t="shared" si="153"/>
        <v>0</v>
      </c>
      <c r="R277" s="26">
        <f t="shared" si="153"/>
        <v>0</v>
      </c>
      <c r="S277" s="26">
        <f t="shared" si="153"/>
        <v>0</v>
      </c>
      <c r="T277" s="26">
        <f t="shared" si="153"/>
        <v>1000000</v>
      </c>
      <c r="U277" s="26">
        <f t="shared" si="153"/>
        <v>1000000</v>
      </c>
      <c r="V277" s="26">
        <f t="shared" si="153"/>
        <v>1000000</v>
      </c>
      <c r="W277" s="26">
        <f t="shared" si="153"/>
        <v>0</v>
      </c>
      <c r="X277" s="26">
        <f t="shared" si="153"/>
        <v>0</v>
      </c>
      <c r="Y277" s="26">
        <f t="shared" si="153"/>
        <v>0</v>
      </c>
      <c r="Z277" s="26">
        <f t="shared" si="153"/>
        <v>0</v>
      </c>
      <c r="AA277" s="26">
        <f t="shared" si="153"/>
        <v>0</v>
      </c>
      <c r="AB277" s="26">
        <f t="shared" si="153"/>
        <v>0</v>
      </c>
      <c r="AC277" s="26">
        <f t="shared" si="153"/>
        <v>0</v>
      </c>
      <c r="AD277" s="26">
        <f t="shared" si="153"/>
        <v>0</v>
      </c>
      <c r="AE277" s="26">
        <f t="shared" si="153"/>
        <v>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t="12.75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3000000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5000000</v>
      </c>
    </row>
    <row r="279" spans="1:68" ht="12.75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0</v>
      </c>
      <c r="I279" s="26">
        <f t="shared" si="155"/>
        <v>0</v>
      </c>
      <c r="J279" s="26">
        <f t="shared" si="155"/>
        <v>0</v>
      </c>
      <c r="K279" s="26">
        <f t="shared" si="155"/>
        <v>0</v>
      </c>
      <c r="L279" s="26">
        <f t="shared" si="155"/>
        <v>0</v>
      </c>
      <c r="M279" s="26">
        <f t="shared" si="155"/>
        <v>2000000</v>
      </c>
      <c r="N279" s="26">
        <f t="shared" si="155"/>
        <v>0</v>
      </c>
      <c r="O279" s="26">
        <f t="shared" si="155"/>
        <v>0</v>
      </c>
      <c r="P279" s="26">
        <f t="shared" si="155"/>
        <v>0</v>
      </c>
      <c r="Q279" s="26">
        <f t="shared" si="155"/>
        <v>0</v>
      </c>
      <c r="R279" s="26">
        <f t="shared" si="155"/>
        <v>0</v>
      </c>
      <c r="S279" s="26">
        <f t="shared" si="155"/>
        <v>0</v>
      </c>
      <c r="T279" s="26">
        <f t="shared" si="155"/>
        <v>1000000</v>
      </c>
      <c r="U279" s="26">
        <f t="shared" si="155"/>
        <v>1000000</v>
      </c>
      <c r="V279" s="26">
        <f t="shared" si="155"/>
        <v>1000000</v>
      </c>
      <c r="W279" s="26">
        <f t="shared" si="155"/>
        <v>0</v>
      </c>
      <c r="X279" s="26">
        <f t="shared" si="155"/>
        <v>0</v>
      </c>
      <c r="Y279" s="26">
        <f t="shared" si="155"/>
        <v>0</v>
      </c>
      <c r="Z279" s="26">
        <f t="shared" si="155"/>
        <v>0</v>
      </c>
      <c r="AA279" s="26">
        <f t="shared" si="155"/>
        <v>0</v>
      </c>
      <c r="AB279" s="26">
        <f t="shared" si="155"/>
        <v>0</v>
      </c>
      <c r="AC279" s="26">
        <f t="shared" si="155"/>
        <v>0</v>
      </c>
      <c r="AD279" s="26">
        <f t="shared" si="155"/>
        <v>0</v>
      </c>
      <c r="AE279" s="26">
        <f t="shared" si="155"/>
        <v>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5000000</v>
      </c>
    </row>
    <row r="280" spans="1:68" ht="12.75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3000000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5000000</v>
      </c>
    </row>
    <row r="281" spans="1:68" ht="12.75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t="12.75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t="12.75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t="12.75" outlineLevel="2" x14ac:dyDescent="0.15">
      <c r="A284" s="47" t="str">
        <f>STAFFPLAN_CWS!$A$177</f>
        <v>Pensión</v>
      </c>
      <c r="B284" s="32">
        <f>STAFFPLAN_CWS!C177</f>
        <v>0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t="12.75" outlineLevel="2" x14ac:dyDescent="0.15">
      <c r="A285" s="47" t="str">
        <f>STAFFPLAN_CWS!$A$178</f>
        <v>Salud</v>
      </c>
      <c r="B285" s="32">
        <f>STAFFPLAN_CWS!C178</f>
        <v>0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t="12.75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t="12.75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t="12.75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t="12.75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t="12.75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t="12.75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t="12.75" outlineLevel="2" x14ac:dyDescent="0.15">
      <c r="A292" s="47" t="str">
        <f>STAFFPLAN_CWS!A183</f>
        <v>Transporte</v>
      </c>
      <c r="B292" s="26">
        <f>STAFFPLAN_CWS!C183</f>
        <v>0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t="12.75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t="12.75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t="12.75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t="12.75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t="12.75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0</v>
      </c>
      <c r="I297" s="26">
        <f t="shared" si="162"/>
        <v>0</v>
      </c>
      <c r="J297" s="26">
        <f t="shared" si="162"/>
        <v>0</v>
      </c>
      <c r="K297" s="26">
        <f t="shared" si="162"/>
        <v>0</v>
      </c>
      <c r="L297" s="26">
        <f t="shared" si="162"/>
        <v>0</v>
      </c>
      <c r="M297" s="26">
        <f t="shared" si="162"/>
        <v>2000000</v>
      </c>
      <c r="N297" s="26">
        <f t="shared" si="162"/>
        <v>0</v>
      </c>
      <c r="O297" s="26">
        <f t="shared" si="162"/>
        <v>0</v>
      </c>
      <c r="P297" s="26">
        <f t="shared" si="162"/>
        <v>0</v>
      </c>
      <c r="Q297" s="26">
        <f t="shared" si="162"/>
        <v>0</v>
      </c>
      <c r="R297" s="26">
        <f t="shared" si="162"/>
        <v>0</v>
      </c>
      <c r="S297" s="26">
        <f t="shared" si="162"/>
        <v>0</v>
      </c>
      <c r="T297" s="26">
        <f t="shared" si="162"/>
        <v>1000000</v>
      </c>
      <c r="U297" s="26">
        <f t="shared" si="162"/>
        <v>1000000</v>
      </c>
      <c r="V297" s="26">
        <f t="shared" si="162"/>
        <v>1000000</v>
      </c>
      <c r="W297" s="26">
        <f t="shared" si="162"/>
        <v>0</v>
      </c>
      <c r="X297" s="26">
        <f t="shared" si="162"/>
        <v>0</v>
      </c>
      <c r="Y297" s="26">
        <f t="shared" si="162"/>
        <v>0</v>
      </c>
      <c r="Z297" s="26">
        <f t="shared" si="162"/>
        <v>0</v>
      </c>
      <c r="AA297" s="26">
        <f t="shared" si="162"/>
        <v>0</v>
      </c>
      <c r="AB297" s="26">
        <f t="shared" si="162"/>
        <v>0</v>
      </c>
      <c r="AC297" s="26">
        <f t="shared" si="162"/>
        <v>0</v>
      </c>
      <c r="AD297" s="26">
        <f t="shared" si="162"/>
        <v>0</v>
      </c>
      <c r="AE297" s="26">
        <f t="shared" si="162"/>
        <v>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5000000</v>
      </c>
    </row>
    <row r="298" spans="1:68" ht="12.75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3000000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5000000</v>
      </c>
    </row>
    <row r="299" spans="1:68" ht="12.75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t="12.75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t="12.75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t="12.75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t="12.75" outlineLevel="2" x14ac:dyDescent="0.15">
      <c r="A303" s="47" t="s">
        <v>62</v>
      </c>
      <c r="G303" s="23">
        <f>STAFFPLAN_CWS!$B78</f>
        <v>0.5</v>
      </c>
      <c r="H303" s="23">
        <f>STAFFPLAN_CWS!$C78</f>
        <v>0.5</v>
      </c>
      <c r="I303" s="23">
        <f>STAFFPLAN_CWS!$C78</f>
        <v>0.5</v>
      </c>
      <c r="J303" s="23">
        <f>STAFFPLAN_CWS!$C78</f>
        <v>0.5</v>
      </c>
      <c r="K303" s="23">
        <f>STAFFPLAN_CWS!$C78</f>
        <v>0.5</v>
      </c>
      <c r="L303" s="23">
        <f>STAFFPLAN_CWS!$C78</f>
        <v>0.5</v>
      </c>
      <c r="M303" s="23">
        <f>STAFFPLAN_CWS!$C78</f>
        <v>0.5</v>
      </c>
      <c r="N303" s="23">
        <f>STAFFPLAN_CWS!$C78</f>
        <v>0.5</v>
      </c>
      <c r="O303" s="23">
        <f>STAFFPLAN_CWS!$C78</f>
        <v>0.5</v>
      </c>
      <c r="P303" s="23">
        <f>STAFFPLAN_CWS!$C78</f>
        <v>0.5</v>
      </c>
      <c r="Q303" s="23">
        <f>STAFFPLAN_CWS!$C78</f>
        <v>0.5</v>
      </c>
      <c r="R303" s="23">
        <f>STAFFPLAN_CWS!$C78</f>
        <v>0.5</v>
      </c>
      <c r="S303" s="23">
        <f>STAFFPLAN_CWS!$C78</f>
        <v>0.5</v>
      </c>
      <c r="T303" s="23">
        <f>STAFFPLAN_CWS!$D78</f>
        <v>0.5</v>
      </c>
      <c r="U303" s="23">
        <f>STAFFPLAN_CWS!$D78</f>
        <v>0.5</v>
      </c>
      <c r="V303" s="23">
        <f>STAFFPLAN_CWS!$D78</f>
        <v>0.5</v>
      </c>
      <c r="W303" s="23">
        <f>STAFFPLAN_CWS!$D78</f>
        <v>0.5</v>
      </c>
      <c r="X303" s="23">
        <f>STAFFPLAN_CWS!$D78</f>
        <v>0.5</v>
      </c>
      <c r="Y303" s="23">
        <f>STAFFPLAN_CWS!$D78</f>
        <v>0.5</v>
      </c>
      <c r="Z303" s="23">
        <f>STAFFPLAN_CWS!$D78</f>
        <v>0.5</v>
      </c>
      <c r="AA303" s="23">
        <f>STAFFPLAN_CWS!$D78</f>
        <v>0.5</v>
      </c>
      <c r="AB303" s="23">
        <f>STAFFPLAN_CWS!$D78</f>
        <v>0.5</v>
      </c>
      <c r="AC303" s="23">
        <f>STAFFPLAN_CWS!$D78</f>
        <v>0.5</v>
      </c>
      <c r="AD303" s="23">
        <f>STAFFPLAN_CWS!$D78</f>
        <v>0.5</v>
      </c>
      <c r="AE303" s="23">
        <f>STAFFPLAN_CWS!$D78</f>
        <v>0.5</v>
      </c>
      <c r="AF303" s="23">
        <f>STAFFPLAN_CWS!$E78</f>
        <v>1</v>
      </c>
      <c r="AG303" s="23">
        <f>STAFFPLAN_CWS!$E78</f>
        <v>1</v>
      </c>
      <c r="AH303" s="23">
        <f>STAFFPLAN_CWS!$E78</f>
        <v>1</v>
      </c>
      <c r="AI303" s="23">
        <f>STAFFPLAN_CWS!$E78</f>
        <v>1</v>
      </c>
      <c r="AJ303" s="23">
        <f>STAFFPLAN_CWS!$E78</f>
        <v>1</v>
      </c>
      <c r="AK303" s="23">
        <f>STAFFPLAN_CWS!$E78</f>
        <v>1</v>
      </c>
      <c r="AL303" s="23">
        <f>STAFFPLAN_CWS!$E78</f>
        <v>1</v>
      </c>
      <c r="AM303" s="23">
        <f>STAFFPLAN_CWS!$E78</f>
        <v>1</v>
      </c>
      <c r="AN303" s="23">
        <f>STAFFPLAN_CWS!$E78</f>
        <v>1</v>
      </c>
      <c r="AO303" s="23">
        <f>STAFFPLAN_CWS!$E78</f>
        <v>1</v>
      </c>
      <c r="AP303" s="23">
        <f>STAFFPLAN_CWS!$E78</f>
        <v>1</v>
      </c>
      <c r="AQ303" s="23">
        <f>STAFFPLAN_CWS!$E78</f>
        <v>1</v>
      </c>
      <c r="AR303" s="23">
        <f>STAFFPLAN_CWS!$F78</f>
        <v>1</v>
      </c>
      <c r="AS303" s="23">
        <f>STAFFPLAN_CWS!$F78</f>
        <v>1</v>
      </c>
      <c r="AT303" s="23">
        <f>STAFFPLAN_CWS!$F78</f>
        <v>1</v>
      </c>
      <c r="AU303" s="23">
        <f>STAFFPLAN_CWS!$F78</f>
        <v>1</v>
      </c>
      <c r="AV303" s="23">
        <f>STAFFPLAN_CWS!$F78</f>
        <v>1</v>
      </c>
      <c r="AW303" s="23">
        <f>STAFFPLAN_CWS!$F78</f>
        <v>1</v>
      </c>
      <c r="AX303" s="23">
        <f>STAFFPLAN_CWS!$F78</f>
        <v>1</v>
      </c>
      <c r="AY303" s="23">
        <f>STAFFPLAN_CWS!$F78</f>
        <v>1</v>
      </c>
      <c r="AZ303" s="23">
        <f>STAFFPLAN_CWS!$F78</f>
        <v>1</v>
      </c>
      <c r="BA303" s="23">
        <f>STAFFPLAN_CWS!$F78</f>
        <v>1</v>
      </c>
      <c r="BB303" s="23">
        <f>STAFFPLAN_CWS!$F78</f>
        <v>1</v>
      </c>
      <c r="BC303" s="23">
        <f>STAFFPLAN_CWS!$F78</f>
        <v>1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t="12.75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t="12.75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ht="12.75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ht="12.75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t="12.75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0</v>
      </c>
      <c r="I308" s="26">
        <f t="shared" si="170"/>
        <v>0</v>
      </c>
      <c r="J308" s="26">
        <f t="shared" si="170"/>
        <v>0</v>
      </c>
      <c r="K308" s="26">
        <f t="shared" si="170"/>
        <v>0</v>
      </c>
      <c r="L308" s="26">
        <f t="shared" si="170"/>
        <v>0</v>
      </c>
      <c r="M308" s="26">
        <f t="shared" si="170"/>
        <v>0</v>
      </c>
      <c r="N308" s="26">
        <f t="shared" si="170"/>
        <v>0</v>
      </c>
      <c r="O308" s="26">
        <f t="shared" si="170"/>
        <v>0</v>
      </c>
      <c r="P308" s="26">
        <f t="shared" si="170"/>
        <v>0</v>
      </c>
      <c r="Q308" s="26">
        <f t="shared" si="170"/>
        <v>0</v>
      </c>
      <c r="R308" s="26">
        <f t="shared" si="170"/>
        <v>0</v>
      </c>
      <c r="S308" s="26">
        <f t="shared" si="170"/>
        <v>0</v>
      </c>
      <c r="T308" s="26">
        <f t="shared" si="170"/>
        <v>0</v>
      </c>
      <c r="U308" s="26">
        <f t="shared" si="170"/>
        <v>0</v>
      </c>
      <c r="V308" s="26">
        <f t="shared" si="170"/>
        <v>0</v>
      </c>
      <c r="W308" s="26">
        <f t="shared" si="170"/>
        <v>0</v>
      </c>
      <c r="X308" s="26">
        <f t="shared" si="170"/>
        <v>0</v>
      </c>
      <c r="Y308" s="26">
        <f t="shared" si="170"/>
        <v>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t="12.75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t="12.75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t="12.75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t="12.75" outlineLevel="2" x14ac:dyDescent="0.15">
      <c r="A312" s="47" t="s">
        <v>62</v>
      </c>
      <c r="G312" s="23">
        <f>STAFFPLAN_CWS!$B82</f>
        <v>0.5</v>
      </c>
      <c r="H312" s="23">
        <f>STAFFPLAN_CWS!$C82</f>
        <v>0.5</v>
      </c>
      <c r="I312" s="23">
        <f>STAFFPLAN_CWS!$C82</f>
        <v>0.5</v>
      </c>
      <c r="J312" s="23">
        <f>STAFFPLAN_CWS!$C82</f>
        <v>0.5</v>
      </c>
      <c r="K312" s="23">
        <f>STAFFPLAN_CWS!$C82</f>
        <v>0.5</v>
      </c>
      <c r="L312" s="23">
        <f>STAFFPLAN_CWS!$C82</f>
        <v>0.5</v>
      </c>
      <c r="M312" s="23">
        <f>STAFFPLAN_CWS!$C82</f>
        <v>0.5</v>
      </c>
      <c r="N312" s="23">
        <f>STAFFPLAN_CWS!$C82</f>
        <v>0.5</v>
      </c>
      <c r="O312" s="23">
        <f>STAFFPLAN_CWS!$C82</f>
        <v>0.5</v>
      </c>
      <c r="P312" s="23">
        <f>STAFFPLAN_CWS!$C82</f>
        <v>0.5</v>
      </c>
      <c r="Q312" s="23">
        <f>STAFFPLAN_CWS!$C82</f>
        <v>0.5</v>
      </c>
      <c r="R312" s="23">
        <f>STAFFPLAN_CWS!$C82</f>
        <v>0.5</v>
      </c>
      <c r="S312" s="23">
        <f>STAFFPLAN_CWS!$C82</f>
        <v>0.5</v>
      </c>
      <c r="T312" s="23">
        <f>STAFFPLAN_CWS!$D82</f>
        <v>0.5</v>
      </c>
      <c r="U312" s="23">
        <f>STAFFPLAN_CWS!$D82</f>
        <v>0.5</v>
      </c>
      <c r="V312" s="23">
        <f>STAFFPLAN_CWS!$D82</f>
        <v>0.5</v>
      </c>
      <c r="W312" s="23">
        <f>STAFFPLAN_CWS!$D82</f>
        <v>0.5</v>
      </c>
      <c r="X312" s="23">
        <f>STAFFPLAN_CWS!$D82</f>
        <v>0.5</v>
      </c>
      <c r="Y312" s="23">
        <f>STAFFPLAN_CWS!$D82</f>
        <v>0.5</v>
      </c>
      <c r="Z312" s="23">
        <f>STAFFPLAN_CWS!$D82</f>
        <v>0.5</v>
      </c>
      <c r="AA312" s="23">
        <f>STAFFPLAN_CWS!$D82</f>
        <v>0.5</v>
      </c>
      <c r="AB312" s="23">
        <f>STAFFPLAN_CWS!$D82</f>
        <v>0.5</v>
      </c>
      <c r="AC312" s="23">
        <f>STAFFPLAN_CWS!$D82</f>
        <v>0.5</v>
      </c>
      <c r="AD312" s="23">
        <f>STAFFPLAN_CWS!$D82</f>
        <v>0.5</v>
      </c>
      <c r="AE312" s="23">
        <f>STAFFPLAN_CWS!$D82</f>
        <v>0.5</v>
      </c>
      <c r="AF312" s="23">
        <f>STAFFPLAN_CWS!$E82</f>
        <v>1</v>
      </c>
      <c r="AG312" s="23">
        <f>STAFFPLAN_CWS!$E82</f>
        <v>1</v>
      </c>
      <c r="AH312" s="23">
        <f>STAFFPLAN_CWS!$E82</f>
        <v>1</v>
      </c>
      <c r="AI312" s="23">
        <f>STAFFPLAN_CWS!$E82</f>
        <v>1</v>
      </c>
      <c r="AJ312" s="23">
        <f>STAFFPLAN_CWS!$E82</f>
        <v>1</v>
      </c>
      <c r="AK312" s="23">
        <f>STAFFPLAN_CWS!$E82</f>
        <v>1</v>
      </c>
      <c r="AL312" s="23">
        <f>STAFFPLAN_CWS!$E82</f>
        <v>1</v>
      </c>
      <c r="AM312" s="23">
        <f>STAFFPLAN_CWS!$E82</f>
        <v>1</v>
      </c>
      <c r="AN312" s="23">
        <f>STAFFPLAN_CWS!$E82</f>
        <v>1</v>
      </c>
      <c r="AO312" s="23">
        <f>STAFFPLAN_CWS!$E82</f>
        <v>1</v>
      </c>
      <c r="AP312" s="23">
        <f>STAFFPLAN_CWS!$E82</f>
        <v>1</v>
      </c>
      <c r="AQ312" s="23">
        <f>STAFFPLAN_CWS!$E82</f>
        <v>1</v>
      </c>
      <c r="AR312" s="23">
        <f>STAFFPLAN_CWS!$F82</f>
        <v>1</v>
      </c>
      <c r="AS312" s="23">
        <f>STAFFPLAN_CWS!$F82</f>
        <v>1</v>
      </c>
      <c r="AT312" s="23">
        <f>STAFFPLAN_CWS!$F82</f>
        <v>1</v>
      </c>
      <c r="AU312" s="23">
        <f>STAFFPLAN_CWS!$F82</f>
        <v>1</v>
      </c>
      <c r="AV312" s="23">
        <f>STAFFPLAN_CWS!$F82</f>
        <v>1</v>
      </c>
      <c r="AW312" s="23">
        <f>STAFFPLAN_CWS!$F82</f>
        <v>1</v>
      </c>
      <c r="AX312" s="23">
        <f>STAFFPLAN_CWS!$F82</f>
        <v>1</v>
      </c>
      <c r="AY312" s="23">
        <f>STAFFPLAN_CWS!$F82</f>
        <v>1</v>
      </c>
      <c r="AZ312" s="23">
        <f>STAFFPLAN_CWS!$F82</f>
        <v>1</v>
      </c>
      <c r="BA312" s="23">
        <f>STAFFPLAN_CWS!$F82</f>
        <v>1</v>
      </c>
      <c r="BB312" s="23">
        <f>STAFFPLAN_CWS!$F82</f>
        <v>1</v>
      </c>
      <c r="BC312" s="23">
        <f>STAFFPLAN_CWS!$F82</f>
        <v>1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t="12.75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t="12.75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t="12.75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t="12.75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t="12.75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0</v>
      </c>
      <c r="I317" s="26">
        <f t="shared" si="178"/>
        <v>0</v>
      </c>
      <c r="J317" s="26">
        <f t="shared" si="178"/>
        <v>0</v>
      </c>
      <c r="K317" s="26">
        <f t="shared" si="178"/>
        <v>0</v>
      </c>
      <c r="L317" s="26">
        <f t="shared" si="178"/>
        <v>0</v>
      </c>
      <c r="M317" s="26">
        <f t="shared" si="178"/>
        <v>0</v>
      </c>
      <c r="N317" s="26">
        <f t="shared" si="178"/>
        <v>0</v>
      </c>
      <c r="O317" s="26">
        <f t="shared" si="178"/>
        <v>0</v>
      </c>
      <c r="P317" s="26">
        <f t="shared" si="178"/>
        <v>0</v>
      </c>
      <c r="Q317" s="26">
        <f t="shared" si="178"/>
        <v>0</v>
      </c>
      <c r="R317" s="26">
        <f t="shared" si="178"/>
        <v>0</v>
      </c>
      <c r="S317" s="26">
        <f t="shared" si="178"/>
        <v>0</v>
      </c>
      <c r="T317" s="26">
        <f t="shared" si="178"/>
        <v>0</v>
      </c>
      <c r="U317" s="26">
        <f t="shared" si="178"/>
        <v>0</v>
      </c>
      <c r="V317" s="26">
        <f t="shared" si="178"/>
        <v>0</v>
      </c>
      <c r="W317" s="26">
        <f t="shared" si="178"/>
        <v>0</v>
      </c>
      <c r="X317" s="26">
        <f t="shared" si="178"/>
        <v>0</v>
      </c>
      <c r="Y317" s="26">
        <f t="shared" si="178"/>
        <v>0</v>
      </c>
      <c r="Z317" s="26">
        <f t="shared" si="178"/>
        <v>0</v>
      </c>
      <c r="AA317" s="26">
        <f t="shared" si="178"/>
        <v>0</v>
      </c>
      <c r="AB317" s="26">
        <f t="shared" si="178"/>
        <v>0</v>
      </c>
      <c r="AC317" s="26">
        <f t="shared" si="178"/>
        <v>0</v>
      </c>
      <c r="AD317" s="26">
        <f t="shared" si="178"/>
        <v>0</v>
      </c>
      <c r="AE317" s="26">
        <f t="shared" si="178"/>
        <v>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t="12.75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t="12.75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t="12.75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t="12.75" outlineLevel="2" x14ac:dyDescent="0.15">
      <c r="A321" s="47" t="s">
        <v>62</v>
      </c>
      <c r="G321" s="23">
        <f>STAFFPLAN_CWS!$B86</f>
        <v>0.5</v>
      </c>
      <c r="H321" s="23">
        <f>STAFFPLAN_CWS!$C86</f>
        <v>0.5</v>
      </c>
      <c r="I321" s="23">
        <f>STAFFPLAN_CWS!$C86</f>
        <v>0.5</v>
      </c>
      <c r="J321" s="23">
        <f>STAFFPLAN_CWS!$C86</f>
        <v>0.5</v>
      </c>
      <c r="K321" s="23">
        <f>STAFFPLAN_CWS!$C86</f>
        <v>0.5</v>
      </c>
      <c r="L321" s="23">
        <f>STAFFPLAN_CWS!$C86</f>
        <v>0.5</v>
      </c>
      <c r="M321" s="23">
        <f>STAFFPLAN_CWS!$C86</f>
        <v>0.5</v>
      </c>
      <c r="N321" s="23">
        <f>STAFFPLAN_CWS!$C86</f>
        <v>0.5</v>
      </c>
      <c r="O321" s="23">
        <f>STAFFPLAN_CWS!$C86</f>
        <v>0.5</v>
      </c>
      <c r="P321" s="23">
        <f>STAFFPLAN_CWS!$C86</f>
        <v>0.5</v>
      </c>
      <c r="Q321" s="23">
        <f>STAFFPLAN_CWS!$C86</f>
        <v>0.5</v>
      </c>
      <c r="R321" s="23">
        <f>STAFFPLAN_CWS!$C86</f>
        <v>0.5</v>
      </c>
      <c r="S321" s="23">
        <f>STAFFPLAN_CWS!$C86</f>
        <v>0.5</v>
      </c>
      <c r="T321" s="23">
        <f>STAFFPLAN_CWS!$D86</f>
        <v>0.5</v>
      </c>
      <c r="U321" s="23">
        <f>STAFFPLAN_CWS!$D86</f>
        <v>0.5</v>
      </c>
      <c r="V321" s="23">
        <f>STAFFPLAN_CWS!$D86</f>
        <v>0.5</v>
      </c>
      <c r="W321" s="23">
        <f>STAFFPLAN_CWS!$D86</f>
        <v>0.5</v>
      </c>
      <c r="X321" s="23">
        <f>STAFFPLAN_CWS!$D86</f>
        <v>0.5</v>
      </c>
      <c r="Y321" s="23">
        <f>STAFFPLAN_CWS!$D86</f>
        <v>0.5</v>
      </c>
      <c r="Z321" s="23">
        <f>STAFFPLAN_CWS!$D86</f>
        <v>0.5</v>
      </c>
      <c r="AA321" s="23">
        <f>STAFFPLAN_CWS!$D86</f>
        <v>0.5</v>
      </c>
      <c r="AB321" s="23">
        <f>STAFFPLAN_CWS!$D86</f>
        <v>0.5</v>
      </c>
      <c r="AC321" s="23">
        <f>STAFFPLAN_CWS!$D86</f>
        <v>0.5</v>
      </c>
      <c r="AD321" s="23">
        <f>STAFFPLAN_CWS!$D86</f>
        <v>0.5</v>
      </c>
      <c r="AE321" s="23">
        <f>STAFFPLAN_CWS!$D86</f>
        <v>0.5</v>
      </c>
      <c r="AF321" s="23">
        <f>STAFFPLAN_CWS!$E86</f>
        <v>1</v>
      </c>
      <c r="AG321" s="23">
        <f>STAFFPLAN_CWS!$E86</f>
        <v>1</v>
      </c>
      <c r="AH321" s="23">
        <f>STAFFPLAN_CWS!$E86</f>
        <v>1</v>
      </c>
      <c r="AI321" s="23">
        <f>STAFFPLAN_CWS!$E86</f>
        <v>1</v>
      </c>
      <c r="AJ321" s="23">
        <f>STAFFPLAN_CWS!$E86</f>
        <v>1</v>
      </c>
      <c r="AK321" s="23">
        <f>STAFFPLAN_CWS!$E86</f>
        <v>1</v>
      </c>
      <c r="AL321" s="23">
        <f>STAFFPLAN_CWS!$E86</f>
        <v>1</v>
      </c>
      <c r="AM321" s="23">
        <f>STAFFPLAN_CWS!$E86</f>
        <v>1</v>
      </c>
      <c r="AN321" s="23">
        <f>STAFFPLAN_CWS!$E86</f>
        <v>1</v>
      </c>
      <c r="AO321" s="23">
        <f>STAFFPLAN_CWS!$E86</f>
        <v>1</v>
      </c>
      <c r="AP321" s="23">
        <f>STAFFPLAN_CWS!$E86</f>
        <v>1</v>
      </c>
      <c r="AQ321" s="23">
        <f>STAFFPLAN_CWS!$E86</f>
        <v>1</v>
      </c>
      <c r="AR321" s="23">
        <f>STAFFPLAN_CWS!$F86</f>
        <v>1</v>
      </c>
      <c r="AS321" s="23">
        <f>STAFFPLAN_CWS!$F86</f>
        <v>1</v>
      </c>
      <c r="AT321" s="23">
        <f>STAFFPLAN_CWS!$F86</f>
        <v>1</v>
      </c>
      <c r="AU321" s="23">
        <f>STAFFPLAN_CWS!$F86</f>
        <v>1</v>
      </c>
      <c r="AV321" s="23">
        <f>STAFFPLAN_CWS!$F86</f>
        <v>1</v>
      </c>
      <c r="AW321" s="23">
        <f>STAFFPLAN_CWS!$F86</f>
        <v>1</v>
      </c>
      <c r="AX321" s="23">
        <f>STAFFPLAN_CWS!$F86</f>
        <v>1</v>
      </c>
      <c r="AY321" s="23">
        <f>STAFFPLAN_CWS!$F86</f>
        <v>1</v>
      </c>
      <c r="AZ321" s="23">
        <f>STAFFPLAN_CWS!$F86</f>
        <v>1</v>
      </c>
      <c r="BA321" s="23">
        <f>STAFFPLAN_CWS!$F86</f>
        <v>1</v>
      </c>
      <c r="BB321" s="23">
        <f>STAFFPLAN_CWS!$F86</f>
        <v>1</v>
      </c>
      <c r="BC321" s="23">
        <f>STAFFPLAN_CWS!$F86</f>
        <v>1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t="12.75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t="12.75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t="12.75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t="12.75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t="12.75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t="12.75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t="12.75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t="12.75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t="12.75" outlineLevel="2" x14ac:dyDescent="0.15">
      <c r="A330" s="47" t="s">
        <v>62</v>
      </c>
      <c r="G330" s="23">
        <f>STAFFPLAN_CWS!$B90</f>
        <v>0.5</v>
      </c>
      <c r="H330" s="23">
        <f>STAFFPLAN_CWS!$C90</f>
        <v>0.5</v>
      </c>
      <c r="I330" s="23">
        <f>STAFFPLAN_CWS!$C90</f>
        <v>0.5</v>
      </c>
      <c r="J330" s="23">
        <f>STAFFPLAN_CWS!$C90</f>
        <v>0.5</v>
      </c>
      <c r="K330" s="23">
        <f>STAFFPLAN_CWS!$C90</f>
        <v>0.5</v>
      </c>
      <c r="L330" s="23">
        <f>STAFFPLAN_CWS!$C90</f>
        <v>0.5</v>
      </c>
      <c r="M330" s="23">
        <f>STAFFPLAN_CWS!$C90</f>
        <v>0.5</v>
      </c>
      <c r="N330" s="23">
        <f>STAFFPLAN_CWS!$C90</f>
        <v>0.5</v>
      </c>
      <c r="O330" s="23">
        <f>STAFFPLAN_CWS!$C90</f>
        <v>0.5</v>
      </c>
      <c r="P330" s="23">
        <f>STAFFPLAN_CWS!$C90</f>
        <v>0.5</v>
      </c>
      <c r="Q330" s="23">
        <f>STAFFPLAN_CWS!$C90</f>
        <v>0.5</v>
      </c>
      <c r="R330" s="23">
        <f>STAFFPLAN_CWS!$C90</f>
        <v>0.5</v>
      </c>
      <c r="S330" s="23">
        <f>STAFFPLAN_CWS!$C90</f>
        <v>0.5</v>
      </c>
      <c r="T330" s="23">
        <f>STAFFPLAN_CWS!$D90</f>
        <v>0.5</v>
      </c>
      <c r="U330" s="23">
        <f>STAFFPLAN_CWS!$D90</f>
        <v>0.5</v>
      </c>
      <c r="V330" s="23">
        <f>STAFFPLAN_CWS!$D90</f>
        <v>0.5</v>
      </c>
      <c r="W330" s="23">
        <f>STAFFPLAN_CWS!$D90</f>
        <v>0.5</v>
      </c>
      <c r="X330" s="23">
        <f>STAFFPLAN_CWS!$D90</f>
        <v>0.5</v>
      </c>
      <c r="Y330" s="23">
        <f>STAFFPLAN_CWS!$D90</f>
        <v>0.5</v>
      </c>
      <c r="Z330" s="23">
        <f>STAFFPLAN_CWS!$D90</f>
        <v>0.5</v>
      </c>
      <c r="AA330" s="23">
        <f>STAFFPLAN_CWS!$D90</f>
        <v>0.5</v>
      </c>
      <c r="AB330" s="23">
        <f>STAFFPLAN_CWS!$D90</f>
        <v>0.5</v>
      </c>
      <c r="AC330" s="23">
        <f>STAFFPLAN_CWS!$D90</f>
        <v>0.5</v>
      </c>
      <c r="AD330" s="23">
        <f>STAFFPLAN_CWS!$D90</f>
        <v>0.5</v>
      </c>
      <c r="AE330" s="23">
        <f>STAFFPLAN_CWS!$D90</f>
        <v>0.5</v>
      </c>
      <c r="AF330" s="23">
        <f>STAFFPLAN_CWS!$E90</f>
        <v>1</v>
      </c>
      <c r="AG330" s="23">
        <f>STAFFPLAN_CWS!$E90</f>
        <v>1</v>
      </c>
      <c r="AH330" s="23">
        <f>STAFFPLAN_CWS!$E90</f>
        <v>1</v>
      </c>
      <c r="AI330" s="23">
        <f>STAFFPLAN_CWS!$E90</f>
        <v>1</v>
      </c>
      <c r="AJ330" s="23">
        <f>STAFFPLAN_CWS!$E90</f>
        <v>1</v>
      </c>
      <c r="AK330" s="23">
        <f>STAFFPLAN_CWS!$E90</f>
        <v>1</v>
      </c>
      <c r="AL330" s="23">
        <f>STAFFPLAN_CWS!$E90</f>
        <v>1</v>
      </c>
      <c r="AM330" s="23">
        <f>STAFFPLAN_CWS!$E90</f>
        <v>1</v>
      </c>
      <c r="AN330" s="23">
        <f>STAFFPLAN_CWS!$E90</f>
        <v>1</v>
      </c>
      <c r="AO330" s="23">
        <f>STAFFPLAN_CWS!$E90</f>
        <v>1</v>
      </c>
      <c r="AP330" s="23">
        <f>STAFFPLAN_CWS!$E90</f>
        <v>1</v>
      </c>
      <c r="AQ330" s="23">
        <f>STAFFPLAN_CWS!$E90</f>
        <v>1</v>
      </c>
      <c r="AR330" s="23">
        <f>STAFFPLAN_CWS!$F90</f>
        <v>1</v>
      </c>
      <c r="AS330" s="23">
        <f>STAFFPLAN_CWS!$F90</f>
        <v>1</v>
      </c>
      <c r="AT330" s="23">
        <f>STAFFPLAN_CWS!$F90</f>
        <v>1</v>
      </c>
      <c r="AU330" s="23">
        <f>STAFFPLAN_CWS!$F90</f>
        <v>1</v>
      </c>
      <c r="AV330" s="23">
        <f>STAFFPLAN_CWS!$F90</f>
        <v>1</v>
      </c>
      <c r="AW330" s="23">
        <f>STAFFPLAN_CWS!$F90</f>
        <v>1</v>
      </c>
      <c r="AX330" s="23">
        <f>STAFFPLAN_CWS!$F90</f>
        <v>1</v>
      </c>
      <c r="AY330" s="23">
        <f>STAFFPLAN_CWS!$F90</f>
        <v>1</v>
      </c>
      <c r="AZ330" s="23">
        <f>STAFFPLAN_CWS!$F90</f>
        <v>1</v>
      </c>
      <c r="BA330" s="23">
        <f>STAFFPLAN_CWS!$F90</f>
        <v>1</v>
      </c>
      <c r="BB330" s="23">
        <f>STAFFPLAN_CWS!$F90</f>
        <v>1</v>
      </c>
      <c r="BC330" s="23">
        <f>STAFFPLAN_CWS!$F90</f>
        <v>1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t="12.75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t="12.75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t="12.75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t="12.75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t="12.75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t="12.75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t="12.75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t="12.75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t="12.75" outlineLevel="2" x14ac:dyDescent="0.15">
      <c r="A339" s="47" t="s">
        <v>62</v>
      </c>
      <c r="G339" s="23">
        <f>STAFFPLAN_CWS!$B94</f>
        <v>0.5</v>
      </c>
      <c r="H339" s="23">
        <f>STAFFPLAN_CWS!$C94</f>
        <v>0.5</v>
      </c>
      <c r="I339" s="23">
        <f>STAFFPLAN_CWS!$C94</f>
        <v>0.5</v>
      </c>
      <c r="J339" s="23">
        <f>STAFFPLAN_CWS!$C94</f>
        <v>0.5</v>
      </c>
      <c r="K339" s="23">
        <f>STAFFPLAN_CWS!$C94</f>
        <v>0.5</v>
      </c>
      <c r="L339" s="23">
        <f>STAFFPLAN_CWS!$C94</f>
        <v>0.5</v>
      </c>
      <c r="M339" s="23">
        <f>STAFFPLAN_CWS!$C94</f>
        <v>0.5</v>
      </c>
      <c r="N339" s="23">
        <f>STAFFPLAN_CWS!$C94</f>
        <v>0.5</v>
      </c>
      <c r="O339" s="23">
        <f>STAFFPLAN_CWS!$C94</f>
        <v>0.5</v>
      </c>
      <c r="P339" s="23">
        <f>STAFFPLAN_CWS!$C94</f>
        <v>0.5</v>
      </c>
      <c r="Q339" s="23">
        <f>STAFFPLAN_CWS!$C94</f>
        <v>0.5</v>
      </c>
      <c r="R339" s="23">
        <f>STAFFPLAN_CWS!$C94</f>
        <v>0.5</v>
      </c>
      <c r="S339" s="23">
        <f>STAFFPLAN_CWS!$C94</f>
        <v>0.5</v>
      </c>
      <c r="T339" s="23">
        <f>STAFFPLAN_CWS!$D94</f>
        <v>0.5</v>
      </c>
      <c r="U339" s="23">
        <f>STAFFPLAN_CWS!$D94</f>
        <v>0.5</v>
      </c>
      <c r="V339" s="23">
        <f>STAFFPLAN_CWS!$D94</f>
        <v>0.5</v>
      </c>
      <c r="W339" s="23">
        <f>STAFFPLAN_CWS!$D94</f>
        <v>0.5</v>
      </c>
      <c r="X339" s="23">
        <f>STAFFPLAN_CWS!$D94</f>
        <v>0.5</v>
      </c>
      <c r="Y339" s="23">
        <f>STAFFPLAN_CWS!$D94</f>
        <v>0.5</v>
      </c>
      <c r="Z339" s="23">
        <f>STAFFPLAN_CWS!$D94</f>
        <v>0.5</v>
      </c>
      <c r="AA339" s="23">
        <f>STAFFPLAN_CWS!$D94</f>
        <v>0.5</v>
      </c>
      <c r="AB339" s="23">
        <f>STAFFPLAN_CWS!$D94</f>
        <v>0.5</v>
      </c>
      <c r="AC339" s="23">
        <f>STAFFPLAN_CWS!$D94</f>
        <v>0.5</v>
      </c>
      <c r="AD339" s="23">
        <f>STAFFPLAN_CWS!$D94</f>
        <v>0.5</v>
      </c>
      <c r="AE339" s="23">
        <f>STAFFPLAN_CWS!$D94</f>
        <v>0.5</v>
      </c>
      <c r="AF339" s="23">
        <f>STAFFPLAN_CWS!$E94</f>
        <v>1</v>
      </c>
      <c r="AG339" s="23">
        <f>STAFFPLAN_CWS!$E94</f>
        <v>1</v>
      </c>
      <c r="AH339" s="23">
        <f>STAFFPLAN_CWS!$E94</f>
        <v>1</v>
      </c>
      <c r="AI339" s="23">
        <f>STAFFPLAN_CWS!$E94</f>
        <v>1</v>
      </c>
      <c r="AJ339" s="23">
        <f>STAFFPLAN_CWS!$E94</f>
        <v>1</v>
      </c>
      <c r="AK339" s="23">
        <f>STAFFPLAN_CWS!$E94</f>
        <v>1</v>
      </c>
      <c r="AL339" s="23">
        <f>STAFFPLAN_CWS!$E94</f>
        <v>1</v>
      </c>
      <c r="AM339" s="23">
        <f>STAFFPLAN_CWS!$E94</f>
        <v>1</v>
      </c>
      <c r="AN339" s="23">
        <f>STAFFPLAN_CWS!$E94</f>
        <v>1</v>
      </c>
      <c r="AO339" s="23">
        <f>STAFFPLAN_CWS!$E94</f>
        <v>1</v>
      </c>
      <c r="AP339" s="23">
        <f>STAFFPLAN_CWS!$E94</f>
        <v>1</v>
      </c>
      <c r="AQ339" s="23">
        <f>STAFFPLAN_CWS!$E94</f>
        <v>1</v>
      </c>
      <c r="AR339" s="23">
        <f>STAFFPLAN_CWS!$F94</f>
        <v>1</v>
      </c>
      <c r="AS339" s="23">
        <f>STAFFPLAN_CWS!$F94</f>
        <v>1</v>
      </c>
      <c r="AT339" s="23">
        <f>STAFFPLAN_CWS!$F94</f>
        <v>1</v>
      </c>
      <c r="AU339" s="23">
        <f>STAFFPLAN_CWS!$F94</f>
        <v>1</v>
      </c>
      <c r="AV339" s="23">
        <f>STAFFPLAN_CWS!$F94</f>
        <v>1</v>
      </c>
      <c r="AW339" s="23">
        <f>STAFFPLAN_CWS!$F94</f>
        <v>1</v>
      </c>
      <c r="AX339" s="23">
        <f>STAFFPLAN_CWS!$F94</f>
        <v>1</v>
      </c>
      <c r="AY339" s="23">
        <f>STAFFPLAN_CWS!$F94</f>
        <v>1</v>
      </c>
      <c r="AZ339" s="23">
        <f>STAFFPLAN_CWS!$F94</f>
        <v>1</v>
      </c>
      <c r="BA339" s="23">
        <f>STAFFPLAN_CWS!$F94</f>
        <v>1</v>
      </c>
      <c r="BB339" s="23">
        <f>STAFFPLAN_CWS!$F94</f>
        <v>1</v>
      </c>
      <c r="BC339" s="23">
        <f>STAFFPLAN_CWS!$F94</f>
        <v>1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t="12.75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t="12.75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ht="12.75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ht="12.75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t="12.75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t="12.75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t="12.75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t="12.75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t="12.75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0.5</v>
      </c>
      <c r="I348" s="23">
        <f>STAFFPLAN_CWS!$C98</f>
        <v>0.5</v>
      </c>
      <c r="J348" s="23">
        <f>STAFFPLAN_CWS!$C98</f>
        <v>0.5</v>
      </c>
      <c r="K348" s="23">
        <f>STAFFPLAN_CWS!$C98</f>
        <v>0.5</v>
      </c>
      <c r="L348" s="23">
        <f>STAFFPLAN_CWS!$C98</f>
        <v>0.5</v>
      </c>
      <c r="M348" s="23">
        <f>STAFFPLAN_CWS!$C98</f>
        <v>0.5</v>
      </c>
      <c r="N348" s="23">
        <f>STAFFPLAN_CWS!$C98</f>
        <v>0.5</v>
      </c>
      <c r="O348" s="23">
        <f>STAFFPLAN_CWS!$C98</f>
        <v>0.5</v>
      </c>
      <c r="P348" s="23">
        <f>STAFFPLAN_CWS!$C98</f>
        <v>0.5</v>
      </c>
      <c r="Q348" s="23">
        <f>STAFFPLAN_CWS!$C98</f>
        <v>0.5</v>
      </c>
      <c r="R348" s="23">
        <f>STAFFPLAN_CWS!$C98</f>
        <v>0.5</v>
      </c>
      <c r="S348" s="23">
        <f>STAFFPLAN_CWS!$C98</f>
        <v>0.5</v>
      </c>
      <c r="T348" s="23">
        <f>STAFFPLAN_CWS!$D98</f>
        <v>0.5</v>
      </c>
      <c r="U348" s="23">
        <f>STAFFPLAN_CWS!$D98</f>
        <v>0.5</v>
      </c>
      <c r="V348" s="23">
        <f>STAFFPLAN_CWS!$D98</f>
        <v>0.5</v>
      </c>
      <c r="W348" s="23">
        <f>STAFFPLAN_CWS!$D98</f>
        <v>0.5</v>
      </c>
      <c r="X348" s="23">
        <f>STAFFPLAN_CWS!$D98</f>
        <v>0.5</v>
      </c>
      <c r="Y348" s="23">
        <f>STAFFPLAN_CWS!$D98</f>
        <v>0.5</v>
      </c>
      <c r="Z348" s="23">
        <f>STAFFPLAN_CWS!$D98</f>
        <v>0.5</v>
      </c>
      <c r="AA348" s="23">
        <f>STAFFPLAN_CWS!$D98</f>
        <v>0.5</v>
      </c>
      <c r="AB348" s="23">
        <f>STAFFPLAN_CWS!$D98</f>
        <v>0.5</v>
      </c>
      <c r="AC348" s="23">
        <f>STAFFPLAN_CWS!$D98</f>
        <v>0.5</v>
      </c>
      <c r="AD348" s="23">
        <f>STAFFPLAN_CWS!$D98</f>
        <v>0.5</v>
      </c>
      <c r="AE348" s="23">
        <f>STAFFPLAN_CWS!$D98</f>
        <v>0.5</v>
      </c>
      <c r="AF348" s="23">
        <f>STAFFPLAN_CWS!$E98</f>
        <v>1</v>
      </c>
      <c r="AG348" s="23">
        <f>STAFFPLAN_CWS!$E98</f>
        <v>1</v>
      </c>
      <c r="AH348" s="23">
        <f>STAFFPLAN_CWS!$E98</f>
        <v>1</v>
      </c>
      <c r="AI348" s="23">
        <f>STAFFPLAN_CWS!$E98</f>
        <v>1</v>
      </c>
      <c r="AJ348" s="23">
        <f>STAFFPLAN_CWS!$E98</f>
        <v>1</v>
      </c>
      <c r="AK348" s="23">
        <f>STAFFPLAN_CWS!$E98</f>
        <v>1</v>
      </c>
      <c r="AL348" s="23">
        <f>STAFFPLAN_CWS!$E98</f>
        <v>1</v>
      </c>
      <c r="AM348" s="23">
        <f>STAFFPLAN_CWS!$E98</f>
        <v>1</v>
      </c>
      <c r="AN348" s="23">
        <f>STAFFPLAN_CWS!$E98</f>
        <v>1</v>
      </c>
      <c r="AO348" s="23">
        <f>STAFFPLAN_CWS!$E98</f>
        <v>1</v>
      </c>
      <c r="AP348" s="23">
        <f>STAFFPLAN_CWS!$E98</f>
        <v>1</v>
      </c>
      <c r="AQ348" s="23">
        <f>STAFFPLAN_CWS!$E98</f>
        <v>1</v>
      </c>
      <c r="AR348" s="23">
        <f>STAFFPLAN_CWS!$F98</f>
        <v>1</v>
      </c>
      <c r="AS348" s="23">
        <f>STAFFPLAN_CWS!$F98</f>
        <v>1</v>
      </c>
      <c r="AT348" s="23">
        <f>STAFFPLAN_CWS!$F98</f>
        <v>1</v>
      </c>
      <c r="AU348" s="23">
        <f>STAFFPLAN_CWS!$F98</f>
        <v>1</v>
      </c>
      <c r="AV348" s="23">
        <f>STAFFPLAN_CWS!$F98</f>
        <v>1</v>
      </c>
      <c r="AW348" s="23">
        <f>STAFFPLAN_CWS!$F98</f>
        <v>1</v>
      </c>
      <c r="AX348" s="23">
        <f>STAFFPLAN_CWS!$F98</f>
        <v>1</v>
      </c>
      <c r="AY348" s="23">
        <f>STAFFPLAN_CWS!$F98</f>
        <v>1</v>
      </c>
      <c r="AZ348" s="23">
        <f>STAFFPLAN_CWS!$F98</f>
        <v>1</v>
      </c>
      <c r="BA348" s="23">
        <f>STAFFPLAN_CWS!$F98</f>
        <v>1</v>
      </c>
      <c r="BB348" s="23">
        <f>STAFFPLAN_CWS!$F98</f>
        <v>1</v>
      </c>
      <c r="BC348" s="23">
        <f>STAFFPLAN_CWS!$F98</f>
        <v>1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t="12.75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t="12.75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t="12.75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t="12.75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t="12.75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t="12.75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t="12.75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t="12.75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t="12.75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ht="12.75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ht="12.75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ht="12.75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0</v>
      </c>
      <c r="I360" s="26">
        <f t="shared" ref="I360:BO360" si="219">I353+I344+I335+I326+I317+I308</f>
        <v>0</v>
      </c>
      <c r="J360" s="26">
        <f t="shared" si="219"/>
        <v>0</v>
      </c>
      <c r="K360" s="26">
        <f t="shared" si="219"/>
        <v>0</v>
      </c>
      <c r="L360" s="26">
        <f t="shared" si="219"/>
        <v>0</v>
      </c>
      <c r="M360" s="26">
        <f t="shared" si="219"/>
        <v>0</v>
      </c>
      <c r="N360" s="26">
        <f t="shared" si="219"/>
        <v>0</v>
      </c>
      <c r="O360" s="26">
        <f t="shared" si="219"/>
        <v>0</v>
      </c>
      <c r="P360" s="26">
        <f t="shared" si="219"/>
        <v>0</v>
      </c>
      <c r="Q360" s="26">
        <f t="shared" si="219"/>
        <v>0</v>
      </c>
      <c r="R360" s="26">
        <f t="shared" si="219"/>
        <v>0</v>
      </c>
      <c r="S360" s="26">
        <f t="shared" si="219"/>
        <v>0</v>
      </c>
      <c r="T360" s="26">
        <f t="shared" si="219"/>
        <v>0</v>
      </c>
      <c r="U360" s="26">
        <f t="shared" si="219"/>
        <v>0</v>
      </c>
      <c r="V360" s="26">
        <f t="shared" si="219"/>
        <v>0</v>
      </c>
      <c r="W360" s="26">
        <f t="shared" si="219"/>
        <v>0</v>
      </c>
      <c r="X360" s="26">
        <f t="shared" si="219"/>
        <v>0</v>
      </c>
      <c r="Y360" s="26">
        <f t="shared" si="219"/>
        <v>0</v>
      </c>
      <c r="Z360" s="26">
        <f t="shared" si="219"/>
        <v>0</v>
      </c>
      <c r="AA360" s="26">
        <f t="shared" si="219"/>
        <v>0</v>
      </c>
      <c r="AB360" s="26">
        <f t="shared" si="219"/>
        <v>0</v>
      </c>
      <c r="AC360" s="26">
        <f t="shared" si="219"/>
        <v>0</v>
      </c>
      <c r="AD360" s="26">
        <f t="shared" si="219"/>
        <v>0</v>
      </c>
      <c r="AE360" s="26">
        <f t="shared" si="219"/>
        <v>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0</v>
      </c>
    </row>
    <row r="361" spans="1:68" ht="12.75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0</v>
      </c>
    </row>
    <row r="362" spans="1:68" ht="12.75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0</v>
      </c>
      <c r="I362" s="26">
        <f t="shared" si="220"/>
        <v>0</v>
      </c>
      <c r="J362" s="26">
        <f t="shared" si="220"/>
        <v>0</v>
      </c>
      <c r="K362" s="26">
        <f t="shared" si="220"/>
        <v>0</v>
      </c>
      <c r="L362" s="26">
        <f t="shared" si="220"/>
        <v>0</v>
      </c>
      <c r="M362" s="26">
        <f t="shared" si="220"/>
        <v>0</v>
      </c>
      <c r="N362" s="26">
        <f t="shared" si="220"/>
        <v>0</v>
      </c>
      <c r="O362" s="26">
        <f t="shared" si="220"/>
        <v>0</v>
      </c>
      <c r="P362" s="26">
        <f t="shared" si="220"/>
        <v>0</v>
      </c>
      <c r="Q362" s="26">
        <f t="shared" si="220"/>
        <v>0</v>
      </c>
      <c r="R362" s="26">
        <f t="shared" si="220"/>
        <v>0</v>
      </c>
      <c r="S362" s="26">
        <f t="shared" si="220"/>
        <v>0</v>
      </c>
      <c r="T362" s="26">
        <f t="shared" si="220"/>
        <v>0</v>
      </c>
      <c r="U362" s="26">
        <f t="shared" si="220"/>
        <v>0</v>
      </c>
      <c r="V362" s="26">
        <f t="shared" si="220"/>
        <v>0</v>
      </c>
      <c r="W362" s="26">
        <f t="shared" si="220"/>
        <v>0</v>
      </c>
      <c r="X362" s="26">
        <f t="shared" si="220"/>
        <v>0</v>
      </c>
      <c r="Y362" s="26">
        <f t="shared" si="220"/>
        <v>0</v>
      </c>
      <c r="Z362" s="26">
        <f t="shared" si="220"/>
        <v>0</v>
      </c>
      <c r="AA362" s="26">
        <f t="shared" si="220"/>
        <v>0</v>
      </c>
      <c r="AB362" s="26">
        <f t="shared" si="220"/>
        <v>0</v>
      </c>
      <c r="AC362" s="26">
        <f t="shared" si="220"/>
        <v>0</v>
      </c>
      <c r="AD362" s="26">
        <f t="shared" si="220"/>
        <v>0</v>
      </c>
      <c r="AE362" s="26">
        <f t="shared" si="220"/>
        <v>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0</v>
      </c>
    </row>
    <row r="363" spans="1:68" ht="12.75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0</v>
      </c>
    </row>
    <row r="364" spans="1:68" ht="12.75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t="12.75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t="12.75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t="12.75" outlineLevel="2" x14ac:dyDescent="0.15">
      <c r="A367" s="47" t="str">
        <f>STAFFPLAN_CWS!$A$177</f>
        <v>Pensión</v>
      </c>
      <c r="B367" s="32">
        <f>STAFFPLAN_CWS!C177</f>
        <v>0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ht="12.75" outlineLevel="2" x14ac:dyDescent="0.15">
      <c r="A368" s="47" t="str">
        <f>STAFFPLAN_CWS!$A$178</f>
        <v>Salud</v>
      </c>
      <c r="B368" s="32">
        <f>STAFFPLAN_CWS!C178</f>
        <v>0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ht="12.75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ht="12.75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t="12.75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ht="12.75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ht="12.75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ht="12.75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t="12.75" outlineLevel="2" x14ac:dyDescent="0.15">
      <c r="A375" s="47" t="str">
        <f>STAFFPLAN_CWS!A183</f>
        <v>Transporte</v>
      </c>
      <c r="B375" s="26">
        <f>STAFFPLAN_CWS!C183</f>
        <v>0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t="12.75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ht="12.75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t="12.75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ht="12.75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ht="12.75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0</v>
      </c>
      <c r="I380" s="26">
        <f t="shared" si="226"/>
        <v>0</v>
      </c>
      <c r="J380" s="26">
        <f t="shared" si="226"/>
        <v>0</v>
      </c>
      <c r="K380" s="26">
        <f t="shared" si="226"/>
        <v>0</v>
      </c>
      <c r="L380" s="26">
        <f t="shared" si="226"/>
        <v>0</v>
      </c>
      <c r="M380" s="26">
        <f t="shared" si="226"/>
        <v>0</v>
      </c>
      <c r="N380" s="26">
        <f t="shared" si="226"/>
        <v>0</v>
      </c>
      <c r="O380" s="26">
        <f t="shared" si="226"/>
        <v>0</v>
      </c>
      <c r="P380" s="26">
        <f t="shared" si="226"/>
        <v>0</v>
      </c>
      <c r="Q380" s="26">
        <f t="shared" si="226"/>
        <v>0</v>
      </c>
      <c r="R380" s="26">
        <f t="shared" si="226"/>
        <v>0</v>
      </c>
      <c r="S380" s="26">
        <f t="shared" si="226"/>
        <v>0</v>
      </c>
      <c r="T380" s="26">
        <f t="shared" si="226"/>
        <v>0</v>
      </c>
      <c r="U380" s="26">
        <f t="shared" si="226"/>
        <v>0</v>
      </c>
      <c r="V380" s="26">
        <f t="shared" si="226"/>
        <v>0</v>
      </c>
      <c r="W380" s="26">
        <f t="shared" si="226"/>
        <v>0</v>
      </c>
      <c r="X380" s="26">
        <f t="shared" si="226"/>
        <v>0</v>
      </c>
      <c r="Y380" s="26">
        <f t="shared" si="226"/>
        <v>0</v>
      </c>
      <c r="Z380" s="26">
        <f t="shared" si="226"/>
        <v>0</v>
      </c>
      <c r="AA380" s="26">
        <f t="shared" si="226"/>
        <v>0</v>
      </c>
      <c r="AB380" s="26">
        <f t="shared" si="226"/>
        <v>0</v>
      </c>
      <c r="AC380" s="26">
        <f t="shared" si="226"/>
        <v>0</v>
      </c>
      <c r="AD380" s="26">
        <f t="shared" si="226"/>
        <v>0</v>
      </c>
      <c r="AE380" s="26">
        <f t="shared" si="226"/>
        <v>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0</v>
      </c>
    </row>
    <row r="381" spans="1:68" ht="12.75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0</v>
      </c>
    </row>
    <row r="382" spans="1:68" ht="12.75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t="12.75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t="12.75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t="12.75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t="12.75" outlineLevel="2" x14ac:dyDescent="0.15">
      <c r="A386" s="47" t="s">
        <v>62</v>
      </c>
      <c r="G386" s="23">
        <f>STAFFPLAN_CWS!$B109</f>
        <v>0.5</v>
      </c>
      <c r="H386" s="23">
        <f>STAFFPLAN_CWS!$C109</f>
        <v>0.5</v>
      </c>
      <c r="I386" s="23">
        <f>STAFFPLAN_CWS!$C109</f>
        <v>0.5</v>
      </c>
      <c r="J386" s="23">
        <f>STAFFPLAN_CWS!$C109</f>
        <v>0.5</v>
      </c>
      <c r="K386" s="23">
        <f>STAFFPLAN_CWS!$C109</f>
        <v>0.5</v>
      </c>
      <c r="L386" s="23">
        <f>STAFFPLAN_CWS!$C109</f>
        <v>0.5</v>
      </c>
      <c r="M386" s="23">
        <f>STAFFPLAN_CWS!$C109</f>
        <v>0.5</v>
      </c>
      <c r="N386" s="23">
        <f>STAFFPLAN_CWS!$C109</f>
        <v>0.5</v>
      </c>
      <c r="O386" s="23">
        <f>STAFFPLAN_CWS!$C109</f>
        <v>0.5</v>
      </c>
      <c r="P386" s="23">
        <f>STAFFPLAN_CWS!$C109</f>
        <v>0.5</v>
      </c>
      <c r="Q386" s="23">
        <f>STAFFPLAN_CWS!$C109</f>
        <v>0.5</v>
      </c>
      <c r="R386" s="23">
        <f>STAFFPLAN_CWS!$C109</f>
        <v>0.5</v>
      </c>
      <c r="S386" s="23">
        <f>STAFFPLAN_CWS!$C109</f>
        <v>0.5</v>
      </c>
      <c r="T386" s="23">
        <f>STAFFPLAN_CWS!$D109</f>
        <v>0.5</v>
      </c>
      <c r="U386" s="23">
        <f>STAFFPLAN_CWS!$D109</f>
        <v>0.5</v>
      </c>
      <c r="V386" s="23">
        <f>STAFFPLAN_CWS!$D109</f>
        <v>0.5</v>
      </c>
      <c r="W386" s="23">
        <f>STAFFPLAN_CWS!$D109</f>
        <v>0.5</v>
      </c>
      <c r="X386" s="23">
        <f>STAFFPLAN_CWS!$D109</f>
        <v>0.5</v>
      </c>
      <c r="Y386" s="23">
        <f>STAFFPLAN_CWS!$D109</f>
        <v>0.5</v>
      </c>
      <c r="Z386" s="23">
        <f>STAFFPLAN_CWS!$D109</f>
        <v>0.5</v>
      </c>
      <c r="AA386" s="23">
        <f>STAFFPLAN_CWS!$D109</f>
        <v>0.5</v>
      </c>
      <c r="AB386" s="23">
        <f>STAFFPLAN_CWS!$D109</f>
        <v>0.5</v>
      </c>
      <c r="AC386" s="23">
        <f>STAFFPLAN_CWS!$D109</f>
        <v>0.5</v>
      </c>
      <c r="AD386" s="23">
        <f>STAFFPLAN_CWS!$D109</f>
        <v>0.5</v>
      </c>
      <c r="AE386" s="23">
        <f>STAFFPLAN_CWS!$D109</f>
        <v>0.5</v>
      </c>
      <c r="AF386" s="23">
        <f>STAFFPLAN_CWS!$E109</f>
        <v>1</v>
      </c>
      <c r="AG386" s="23">
        <f>STAFFPLAN_CWS!$E109</f>
        <v>1</v>
      </c>
      <c r="AH386" s="23">
        <f>STAFFPLAN_CWS!$E109</f>
        <v>1</v>
      </c>
      <c r="AI386" s="23">
        <f>STAFFPLAN_CWS!$E109</f>
        <v>1</v>
      </c>
      <c r="AJ386" s="23">
        <f>STAFFPLAN_CWS!$E109</f>
        <v>1</v>
      </c>
      <c r="AK386" s="23">
        <f>STAFFPLAN_CWS!$E109</f>
        <v>1</v>
      </c>
      <c r="AL386" s="23">
        <f>STAFFPLAN_CWS!$E109</f>
        <v>1</v>
      </c>
      <c r="AM386" s="23">
        <f>STAFFPLAN_CWS!$E109</f>
        <v>1</v>
      </c>
      <c r="AN386" s="23">
        <f>STAFFPLAN_CWS!$E109</f>
        <v>1</v>
      </c>
      <c r="AO386" s="23">
        <f>STAFFPLAN_CWS!$E109</f>
        <v>1</v>
      </c>
      <c r="AP386" s="23">
        <f>STAFFPLAN_CWS!$E109</f>
        <v>1</v>
      </c>
      <c r="AQ386" s="23">
        <f>STAFFPLAN_CWS!$E109</f>
        <v>1</v>
      </c>
      <c r="AR386" s="23">
        <f>STAFFPLAN_CWS!$F109</f>
        <v>1</v>
      </c>
      <c r="AS386" s="23">
        <f>STAFFPLAN_CWS!$F109</f>
        <v>1</v>
      </c>
      <c r="AT386" s="23">
        <f>STAFFPLAN_CWS!$F109</f>
        <v>1</v>
      </c>
      <c r="AU386" s="23">
        <f>STAFFPLAN_CWS!$F109</f>
        <v>1</v>
      </c>
      <c r="AV386" s="23">
        <f>STAFFPLAN_CWS!$F109</f>
        <v>1</v>
      </c>
      <c r="AW386" s="23">
        <f>STAFFPLAN_CWS!$F109</f>
        <v>1</v>
      </c>
      <c r="AX386" s="23">
        <f>STAFFPLAN_CWS!$F109</f>
        <v>1</v>
      </c>
      <c r="AY386" s="23">
        <f>STAFFPLAN_CWS!$F109</f>
        <v>1</v>
      </c>
      <c r="AZ386" s="23">
        <f>STAFFPLAN_CWS!$F109</f>
        <v>1</v>
      </c>
      <c r="BA386" s="23">
        <f>STAFFPLAN_CWS!$F109</f>
        <v>1</v>
      </c>
      <c r="BB386" s="23">
        <f>STAFFPLAN_CWS!$F109</f>
        <v>1</v>
      </c>
      <c r="BC386" s="23">
        <f>STAFFPLAN_CWS!$F109</f>
        <v>1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t="12.75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t="12.75" outlineLevel="2" x14ac:dyDescent="0.15">
      <c r="A388" s="47" t="s">
        <v>716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t="12.75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t="12.75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t="12.75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t="12.75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t="12.75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t="12.75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t="12.75" outlineLevel="2" x14ac:dyDescent="0.15">
      <c r="A395" s="47" t="s">
        <v>62</v>
      </c>
      <c r="G395" s="23">
        <f>STAFFPLAN_CWS!$B113</f>
        <v>0.5</v>
      </c>
      <c r="H395" s="23">
        <f>STAFFPLAN_CWS!$C113</f>
        <v>0.5</v>
      </c>
      <c r="I395" s="23">
        <f>STAFFPLAN_CWS!$C113</f>
        <v>0.5</v>
      </c>
      <c r="J395" s="23">
        <f>STAFFPLAN_CWS!$C113</f>
        <v>0.5</v>
      </c>
      <c r="K395" s="23">
        <f>STAFFPLAN_CWS!$C113</f>
        <v>0.5</v>
      </c>
      <c r="L395" s="23">
        <f>STAFFPLAN_CWS!$C113</f>
        <v>0.5</v>
      </c>
      <c r="M395" s="23">
        <f>STAFFPLAN_CWS!$C113</f>
        <v>0.5</v>
      </c>
      <c r="N395" s="23">
        <f>STAFFPLAN_CWS!$C113</f>
        <v>0.5</v>
      </c>
      <c r="O395" s="23">
        <f>STAFFPLAN_CWS!$C113</f>
        <v>0.5</v>
      </c>
      <c r="P395" s="23">
        <f>STAFFPLAN_CWS!$C113</f>
        <v>0.5</v>
      </c>
      <c r="Q395" s="23">
        <f>STAFFPLAN_CWS!$C113</f>
        <v>0.5</v>
      </c>
      <c r="R395" s="23">
        <f>STAFFPLAN_CWS!$C113</f>
        <v>0.5</v>
      </c>
      <c r="S395" s="23">
        <f>STAFFPLAN_CWS!$C113</f>
        <v>0.5</v>
      </c>
      <c r="T395" s="23">
        <f>STAFFPLAN_CWS!$D113</f>
        <v>0.5</v>
      </c>
      <c r="U395" s="23">
        <f>STAFFPLAN_CWS!$D113</f>
        <v>0.5</v>
      </c>
      <c r="V395" s="23">
        <f>STAFFPLAN_CWS!$D113</f>
        <v>0.5</v>
      </c>
      <c r="W395" s="23">
        <f>STAFFPLAN_CWS!$D113</f>
        <v>0.5</v>
      </c>
      <c r="X395" s="23">
        <f>STAFFPLAN_CWS!$D113</f>
        <v>0.5</v>
      </c>
      <c r="Y395" s="23">
        <f>STAFFPLAN_CWS!$D113</f>
        <v>0.5</v>
      </c>
      <c r="Z395" s="23">
        <f>STAFFPLAN_CWS!$D113</f>
        <v>0.5</v>
      </c>
      <c r="AA395" s="23">
        <f>STAFFPLAN_CWS!$D113</f>
        <v>0.5</v>
      </c>
      <c r="AB395" s="23">
        <f>STAFFPLAN_CWS!$D113</f>
        <v>0.5</v>
      </c>
      <c r="AC395" s="23">
        <f>STAFFPLAN_CWS!$D113</f>
        <v>0.5</v>
      </c>
      <c r="AD395" s="23">
        <f>STAFFPLAN_CWS!$D113</f>
        <v>0.5</v>
      </c>
      <c r="AE395" s="23">
        <f>STAFFPLAN_CWS!$D113</f>
        <v>0.5</v>
      </c>
      <c r="AF395" s="23">
        <f>STAFFPLAN_CWS!$E113</f>
        <v>1</v>
      </c>
      <c r="AG395" s="23">
        <f>STAFFPLAN_CWS!$E113</f>
        <v>1</v>
      </c>
      <c r="AH395" s="23">
        <f>STAFFPLAN_CWS!$E113</f>
        <v>1</v>
      </c>
      <c r="AI395" s="23">
        <f>STAFFPLAN_CWS!$E113</f>
        <v>1</v>
      </c>
      <c r="AJ395" s="23">
        <f>STAFFPLAN_CWS!$E113</f>
        <v>1</v>
      </c>
      <c r="AK395" s="23">
        <f>STAFFPLAN_CWS!$E113</f>
        <v>1</v>
      </c>
      <c r="AL395" s="23">
        <f>STAFFPLAN_CWS!$E113</f>
        <v>1</v>
      </c>
      <c r="AM395" s="23">
        <f>STAFFPLAN_CWS!$E113</f>
        <v>1</v>
      </c>
      <c r="AN395" s="23">
        <f>STAFFPLAN_CWS!$E113</f>
        <v>1</v>
      </c>
      <c r="AO395" s="23">
        <f>STAFFPLAN_CWS!$E113</f>
        <v>1</v>
      </c>
      <c r="AP395" s="23">
        <f>STAFFPLAN_CWS!$E113</f>
        <v>1</v>
      </c>
      <c r="AQ395" s="23">
        <f>STAFFPLAN_CWS!$E113</f>
        <v>1</v>
      </c>
      <c r="AR395" s="23">
        <f>STAFFPLAN_CWS!$F113</f>
        <v>1</v>
      </c>
      <c r="AS395" s="23">
        <f>STAFFPLAN_CWS!$F113</f>
        <v>1</v>
      </c>
      <c r="AT395" s="23">
        <f>STAFFPLAN_CWS!$F113</f>
        <v>1</v>
      </c>
      <c r="AU395" s="23">
        <f>STAFFPLAN_CWS!$F113</f>
        <v>1</v>
      </c>
      <c r="AV395" s="23">
        <f>STAFFPLAN_CWS!$F113</f>
        <v>1</v>
      </c>
      <c r="AW395" s="23">
        <f>STAFFPLAN_CWS!$F113</f>
        <v>1</v>
      </c>
      <c r="AX395" s="23">
        <f>STAFFPLAN_CWS!$F113</f>
        <v>1</v>
      </c>
      <c r="AY395" s="23">
        <f>STAFFPLAN_CWS!$F113</f>
        <v>1</v>
      </c>
      <c r="AZ395" s="23">
        <f>STAFFPLAN_CWS!$F113</f>
        <v>1</v>
      </c>
      <c r="BA395" s="23">
        <f>STAFFPLAN_CWS!$F113</f>
        <v>1</v>
      </c>
      <c r="BB395" s="23">
        <f>STAFFPLAN_CWS!$F113</f>
        <v>1</v>
      </c>
      <c r="BC395" s="23">
        <f>STAFFPLAN_CWS!$F113</f>
        <v>1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t="12.75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t="12.75" outlineLevel="2" x14ac:dyDescent="0.15">
      <c r="A397" s="47" t="s">
        <v>716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t="12.75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t="12.75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t="12.75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t="12.75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t="12.75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t="12.75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t="12.75" outlineLevel="2" x14ac:dyDescent="0.15">
      <c r="A404" s="47" t="s">
        <v>62</v>
      </c>
      <c r="G404" s="23">
        <f>STAFFPLAN_CWS!$B117</f>
        <v>0.5</v>
      </c>
      <c r="H404" s="23">
        <f>STAFFPLAN_CWS!$C117</f>
        <v>0.5</v>
      </c>
      <c r="I404" s="23">
        <f>STAFFPLAN_CWS!$C117</f>
        <v>0.5</v>
      </c>
      <c r="J404" s="23">
        <f>STAFFPLAN_CWS!$C117</f>
        <v>0.5</v>
      </c>
      <c r="K404" s="23">
        <f>STAFFPLAN_CWS!$C117</f>
        <v>0.5</v>
      </c>
      <c r="L404" s="23">
        <f>STAFFPLAN_CWS!$C117</f>
        <v>0.5</v>
      </c>
      <c r="M404" s="23">
        <f>STAFFPLAN_CWS!$C117</f>
        <v>0.5</v>
      </c>
      <c r="N404" s="23">
        <f>STAFFPLAN_CWS!$C117</f>
        <v>0.5</v>
      </c>
      <c r="O404" s="23">
        <f>STAFFPLAN_CWS!$C117</f>
        <v>0.5</v>
      </c>
      <c r="P404" s="23">
        <f>STAFFPLAN_CWS!$C117</f>
        <v>0.5</v>
      </c>
      <c r="Q404" s="23">
        <f>STAFFPLAN_CWS!$C117</f>
        <v>0.5</v>
      </c>
      <c r="R404" s="23">
        <f>STAFFPLAN_CWS!$C117</f>
        <v>0.5</v>
      </c>
      <c r="S404" s="23">
        <f>STAFFPLAN_CWS!$C117</f>
        <v>0.5</v>
      </c>
      <c r="T404" s="23">
        <f>STAFFPLAN_CWS!$D117</f>
        <v>0.5</v>
      </c>
      <c r="U404" s="23">
        <f>STAFFPLAN_CWS!$D117</f>
        <v>0.5</v>
      </c>
      <c r="V404" s="23">
        <f>STAFFPLAN_CWS!$D117</f>
        <v>0.5</v>
      </c>
      <c r="W404" s="23">
        <f>STAFFPLAN_CWS!$D117</f>
        <v>0.5</v>
      </c>
      <c r="X404" s="23">
        <f>STAFFPLAN_CWS!$D117</f>
        <v>0.5</v>
      </c>
      <c r="Y404" s="23">
        <f>STAFFPLAN_CWS!$D117</f>
        <v>0.5</v>
      </c>
      <c r="Z404" s="23">
        <f>STAFFPLAN_CWS!$D117</f>
        <v>0.5</v>
      </c>
      <c r="AA404" s="23">
        <f>STAFFPLAN_CWS!$D117</f>
        <v>0.5</v>
      </c>
      <c r="AB404" s="23">
        <f>STAFFPLAN_CWS!$D117</f>
        <v>0.5</v>
      </c>
      <c r="AC404" s="23">
        <f>STAFFPLAN_CWS!$D117</f>
        <v>0.5</v>
      </c>
      <c r="AD404" s="23">
        <f>STAFFPLAN_CWS!$D117</f>
        <v>0.5</v>
      </c>
      <c r="AE404" s="23">
        <f>STAFFPLAN_CWS!$D117</f>
        <v>0.5</v>
      </c>
      <c r="AF404" s="23">
        <f>STAFFPLAN_CWS!$E117</f>
        <v>1</v>
      </c>
      <c r="AG404" s="23">
        <f>STAFFPLAN_CWS!$E117</f>
        <v>1</v>
      </c>
      <c r="AH404" s="23">
        <f>STAFFPLAN_CWS!$E117</f>
        <v>1</v>
      </c>
      <c r="AI404" s="23">
        <f>STAFFPLAN_CWS!$E117</f>
        <v>1</v>
      </c>
      <c r="AJ404" s="23">
        <f>STAFFPLAN_CWS!$E117</f>
        <v>1</v>
      </c>
      <c r="AK404" s="23">
        <f>STAFFPLAN_CWS!$E117</f>
        <v>1</v>
      </c>
      <c r="AL404" s="23">
        <f>STAFFPLAN_CWS!$E117</f>
        <v>1</v>
      </c>
      <c r="AM404" s="23">
        <f>STAFFPLAN_CWS!$E117</f>
        <v>1</v>
      </c>
      <c r="AN404" s="23">
        <f>STAFFPLAN_CWS!$E117</f>
        <v>1</v>
      </c>
      <c r="AO404" s="23">
        <f>STAFFPLAN_CWS!$E117</f>
        <v>1</v>
      </c>
      <c r="AP404" s="23">
        <f>STAFFPLAN_CWS!$E117</f>
        <v>1</v>
      </c>
      <c r="AQ404" s="23">
        <f>STAFFPLAN_CWS!$E117</f>
        <v>1</v>
      </c>
      <c r="AR404" s="23">
        <f>STAFFPLAN_CWS!$F117</f>
        <v>1</v>
      </c>
      <c r="AS404" s="23">
        <f>STAFFPLAN_CWS!$F117</f>
        <v>1</v>
      </c>
      <c r="AT404" s="23">
        <f>STAFFPLAN_CWS!$F117</f>
        <v>1</v>
      </c>
      <c r="AU404" s="23">
        <f>STAFFPLAN_CWS!$F117</f>
        <v>1</v>
      </c>
      <c r="AV404" s="23">
        <f>STAFFPLAN_CWS!$F117</f>
        <v>1</v>
      </c>
      <c r="AW404" s="23">
        <f>STAFFPLAN_CWS!$F117</f>
        <v>1</v>
      </c>
      <c r="AX404" s="23">
        <f>STAFFPLAN_CWS!$F117</f>
        <v>1</v>
      </c>
      <c r="AY404" s="23">
        <f>STAFFPLAN_CWS!$F117</f>
        <v>1</v>
      </c>
      <c r="AZ404" s="23">
        <f>STAFFPLAN_CWS!$F117</f>
        <v>1</v>
      </c>
      <c r="BA404" s="23">
        <f>STAFFPLAN_CWS!$F117</f>
        <v>1</v>
      </c>
      <c r="BB404" s="23">
        <f>STAFFPLAN_CWS!$F117</f>
        <v>1</v>
      </c>
      <c r="BC404" s="23">
        <f>STAFFPLAN_CWS!$F117</f>
        <v>1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t="12.75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t="12.75" outlineLevel="2" x14ac:dyDescent="0.15">
      <c r="A406" s="47" t="s">
        <v>716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ht="12.75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ht="12.75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t="12.75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t="12.75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t="12.75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t="12.75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t="12.75" outlineLevel="2" x14ac:dyDescent="0.15">
      <c r="A413" s="47" t="s">
        <v>62</v>
      </c>
      <c r="G413" s="23">
        <f>STAFFPLAN_CWS!$B121</f>
        <v>0.5</v>
      </c>
      <c r="H413" s="23">
        <f>STAFFPLAN_CWS!$C121</f>
        <v>0.5</v>
      </c>
      <c r="I413" s="23">
        <f>STAFFPLAN_CWS!$C121</f>
        <v>0.5</v>
      </c>
      <c r="J413" s="23">
        <f>STAFFPLAN_CWS!$C121</f>
        <v>0.5</v>
      </c>
      <c r="K413" s="23">
        <f>STAFFPLAN_CWS!$C121</f>
        <v>0.5</v>
      </c>
      <c r="L413" s="23">
        <f>STAFFPLAN_CWS!$C121</f>
        <v>0.5</v>
      </c>
      <c r="M413" s="23">
        <f>STAFFPLAN_CWS!$C121</f>
        <v>0.5</v>
      </c>
      <c r="N413" s="23">
        <f>STAFFPLAN_CWS!$C121</f>
        <v>0.5</v>
      </c>
      <c r="O413" s="23">
        <f>STAFFPLAN_CWS!$C121</f>
        <v>0.5</v>
      </c>
      <c r="P413" s="23">
        <f>STAFFPLAN_CWS!$C121</f>
        <v>0.5</v>
      </c>
      <c r="Q413" s="23">
        <f>STAFFPLAN_CWS!$C121</f>
        <v>0.5</v>
      </c>
      <c r="R413" s="23">
        <f>STAFFPLAN_CWS!$C121</f>
        <v>0.5</v>
      </c>
      <c r="S413" s="23">
        <f>STAFFPLAN_CWS!$C121</f>
        <v>0.5</v>
      </c>
      <c r="T413" s="23">
        <f>STAFFPLAN_CWS!$D121</f>
        <v>0.5</v>
      </c>
      <c r="U413" s="23">
        <f>STAFFPLAN_CWS!$D121</f>
        <v>0.5</v>
      </c>
      <c r="V413" s="23">
        <f>STAFFPLAN_CWS!$D121</f>
        <v>0.5</v>
      </c>
      <c r="W413" s="23">
        <f>STAFFPLAN_CWS!$D121</f>
        <v>0.5</v>
      </c>
      <c r="X413" s="23">
        <f>STAFFPLAN_CWS!$D121</f>
        <v>0.5</v>
      </c>
      <c r="Y413" s="23">
        <f>STAFFPLAN_CWS!$D121</f>
        <v>0.5</v>
      </c>
      <c r="Z413" s="23">
        <f>STAFFPLAN_CWS!$D121</f>
        <v>0.5</v>
      </c>
      <c r="AA413" s="23">
        <f>STAFFPLAN_CWS!$D121</f>
        <v>0.5</v>
      </c>
      <c r="AB413" s="23">
        <f>STAFFPLAN_CWS!$D121</f>
        <v>0.5</v>
      </c>
      <c r="AC413" s="23">
        <f>STAFFPLAN_CWS!$D121</f>
        <v>0.5</v>
      </c>
      <c r="AD413" s="23">
        <f>STAFFPLAN_CWS!$D121</f>
        <v>0.5</v>
      </c>
      <c r="AE413" s="23">
        <f>STAFFPLAN_CWS!$D121</f>
        <v>0.5</v>
      </c>
      <c r="AF413" s="23">
        <f>STAFFPLAN_CWS!$E121</f>
        <v>1</v>
      </c>
      <c r="AG413" s="23">
        <f>STAFFPLAN_CWS!$E121</f>
        <v>1</v>
      </c>
      <c r="AH413" s="23">
        <f>STAFFPLAN_CWS!$E121</f>
        <v>1</v>
      </c>
      <c r="AI413" s="23">
        <f>STAFFPLAN_CWS!$E121</f>
        <v>1</v>
      </c>
      <c r="AJ413" s="23">
        <f>STAFFPLAN_CWS!$E121</f>
        <v>1</v>
      </c>
      <c r="AK413" s="23">
        <f>STAFFPLAN_CWS!$E121</f>
        <v>1</v>
      </c>
      <c r="AL413" s="23">
        <f>STAFFPLAN_CWS!$E121</f>
        <v>1</v>
      </c>
      <c r="AM413" s="23">
        <f>STAFFPLAN_CWS!$E121</f>
        <v>1</v>
      </c>
      <c r="AN413" s="23">
        <f>STAFFPLAN_CWS!$E121</f>
        <v>1</v>
      </c>
      <c r="AO413" s="23">
        <f>STAFFPLAN_CWS!$E121</f>
        <v>1</v>
      </c>
      <c r="AP413" s="23">
        <f>STAFFPLAN_CWS!$E121</f>
        <v>1</v>
      </c>
      <c r="AQ413" s="23">
        <f>STAFFPLAN_CWS!$E121</f>
        <v>1</v>
      </c>
      <c r="AR413" s="23">
        <f>STAFFPLAN_CWS!$F121</f>
        <v>1</v>
      </c>
      <c r="AS413" s="23">
        <f>STAFFPLAN_CWS!$F121</f>
        <v>1</v>
      </c>
      <c r="AT413" s="23">
        <f>STAFFPLAN_CWS!$F121</f>
        <v>1</v>
      </c>
      <c r="AU413" s="23">
        <f>STAFFPLAN_CWS!$F121</f>
        <v>1</v>
      </c>
      <c r="AV413" s="23">
        <f>STAFFPLAN_CWS!$F121</f>
        <v>1</v>
      </c>
      <c r="AW413" s="23">
        <f>STAFFPLAN_CWS!$F121</f>
        <v>1</v>
      </c>
      <c r="AX413" s="23">
        <f>STAFFPLAN_CWS!$F121</f>
        <v>1</v>
      </c>
      <c r="AY413" s="23">
        <f>STAFFPLAN_CWS!$F121</f>
        <v>1</v>
      </c>
      <c r="AZ413" s="23">
        <f>STAFFPLAN_CWS!$F121</f>
        <v>1</v>
      </c>
      <c r="BA413" s="23">
        <f>STAFFPLAN_CWS!$F121</f>
        <v>1</v>
      </c>
      <c r="BB413" s="23">
        <f>STAFFPLAN_CWS!$F121</f>
        <v>1</v>
      </c>
      <c r="BC413" s="23">
        <f>STAFFPLAN_CWS!$F121</f>
        <v>1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t="12.75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t="12.75" outlineLevel="2" x14ac:dyDescent="0.15">
      <c r="A415" s="47" t="s">
        <v>716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t="12.75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t="12.75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t="12.75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t="12.75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t="12.75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t="12.75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t="12.75" outlineLevel="2" x14ac:dyDescent="0.15">
      <c r="A422" s="47" t="s">
        <v>62</v>
      </c>
      <c r="G422" s="23">
        <f>STAFFPLAN_CWS!$B125</f>
        <v>0.5</v>
      </c>
      <c r="H422" s="23">
        <f>STAFFPLAN_CWS!$C125</f>
        <v>0.5</v>
      </c>
      <c r="I422" s="23">
        <f>STAFFPLAN_CWS!$C125</f>
        <v>0.5</v>
      </c>
      <c r="J422" s="23">
        <f>STAFFPLAN_CWS!$C125</f>
        <v>0.5</v>
      </c>
      <c r="K422" s="23">
        <f>STAFFPLAN_CWS!$C125</f>
        <v>0.5</v>
      </c>
      <c r="L422" s="23">
        <f>STAFFPLAN_CWS!$C125</f>
        <v>0.5</v>
      </c>
      <c r="M422" s="23">
        <f>STAFFPLAN_CWS!$C125</f>
        <v>0.5</v>
      </c>
      <c r="N422" s="23">
        <f>STAFFPLAN_CWS!$C125</f>
        <v>0.5</v>
      </c>
      <c r="O422" s="23">
        <f>STAFFPLAN_CWS!$C125</f>
        <v>0.5</v>
      </c>
      <c r="P422" s="23">
        <f>STAFFPLAN_CWS!$C125</f>
        <v>0.5</v>
      </c>
      <c r="Q422" s="23">
        <f>STAFFPLAN_CWS!$C125</f>
        <v>0.5</v>
      </c>
      <c r="R422" s="23">
        <f>STAFFPLAN_CWS!$C125</f>
        <v>0.5</v>
      </c>
      <c r="S422" s="23">
        <f>STAFFPLAN_CWS!$C125</f>
        <v>0.5</v>
      </c>
      <c r="T422" s="23">
        <f>STAFFPLAN_CWS!$D125</f>
        <v>0.5</v>
      </c>
      <c r="U422" s="23">
        <f>STAFFPLAN_CWS!$D125</f>
        <v>0.5</v>
      </c>
      <c r="V422" s="23">
        <f>STAFFPLAN_CWS!$D125</f>
        <v>0.5</v>
      </c>
      <c r="W422" s="23">
        <f>STAFFPLAN_CWS!$D125</f>
        <v>0.5</v>
      </c>
      <c r="X422" s="23">
        <f>STAFFPLAN_CWS!$D125</f>
        <v>0.5</v>
      </c>
      <c r="Y422" s="23">
        <f>STAFFPLAN_CWS!$D125</f>
        <v>0.5</v>
      </c>
      <c r="Z422" s="23">
        <f>STAFFPLAN_CWS!$D125</f>
        <v>0.5</v>
      </c>
      <c r="AA422" s="23">
        <f>STAFFPLAN_CWS!$D125</f>
        <v>0.5</v>
      </c>
      <c r="AB422" s="23">
        <f>STAFFPLAN_CWS!$D125</f>
        <v>0.5</v>
      </c>
      <c r="AC422" s="23">
        <f>STAFFPLAN_CWS!$D125</f>
        <v>0.5</v>
      </c>
      <c r="AD422" s="23">
        <f>STAFFPLAN_CWS!$D125</f>
        <v>0.5</v>
      </c>
      <c r="AE422" s="23">
        <f>STAFFPLAN_CWS!$D125</f>
        <v>0.5</v>
      </c>
      <c r="AF422" s="23">
        <f>STAFFPLAN_CWS!$E125</f>
        <v>1</v>
      </c>
      <c r="AG422" s="23">
        <f>STAFFPLAN_CWS!$E125</f>
        <v>1</v>
      </c>
      <c r="AH422" s="23">
        <f>STAFFPLAN_CWS!$E125</f>
        <v>1</v>
      </c>
      <c r="AI422" s="23">
        <f>STAFFPLAN_CWS!$E125</f>
        <v>1</v>
      </c>
      <c r="AJ422" s="23">
        <f>STAFFPLAN_CWS!$E125</f>
        <v>1</v>
      </c>
      <c r="AK422" s="23">
        <f>STAFFPLAN_CWS!$E125</f>
        <v>1</v>
      </c>
      <c r="AL422" s="23">
        <f>STAFFPLAN_CWS!$E125</f>
        <v>1</v>
      </c>
      <c r="AM422" s="23">
        <f>STAFFPLAN_CWS!$E125</f>
        <v>1</v>
      </c>
      <c r="AN422" s="23">
        <f>STAFFPLAN_CWS!$E125</f>
        <v>1</v>
      </c>
      <c r="AO422" s="23">
        <f>STAFFPLAN_CWS!$E125</f>
        <v>1</v>
      </c>
      <c r="AP422" s="23">
        <f>STAFFPLAN_CWS!$E125</f>
        <v>1</v>
      </c>
      <c r="AQ422" s="23">
        <f>STAFFPLAN_CWS!$E125</f>
        <v>1</v>
      </c>
      <c r="AR422" s="23">
        <f>STAFFPLAN_CWS!$F125</f>
        <v>1</v>
      </c>
      <c r="AS422" s="23">
        <f>STAFFPLAN_CWS!$F125</f>
        <v>1</v>
      </c>
      <c r="AT422" s="23">
        <f>STAFFPLAN_CWS!$F125</f>
        <v>1</v>
      </c>
      <c r="AU422" s="23">
        <f>STAFFPLAN_CWS!$F125</f>
        <v>1</v>
      </c>
      <c r="AV422" s="23">
        <f>STAFFPLAN_CWS!$F125</f>
        <v>1</v>
      </c>
      <c r="AW422" s="23">
        <f>STAFFPLAN_CWS!$F125</f>
        <v>1</v>
      </c>
      <c r="AX422" s="23">
        <f>STAFFPLAN_CWS!$F125</f>
        <v>1</v>
      </c>
      <c r="AY422" s="23">
        <f>STAFFPLAN_CWS!$F125</f>
        <v>1</v>
      </c>
      <c r="AZ422" s="23">
        <f>STAFFPLAN_CWS!$F125</f>
        <v>1</v>
      </c>
      <c r="BA422" s="23">
        <f>STAFFPLAN_CWS!$F125</f>
        <v>1</v>
      </c>
      <c r="BB422" s="23">
        <f>STAFFPLAN_CWS!$F125</f>
        <v>1</v>
      </c>
      <c r="BC422" s="23">
        <f>STAFFPLAN_CWS!$F125</f>
        <v>1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t="12.75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t="12.75" outlineLevel="2" x14ac:dyDescent="0.15">
      <c r="A424" s="47" t="s">
        <v>716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t="12.75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t="12.75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t="12.75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t="12.75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t="12.75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t="12.75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t="12.75" outlineLevel="2" x14ac:dyDescent="0.15">
      <c r="A431" s="47" t="s">
        <v>62</v>
      </c>
      <c r="G431" s="23">
        <f>STAFFPLAN_CWS!$B129</f>
        <v>0.5</v>
      </c>
      <c r="H431" s="23">
        <f>STAFFPLAN_CWS!$C129</f>
        <v>0.5</v>
      </c>
      <c r="I431" s="23">
        <f>STAFFPLAN_CWS!$C129</f>
        <v>0.5</v>
      </c>
      <c r="J431" s="23">
        <f>STAFFPLAN_CWS!$C129</f>
        <v>0.5</v>
      </c>
      <c r="K431" s="23">
        <f>STAFFPLAN_CWS!$C129</f>
        <v>0.5</v>
      </c>
      <c r="L431" s="23">
        <f>STAFFPLAN_CWS!$C129</f>
        <v>0.5</v>
      </c>
      <c r="M431" s="23">
        <f>STAFFPLAN_CWS!$C129</f>
        <v>0.5</v>
      </c>
      <c r="N431" s="23">
        <f>STAFFPLAN_CWS!$C129</f>
        <v>0.5</v>
      </c>
      <c r="O431" s="23">
        <f>STAFFPLAN_CWS!$C129</f>
        <v>0.5</v>
      </c>
      <c r="P431" s="23">
        <f>STAFFPLAN_CWS!$C129</f>
        <v>0.5</v>
      </c>
      <c r="Q431" s="23">
        <f>STAFFPLAN_CWS!$C129</f>
        <v>0.5</v>
      </c>
      <c r="R431" s="23">
        <f>STAFFPLAN_CWS!$C129</f>
        <v>0.5</v>
      </c>
      <c r="S431" s="23">
        <f>STAFFPLAN_CWS!$C129</f>
        <v>0.5</v>
      </c>
      <c r="T431" s="23">
        <f>STAFFPLAN_CWS!$D129</f>
        <v>0.5</v>
      </c>
      <c r="U431" s="23">
        <f>STAFFPLAN_CWS!$D129</f>
        <v>0.5</v>
      </c>
      <c r="V431" s="23">
        <f>STAFFPLAN_CWS!$D129</f>
        <v>0.5</v>
      </c>
      <c r="W431" s="23">
        <f>STAFFPLAN_CWS!$D129</f>
        <v>0.5</v>
      </c>
      <c r="X431" s="23">
        <f>STAFFPLAN_CWS!$D129</f>
        <v>0.5</v>
      </c>
      <c r="Y431" s="23">
        <f>STAFFPLAN_CWS!$D129</f>
        <v>0.5</v>
      </c>
      <c r="Z431" s="23">
        <f>STAFFPLAN_CWS!$D129</f>
        <v>0.5</v>
      </c>
      <c r="AA431" s="23">
        <f>STAFFPLAN_CWS!$D129</f>
        <v>0.5</v>
      </c>
      <c r="AB431" s="23">
        <f>STAFFPLAN_CWS!$D129</f>
        <v>0.5</v>
      </c>
      <c r="AC431" s="23">
        <f>STAFFPLAN_CWS!$D129</f>
        <v>0.5</v>
      </c>
      <c r="AD431" s="23">
        <f>STAFFPLAN_CWS!$D129</f>
        <v>0.5</v>
      </c>
      <c r="AE431" s="23">
        <f>STAFFPLAN_CWS!$D129</f>
        <v>0.5</v>
      </c>
      <c r="AF431" s="23">
        <f>STAFFPLAN_CWS!$E129</f>
        <v>1</v>
      </c>
      <c r="AG431" s="23">
        <f>STAFFPLAN_CWS!$E129</f>
        <v>1</v>
      </c>
      <c r="AH431" s="23">
        <f>STAFFPLAN_CWS!$E129</f>
        <v>1</v>
      </c>
      <c r="AI431" s="23">
        <f>STAFFPLAN_CWS!$E129</f>
        <v>1</v>
      </c>
      <c r="AJ431" s="23">
        <f>STAFFPLAN_CWS!$E129</f>
        <v>1</v>
      </c>
      <c r="AK431" s="23">
        <f>STAFFPLAN_CWS!$E129</f>
        <v>1</v>
      </c>
      <c r="AL431" s="23">
        <f>STAFFPLAN_CWS!$E129</f>
        <v>1</v>
      </c>
      <c r="AM431" s="23">
        <f>STAFFPLAN_CWS!$E129</f>
        <v>1</v>
      </c>
      <c r="AN431" s="23">
        <f>STAFFPLAN_CWS!$E129</f>
        <v>1</v>
      </c>
      <c r="AO431" s="23">
        <f>STAFFPLAN_CWS!$E129</f>
        <v>1</v>
      </c>
      <c r="AP431" s="23">
        <f>STAFFPLAN_CWS!$E129</f>
        <v>1</v>
      </c>
      <c r="AQ431" s="23">
        <f>STAFFPLAN_CWS!$E129</f>
        <v>1</v>
      </c>
      <c r="AR431" s="23">
        <f>STAFFPLAN_CWS!$F129</f>
        <v>1</v>
      </c>
      <c r="AS431" s="23">
        <f>STAFFPLAN_CWS!$F129</f>
        <v>1</v>
      </c>
      <c r="AT431" s="23">
        <f>STAFFPLAN_CWS!$F129</f>
        <v>1</v>
      </c>
      <c r="AU431" s="23">
        <f>STAFFPLAN_CWS!$F129</f>
        <v>1</v>
      </c>
      <c r="AV431" s="23">
        <f>STAFFPLAN_CWS!$F129</f>
        <v>1</v>
      </c>
      <c r="AW431" s="23">
        <f>STAFFPLAN_CWS!$F129</f>
        <v>1</v>
      </c>
      <c r="AX431" s="23">
        <f>STAFFPLAN_CWS!$F129</f>
        <v>1</v>
      </c>
      <c r="AY431" s="23">
        <f>STAFFPLAN_CWS!$F129</f>
        <v>1</v>
      </c>
      <c r="AZ431" s="23">
        <f>STAFFPLAN_CWS!$F129</f>
        <v>1</v>
      </c>
      <c r="BA431" s="23">
        <f>STAFFPLAN_CWS!$F129</f>
        <v>1</v>
      </c>
      <c r="BB431" s="23">
        <f>STAFFPLAN_CWS!$F129</f>
        <v>1</v>
      </c>
      <c r="BC431" s="23">
        <f>STAFFPLAN_CWS!$F129</f>
        <v>1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t="12.75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t="12.75" outlineLevel="2" x14ac:dyDescent="0.15">
      <c r="A433" s="47" t="s">
        <v>716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t="12.75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t="12.75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t="12.75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t="12.75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t="12.75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t="12.75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t="12.75" outlineLevel="2" x14ac:dyDescent="0.15">
      <c r="A440" s="47" t="s">
        <v>62</v>
      </c>
      <c r="G440" s="23">
        <f>STAFFPLAN_CWS!$B133</f>
        <v>0.5</v>
      </c>
      <c r="H440" s="23">
        <f>STAFFPLAN_CWS!$C133</f>
        <v>0.5</v>
      </c>
      <c r="I440" s="23">
        <f>STAFFPLAN_CWS!$C133</f>
        <v>0.5</v>
      </c>
      <c r="J440" s="23">
        <f>STAFFPLAN_CWS!$C133</f>
        <v>0.5</v>
      </c>
      <c r="K440" s="23">
        <f>STAFFPLAN_CWS!$C133</f>
        <v>0.5</v>
      </c>
      <c r="L440" s="23">
        <f>STAFFPLAN_CWS!$C133</f>
        <v>0.5</v>
      </c>
      <c r="M440" s="23">
        <f>STAFFPLAN_CWS!$C133</f>
        <v>0.5</v>
      </c>
      <c r="N440" s="23">
        <f>STAFFPLAN_CWS!$C133</f>
        <v>0.5</v>
      </c>
      <c r="O440" s="23">
        <f>STAFFPLAN_CWS!$C133</f>
        <v>0.5</v>
      </c>
      <c r="P440" s="23">
        <f>STAFFPLAN_CWS!$C133</f>
        <v>0.5</v>
      </c>
      <c r="Q440" s="23">
        <f>STAFFPLAN_CWS!$C133</f>
        <v>0.5</v>
      </c>
      <c r="R440" s="23">
        <f>STAFFPLAN_CWS!$C133</f>
        <v>0.5</v>
      </c>
      <c r="S440" s="23">
        <f>STAFFPLAN_CWS!$C133</f>
        <v>0.5</v>
      </c>
      <c r="T440" s="23">
        <f>STAFFPLAN_CWS!$D133</f>
        <v>0.5</v>
      </c>
      <c r="U440" s="23">
        <f>STAFFPLAN_CWS!$D133</f>
        <v>0.5</v>
      </c>
      <c r="V440" s="23">
        <f>STAFFPLAN_CWS!$D133</f>
        <v>0.5</v>
      </c>
      <c r="W440" s="23">
        <f>STAFFPLAN_CWS!$D133</f>
        <v>0.5</v>
      </c>
      <c r="X440" s="23">
        <f>STAFFPLAN_CWS!$D133</f>
        <v>0.5</v>
      </c>
      <c r="Y440" s="23">
        <f>STAFFPLAN_CWS!$D133</f>
        <v>0.5</v>
      </c>
      <c r="Z440" s="23">
        <f>STAFFPLAN_CWS!$D133</f>
        <v>0.5</v>
      </c>
      <c r="AA440" s="23">
        <f>STAFFPLAN_CWS!$D133</f>
        <v>0.5</v>
      </c>
      <c r="AB440" s="23">
        <f>STAFFPLAN_CWS!$D133</f>
        <v>0.5</v>
      </c>
      <c r="AC440" s="23">
        <f>STAFFPLAN_CWS!$D133</f>
        <v>0.5</v>
      </c>
      <c r="AD440" s="23">
        <f>STAFFPLAN_CWS!$D133</f>
        <v>0.5</v>
      </c>
      <c r="AE440" s="23">
        <f>STAFFPLAN_CWS!$D133</f>
        <v>0.5</v>
      </c>
      <c r="AF440" s="23">
        <f>STAFFPLAN_CWS!$E133</f>
        <v>1</v>
      </c>
      <c r="AG440" s="23">
        <f>STAFFPLAN_CWS!$E133</f>
        <v>1</v>
      </c>
      <c r="AH440" s="23">
        <f>STAFFPLAN_CWS!$E133</f>
        <v>1</v>
      </c>
      <c r="AI440" s="23">
        <f>STAFFPLAN_CWS!$E133</f>
        <v>1</v>
      </c>
      <c r="AJ440" s="23">
        <f>STAFFPLAN_CWS!$E133</f>
        <v>1</v>
      </c>
      <c r="AK440" s="23">
        <f>STAFFPLAN_CWS!$E133</f>
        <v>1</v>
      </c>
      <c r="AL440" s="23">
        <f>STAFFPLAN_CWS!$E133</f>
        <v>1</v>
      </c>
      <c r="AM440" s="23">
        <f>STAFFPLAN_CWS!$E133</f>
        <v>1</v>
      </c>
      <c r="AN440" s="23">
        <f>STAFFPLAN_CWS!$E133</f>
        <v>1</v>
      </c>
      <c r="AO440" s="23">
        <f>STAFFPLAN_CWS!$E133</f>
        <v>1</v>
      </c>
      <c r="AP440" s="23">
        <f>STAFFPLAN_CWS!$E133</f>
        <v>1</v>
      </c>
      <c r="AQ440" s="23">
        <f>STAFFPLAN_CWS!$E133</f>
        <v>1</v>
      </c>
      <c r="AR440" s="23">
        <f>STAFFPLAN_CWS!$F133</f>
        <v>1</v>
      </c>
      <c r="AS440" s="23">
        <f>STAFFPLAN_CWS!$F133</f>
        <v>1</v>
      </c>
      <c r="AT440" s="23">
        <f>STAFFPLAN_CWS!$F133</f>
        <v>1</v>
      </c>
      <c r="AU440" s="23">
        <f>STAFFPLAN_CWS!$F133</f>
        <v>1</v>
      </c>
      <c r="AV440" s="23">
        <f>STAFFPLAN_CWS!$F133</f>
        <v>1</v>
      </c>
      <c r="AW440" s="23">
        <f>STAFFPLAN_CWS!$F133</f>
        <v>1</v>
      </c>
      <c r="AX440" s="23">
        <f>STAFFPLAN_CWS!$F133</f>
        <v>1</v>
      </c>
      <c r="AY440" s="23">
        <f>STAFFPLAN_CWS!$F133</f>
        <v>1</v>
      </c>
      <c r="AZ440" s="23">
        <f>STAFFPLAN_CWS!$F133</f>
        <v>1</v>
      </c>
      <c r="BA440" s="23">
        <f>STAFFPLAN_CWS!$F133</f>
        <v>1</v>
      </c>
      <c r="BB440" s="23">
        <f>STAFFPLAN_CWS!$F133</f>
        <v>1</v>
      </c>
      <c r="BC440" s="23">
        <f>STAFFPLAN_CWS!$F133</f>
        <v>1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t="12.75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t="12.75" outlineLevel="2" x14ac:dyDescent="0.15">
      <c r="A442" s="47" t="s">
        <v>716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ht="12.75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ht="12.75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t="12.75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t="12.75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t="12.75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t="12.75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0</v>
      </c>
      <c r="I448" s="26">
        <f t="shared" si="284"/>
        <v>0</v>
      </c>
      <c r="J448" s="26">
        <f t="shared" si="284"/>
        <v>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t="12.75" outlineLevel="2" x14ac:dyDescent="0.15">
      <c r="A449" s="47" t="s">
        <v>62</v>
      </c>
      <c r="G449" s="23">
        <f>STAFFPLAN_CWS!$B137</f>
        <v>0.5</v>
      </c>
      <c r="H449" s="23">
        <f>STAFFPLAN_CWS!$C137</f>
        <v>0.5</v>
      </c>
      <c r="I449" s="23">
        <f>STAFFPLAN_CWS!$C137</f>
        <v>0.5</v>
      </c>
      <c r="J449" s="23">
        <f>STAFFPLAN_CWS!$C137</f>
        <v>0.5</v>
      </c>
      <c r="K449" s="23">
        <f>STAFFPLAN_CWS!$C137</f>
        <v>0.5</v>
      </c>
      <c r="L449" s="23">
        <f>STAFFPLAN_CWS!$C137</f>
        <v>0.5</v>
      </c>
      <c r="M449" s="23">
        <f>STAFFPLAN_CWS!$C137</f>
        <v>0.5</v>
      </c>
      <c r="N449" s="23">
        <f>STAFFPLAN_CWS!$C137</f>
        <v>0.5</v>
      </c>
      <c r="O449" s="23">
        <f>STAFFPLAN_CWS!$C137</f>
        <v>0.5</v>
      </c>
      <c r="P449" s="23">
        <f>STAFFPLAN_CWS!$C137</f>
        <v>0.5</v>
      </c>
      <c r="Q449" s="23">
        <f>STAFFPLAN_CWS!$C137</f>
        <v>0.5</v>
      </c>
      <c r="R449" s="23">
        <f>STAFFPLAN_CWS!$C137</f>
        <v>0.5</v>
      </c>
      <c r="S449" s="23">
        <f>STAFFPLAN_CWS!$C137</f>
        <v>0.5</v>
      </c>
      <c r="T449" s="23">
        <f>STAFFPLAN_CWS!$D137</f>
        <v>0.5</v>
      </c>
      <c r="U449" s="23">
        <f>STAFFPLAN_CWS!$D137</f>
        <v>0.5</v>
      </c>
      <c r="V449" s="23">
        <f>STAFFPLAN_CWS!$D137</f>
        <v>0.5</v>
      </c>
      <c r="W449" s="23">
        <f>STAFFPLAN_CWS!$D137</f>
        <v>0.5</v>
      </c>
      <c r="X449" s="23">
        <f>STAFFPLAN_CWS!$D137</f>
        <v>0.5</v>
      </c>
      <c r="Y449" s="23">
        <f>STAFFPLAN_CWS!$D137</f>
        <v>0.5</v>
      </c>
      <c r="Z449" s="23">
        <f>STAFFPLAN_CWS!$D137</f>
        <v>0.5</v>
      </c>
      <c r="AA449" s="23">
        <f>STAFFPLAN_CWS!$D137</f>
        <v>0.5</v>
      </c>
      <c r="AB449" s="23">
        <f>STAFFPLAN_CWS!$D137</f>
        <v>0.5</v>
      </c>
      <c r="AC449" s="23">
        <f>STAFFPLAN_CWS!$D137</f>
        <v>0.5</v>
      </c>
      <c r="AD449" s="23">
        <f>STAFFPLAN_CWS!$D137</f>
        <v>0.5</v>
      </c>
      <c r="AE449" s="23">
        <f>STAFFPLAN_CWS!$D137</f>
        <v>0.5</v>
      </c>
      <c r="AF449" s="23">
        <f>STAFFPLAN_CWS!$E137</f>
        <v>1</v>
      </c>
      <c r="AG449" s="23">
        <f>STAFFPLAN_CWS!$E137</f>
        <v>1</v>
      </c>
      <c r="AH449" s="23">
        <f>STAFFPLAN_CWS!$E137</f>
        <v>1</v>
      </c>
      <c r="AI449" s="23">
        <f>STAFFPLAN_CWS!$E137</f>
        <v>1</v>
      </c>
      <c r="AJ449" s="23">
        <f>STAFFPLAN_CWS!$E137</f>
        <v>1</v>
      </c>
      <c r="AK449" s="23">
        <f>STAFFPLAN_CWS!$E137</f>
        <v>1</v>
      </c>
      <c r="AL449" s="23">
        <f>STAFFPLAN_CWS!$E137</f>
        <v>1</v>
      </c>
      <c r="AM449" s="23">
        <f>STAFFPLAN_CWS!$E137</f>
        <v>1</v>
      </c>
      <c r="AN449" s="23">
        <f>STAFFPLAN_CWS!$E137</f>
        <v>1</v>
      </c>
      <c r="AO449" s="23">
        <f>STAFFPLAN_CWS!$E137</f>
        <v>1</v>
      </c>
      <c r="AP449" s="23">
        <f>STAFFPLAN_CWS!$E137</f>
        <v>1</v>
      </c>
      <c r="AQ449" s="23">
        <f>STAFFPLAN_CWS!$E137</f>
        <v>1</v>
      </c>
      <c r="AR449" s="23">
        <f>STAFFPLAN_CWS!$F137</f>
        <v>1</v>
      </c>
      <c r="AS449" s="23">
        <f>STAFFPLAN_CWS!$F137</f>
        <v>1</v>
      </c>
      <c r="AT449" s="23">
        <f>STAFFPLAN_CWS!$F137</f>
        <v>1</v>
      </c>
      <c r="AU449" s="23">
        <f>STAFFPLAN_CWS!$F137</f>
        <v>1</v>
      </c>
      <c r="AV449" s="23">
        <f>STAFFPLAN_CWS!$F137</f>
        <v>1</v>
      </c>
      <c r="AW449" s="23">
        <f>STAFFPLAN_CWS!$F137</f>
        <v>1</v>
      </c>
      <c r="AX449" s="23">
        <f>STAFFPLAN_CWS!$F137</f>
        <v>1</v>
      </c>
      <c r="AY449" s="23">
        <f>STAFFPLAN_CWS!$F137</f>
        <v>1</v>
      </c>
      <c r="AZ449" s="23">
        <f>STAFFPLAN_CWS!$F137</f>
        <v>1</v>
      </c>
      <c r="BA449" s="23">
        <f>STAFFPLAN_CWS!$F137</f>
        <v>1</v>
      </c>
      <c r="BB449" s="23">
        <f>STAFFPLAN_CWS!$F137</f>
        <v>1</v>
      </c>
      <c r="BC449" s="23">
        <f>STAFFPLAN_CWS!$F137</f>
        <v>1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t="12.75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0</v>
      </c>
      <c r="I450" s="26">
        <f t="shared" si="285"/>
        <v>0</v>
      </c>
      <c r="J450" s="26">
        <f t="shared" si="285"/>
        <v>0</v>
      </c>
      <c r="K450" s="26">
        <f t="shared" si="285"/>
        <v>1000000</v>
      </c>
      <c r="L450" s="26">
        <f t="shared" si="285"/>
        <v>1000000</v>
      </c>
      <c r="M450" s="26">
        <f t="shared" si="285"/>
        <v>1000000</v>
      </c>
      <c r="N450" s="26">
        <f t="shared" si="285"/>
        <v>1000000</v>
      </c>
      <c r="O450" s="26">
        <f t="shared" si="285"/>
        <v>1000000</v>
      </c>
      <c r="P450" s="26">
        <f t="shared" si="285"/>
        <v>1000000</v>
      </c>
      <c r="Q450" s="26">
        <f t="shared" si="285"/>
        <v>1000000</v>
      </c>
      <c r="R450" s="26">
        <f t="shared" si="285"/>
        <v>1000000</v>
      </c>
      <c r="S450" s="26">
        <f t="shared" si="285"/>
        <v>1000000</v>
      </c>
      <c r="T450" s="26">
        <f t="shared" si="285"/>
        <v>1000000</v>
      </c>
      <c r="U450" s="26">
        <f t="shared" si="285"/>
        <v>1000000</v>
      </c>
      <c r="V450" s="26">
        <f t="shared" si="285"/>
        <v>1000000</v>
      </c>
      <c r="W450" s="26">
        <f t="shared" si="285"/>
        <v>1000000</v>
      </c>
      <c r="X450" s="26">
        <f t="shared" si="285"/>
        <v>1000000</v>
      </c>
      <c r="Y450" s="26">
        <f t="shared" si="285"/>
        <v>1000000</v>
      </c>
      <c r="Z450" s="26">
        <f t="shared" si="285"/>
        <v>1000000</v>
      </c>
      <c r="AA450" s="26">
        <f t="shared" si="285"/>
        <v>1000000</v>
      </c>
      <c r="AB450" s="26">
        <f t="shared" si="285"/>
        <v>1000000</v>
      </c>
      <c r="AC450" s="26">
        <f t="shared" si="285"/>
        <v>1000000</v>
      </c>
      <c r="AD450" s="26">
        <f t="shared" si="285"/>
        <v>1000000</v>
      </c>
      <c r="AE450" s="26">
        <f t="shared" si="285"/>
        <v>1000000</v>
      </c>
      <c r="AF450" s="26">
        <f t="shared" si="285"/>
        <v>2000000</v>
      </c>
      <c r="AG450" s="26">
        <f t="shared" si="285"/>
        <v>2000000</v>
      </c>
      <c r="AH450" s="26">
        <f t="shared" si="285"/>
        <v>2000000</v>
      </c>
      <c r="AI450" s="26">
        <f t="shared" si="285"/>
        <v>2000000</v>
      </c>
      <c r="AJ450" s="26">
        <f t="shared" si="285"/>
        <v>2000000</v>
      </c>
      <c r="AK450" s="26">
        <f t="shared" si="285"/>
        <v>2000000</v>
      </c>
      <c r="AL450" s="26">
        <f t="shared" si="285"/>
        <v>2000000</v>
      </c>
      <c r="AM450" s="26">
        <f t="shared" ref="AM450:BO450" si="286">AM448*AM449</f>
        <v>2000000</v>
      </c>
      <c r="AN450" s="26">
        <f t="shared" si="286"/>
        <v>2000000</v>
      </c>
      <c r="AO450" s="26">
        <f t="shared" si="286"/>
        <v>2000000</v>
      </c>
      <c r="AP450" s="26">
        <f t="shared" si="286"/>
        <v>2000000</v>
      </c>
      <c r="AQ450" s="26">
        <f t="shared" si="286"/>
        <v>2000000</v>
      </c>
      <c r="AR450" s="26">
        <f t="shared" si="286"/>
        <v>2000000</v>
      </c>
      <c r="AS450" s="26">
        <f t="shared" si="286"/>
        <v>2000000</v>
      </c>
      <c r="AT450" s="26">
        <f t="shared" si="286"/>
        <v>2000000</v>
      </c>
      <c r="AU450" s="26">
        <f t="shared" si="286"/>
        <v>2000000</v>
      </c>
      <c r="AV450" s="26">
        <f t="shared" si="286"/>
        <v>2000000</v>
      </c>
      <c r="AW450" s="26">
        <f t="shared" si="286"/>
        <v>2000000</v>
      </c>
      <c r="AX450" s="26">
        <f t="shared" si="286"/>
        <v>2000000</v>
      </c>
      <c r="AY450" s="26">
        <f t="shared" si="286"/>
        <v>2000000</v>
      </c>
      <c r="AZ450" s="26">
        <f t="shared" si="286"/>
        <v>2000000</v>
      </c>
      <c r="BA450" s="26">
        <f t="shared" si="286"/>
        <v>2000000</v>
      </c>
      <c r="BB450" s="26">
        <f t="shared" si="286"/>
        <v>2000000</v>
      </c>
      <c r="BC450" s="26">
        <f t="shared" si="286"/>
        <v>2000000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t="12.75" outlineLevel="2" x14ac:dyDescent="0.15">
      <c r="A451" s="47" t="s">
        <v>716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t="12.75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0</v>
      </c>
      <c r="I452" s="26">
        <f t="shared" si="287"/>
        <v>0</v>
      </c>
      <c r="J452" s="26">
        <f t="shared" si="287"/>
        <v>0</v>
      </c>
      <c r="K452" s="26">
        <f t="shared" si="287"/>
        <v>1000000</v>
      </c>
      <c r="L452" s="26">
        <f t="shared" si="287"/>
        <v>1000000</v>
      </c>
      <c r="M452" s="26">
        <f t="shared" si="287"/>
        <v>1000000</v>
      </c>
      <c r="N452" s="26">
        <f t="shared" si="287"/>
        <v>1000000</v>
      </c>
      <c r="O452" s="26">
        <f t="shared" si="287"/>
        <v>1000000</v>
      </c>
      <c r="P452" s="26">
        <f t="shared" si="287"/>
        <v>1000000</v>
      </c>
      <c r="Q452" s="26">
        <f t="shared" si="287"/>
        <v>1000000</v>
      </c>
      <c r="R452" s="26">
        <f t="shared" si="287"/>
        <v>1000000</v>
      </c>
      <c r="S452" s="26">
        <f t="shared" si="287"/>
        <v>1000000</v>
      </c>
      <c r="T452" s="26">
        <f t="shared" si="287"/>
        <v>1000000</v>
      </c>
      <c r="U452" s="26">
        <f t="shared" si="287"/>
        <v>1000000</v>
      </c>
      <c r="V452" s="26">
        <f t="shared" si="287"/>
        <v>1000000</v>
      </c>
      <c r="W452" s="26">
        <f t="shared" si="287"/>
        <v>1000000</v>
      </c>
      <c r="X452" s="26">
        <f t="shared" si="287"/>
        <v>1000000</v>
      </c>
      <c r="Y452" s="26">
        <f t="shared" si="287"/>
        <v>1000000</v>
      </c>
      <c r="Z452" s="26">
        <f t="shared" si="287"/>
        <v>1000000</v>
      </c>
      <c r="AA452" s="26">
        <f t="shared" si="287"/>
        <v>1000000</v>
      </c>
      <c r="AB452" s="26">
        <f t="shared" si="287"/>
        <v>1000000</v>
      </c>
      <c r="AC452" s="26">
        <f t="shared" si="287"/>
        <v>1000000</v>
      </c>
      <c r="AD452" s="26">
        <f t="shared" si="287"/>
        <v>1000000</v>
      </c>
      <c r="AE452" s="26">
        <f t="shared" si="287"/>
        <v>1000000</v>
      </c>
      <c r="AF452" s="26">
        <f t="shared" si="287"/>
        <v>2000000</v>
      </c>
      <c r="AG452" s="26">
        <f t="shared" si="287"/>
        <v>2000000</v>
      </c>
      <c r="AH452" s="26">
        <f t="shared" si="287"/>
        <v>2000000</v>
      </c>
      <c r="AI452" s="26">
        <f t="shared" si="287"/>
        <v>2000000</v>
      </c>
      <c r="AJ452" s="26">
        <f t="shared" si="287"/>
        <v>2000000</v>
      </c>
      <c r="AK452" s="26">
        <f t="shared" si="287"/>
        <v>2000000</v>
      </c>
      <c r="AL452" s="26">
        <f t="shared" si="287"/>
        <v>2000000</v>
      </c>
      <c r="AM452" s="26">
        <f t="shared" ref="AM452:BO452" si="288">AM450+AM451</f>
        <v>2000000</v>
      </c>
      <c r="AN452" s="26">
        <f t="shared" si="288"/>
        <v>2000000</v>
      </c>
      <c r="AO452" s="26">
        <f t="shared" si="288"/>
        <v>2000000</v>
      </c>
      <c r="AP452" s="26">
        <f t="shared" si="288"/>
        <v>2000000</v>
      </c>
      <c r="AQ452" s="26">
        <f t="shared" si="288"/>
        <v>2000000</v>
      </c>
      <c r="AR452" s="26">
        <f t="shared" si="288"/>
        <v>2000000</v>
      </c>
      <c r="AS452" s="26">
        <f t="shared" si="288"/>
        <v>2000000</v>
      </c>
      <c r="AT452" s="26">
        <f t="shared" si="288"/>
        <v>2000000</v>
      </c>
      <c r="AU452" s="26">
        <f t="shared" si="288"/>
        <v>2000000</v>
      </c>
      <c r="AV452" s="26">
        <f t="shared" si="288"/>
        <v>2000000</v>
      </c>
      <c r="AW452" s="26">
        <f t="shared" si="288"/>
        <v>2000000</v>
      </c>
      <c r="AX452" s="26">
        <f t="shared" si="288"/>
        <v>2000000</v>
      </c>
      <c r="AY452" s="26">
        <f t="shared" si="288"/>
        <v>2000000</v>
      </c>
      <c r="AZ452" s="26">
        <f t="shared" si="288"/>
        <v>2000000</v>
      </c>
      <c r="BA452" s="26">
        <f t="shared" si="288"/>
        <v>2000000</v>
      </c>
      <c r="BB452" s="26">
        <f t="shared" si="288"/>
        <v>2000000</v>
      </c>
      <c r="BC452" s="26">
        <f t="shared" si="288"/>
        <v>2000000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t="12.75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t="12.75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t="12.75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t="12.75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t="12.75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0</v>
      </c>
      <c r="I457" s="26">
        <f t="shared" si="290"/>
        <v>0</v>
      </c>
      <c r="J457" s="26">
        <f t="shared" si="290"/>
        <v>0</v>
      </c>
      <c r="K457" s="26">
        <f t="shared" si="290"/>
        <v>0</v>
      </c>
      <c r="L457" s="26">
        <f t="shared" si="290"/>
        <v>0</v>
      </c>
      <c r="M457" s="26">
        <f t="shared" si="290"/>
        <v>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t="12.75" outlineLevel="2" x14ac:dyDescent="0.15">
      <c r="A458" s="47" t="s">
        <v>62</v>
      </c>
      <c r="G458" s="23">
        <f>STAFFPLAN_CWS!$B141</f>
        <v>0.5</v>
      </c>
      <c r="H458" s="23">
        <f>STAFFPLAN_CWS!$C141</f>
        <v>0.5</v>
      </c>
      <c r="I458" s="23">
        <f>STAFFPLAN_CWS!$C141</f>
        <v>0.5</v>
      </c>
      <c r="J458" s="23">
        <f>STAFFPLAN_CWS!$C141</f>
        <v>0.5</v>
      </c>
      <c r="K458" s="23">
        <f>STAFFPLAN_CWS!$C141</f>
        <v>0.5</v>
      </c>
      <c r="L458" s="23">
        <f>STAFFPLAN_CWS!$C141</f>
        <v>0.5</v>
      </c>
      <c r="M458" s="23">
        <f>STAFFPLAN_CWS!$C141</f>
        <v>0.5</v>
      </c>
      <c r="N458" s="23">
        <f>STAFFPLAN_CWS!$C141</f>
        <v>0.5</v>
      </c>
      <c r="O458" s="23">
        <f>STAFFPLAN_CWS!$C141</f>
        <v>0.5</v>
      </c>
      <c r="P458" s="23">
        <f>STAFFPLAN_CWS!$C141</f>
        <v>0.5</v>
      </c>
      <c r="Q458" s="23">
        <f>STAFFPLAN_CWS!$C141</f>
        <v>0.5</v>
      </c>
      <c r="R458" s="23">
        <f>STAFFPLAN_CWS!$C141</f>
        <v>0.5</v>
      </c>
      <c r="S458" s="23">
        <f>STAFFPLAN_CWS!$C141</f>
        <v>0.5</v>
      </c>
      <c r="T458" s="23">
        <f>STAFFPLAN_CWS!$D141</f>
        <v>0.5</v>
      </c>
      <c r="U458" s="23">
        <f>STAFFPLAN_CWS!$D141</f>
        <v>0.5</v>
      </c>
      <c r="V458" s="23">
        <f>STAFFPLAN_CWS!$D141</f>
        <v>0.5</v>
      </c>
      <c r="W458" s="23">
        <f>STAFFPLAN_CWS!$D141</f>
        <v>0.5</v>
      </c>
      <c r="X458" s="23">
        <f>STAFFPLAN_CWS!$D141</f>
        <v>0.5</v>
      </c>
      <c r="Y458" s="23">
        <f>STAFFPLAN_CWS!$D141</f>
        <v>0.5</v>
      </c>
      <c r="Z458" s="23">
        <f>STAFFPLAN_CWS!$D141</f>
        <v>0.5</v>
      </c>
      <c r="AA458" s="23">
        <f>STAFFPLAN_CWS!$D141</f>
        <v>0.5</v>
      </c>
      <c r="AB458" s="23">
        <f>STAFFPLAN_CWS!$D141</f>
        <v>0.5</v>
      </c>
      <c r="AC458" s="23">
        <f>STAFFPLAN_CWS!$D141</f>
        <v>0.5</v>
      </c>
      <c r="AD458" s="23">
        <f>STAFFPLAN_CWS!$D141</f>
        <v>0.5</v>
      </c>
      <c r="AE458" s="23">
        <f>STAFFPLAN_CWS!$D141</f>
        <v>0.5</v>
      </c>
      <c r="AF458" s="23">
        <f>STAFFPLAN_CWS!$E141</f>
        <v>1</v>
      </c>
      <c r="AG458" s="23">
        <f>STAFFPLAN_CWS!$E141</f>
        <v>1</v>
      </c>
      <c r="AH458" s="23">
        <f>STAFFPLAN_CWS!$E141</f>
        <v>1</v>
      </c>
      <c r="AI458" s="23">
        <f>STAFFPLAN_CWS!$E141</f>
        <v>1</v>
      </c>
      <c r="AJ458" s="23">
        <f>STAFFPLAN_CWS!$E141</f>
        <v>1</v>
      </c>
      <c r="AK458" s="23">
        <f>STAFFPLAN_CWS!$E141</f>
        <v>1</v>
      </c>
      <c r="AL458" s="23">
        <f>STAFFPLAN_CWS!$E141</f>
        <v>1</v>
      </c>
      <c r="AM458" s="23">
        <f>STAFFPLAN_CWS!$E141</f>
        <v>1</v>
      </c>
      <c r="AN458" s="23">
        <f>STAFFPLAN_CWS!$E141</f>
        <v>1</v>
      </c>
      <c r="AO458" s="23">
        <f>STAFFPLAN_CWS!$E141</f>
        <v>1</v>
      </c>
      <c r="AP458" s="23">
        <f>STAFFPLAN_CWS!$E141</f>
        <v>1</v>
      </c>
      <c r="AQ458" s="23">
        <f>STAFFPLAN_CWS!$E141</f>
        <v>1</v>
      </c>
      <c r="AR458" s="23">
        <f>STAFFPLAN_CWS!$F141</f>
        <v>1</v>
      </c>
      <c r="AS458" s="23">
        <f>STAFFPLAN_CWS!$F141</f>
        <v>1</v>
      </c>
      <c r="AT458" s="23">
        <f>STAFFPLAN_CWS!$F141</f>
        <v>1</v>
      </c>
      <c r="AU458" s="23">
        <f>STAFFPLAN_CWS!$F141</f>
        <v>1</v>
      </c>
      <c r="AV458" s="23">
        <f>STAFFPLAN_CWS!$F141</f>
        <v>1</v>
      </c>
      <c r="AW458" s="23">
        <f>STAFFPLAN_CWS!$F141</f>
        <v>1</v>
      </c>
      <c r="AX458" s="23">
        <f>STAFFPLAN_CWS!$F141</f>
        <v>1</v>
      </c>
      <c r="AY458" s="23">
        <f>STAFFPLAN_CWS!$F141</f>
        <v>1</v>
      </c>
      <c r="AZ458" s="23">
        <f>STAFFPLAN_CWS!$F141</f>
        <v>1</v>
      </c>
      <c r="BA458" s="23">
        <f>STAFFPLAN_CWS!$F141</f>
        <v>1</v>
      </c>
      <c r="BB458" s="23">
        <f>STAFFPLAN_CWS!$F141</f>
        <v>1</v>
      </c>
      <c r="BC458" s="23">
        <f>STAFFPLAN_CWS!$F141</f>
        <v>1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t="12.75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0</v>
      </c>
      <c r="I459" s="26">
        <f t="shared" si="291"/>
        <v>0</v>
      </c>
      <c r="J459" s="26">
        <f t="shared" si="291"/>
        <v>0</v>
      </c>
      <c r="K459" s="26">
        <f t="shared" si="291"/>
        <v>0</v>
      </c>
      <c r="L459" s="26">
        <f t="shared" si="291"/>
        <v>0</v>
      </c>
      <c r="M459" s="26">
        <f t="shared" si="291"/>
        <v>0</v>
      </c>
      <c r="N459" s="26">
        <f t="shared" si="291"/>
        <v>1000000</v>
      </c>
      <c r="O459" s="26">
        <f t="shared" si="291"/>
        <v>1000000</v>
      </c>
      <c r="P459" s="26">
        <f t="shared" si="291"/>
        <v>1000000</v>
      </c>
      <c r="Q459" s="26">
        <f t="shared" si="291"/>
        <v>1000000</v>
      </c>
      <c r="R459" s="26">
        <f t="shared" si="291"/>
        <v>1000000</v>
      </c>
      <c r="S459" s="26">
        <f t="shared" si="291"/>
        <v>1000000</v>
      </c>
      <c r="T459" s="26">
        <f t="shared" si="291"/>
        <v>1000000</v>
      </c>
      <c r="U459" s="26">
        <f t="shared" si="291"/>
        <v>1000000</v>
      </c>
      <c r="V459" s="26">
        <f t="shared" si="291"/>
        <v>1000000</v>
      </c>
      <c r="W459" s="26">
        <f t="shared" si="291"/>
        <v>1000000</v>
      </c>
      <c r="X459" s="26">
        <f t="shared" si="291"/>
        <v>1000000</v>
      </c>
      <c r="Y459" s="26">
        <f t="shared" si="291"/>
        <v>1000000</v>
      </c>
      <c r="Z459" s="26">
        <f t="shared" si="291"/>
        <v>1000000</v>
      </c>
      <c r="AA459" s="26">
        <f t="shared" si="291"/>
        <v>1000000</v>
      </c>
      <c r="AB459" s="26">
        <f t="shared" si="291"/>
        <v>1000000</v>
      </c>
      <c r="AC459" s="26">
        <f t="shared" si="291"/>
        <v>1000000</v>
      </c>
      <c r="AD459" s="26">
        <f t="shared" si="291"/>
        <v>1000000</v>
      </c>
      <c r="AE459" s="26">
        <f t="shared" si="291"/>
        <v>1000000</v>
      </c>
      <c r="AF459" s="26">
        <f t="shared" si="291"/>
        <v>2000000</v>
      </c>
      <c r="AG459" s="26">
        <f t="shared" si="291"/>
        <v>2000000</v>
      </c>
      <c r="AH459" s="26">
        <f t="shared" si="291"/>
        <v>2000000</v>
      </c>
      <c r="AI459" s="26">
        <f t="shared" si="291"/>
        <v>2000000</v>
      </c>
      <c r="AJ459" s="26">
        <f t="shared" si="291"/>
        <v>2000000</v>
      </c>
      <c r="AK459" s="26">
        <f t="shared" si="291"/>
        <v>2000000</v>
      </c>
      <c r="AL459" s="26">
        <f t="shared" si="291"/>
        <v>2000000</v>
      </c>
      <c r="AM459" s="26">
        <f t="shared" ref="AM459:BO459" si="292">AM457*AM458</f>
        <v>2000000</v>
      </c>
      <c r="AN459" s="26">
        <f t="shared" si="292"/>
        <v>2000000</v>
      </c>
      <c r="AO459" s="26">
        <f t="shared" si="292"/>
        <v>2000000</v>
      </c>
      <c r="AP459" s="26">
        <f t="shared" si="292"/>
        <v>2000000</v>
      </c>
      <c r="AQ459" s="26">
        <f t="shared" si="292"/>
        <v>2000000</v>
      </c>
      <c r="AR459" s="26">
        <f t="shared" si="292"/>
        <v>2000000</v>
      </c>
      <c r="AS459" s="26">
        <f t="shared" si="292"/>
        <v>2000000</v>
      </c>
      <c r="AT459" s="26">
        <f t="shared" si="292"/>
        <v>2000000</v>
      </c>
      <c r="AU459" s="26">
        <f t="shared" si="292"/>
        <v>2000000</v>
      </c>
      <c r="AV459" s="26">
        <f t="shared" si="292"/>
        <v>2000000</v>
      </c>
      <c r="AW459" s="26">
        <f t="shared" si="292"/>
        <v>2000000</v>
      </c>
      <c r="AX459" s="26">
        <f t="shared" si="292"/>
        <v>2000000</v>
      </c>
      <c r="AY459" s="26">
        <f t="shared" si="292"/>
        <v>2000000</v>
      </c>
      <c r="AZ459" s="26">
        <f t="shared" si="292"/>
        <v>2000000</v>
      </c>
      <c r="BA459" s="26">
        <f t="shared" si="292"/>
        <v>2000000</v>
      </c>
      <c r="BB459" s="26">
        <f t="shared" si="292"/>
        <v>2000000</v>
      </c>
      <c r="BC459" s="26">
        <f t="shared" si="292"/>
        <v>2000000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t="12.75" outlineLevel="2" x14ac:dyDescent="0.15">
      <c r="A460" s="47" t="s">
        <v>716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t="12.75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0</v>
      </c>
      <c r="I461" s="26">
        <f t="shared" si="293"/>
        <v>0</v>
      </c>
      <c r="J461" s="26">
        <f t="shared" si="293"/>
        <v>0</v>
      </c>
      <c r="K461" s="26">
        <f t="shared" si="293"/>
        <v>0</v>
      </c>
      <c r="L461" s="26">
        <f t="shared" si="293"/>
        <v>0</v>
      </c>
      <c r="M461" s="26">
        <f t="shared" si="293"/>
        <v>0</v>
      </c>
      <c r="N461" s="26">
        <f t="shared" si="293"/>
        <v>1000000</v>
      </c>
      <c r="O461" s="26">
        <f t="shared" si="293"/>
        <v>1000000</v>
      </c>
      <c r="P461" s="26">
        <f t="shared" si="293"/>
        <v>1000000</v>
      </c>
      <c r="Q461" s="26">
        <f t="shared" si="293"/>
        <v>1000000</v>
      </c>
      <c r="R461" s="26">
        <f t="shared" si="293"/>
        <v>1000000</v>
      </c>
      <c r="S461" s="26">
        <f t="shared" si="293"/>
        <v>1000000</v>
      </c>
      <c r="T461" s="26">
        <f t="shared" si="293"/>
        <v>1000000</v>
      </c>
      <c r="U461" s="26">
        <f t="shared" si="293"/>
        <v>1000000</v>
      </c>
      <c r="V461" s="26">
        <f t="shared" si="293"/>
        <v>1000000</v>
      </c>
      <c r="W461" s="26">
        <f t="shared" si="293"/>
        <v>1000000</v>
      </c>
      <c r="X461" s="26">
        <f t="shared" si="293"/>
        <v>1000000</v>
      </c>
      <c r="Y461" s="26">
        <f t="shared" si="293"/>
        <v>1000000</v>
      </c>
      <c r="Z461" s="26">
        <f t="shared" si="293"/>
        <v>1000000</v>
      </c>
      <c r="AA461" s="26">
        <f t="shared" si="293"/>
        <v>1000000</v>
      </c>
      <c r="AB461" s="26">
        <f t="shared" si="293"/>
        <v>1000000</v>
      </c>
      <c r="AC461" s="26">
        <f t="shared" si="293"/>
        <v>1000000</v>
      </c>
      <c r="AD461" s="26">
        <f t="shared" si="293"/>
        <v>1000000</v>
      </c>
      <c r="AE461" s="26">
        <f t="shared" si="293"/>
        <v>1000000</v>
      </c>
      <c r="AF461" s="26">
        <f t="shared" si="293"/>
        <v>2000000</v>
      </c>
      <c r="AG461" s="26">
        <f t="shared" si="293"/>
        <v>2000000</v>
      </c>
      <c r="AH461" s="26">
        <f t="shared" si="293"/>
        <v>2000000</v>
      </c>
      <c r="AI461" s="26">
        <f t="shared" si="293"/>
        <v>2000000</v>
      </c>
      <c r="AJ461" s="26">
        <f t="shared" si="293"/>
        <v>2000000</v>
      </c>
      <c r="AK461" s="26">
        <f t="shared" si="293"/>
        <v>2000000</v>
      </c>
      <c r="AL461" s="26">
        <f t="shared" si="293"/>
        <v>2000000</v>
      </c>
      <c r="AM461" s="26">
        <f t="shared" ref="AM461:BO461" si="294">AM459+AM460</f>
        <v>2000000</v>
      </c>
      <c r="AN461" s="26">
        <f t="shared" si="294"/>
        <v>2000000</v>
      </c>
      <c r="AO461" s="26">
        <f t="shared" si="294"/>
        <v>2000000</v>
      </c>
      <c r="AP461" s="26">
        <f t="shared" si="294"/>
        <v>2000000</v>
      </c>
      <c r="AQ461" s="26">
        <f t="shared" si="294"/>
        <v>2000000</v>
      </c>
      <c r="AR461" s="26">
        <f t="shared" si="294"/>
        <v>2000000</v>
      </c>
      <c r="AS461" s="26">
        <f t="shared" si="294"/>
        <v>2000000</v>
      </c>
      <c r="AT461" s="26">
        <f t="shared" si="294"/>
        <v>2000000</v>
      </c>
      <c r="AU461" s="26">
        <f t="shared" si="294"/>
        <v>2000000</v>
      </c>
      <c r="AV461" s="26">
        <f t="shared" si="294"/>
        <v>2000000</v>
      </c>
      <c r="AW461" s="26">
        <f t="shared" si="294"/>
        <v>2000000</v>
      </c>
      <c r="AX461" s="26">
        <f t="shared" si="294"/>
        <v>2000000</v>
      </c>
      <c r="AY461" s="26">
        <f t="shared" si="294"/>
        <v>2000000</v>
      </c>
      <c r="AZ461" s="26">
        <f t="shared" si="294"/>
        <v>2000000</v>
      </c>
      <c r="BA461" s="26">
        <f t="shared" si="294"/>
        <v>2000000</v>
      </c>
      <c r="BB461" s="26">
        <f t="shared" si="294"/>
        <v>2000000</v>
      </c>
      <c r="BC461" s="26">
        <f t="shared" si="294"/>
        <v>2000000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t="12.75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t="12.75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t="12.75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t="12.75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t="12.75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t="12.75" outlineLevel="2" x14ac:dyDescent="0.15">
      <c r="A467" s="47" t="s">
        <v>62</v>
      </c>
      <c r="G467" s="23">
        <f>STAFFPLAN_CWS!$B145</f>
        <v>0.5</v>
      </c>
      <c r="H467" s="23">
        <f>STAFFPLAN_CWS!$C145</f>
        <v>0.5</v>
      </c>
      <c r="I467" s="23">
        <f>STAFFPLAN_CWS!$C145</f>
        <v>0.5</v>
      </c>
      <c r="J467" s="23">
        <f>STAFFPLAN_CWS!$C145</f>
        <v>0.5</v>
      </c>
      <c r="K467" s="23">
        <f>STAFFPLAN_CWS!$C145</f>
        <v>0.5</v>
      </c>
      <c r="L467" s="23">
        <f>STAFFPLAN_CWS!$C145</f>
        <v>0.5</v>
      </c>
      <c r="M467" s="23">
        <f>STAFFPLAN_CWS!$C145</f>
        <v>0.5</v>
      </c>
      <c r="N467" s="23">
        <f>STAFFPLAN_CWS!$C145</f>
        <v>0.5</v>
      </c>
      <c r="O467" s="23">
        <f>STAFFPLAN_CWS!$C145</f>
        <v>0.5</v>
      </c>
      <c r="P467" s="23">
        <f>STAFFPLAN_CWS!$C145</f>
        <v>0.5</v>
      </c>
      <c r="Q467" s="23">
        <f>STAFFPLAN_CWS!$C145</f>
        <v>0.5</v>
      </c>
      <c r="R467" s="23">
        <f>STAFFPLAN_CWS!$C145</f>
        <v>0.5</v>
      </c>
      <c r="S467" s="23">
        <f>STAFFPLAN_CWS!$C145</f>
        <v>0.5</v>
      </c>
      <c r="T467" s="23">
        <f>STAFFPLAN_CWS!$D145</f>
        <v>0.5</v>
      </c>
      <c r="U467" s="23">
        <f>STAFFPLAN_CWS!$D145</f>
        <v>0.5</v>
      </c>
      <c r="V467" s="23">
        <f>STAFFPLAN_CWS!$D145</f>
        <v>0.5</v>
      </c>
      <c r="W467" s="23">
        <f>STAFFPLAN_CWS!$D145</f>
        <v>0.5</v>
      </c>
      <c r="X467" s="23">
        <f>STAFFPLAN_CWS!$D145</f>
        <v>0.5</v>
      </c>
      <c r="Y467" s="23">
        <f>STAFFPLAN_CWS!$D145</f>
        <v>0.5</v>
      </c>
      <c r="Z467" s="23">
        <f>STAFFPLAN_CWS!$D145</f>
        <v>0.5</v>
      </c>
      <c r="AA467" s="23">
        <f>STAFFPLAN_CWS!$D145</f>
        <v>0.5</v>
      </c>
      <c r="AB467" s="23">
        <f>STAFFPLAN_CWS!$D145</f>
        <v>0.5</v>
      </c>
      <c r="AC467" s="23">
        <f>STAFFPLAN_CWS!$D145</f>
        <v>0.5</v>
      </c>
      <c r="AD467" s="23">
        <f>STAFFPLAN_CWS!$D145</f>
        <v>0.5</v>
      </c>
      <c r="AE467" s="23">
        <f>STAFFPLAN_CWS!$D145</f>
        <v>0.5</v>
      </c>
      <c r="AF467" s="23">
        <f>STAFFPLAN_CWS!$E145</f>
        <v>1</v>
      </c>
      <c r="AG467" s="23">
        <f>STAFFPLAN_CWS!$E145</f>
        <v>1</v>
      </c>
      <c r="AH467" s="23">
        <f>STAFFPLAN_CWS!$E145</f>
        <v>1</v>
      </c>
      <c r="AI467" s="23">
        <f>STAFFPLAN_CWS!$E145</f>
        <v>1</v>
      </c>
      <c r="AJ467" s="23">
        <f>STAFFPLAN_CWS!$E145</f>
        <v>1</v>
      </c>
      <c r="AK467" s="23">
        <f>STAFFPLAN_CWS!$E145</f>
        <v>1</v>
      </c>
      <c r="AL467" s="23">
        <f>STAFFPLAN_CWS!$E145</f>
        <v>1</v>
      </c>
      <c r="AM467" s="23">
        <f>STAFFPLAN_CWS!$E145</f>
        <v>1</v>
      </c>
      <c r="AN467" s="23">
        <f>STAFFPLAN_CWS!$E145</f>
        <v>1</v>
      </c>
      <c r="AO467" s="23">
        <f>STAFFPLAN_CWS!$E145</f>
        <v>1</v>
      </c>
      <c r="AP467" s="23">
        <f>STAFFPLAN_CWS!$E145</f>
        <v>1</v>
      </c>
      <c r="AQ467" s="23">
        <f>STAFFPLAN_CWS!$E145</f>
        <v>1</v>
      </c>
      <c r="AR467" s="23">
        <f>STAFFPLAN_CWS!$F145</f>
        <v>1</v>
      </c>
      <c r="AS467" s="23">
        <f>STAFFPLAN_CWS!$F145</f>
        <v>1</v>
      </c>
      <c r="AT467" s="23">
        <f>STAFFPLAN_CWS!$F145</f>
        <v>1</v>
      </c>
      <c r="AU467" s="23">
        <f>STAFFPLAN_CWS!$F145</f>
        <v>1</v>
      </c>
      <c r="AV467" s="23">
        <f>STAFFPLAN_CWS!$F145</f>
        <v>1</v>
      </c>
      <c r="AW467" s="23">
        <f>STAFFPLAN_CWS!$F145</f>
        <v>1</v>
      </c>
      <c r="AX467" s="23">
        <f>STAFFPLAN_CWS!$F145</f>
        <v>1</v>
      </c>
      <c r="AY467" s="23">
        <f>STAFFPLAN_CWS!$F145</f>
        <v>1</v>
      </c>
      <c r="AZ467" s="23">
        <f>STAFFPLAN_CWS!$F145</f>
        <v>1</v>
      </c>
      <c r="BA467" s="23">
        <f>STAFFPLAN_CWS!$F145</f>
        <v>1</v>
      </c>
      <c r="BB467" s="23">
        <f>STAFFPLAN_CWS!$F145</f>
        <v>1</v>
      </c>
      <c r="BC467" s="23">
        <f>STAFFPLAN_CWS!$F145</f>
        <v>1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t="12.75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t="12.75" outlineLevel="2" x14ac:dyDescent="0.15">
      <c r="A469" s="47" t="s">
        <v>716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ht="12.75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ht="12.75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t="12.75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t="12.75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t="12.75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t="12.75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t="12.75" outlineLevel="2" x14ac:dyDescent="0.15">
      <c r="A476" s="47" t="s">
        <v>62</v>
      </c>
      <c r="G476" s="23">
        <f>STAFFPLAN_CWS!$B149</f>
        <v>0.5</v>
      </c>
      <c r="H476" s="23">
        <f>STAFFPLAN_CWS!$C149</f>
        <v>0.5</v>
      </c>
      <c r="I476" s="23">
        <f>STAFFPLAN_CWS!$C149</f>
        <v>0.5</v>
      </c>
      <c r="J476" s="23">
        <f>STAFFPLAN_CWS!$C149</f>
        <v>0.5</v>
      </c>
      <c r="K476" s="23">
        <f>STAFFPLAN_CWS!$C149</f>
        <v>0.5</v>
      </c>
      <c r="L476" s="23">
        <f>STAFFPLAN_CWS!$C149</f>
        <v>0.5</v>
      </c>
      <c r="M476" s="23">
        <f>STAFFPLAN_CWS!$C149</f>
        <v>0.5</v>
      </c>
      <c r="N476" s="23">
        <f>STAFFPLAN_CWS!$C149</f>
        <v>0.5</v>
      </c>
      <c r="O476" s="23">
        <f>STAFFPLAN_CWS!$C149</f>
        <v>0.5</v>
      </c>
      <c r="P476" s="23">
        <f>STAFFPLAN_CWS!$C149</f>
        <v>0.5</v>
      </c>
      <c r="Q476" s="23">
        <f>STAFFPLAN_CWS!$C149</f>
        <v>0.5</v>
      </c>
      <c r="R476" s="23">
        <f>STAFFPLAN_CWS!$C149</f>
        <v>0.5</v>
      </c>
      <c r="S476" s="23">
        <f>STAFFPLAN_CWS!$C149</f>
        <v>0.5</v>
      </c>
      <c r="T476" s="23">
        <f>STAFFPLAN_CWS!$D149</f>
        <v>0.5</v>
      </c>
      <c r="U476" s="23">
        <f>STAFFPLAN_CWS!$D149</f>
        <v>0.5</v>
      </c>
      <c r="V476" s="23">
        <f>STAFFPLAN_CWS!$D149</f>
        <v>0.5</v>
      </c>
      <c r="W476" s="23">
        <f>STAFFPLAN_CWS!$D149</f>
        <v>0.5</v>
      </c>
      <c r="X476" s="23">
        <f>STAFFPLAN_CWS!$D149</f>
        <v>0.5</v>
      </c>
      <c r="Y476" s="23">
        <f>STAFFPLAN_CWS!$D149</f>
        <v>0.5</v>
      </c>
      <c r="Z476" s="23">
        <f>STAFFPLAN_CWS!$D149</f>
        <v>0.5</v>
      </c>
      <c r="AA476" s="23">
        <f>STAFFPLAN_CWS!$D149</f>
        <v>0.5</v>
      </c>
      <c r="AB476" s="23">
        <f>STAFFPLAN_CWS!$D149</f>
        <v>0.5</v>
      </c>
      <c r="AC476" s="23">
        <f>STAFFPLAN_CWS!$D149</f>
        <v>0.5</v>
      </c>
      <c r="AD476" s="23">
        <f>STAFFPLAN_CWS!$D149</f>
        <v>0.5</v>
      </c>
      <c r="AE476" s="23">
        <f>STAFFPLAN_CWS!$D149</f>
        <v>0.5</v>
      </c>
      <c r="AF476" s="23">
        <f>STAFFPLAN_CWS!$E149</f>
        <v>1</v>
      </c>
      <c r="AG476" s="23">
        <f>STAFFPLAN_CWS!$E149</f>
        <v>1</v>
      </c>
      <c r="AH476" s="23">
        <f>STAFFPLAN_CWS!$E149</f>
        <v>1</v>
      </c>
      <c r="AI476" s="23">
        <f>STAFFPLAN_CWS!$E149</f>
        <v>1</v>
      </c>
      <c r="AJ476" s="23">
        <f>STAFFPLAN_CWS!$E149</f>
        <v>1</v>
      </c>
      <c r="AK476" s="23">
        <f>STAFFPLAN_CWS!$E149</f>
        <v>1</v>
      </c>
      <c r="AL476" s="23">
        <f>STAFFPLAN_CWS!$E149</f>
        <v>1</v>
      </c>
      <c r="AM476" s="23">
        <f>STAFFPLAN_CWS!$E149</f>
        <v>1</v>
      </c>
      <c r="AN476" s="23">
        <f>STAFFPLAN_CWS!$E149</f>
        <v>1</v>
      </c>
      <c r="AO476" s="23">
        <f>STAFFPLAN_CWS!$E149</f>
        <v>1</v>
      </c>
      <c r="AP476" s="23">
        <f>STAFFPLAN_CWS!$E149</f>
        <v>1</v>
      </c>
      <c r="AQ476" s="23">
        <f>STAFFPLAN_CWS!$E149</f>
        <v>1</v>
      </c>
      <c r="AR476" s="23">
        <f>STAFFPLAN_CWS!$F149</f>
        <v>1</v>
      </c>
      <c r="AS476" s="23">
        <f>STAFFPLAN_CWS!$F149</f>
        <v>1</v>
      </c>
      <c r="AT476" s="23">
        <f>STAFFPLAN_CWS!$F149</f>
        <v>1</v>
      </c>
      <c r="AU476" s="23">
        <f>STAFFPLAN_CWS!$F149</f>
        <v>1</v>
      </c>
      <c r="AV476" s="23">
        <f>STAFFPLAN_CWS!$F149</f>
        <v>1</v>
      </c>
      <c r="AW476" s="23">
        <f>STAFFPLAN_CWS!$F149</f>
        <v>1</v>
      </c>
      <c r="AX476" s="23">
        <f>STAFFPLAN_CWS!$F149</f>
        <v>1</v>
      </c>
      <c r="AY476" s="23">
        <f>STAFFPLAN_CWS!$F149</f>
        <v>1</v>
      </c>
      <c r="AZ476" s="23">
        <f>STAFFPLAN_CWS!$F149</f>
        <v>1</v>
      </c>
      <c r="BA476" s="23">
        <f>STAFFPLAN_CWS!$F149</f>
        <v>1</v>
      </c>
      <c r="BB476" s="23">
        <f>STAFFPLAN_CWS!$F149</f>
        <v>1</v>
      </c>
      <c r="BC476" s="23">
        <f>STAFFPLAN_CWS!$F149</f>
        <v>1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t="12.75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t="12.75" outlineLevel="2" x14ac:dyDescent="0.15">
      <c r="A478" s="47" t="s">
        <v>716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t="12.75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t="12.75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t="12.75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t="12.75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t="12.75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t="12.75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t="12.75" outlineLevel="2" x14ac:dyDescent="0.15">
      <c r="A485" s="47" t="s">
        <v>62</v>
      </c>
      <c r="G485" s="23">
        <f>STAFFPLAN_CWS!$B153</f>
        <v>0.5</v>
      </c>
      <c r="H485" s="23">
        <f>STAFFPLAN_CWS!$C153</f>
        <v>0.5</v>
      </c>
      <c r="I485" s="23">
        <f>STAFFPLAN_CWS!$C153</f>
        <v>0.5</v>
      </c>
      <c r="J485" s="23">
        <f>STAFFPLAN_CWS!$C153</f>
        <v>0.5</v>
      </c>
      <c r="K485" s="23">
        <f>STAFFPLAN_CWS!$C153</f>
        <v>0.5</v>
      </c>
      <c r="L485" s="23">
        <f>STAFFPLAN_CWS!$C153</f>
        <v>0.5</v>
      </c>
      <c r="M485" s="23">
        <f>STAFFPLAN_CWS!$C153</f>
        <v>0.5</v>
      </c>
      <c r="N485" s="23">
        <f>STAFFPLAN_CWS!$C153</f>
        <v>0.5</v>
      </c>
      <c r="O485" s="23">
        <f>STAFFPLAN_CWS!$C153</f>
        <v>0.5</v>
      </c>
      <c r="P485" s="23">
        <f>STAFFPLAN_CWS!$C153</f>
        <v>0.5</v>
      </c>
      <c r="Q485" s="23">
        <f>STAFFPLAN_CWS!$C153</f>
        <v>0.5</v>
      </c>
      <c r="R485" s="23">
        <f>STAFFPLAN_CWS!$C153</f>
        <v>0.5</v>
      </c>
      <c r="S485" s="23">
        <f>STAFFPLAN_CWS!$C153</f>
        <v>0.5</v>
      </c>
      <c r="T485" s="23">
        <f>STAFFPLAN_CWS!$D153</f>
        <v>0.5</v>
      </c>
      <c r="U485" s="23">
        <f>STAFFPLAN_CWS!$D153</f>
        <v>0.5</v>
      </c>
      <c r="V485" s="23">
        <f>STAFFPLAN_CWS!$D153</f>
        <v>0.5</v>
      </c>
      <c r="W485" s="23">
        <f>STAFFPLAN_CWS!$D153</f>
        <v>0.5</v>
      </c>
      <c r="X485" s="23">
        <f>STAFFPLAN_CWS!$D153</f>
        <v>0.5</v>
      </c>
      <c r="Y485" s="23">
        <f>STAFFPLAN_CWS!$D153</f>
        <v>0.5</v>
      </c>
      <c r="Z485" s="23">
        <f>STAFFPLAN_CWS!$D153</f>
        <v>0.5</v>
      </c>
      <c r="AA485" s="23">
        <f>STAFFPLAN_CWS!$D153</f>
        <v>0.5</v>
      </c>
      <c r="AB485" s="23">
        <f>STAFFPLAN_CWS!$D153</f>
        <v>0.5</v>
      </c>
      <c r="AC485" s="23">
        <f>STAFFPLAN_CWS!$D153</f>
        <v>0.5</v>
      </c>
      <c r="AD485" s="23">
        <f>STAFFPLAN_CWS!$D153</f>
        <v>0.5</v>
      </c>
      <c r="AE485" s="23">
        <f>STAFFPLAN_CWS!$D153</f>
        <v>0.5</v>
      </c>
      <c r="AF485" s="23">
        <f>STAFFPLAN_CWS!$E153</f>
        <v>1</v>
      </c>
      <c r="AG485" s="23">
        <f>STAFFPLAN_CWS!$E153</f>
        <v>1</v>
      </c>
      <c r="AH485" s="23">
        <f>STAFFPLAN_CWS!$E153</f>
        <v>1</v>
      </c>
      <c r="AI485" s="23">
        <f>STAFFPLAN_CWS!$E153</f>
        <v>1</v>
      </c>
      <c r="AJ485" s="23">
        <f>STAFFPLAN_CWS!$E153</f>
        <v>1</v>
      </c>
      <c r="AK485" s="23">
        <f>STAFFPLAN_CWS!$E153</f>
        <v>1</v>
      </c>
      <c r="AL485" s="23">
        <f>STAFFPLAN_CWS!$E153</f>
        <v>1</v>
      </c>
      <c r="AM485" s="23">
        <f>STAFFPLAN_CWS!$E153</f>
        <v>1</v>
      </c>
      <c r="AN485" s="23">
        <f>STAFFPLAN_CWS!$E153</f>
        <v>1</v>
      </c>
      <c r="AO485" s="23">
        <f>STAFFPLAN_CWS!$E153</f>
        <v>1</v>
      </c>
      <c r="AP485" s="23">
        <f>STAFFPLAN_CWS!$E153</f>
        <v>1</v>
      </c>
      <c r="AQ485" s="23">
        <f>STAFFPLAN_CWS!$E153</f>
        <v>1</v>
      </c>
      <c r="AR485" s="23">
        <f>STAFFPLAN_CWS!$F153</f>
        <v>1</v>
      </c>
      <c r="AS485" s="23">
        <f>STAFFPLAN_CWS!$F153</f>
        <v>1</v>
      </c>
      <c r="AT485" s="23">
        <f>STAFFPLAN_CWS!$F153</f>
        <v>1</v>
      </c>
      <c r="AU485" s="23">
        <f>STAFFPLAN_CWS!$F153</f>
        <v>1</v>
      </c>
      <c r="AV485" s="23">
        <f>STAFFPLAN_CWS!$F153</f>
        <v>1</v>
      </c>
      <c r="AW485" s="23">
        <f>STAFFPLAN_CWS!$F153</f>
        <v>1</v>
      </c>
      <c r="AX485" s="23">
        <f>STAFFPLAN_CWS!$F153</f>
        <v>1</v>
      </c>
      <c r="AY485" s="23">
        <f>STAFFPLAN_CWS!$F153</f>
        <v>1</v>
      </c>
      <c r="AZ485" s="23">
        <f>STAFFPLAN_CWS!$F153</f>
        <v>1</v>
      </c>
      <c r="BA485" s="23">
        <f>STAFFPLAN_CWS!$F153</f>
        <v>1</v>
      </c>
      <c r="BB485" s="23">
        <f>STAFFPLAN_CWS!$F153</f>
        <v>1</v>
      </c>
      <c r="BC485" s="23">
        <f>STAFFPLAN_CWS!$F153</f>
        <v>1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t="12.75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t="12.75" outlineLevel="2" x14ac:dyDescent="0.15">
      <c r="A487" s="47" t="s">
        <v>716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t="12.75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t="12.75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t="12.75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t="12.75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t="12.75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t="12.75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t="12.75" outlineLevel="2" x14ac:dyDescent="0.15">
      <c r="A494" s="47" t="s">
        <v>62</v>
      </c>
      <c r="G494" s="23">
        <f>STAFFPLAN_CWS!$B157</f>
        <v>0.5</v>
      </c>
      <c r="H494" s="23">
        <f>STAFFPLAN_CWS!$C157</f>
        <v>0.5</v>
      </c>
      <c r="I494" s="23">
        <f>STAFFPLAN_CWS!$C157</f>
        <v>0.5</v>
      </c>
      <c r="J494" s="23">
        <f>STAFFPLAN_CWS!$C157</f>
        <v>0.5</v>
      </c>
      <c r="K494" s="23">
        <f>STAFFPLAN_CWS!$C157</f>
        <v>0.5</v>
      </c>
      <c r="L494" s="23">
        <f>STAFFPLAN_CWS!$C157</f>
        <v>0.5</v>
      </c>
      <c r="M494" s="23">
        <f>STAFFPLAN_CWS!$C157</f>
        <v>0.5</v>
      </c>
      <c r="N494" s="23">
        <f>STAFFPLAN_CWS!$C157</f>
        <v>0.5</v>
      </c>
      <c r="O494" s="23">
        <f>STAFFPLAN_CWS!$C157</f>
        <v>0.5</v>
      </c>
      <c r="P494" s="23">
        <f>STAFFPLAN_CWS!$C157</f>
        <v>0.5</v>
      </c>
      <c r="Q494" s="23">
        <f>STAFFPLAN_CWS!$C157</f>
        <v>0.5</v>
      </c>
      <c r="R494" s="23">
        <f>STAFFPLAN_CWS!$C157</f>
        <v>0.5</v>
      </c>
      <c r="S494" s="23">
        <f>STAFFPLAN_CWS!$C157</f>
        <v>0.5</v>
      </c>
      <c r="T494" s="23">
        <f>STAFFPLAN_CWS!$D157</f>
        <v>0.5</v>
      </c>
      <c r="U494" s="23">
        <f>STAFFPLAN_CWS!$D157</f>
        <v>0.5</v>
      </c>
      <c r="V494" s="23">
        <f>STAFFPLAN_CWS!$D157</f>
        <v>0.5</v>
      </c>
      <c r="W494" s="23">
        <f>STAFFPLAN_CWS!$D157</f>
        <v>0.5</v>
      </c>
      <c r="X494" s="23">
        <f>STAFFPLAN_CWS!$D157</f>
        <v>0.5</v>
      </c>
      <c r="Y494" s="23">
        <f>STAFFPLAN_CWS!$D157</f>
        <v>0.5</v>
      </c>
      <c r="Z494" s="23">
        <f>STAFFPLAN_CWS!$D157</f>
        <v>0.5</v>
      </c>
      <c r="AA494" s="23">
        <f>STAFFPLAN_CWS!$D157</f>
        <v>0.5</v>
      </c>
      <c r="AB494" s="23">
        <f>STAFFPLAN_CWS!$D157</f>
        <v>0.5</v>
      </c>
      <c r="AC494" s="23">
        <f>STAFFPLAN_CWS!$D157</f>
        <v>0.5</v>
      </c>
      <c r="AD494" s="23">
        <f>STAFFPLAN_CWS!$D157</f>
        <v>0.5</v>
      </c>
      <c r="AE494" s="23">
        <f>STAFFPLAN_CWS!$D157</f>
        <v>0.5</v>
      </c>
      <c r="AF494" s="23">
        <f>STAFFPLAN_CWS!$E157</f>
        <v>1</v>
      </c>
      <c r="AG494" s="23">
        <f>STAFFPLAN_CWS!$E157</f>
        <v>1</v>
      </c>
      <c r="AH494" s="23">
        <f>STAFFPLAN_CWS!$E157</f>
        <v>1</v>
      </c>
      <c r="AI494" s="23">
        <f>STAFFPLAN_CWS!$E157</f>
        <v>1</v>
      </c>
      <c r="AJ494" s="23">
        <f>STAFFPLAN_CWS!$E157</f>
        <v>1</v>
      </c>
      <c r="AK494" s="23">
        <f>STAFFPLAN_CWS!$E157</f>
        <v>1</v>
      </c>
      <c r="AL494" s="23">
        <f>STAFFPLAN_CWS!$E157</f>
        <v>1</v>
      </c>
      <c r="AM494" s="23">
        <f>STAFFPLAN_CWS!$E157</f>
        <v>1</v>
      </c>
      <c r="AN494" s="23">
        <f>STAFFPLAN_CWS!$E157</f>
        <v>1</v>
      </c>
      <c r="AO494" s="23">
        <f>STAFFPLAN_CWS!$E157</f>
        <v>1</v>
      </c>
      <c r="AP494" s="23">
        <f>STAFFPLAN_CWS!$E157</f>
        <v>1</v>
      </c>
      <c r="AQ494" s="23">
        <f>STAFFPLAN_CWS!$E157</f>
        <v>1</v>
      </c>
      <c r="AR494" s="23">
        <f>STAFFPLAN_CWS!$F157</f>
        <v>1</v>
      </c>
      <c r="AS494" s="23">
        <f>STAFFPLAN_CWS!$F157</f>
        <v>1</v>
      </c>
      <c r="AT494" s="23">
        <f>STAFFPLAN_CWS!$F157</f>
        <v>1</v>
      </c>
      <c r="AU494" s="23">
        <f>STAFFPLAN_CWS!$F157</f>
        <v>1</v>
      </c>
      <c r="AV494" s="23">
        <f>STAFFPLAN_CWS!$F157</f>
        <v>1</v>
      </c>
      <c r="AW494" s="23">
        <f>STAFFPLAN_CWS!$F157</f>
        <v>1</v>
      </c>
      <c r="AX494" s="23">
        <f>STAFFPLAN_CWS!$F157</f>
        <v>1</v>
      </c>
      <c r="AY494" s="23">
        <f>STAFFPLAN_CWS!$F157</f>
        <v>1</v>
      </c>
      <c r="AZ494" s="23">
        <f>STAFFPLAN_CWS!$F157</f>
        <v>1</v>
      </c>
      <c r="BA494" s="23">
        <f>STAFFPLAN_CWS!$F157</f>
        <v>1</v>
      </c>
      <c r="BB494" s="23">
        <f>STAFFPLAN_CWS!$F157</f>
        <v>1</v>
      </c>
      <c r="BC494" s="23">
        <f>STAFFPLAN_CWS!$F157</f>
        <v>1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t="12.75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t="12.75" outlineLevel="2" x14ac:dyDescent="0.15">
      <c r="A496" s="47" t="s">
        <v>716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ht="12.75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t="12.75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t="12.75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t="12.75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t="12.75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t="12.75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t="12.75" outlineLevel="2" x14ac:dyDescent="0.15">
      <c r="A503" s="47" t="s">
        <v>62</v>
      </c>
      <c r="G503" s="23">
        <f>STAFFPLAN_CWS!$B161</f>
        <v>0.5</v>
      </c>
      <c r="H503" s="23">
        <f>STAFFPLAN_CWS!$C161</f>
        <v>0.5</v>
      </c>
      <c r="I503" s="23">
        <f>STAFFPLAN_CWS!$C161</f>
        <v>0.5</v>
      </c>
      <c r="J503" s="23">
        <f>STAFFPLAN_CWS!$C161</f>
        <v>0.5</v>
      </c>
      <c r="K503" s="23">
        <f>STAFFPLAN_CWS!$C161</f>
        <v>0.5</v>
      </c>
      <c r="L503" s="23">
        <f>STAFFPLAN_CWS!$C161</f>
        <v>0.5</v>
      </c>
      <c r="M503" s="23">
        <f>STAFFPLAN_CWS!$C161</f>
        <v>0.5</v>
      </c>
      <c r="N503" s="23">
        <f>STAFFPLAN_CWS!$C161</f>
        <v>0.5</v>
      </c>
      <c r="O503" s="23">
        <f>STAFFPLAN_CWS!$C161</f>
        <v>0.5</v>
      </c>
      <c r="P503" s="23">
        <f>STAFFPLAN_CWS!$C161</f>
        <v>0.5</v>
      </c>
      <c r="Q503" s="23">
        <f>STAFFPLAN_CWS!$C161</f>
        <v>0.5</v>
      </c>
      <c r="R503" s="23">
        <f>STAFFPLAN_CWS!$C161</f>
        <v>0.5</v>
      </c>
      <c r="S503" s="23">
        <f>STAFFPLAN_CWS!$C161</f>
        <v>0.5</v>
      </c>
      <c r="T503" s="23">
        <f>STAFFPLAN_CWS!$D161</f>
        <v>0.5</v>
      </c>
      <c r="U503" s="23">
        <f>STAFFPLAN_CWS!$D161</f>
        <v>0.5</v>
      </c>
      <c r="V503" s="23">
        <f>STAFFPLAN_CWS!$D161</f>
        <v>0.5</v>
      </c>
      <c r="W503" s="23">
        <f>STAFFPLAN_CWS!$D161</f>
        <v>0.5</v>
      </c>
      <c r="X503" s="23">
        <f>STAFFPLAN_CWS!$D161</f>
        <v>0.5</v>
      </c>
      <c r="Y503" s="23">
        <f>STAFFPLAN_CWS!$D161</f>
        <v>0.5</v>
      </c>
      <c r="Z503" s="23">
        <f>STAFFPLAN_CWS!$D161</f>
        <v>0.5</v>
      </c>
      <c r="AA503" s="23">
        <f>STAFFPLAN_CWS!$D161</f>
        <v>0.5</v>
      </c>
      <c r="AB503" s="23">
        <f>STAFFPLAN_CWS!$D161</f>
        <v>0.5</v>
      </c>
      <c r="AC503" s="23">
        <f>STAFFPLAN_CWS!$D161</f>
        <v>0.5</v>
      </c>
      <c r="AD503" s="23">
        <f>STAFFPLAN_CWS!$D161</f>
        <v>0.5</v>
      </c>
      <c r="AE503" s="23">
        <f>STAFFPLAN_CWS!$D161</f>
        <v>0.5</v>
      </c>
      <c r="AF503" s="23">
        <f>STAFFPLAN_CWS!$E161</f>
        <v>1</v>
      </c>
      <c r="AG503" s="23">
        <f>STAFFPLAN_CWS!$E161</f>
        <v>1</v>
      </c>
      <c r="AH503" s="23">
        <f>STAFFPLAN_CWS!$E161</f>
        <v>1</v>
      </c>
      <c r="AI503" s="23">
        <f>STAFFPLAN_CWS!$E161</f>
        <v>1</v>
      </c>
      <c r="AJ503" s="23">
        <f>STAFFPLAN_CWS!$E161</f>
        <v>1</v>
      </c>
      <c r="AK503" s="23">
        <f>STAFFPLAN_CWS!$E161</f>
        <v>1</v>
      </c>
      <c r="AL503" s="23">
        <f>STAFFPLAN_CWS!$E161</f>
        <v>1</v>
      </c>
      <c r="AM503" s="23">
        <f>STAFFPLAN_CWS!$E161</f>
        <v>1</v>
      </c>
      <c r="AN503" s="23">
        <f>STAFFPLAN_CWS!$E161</f>
        <v>1</v>
      </c>
      <c r="AO503" s="23">
        <f>STAFFPLAN_CWS!$E161</f>
        <v>1</v>
      </c>
      <c r="AP503" s="23">
        <f>STAFFPLAN_CWS!$E161</f>
        <v>1</v>
      </c>
      <c r="AQ503" s="23">
        <f>STAFFPLAN_CWS!$E161</f>
        <v>1</v>
      </c>
      <c r="AR503" s="23">
        <f>STAFFPLAN_CWS!$F161</f>
        <v>1</v>
      </c>
      <c r="AS503" s="23">
        <f>STAFFPLAN_CWS!$F161</f>
        <v>1</v>
      </c>
      <c r="AT503" s="23">
        <f>STAFFPLAN_CWS!$F161</f>
        <v>1</v>
      </c>
      <c r="AU503" s="23">
        <f>STAFFPLAN_CWS!$F161</f>
        <v>1</v>
      </c>
      <c r="AV503" s="23">
        <f>STAFFPLAN_CWS!$F161</f>
        <v>1</v>
      </c>
      <c r="AW503" s="23">
        <f>STAFFPLAN_CWS!$F161</f>
        <v>1</v>
      </c>
      <c r="AX503" s="23">
        <f>STAFFPLAN_CWS!$F161</f>
        <v>1</v>
      </c>
      <c r="AY503" s="23">
        <f>STAFFPLAN_CWS!$F161</f>
        <v>1</v>
      </c>
      <c r="AZ503" s="23">
        <f>STAFFPLAN_CWS!$F161</f>
        <v>1</v>
      </c>
      <c r="BA503" s="23">
        <f>STAFFPLAN_CWS!$F161</f>
        <v>1</v>
      </c>
      <c r="BB503" s="23">
        <f>STAFFPLAN_CWS!$F161</f>
        <v>1</v>
      </c>
      <c r="BC503" s="23">
        <f>STAFFPLAN_CWS!$F161</f>
        <v>1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t="12.75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t="12.75" outlineLevel="2" x14ac:dyDescent="0.15">
      <c r="A505" s="47" t="s">
        <v>716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t="12.75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t="12.75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t="12.75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t="12.75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t="12.75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t="12.75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t="12.75" outlineLevel="2" x14ac:dyDescent="0.15">
      <c r="A512" s="47" t="s">
        <v>62</v>
      </c>
      <c r="G512" s="23">
        <f>STAFFPLAN_CWS!$B165</f>
        <v>0.5</v>
      </c>
      <c r="H512" s="23">
        <f>STAFFPLAN_CWS!$C165</f>
        <v>0.5</v>
      </c>
      <c r="I512" s="23">
        <f>STAFFPLAN_CWS!$C165</f>
        <v>0.5</v>
      </c>
      <c r="J512" s="23">
        <f>STAFFPLAN_CWS!$C165</f>
        <v>0.5</v>
      </c>
      <c r="K512" s="23">
        <f>STAFFPLAN_CWS!$C165</f>
        <v>0.5</v>
      </c>
      <c r="L512" s="23">
        <f>STAFFPLAN_CWS!$C165</f>
        <v>0.5</v>
      </c>
      <c r="M512" s="23">
        <f>STAFFPLAN_CWS!$C165</f>
        <v>0.5</v>
      </c>
      <c r="N512" s="23">
        <f>STAFFPLAN_CWS!$C165</f>
        <v>0.5</v>
      </c>
      <c r="O512" s="23">
        <f>STAFFPLAN_CWS!$C165</f>
        <v>0.5</v>
      </c>
      <c r="P512" s="23">
        <f>STAFFPLAN_CWS!$C165</f>
        <v>0.5</v>
      </c>
      <c r="Q512" s="23">
        <f>STAFFPLAN_CWS!$C165</f>
        <v>0.5</v>
      </c>
      <c r="R512" s="23">
        <f>STAFFPLAN_CWS!$C165</f>
        <v>0.5</v>
      </c>
      <c r="S512" s="23">
        <f>STAFFPLAN_CWS!$C165</f>
        <v>0.5</v>
      </c>
      <c r="T512" s="23">
        <f>STAFFPLAN_CWS!$D165</f>
        <v>0.5</v>
      </c>
      <c r="U512" s="23">
        <f>STAFFPLAN_CWS!$D165</f>
        <v>0.5</v>
      </c>
      <c r="V512" s="23">
        <f>STAFFPLAN_CWS!$D165</f>
        <v>0.5</v>
      </c>
      <c r="W512" s="23">
        <f>STAFFPLAN_CWS!$D165</f>
        <v>0.5</v>
      </c>
      <c r="X512" s="23">
        <f>STAFFPLAN_CWS!$D165</f>
        <v>0.5</v>
      </c>
      <c r="Y512" s="23">
        <f>STAFFPLAN_CWS!$D165</f>
        <v>0.5</v>
      </c>
      <c r="Z512" s="23">
        <f>STAFFPLAN_CWS!$D165</f>
        <v>0.5</v>
      </c>
      <c r="AA512" s="23">
        <f>STAFFPLAN_CWS!$D165</f>
        <v>0.5</v>
      </c>
      <c r="AB512" s="23">
        <f>STAFFPLAN_CWS!$D165</f>
        <v>0.5</v>
      </c>
      <c r="AC512" s="23">
        <f>STAFFPLAN_CWS!$D165</f>
        <v>0.5</v>
      </c>
      <c r="AD512" s="23">
        <f>STAFFPLAN_CWS!$D165</f>
        <v>0.5</v>
      </c>
      <c r="AE512" s="23">
        <f>STAFFPLAN_CWS!$D165</f>
        <v>0.5</v>
      </c>
      <c r="AF512" s="23">
        <f>STAFFPLAN_CWS!$E165</f>
        <v>1</v>
      </c>
      <c r="AG512" s="23">
        <f>STAFFPLAN_CWS!$E165</f>
        <v>1</v>
      </c>
      <c r="AH512" s="23">
        <f>STAFFPLAN_CWS!$E165</f>
        <v>1</v>
      </c>
      <c r="AI512" s="23">
        <f>STAFFPLAN_CWS!$E165</f>
        <v>1</v>
      </c>
      <c r="AJ512" s="23">
        <f>STAFFPLAN_CWS!$E165</f>
        <v>1</v>
      </c>
      <c r="AK512" s="23">
        <f>STAFFPLAN_CWS!$E165</f>
        <v>1</v>
      </c>
      <c r="AL512" s="23">
        <f>STAFFPLAN_CWS!$E165</f>
        <v>1</v>
      </c>
      <c r="AM512" s="23">
        <f>STAFFPLAN_CWS!$E165</f>
        <v>1</v>
      </c>
      <c r="AN512" s="23">
        <f>STAFFPLAN_CWS!$E165</f>
        <v>1</v>
      </c>
      <c r="AO512" s="23">
        <f>STAFFPLAN_CWS!$E165</f>
        <v>1</v>
      </c>
      <c r="AP512" s="23">
        <f>STAFFPLAN_CWS!$E165</f>
        <v>1</v>
      </c>
      <c r="AQ512" s="23">
        <f>STAFFPLAN_CWS!$E165</f>
        <v>1</v>
      </c>
      <c r="AR512" s="23">
        <f>STAFFPLAN_CWS!$F165</f>
        <v>1</v>
      </c>
      <c r="AS512" s="23">
        <f>STAFFPLAN_CWS!$F165</f>
        <v>1</v>
      </c>
      <c r="AT512" s="23">
        <f>STAFFPLAN_CWS!$F165</f>
        <v>1</v>
      </c>
      <c r="AU512" s="23">
        <f>STAFFPLAN_CWS!$F165</f>
        <v>1</v>
      </c>
      <c r="AV512" s="23">
        <f>STAFFPLAN_CWS!$F165</f>
        <v>1</v>
      </c>
      <c r="AW512" s="23">
        <f>STAFFPLAN_CWS!$F165</f>
        <v>1</v>
      </c>
      <c r="AX512" s="23">
        <f>STAFFPLAN_CWS!$F165</f>
        <v>1</v>
      </c>
      <c r="AY512" s="23">
        <f>STAFFPLAN_CWS!$F165</f>
        <v>1</v>
      </c>
      <c r="AZ512" s="23">
        <f>STAFFPLAN_CWS!$F165</f>
        <v>1</v>
      </c>
      <c r="BA512" s="23">
        <f>STAFFPLAN_CWS!$F165</f>
        <v>1</v>
      </c>
      <c r="BB512" s="23">
        <f>STAFFPLAN_CWS!$F165</f>
        <v>1</v>
      </c>
      <c r="BC512" s="23">
        <f>STAFFPLAN_CWS!$F165</f>
        <v>1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t="12.75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t="12.75" outlineLevel="2" x14ac:dyDescent="0.15">
      <c r="A514" s="47" t="s">
        <v>716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t="12.75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t="12.75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t="12.75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t="12.75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t="12.75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t="12.75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t="12.75" outlineLevel="2" x14ac:dyDescent="0.15">
      <c r="A521" s="47" t="s">
        <v>62</v>
      </c>
      <c r="G521" s="23">
        <f>STAFFPLAN_CWS!$B169</f>
        <v>0.5</v>
      </c>
      <c r="H521" s="23">
        <f>STAFFPLAN_CWS!$C169</f>
        <v>0.5</v>
      </c>
      <c r="I521" s="23">
        <f>STAFFPLAN_CWS!$C169</f>
        <v>0.5</v>
      </c>
      <c r="J521" s="23">
        <f>STAFFPLAN_CWS!$C169</f>
        <v>0.5</v>
      </c>
      <c r="K521" s="23">
        <f>STAFFPLAN_CWS!$C169</f>
        <v>0.5</v>
      </c>
      <c r="L521" s="23">
        <f>STAFFPLAN_CWS!$C169</f>
        <v>0.5</v>
      </c>
      <c r="M521" s="23">
        <f>STAFFPLAN_CWS!$C169</f>
        <v>0.5</v>
      </c>
      <c r="N521" s="23">
        <f>STAFFPLAN_CWS!$C169</f>
        <v>0.5</v>
      </c>
      <c r="O521" s="23">
        <f>STAFFPLAN_CWS!$C169</f>
        <v>0.5</v>
      </c>
      <c r="P521" s="23">
        <f>STAFFPLAN_CWS!$C169</f>
        <v>0.5</v>
      </c>
      <c r="Q521" s="23">
        <f>STAFFPLAN_CWS!$C169</f>
        <v>0.5</v>
      </c>
      <c r="R521" s="23">
        <f>STAFFPLAN_CWS!$C169</f>
        <v>0.5</v>
      </c>
      <c r="S521" s="23">
        <f>STAFFPLAN_CWS!$C169</f>
        <v>0.5</v>
      </c>
      <c r="T521" s="23">
        <f>STAFFPLAN_CWS!$D169</f>
        <v>0.5</v>
      </c>
      <c r="U521" s="23">
        <f>STAFFPLAN_CWS!$D169</f>
        <v>0.5</v>
      </c>
      <c r="V521" s="23">
        <f>STAFFPLAN_CWS!$D169</f>
        <v>0.5</v>
      </c>
      <c r="W521" s="23">
        <f>STAFFPLAN_CWS!$D169</f>
        <v>0.5</v>
      </c>
      <c r="X521" s="23">
        <f>STAFFPLAN_CWS!$D169</f>
        <v>0.5</v>
      </c>
      <c r="Y521" s="23">
        <f>STAFFPLAN_CWS!$D169</f>
        <v>0.5</v>
      </c>
      <c r="Z521" s="23">
        <f>STAFFPLAN_CWS!$D169</f>
        <v>0.5</v>
      </c>
      <c r="AA521" s="23">
        <f>STAFFPLAN_CWS!$D169</f>
        <v>0.5</v>
      </c>
      <c r="AB521" s="23">
        <f>STAFFPLAN_CWS!$D169</f>
        <v>0.5</v>
      </c>
      <c r="AC521" s="23">
        <f>STAFFPLAN_CWS!$D169</f>
        <v>0.5</v>
      </c>
      <c r="AD521" s="23">
        <f>STAFFPLAN_CWS!$D169</f>
        <v>0.5</v>
      </c>
      <c r="AE521" s="23">
        <f>STAFFPLAN_CWS!$D169</f>
        <v>0.5</v>
      </c>
      <c r="AF521" s="23">
        <f>STAFFPLAN_CWS!$E169</f>
        <v>1</v>
      </c>
      <c r="AG521" s="23">
        <f>STAFFPLAN_CWS!$E169</f>
        <v>1</v>
      </c>
      <c r="AH521" s="23">
        <f>STAFFPLAN_CWS!$E169</f>
        <v>1</v>
      </c>
      <c r="AI521" s="23">
        <f>STAFFPLAN_CWS!$E169</f>
        <v>1</v>
      </c>
      <c r="AJ521" s="23">
        <f>STAFFPLAN_CWS!$E169</f>
        <v>1</v>
      </c>
      <c r="AK521" s="23">
        <f>STAFFPLAN_CWS!$E169</f>
        <v>1</v>
      </c>
      <c r="AL521" s="23">
        <f>STAFFPLAN_CWS!$E169</f>
        <v>1</v>
      </c>
      <c r="AM521" s="23">
        <f>STAFFPLAN_CWS!$E169</f>
        <v>1</v>
      </c>
      <c r="AN521" s="23">
        <f>STAFFPLAN_CWS!$E169</f>
        <v>1</v>
      </c>
      <c r="AO521" s="23">
        <f>STAFFPLAN_CWS!$E169</f>
        <v>1</v>
      </c>
      <c r="AP521" s="23">
        <f>STAFFPLAN_CWS!$E169</f>
        <v>1</v>
      </c>
      <c r="AQ521" s="23">
        <f>STAFFPLAN_CWS!$E169</f>
        <v>1</v>
      </c>
      <c r="AR521" s="23">
        <f>STAFFPLAN_CWS!$F169</f>
        <v>1</v>
      </c>
      <c r="AS521" s="23">
        <f>STAFFPLAN_CWS!$F169</f>
        <v>1</v>
      </c>
      <c r="AT521" s="23">
        <f>STAFFPLAN_CWS!$F169</f>
        <v>1</v>
      </c>
      <c r="AU521" s="23">
        <f>STAFFPLAN_CWS!$F169</f>
        <v>1</v>
      </c>
      <c r="AV521" s="23">
        <f>STAFFPLAN_CWS!$F169</f>
        <v>1</v>
      </c>
      <c r="AW521" s="23">
        <f>STAFFPLAN_CWS!$F169</f>
        <v>1</v>
      </c>
      <c r="AX521" s="23">
        <f>STAFFPLAN_CWS!$F169</f>
        <v>1</v>
      </c>
      <c r="AY521" s="23">
        <f>STAFFPLAN_CWS!$F169</f>
        <v>1</v>
      </c>
      <c r="AZ521" s="23">
        <f>STAFFPLAN_CWS!$F169</f>
        <v>1</v>
      </c>
      <c r="BA521" s="23">
        <f>STAFFPLAN_CWS!$F169</f>
        <v>1</v>
      </c>
      <c r="BB521" s="23">
        <f>STAFFPLAN_CWS!$F169</f>
        <v>1</v>
      </c>
      <c r="BC521" s="23">
        <f>STAFFPLAN_CWS!$F169</f>
        <v>1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t="12.75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t="12.75" outlineLevel="2" x14ac:dyDescent="0.15">
      <c r="A523" s="47" t="s">
        <v>716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t="12.75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t="12.75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t="12.75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t="12.75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t="12.75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t="12.75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0</v>
      </c>
      <c r="I529" s="26">
        <f t="shared" si="350"/>
        <v>0</v>
      </c>
      <c r="J529" s="26">
        <f t="shared" si="350"/>
        <v>0</v>
      </c>
      <c r="K529" s="26">
        <f t="shared" si="350"/>
        <v>1000000</v>
      </c>
      <c r="L529" s="26">
        <f t="shared" si="350"/>
        <v>1000000</v>
      </c>
      <c r="M529" s="26">
        <f t="shared" si="350"/>
        <v>1000000</v>
      </c>
      <c r="N529" s="26">
        <f t="shared" si="350"/>
        <v>2000000</v>
      </c>
      <c r="O529" s="26">
        <f t="shared" si="350"/>
        <v>2000000</v>
      </c>
      <c r="P529" s="26">
        <f t="shared" si="350"/>
        <v>2000000</v>
      </c>
      <c r="Q529" s="26">
        <f t="shared" si="350"/>
        <v>2000000</v>
      </c>
      <c r="R529" s="26">
        <f t="shared" si="350"/>
        <v>2000000</v>
      </c>
      <c r="S529" s="26">
        <f t="shared" si="350"/>
        <v>2000000</v>
      </c>
      <c r="T529" s="26">
        <f t="shared" si="350"/>
        <v>2000000</v>
      </c>
      <c r="U529" s="26">
        <f t="shared" si="350"/>
        <v>2000000</v>
      </c>
      <c r="V529" s="26">
        <f t="shared" si="350"/>
        <v>2000000</v>
      </c>
      <c r="W529" s="26">
        <f t="shared" si="350"/>
        <v>2000000</v>
      </c>
      <c r="X529" s="26">
        <f t="shared" si="350"/>
        <v>2000000</v>
      </c>
      <c r="Y529" s="26">
        <f t="shared" si="350"/>
        <v>2000000</v>
      </c>
      <c r="Z529" s="26">
        <f t="shared" si="350"/>
        <v>2000000</v>
      </c>
      <c r="AA529" s="26">
        <f t="shared" si="350"/>
        <v>2000000</v>
      </c>
      <c r="AB529" s="26">
        <f t="shared" si="350"/>
        <v>2000000</v>
      </c>
      <c r="AC529" s="26">
        <f t="shared" si="350"/>
        <v>2000000</v>
      </c>
      <c r="AD529" s="26">
        <f t="shared" si="350"/>
        <v>2000000</v>
      </c>
      <c r="AE529" s="26">
        <f t="shared" si="350"/>
        <v>2000000</v>
      </c>
      <c r="AF529" s="26">
        <f t="shared" si="350"/>
        <v>4000000</v>
      </c>
      <c r="AG529" s="26">
        <f t="shared" si="350"/>
        <v>4000000</v>
      </c>
      <c r="AH529" s="26">
        <f t="shared" si="350"/>
        <v>4000000</v>
      </c>
      <c r="AI529" s="26">
        <f t="shared" si="350"/>
        <v>4000000</v>
      </c>
      <c r="AJ529" s="26">
        <f t="shared" si="350"/>
        <v>4000000</v>
      </c>
      <c r="AK529" s="26">
        <f t="shared" si="350"/>
        <v>4000000</v>
      </c>
      <c r="AL529" s="26">
        <f t="shared" si="350"/>
        <v>4000000</v>
      </c>
      <c r="AM529" s="26">
        <f t="shared" ref="AM529:BO529" si="351">AM522+AM513+AM504+AM495+AM459+AM450+AM441+AM432+AM423+AM414+AM405+AM396+AM387+AM486+AM477+AM468</f>
        <v>4000000</v>
      </c>
      <c r="AN529" s="26">
        <f t="shared" si="351"/>
        <v>4000000</v>
      </c>
      <c r="AO529" s="26">
        <f t="shared" si="351"/>
        <v>4000000</v>
      </c>
      <c r="AP529" s="26">
        <f t="shared" si="351"/>
        <v>4000000</v>
      </c>
      <c r="AQ529" s="26">
        <f t="shared" si="351"/>
        <v>4000000</v>
      </c>
      <c r="AR529" s="26">
        <f t="shared" si="351"/>
        <v>4000000</v>
      </c>
      <c r="AS529" s="26">
        <f t="shared" si="351"/>
        <v>4000000</v>
      </c>
      <c r="AT529" s="26">
        <f t="shared" si="351"/>
        <v>4000000</v>
      </c>
      <c r="AU529" s="26">
        <f t="shared" si="351"/>
        <v>4000000</v>
      </c>
      <c r="AV529" s="26">
        <f t="shared" si="351"/>
        <v>4000000</v>
      </c>
      <c r="AW529" s="26">
        <f t="shared" si="351"/>
        <v>4000000</v>
      </c>
      <c r="AX529" s="26">
        <f t="shared" si="351"/>
        <v>4000000</v>
      </c>
      <c r="AY529" s="26">
        <f t="shared" si="351"/>
        <v>4000000</v>
      </c>
      <c r="AZ529" s="26">
        <f t="shared" si="351"/>
        <v>4000000</v>
      </c>
      <c r="BA529" s="26">
        <f t="shared" si="351"/>
        <v>4000000</v>
      </c>
      <c r="BB529" s="26">
        <f t="shared" si="351"/>
        <v>4000000</v>
      </c>
      <c r="BC529" s="26">
        <f t="shared" si="351"/>
        <v>4000000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183000000</v>
      </c>
    </row>
    <row r="530" spans="1:69" ht="12.75" outlineLevel="2" x14ac:dyDescent="0.15">
      <c r="A530" s="47" t="s">
        <v>716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ht="12.75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0</v>
      </c>
      <c r="I531" s="26">
        <f t="shared" si="355"/>
        <v>0</v>
      </c>
      <c r="J531" s="26">
        <f t="shared" si="355"/>
        <v>0</v>
      </c>
      <c r="K531" s="26">
        <f t="shared" si="355"/>
        <v>1000000</v>
      </c>
      <c r="L531" s="26">
        <f t="shared" si="355"/>
        <v>1000000</v>
      </c>
      <c r="M531" s="26">
        <f t="shared" si="355"/>
        <v>1000000</v>
      </c>
      <c r="N531" s="26">
        <f t="shared" si="355"/>
        <v>2000000</v>
      </c>
      <c r="O531" s="26">
        <f t="shared" si="355"/>
        <v>2000000</v>
      </c>
      <c r="P531" s="26">
        <f t="shared" si="355"/>
        <v>2000000</v>
      </c>
      <c r="Q531" s="26">
        <f t="shared" si="355"/>
        <v>2000000</v>
      </c>
      <c r="R531" s="26">
        <f t="shared" si="355"/>
        <v>2000000</v>
      </c>
      <c r="S531" s="26">
        <f t="shared" si="355"/>
        <v>2000000</v>
      </c>
      <c r="T531" s="26">
        <f t="shared" si="355"/>
        <v>2000000</v>
      </c>
      <c r="U531" s="26">
        <f t="shared" si="355"/>
        <v>2000000</v>
      </c>
      <c r="V531" s="26">
        <f t="shared" si="355"/>
        <v>2000000</v>
      </c>
      <c r="W531" s="26">
        <f t="shared" si="355"/>
        <v>2000000</v>
      </c>
      <c r="X531" s="26">
        <f t="shared" si="355"/>
        <v>2000000</v>
      </c>
      <c r="Y531" s="26">
        <f t="shared" si="355"/>
        <v>2000000</v>
      </c>
      <c r="Z531" s="26">
        <f t="shared" si="355"/>
        <v>2000000</v>
      </c>
      <c r="AA531" s="26">
        <f t="shared" si="355"/>
        <v>2000000</v>
      </c>
      <c r="AB531" s="26">
        <f t="shared" si="355"/>
        <v>2000000</v>
      </c>
      <c r="AC531" s="26">
        <f t="shared" si="355"/>
        <v>2000000</v>
      </c>
      <c r="AD531" s="26">
        <f t="shared" si="355"/>
        <v>2000000</v>
      </c>
      <c r="AE531" s="26">
        <f t="shared" si="355"/>
        <v>2000000</v>
      </c>
      <c r="AF531" s="26">
        <f t="shared" si="355"/>
        <v>4000000</v>
      </c>
      <c r="AG531" s="26">
        <f t="shared" si="355"/>
        <v>4000000</v>
      </c>
      <c r="AH531" s="26">
        <f t="shared" si="355"/>
        <v>4000000</v>
      </c>
      <c r="AI531" s="26">
        <f t="shared" si="355"/>
        <v>4000000</v>
      </c>
      <c r="AJ531" s="26">
        <f t="shared" si="355"/>
        <v>4000000</v>
      </c>
      <c r="AK531" s="26">
        <f t="shared" si="355"/>
        <v>4000000</v>
      </c>
      <c r="AL531" s="26">
        <f t="shared" si="355"/>
        <v>4000000</v>
      </c>
      <c r="AM531" s="26">
        <f t="shared" ref="AM531:BO531" si="356">AM529+AM530</f>
        <v>4000000</v>
      </c>
      <c r="AN531" s="26">
        <f t="shared" si="356"/>
        <v>4000000</v>
      </c>
      <c r="AO531" s="26">
        <f t="shared" si="356"/>
        <v>4000000</v>
      </c>
      <c r="AP531" s="26">
        <f t="shared" si="356"/>
        <v>4000000</v>
      </c>
      <c r="AQ531" s="26">
        <f t="shared" si="356"/>
        <v>4000000</v>
      </c>
      <c r="AR531" s="26">
        <f t="shared" si="356"/>
        <v>4000000</v>
      </c>
      <c r="AS531" s="26">
        <f t="shared" si="356"/>
        <v>4000000</v>
      </c>
      <c r="AT531" s="26">
        <f t="shared" si="356"/>
        <v>4000000</v>
      </c>
      <c r="AU531" s="26">
        <f t="shared" si="356"/>
        <v>4000000</v>
      </c>
      <c r="AV531" s="26">
        <f t="shared" si="356"/>
        <v>4000000</v>
      </c>
      <c r="AW531" s="26">
        <f t="shared" si="356"/>
        <v>4000000</v>
      </c>
      <c r="AX531" s="26">
        <f t="shared" si="356"/>
        <v>4000000</v>
      </c>
      <c r="AY531" s="26">
        <f t="shared" si="356"/>
        <v>4000000</v>
      </c>
      <c r="AZ531" s="26">
        <f t="shared" si="356"/>
        <v>4000000</v>
      </c>
      <c r="BA531" s="26">
        <f t="shared" si="356"/>
        <v>4000000</v>
      </c>
      <c r="BB531" s="26">
        <f t="shared" si="356"/>
        <v>4000000</v>
      </c>
      <c r="BC531" s="26">
        <f t="shared" si="356"/>
        <v>4000000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>
        <f t="shared" si="352"/>
        <v>183000000</v>
      </c>
      <c r="BQ531" s="66">
        <f>BP529+BP530</f>
        <v>183000000</v>
      </c>
    </row>
    <row r="532" spans="1:69" ht="12.75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15000000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24000000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48000000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48000000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2"/>
        <v>183000000</v>
      </c>
    </row>
    <row r="533" spans="1:69" ht="12.75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t="12.75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t="12.75" outlineLevel="2" x14ac:dyDescent="0.15">
      <c r="A535" s="14" t="s">
        <v>718</v>
      </c>
      <c r="G535" s="26">
        <f t="shared" ref="G535:AL535" si="359">G533+G531</f>
        <v>0</v>
      </c>
      <c r="H535" s="26">
        <f t="shared" si="359"/>
        <v>0</v>
      </c>
      <c r="I535" s="26">
        <f t="shared" si="359"/>
        <v>0</v>
      </c>
      <c r="J535" s="26">
        <f t="shared" si="359"/>
        <v>0</v>
      </c>
      <c r="K535" s="26">
        <f t="shared" si="359"/>
        <v>1000000</v>
      </c>
      <c r="L535" s="26">
        <f t="shared" si="359"/>
        <v>1000000</v>
      </c>
      <c r="M535" s="26">
        <f t="shared" si="359"/>
        <v>1000000</v>
      </c>
      <c r="N535" s="26">
        <f t="shared" si="359"/>
        <v>2000000</v>
      </c>
      <c r="O535" s="26">
        <f t="shared" si="359"/>
        <v>2000000</v>
      </c>
      <c r="P535" s="26">
        <f t="shared" si="359"/>
        <v>2000000</v>
      </c>
      <c r="Q535" s="26">
        <f t="shared" si="359"/>
        <v>2000000</v>
      </c>
      <c r="R535" s="26">
        <f t="shared" si="359"/>
        <v>2000000</v>
      </c>
      <c r="S535" s="26">
        <f t="shared" si="359"/>
        <v>2000000</v>
      </c>
      <c r="T535" s="26">
        <f t="shared" si="359"/>
        <v>2000000</v>
      </c>
      <c r="U535" s="26">
        <f t="shared" si="359"/>
        <v>2000000</v>
      </c>
      <c r="V535" s="26">
        <f t="shared" si="359"/>
        <v>2000000</v>
      </c>
      <c r="W535" s="26">
        <f t="shared" si="359"/>
        <v>2000000</v>
      </c>
      <c r="X535" s="26">
        <f t="shared" si="359"/>
        <v>2000000</v>
      </c>
      <c r="Y535" s="26">
        <f t="shared" si="359"/>
        <v>2000000</v>
      </c>
      <c r="Z535" s="26">
        <f t="shared" si="359"/>
        <v>2000000</v>
      </c>
      <c r="AA535" s="26">
        <f t="shared" si="359"/>
        <v>2000000</v>
      </c>
      <c r="AB535" s="26">
        <f t="shared" si="359"/>
        <v>2000000</v>
      </c>
      <c r="AC535" s="26">
        <f t="shared" si="359"/>
        <v>2000000</v>
      </c>
      <c r="AD535" s="26">
        <f t="shared" si="359"/>
        <v>2000000</v>
      </c>
      <c r="AE535" s="26">
        <f t="shared" si="359"/>
        <v>2000000</v>
      </c>
      <c r="AF535" s="26">
        <f t="shared" si="359"/>
        <v>4000000</v>
      </c>
      <c r="AG535" s="26">
        <f t="shared" si="359"/>
        <v>4000000</v>
      </c>
      <c r="AH535" s="26">
        <f t="shared" si="359"/>
        <v>4000000</v>
      </c>
      <c r="AI535" s="26">
        <f t="shared" si="359"/>
        <v>4000000</v>
      </c>
      <c r="AJ535" s="26">
        <f t="shared" si="359"/>
        <v>4000000</v>
      </c>
      <c r="AK535" s="26">
        <f t="shared" si="359"/>
        <v>4000000</v>
      </c>
      <c r="AL535" s="26">
        <f t="shared" si="359"/>
        <v>4000000</v>
      </c>
      <c r="AM535" s="26">
        <f t="shared" ref="AM535:BO535" si="360">AM533+AM531</f>
        <v>4000000</v>
      </c>
      <c r="AN535" s="26">
        <f t="shared" si="360"/>
        <v>4000000</v>
      </c>
      <c r="AO535" s="26">
        <f t="shared" si="360"/>
        <v>4000000</v>
      </c>
      <c r="AP535" s="26">
        <f t="shared" si="360"/>
        <v>4000000</v>
      </c>
      <c r="AQ535" s="26">
        <f t="shared" si="360"/>
        <v>4000000</v>
      </c>
      <c r="AR535" s="26">
        <f t="shared" si="360"/>
        <v>4000000</v>
      </c>
      <c r="AS535" s="26">
        <f t="shared" si="360"/>
        <v>4000000</v>
      </c>
      <c r="AT535" s="26">
        <f t="shared" si="360"/>
        <v>4000000</v>
      </c>
      <c r="AU535" s="26">
        <f t="shared" si="360"/>
        <v>4000000</v>
      </c>
      <c r="AV535" s="26">
        <f t="shared" si="360"/>
        <v>4000000</v>
      </c>
      <c r="AW535" s="26">
        <f t="shared" si="360"/>
        <v>4000000</v>
      </c>
      <c r="AX535" s="26">
        <f t="shared" si="360"/>
        <v>4000000</v>
      </c>
      <c r="AY535" s="26">
        <f t="shared" si="360"/>
        <v>4000000</v>
      </c>
      <c r="AZ535" s="26">
        <f t="shared" si="360"/>
        <v>4000000</v>
      </c>
      <c r="BA535" s="26">
        <f t="shared" si="360"/>
        <v>4000000</v>
      </c>
      <c r="BB535" s="26">
        <f t="shared" si="360"/>
        <v>4000000</v>
      </c>
      <c r="BC535" s="26">
        <f t="shared" si="360"/>
        <v>4000000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>
        <f t="shared" si="352"/>
        <v>183000000</v>
      </c>
    </row>
    <row r="536" spans="1:69" ht="12.75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15000000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24000000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48000000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48000000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2"/>
        <v>183000000</v>
      </c>
    </row>
    <row r="537" spans="1:69" ht="12.75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t="12.75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t="12.75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t="12.75" outlineLevel="2" x14ac:dyDescent="0.15">
      <c r="A540" s="47" t="str">
        <f>STAFFPLAN_CWS!$A$177</f>
        <v>Pensión</v>
      </c>
      <c r="B540" s="32">
        <f>STAFFPLAN_CWS!C177</f>
        <v>0</v>
      </c>
      <c r="G540" s="26">
        <f>G531*STAFFPLAN_CWS!$B177</f>
        <v>0</v>
      </c>
      <c r="H540" s="26">
        <f>H531*STAFFPLAN_CWS!$C177</f>
        <v>0</v>
      </c>
      <c r="I540" s="26">
        <f>I531*STAFFPLAN_CWS!$C177</f>
        <v>0</v>
      </c>
      <c r="J540" s="26">
        <f>J531*STAFFPLAN_CWS!$C177</f>
        <v>0</v>
      </c>
      <c r="K540" s="26">
        <f>K531*STAFFPLAN_CWS!$C177</f>
        <v>0</v>
      </c>
      <c r="L540" s="26">
        <f>L531*STAFFPLAN_CWS!$C177</f>
        <v>0</v>
      </c>
      <c r="M540" s="26">
        <f>M531*STAFFPLAN_CWS!$C177</f>
        <v>0</v>
      </c>
      <c r="N540" s="26">
        <f>N531*STAFFPLAN_CWS!$C177</f>
        <v>0</v>
      </c>
      <c r="O540" s="26">
        <f>O531*STAFFPLAN_CWS!$C177</f>
        <v>0</v>
      </c>
      <c r="P540" s="26">
        <f>P531*STAFFPLAN_CWS!$C177</f>
        <v>0</v>
      </c>
      <c r="Q540" s="26">
        <f>Q531*STAFFPLAN_CWS!$C177</f>
        <v>0</v>
      </c>
      <c r="R540" s="26">
        <f>R531*STAFFPLAN_CWS!$C177</f>
        <v>0</v>
      </c>
      <c r="S540" s="26">
        <f>S531*STAFFPLAN_CWS!$C177</f>
        <v>0</v>
      </c>
      <c r="T540" s="26">
        <f>T531*STAFFPLAN_CWS!$D177</f>
        <v>0</v>
      </c>
      <c r="U540" s="26">
        <f>U531*STAFFPLAN_CWS!$D177</f>
        <v>0</v>
      </c>
      <c r="V540" s="26">
        <f>V531*STAFFPLAN_CWS!$D177</f>
        <v>0</v>
      </c>
      <c r="W540" s="26">
        <f>W531*STAFFPLAN_CWS!$D177</f>
        <v>0</v>
      </c>
      <c r="X540" s="26">
        <f>X531*STAFFPLAN_CWS!$D177</f>
        <v>0</v>
      </c>
      <c r="Y540" s="26">
        <f>Y531*STAFFPLAN_CWS!$D177</f>
        <v>0</v>
      </c>
      <c r="Z540" s="26">
        <f>Z531*STAFFPLAN_CWS!$D177</f>
        <v>0</v>
      </c>
      <c r="AA540" s="26">
        <f>AA531*STAFFPLAN_CWS!$D177</f>
        <v>0</v>
      </c>
      <c r="AB540" s="26">
        <f>AB531*STAFFPLAN_CWS!$D177</f>
        <v>0</v>
      </c>
      <c r="AC540" s="26">
        <f>AC531*STAFFPLAN_CWS!$D177</f>
        <v>0</v>
      </c>
      <c r="AD540" s="26">
        <f>AD531*STAFFPLAN_CWS!$D177</f>
        <v>0</v>
      </c>
      <c r="AE540" s="26">
        <f>AE531*STAFFPLAN_CWS!$D177</f>
        <v>0</v>
      </c>
      <c r="AF540" s="26">
        <f>AF531*STAFFPLAN_CWS!$E177</f>
        <v>640000</v>
      </c>
      <c r="AG540" s="26">
        <f>AG531*STAFFPLAN_CWS!$E177</f>
        <v>640000</v>
      </c>
      <c r="AH540" s="26">
        <f>AH531*STAFFPLAN_CWS!$E177</f>
        <v>640000</v>
      </c>
      <c r="AI540" s="26">
        <f>AI531*STAFFPLAN_CWS!$E177</f>
        <v>640000</v>
      </c>
      <c r="AJ540" s="26">
        <f>AJ531*STAFFPLAN_CWS!$E177</f>
        <v>640000</v>
      </c>
      <c r="AK540" s="26">
        <f>AK531*STAFFPLAN_CWS!$E177</f>
        <v>640000</v>
      </c>
      <c r="AL540" s="26">
        <f>AL531*STAFFPLAN_CWS!$E177</f>
        <v>640000</v>
      </c>
      <c r="AM540" s="26">
        <f>AM531*STAFFPLAN_CWS!$E177</f>
        <v>640000</v>
      </c>
      <c r="AN540" s="26">
        <f>AN531*STAFFPLAN_CWS!$E177</f>
        <v>640000</v>
      </c>
      <c r="AO540" s="26">
        <f>AO531*STAFFPLAN_CWS!$E177</f>
        <v>640000</v>
      </c>
      <c r="AP540" s="26">
        <f>AP531*STAFFPLAN_CWS!$E177</f>
        <v>640000</v>
      </c>
      <c r="AQ540" s="26">
        <f>AQ531*STAFFPLAN_CWS!$E177</f>
        <v>640000</v>
      </c>
      <c r="AR540" s="26">
        <f>AR531*STAFFPLAN_CWS!$F177</f>
        <v>640000</v>
      </c>
      <c r="AS540" s="26">
        <f>AS531*STAFFPLAN_CWS!$F177</f>
        <v>640000</v>
      </c>
      <c r="AT540" s="26">
        <f>AT531*STAFFPLAN_CWS!$F177</f>
        <v>640000</v>
      </c>
      <c r="AU540" s="26">
        <f>AU531*STAFFPLAN_CWS!$F177</f>
        <v>640000</v>
      </c>
      <c r="AV540" s="26">
        <f>AV531*STAFFPLAN_CWS!$F177</f>
        <v>640000</v>
      </c>
      <c r="AW540" s="26">
        <f>AW531*STAFFPLAN_CWS!$F177</f>
        <v>640000</v>
      </c>
      <c r="AX540" s="26">
        <f>AX531*STAFFPLAN_CWS!$F177</f>
        <v>640000</v>
      </c>
      <c r="AY540" s="26">
        <f>AY531*STAFFPLAN_CWS!$F177</f>
        <v>640000</v>
      </c>
      <c r="AZ540" s="26">
        <f>AZ531*STAFFPLAN_CWS!$F177</f>
        <v>640000</v>
      </c>
      <c r="BA540" s="26">
        <f>BA531*STAFFPLAN_CWS!$F177</f>
        <v>640000</v>
      </c>
      <c r="BB540" s="26">
        <f>BB531*STAFFPLAN_CWS!$F177</f>
        <v>640000</v>
      </c>
      <c r="BC540" s="26">
        <f>BC531*STAFFPLAN_CWS!$F177</f>
        <v>640000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ht="12.75" outlineLevel="2" x14ac:dyDescent="0.15">
      <c r="A541" s="47" t="str">
        <f>STAFFPLAN_CWS!$A$178</f>
        <v>Salud</v>
      </c>
      <c r="B541" s="32">
        <f>STAFFPLAN_CWS!C178</f>
        <v>0</v>
      </c>
      <c r="G541" s="26">
        <f>G531*STAFFPLAN_CWS!$B178</f>
        <v>0</v>
      </c>
      <c r="H541" s="26">
        <f>H531*STAFFPLAN_CWS!$C178</f>
        <v>0</v>
      </c>
      <c r="I541" s="26">
        <f>I531*STAFFPLAN_CWS!$C178</f>
        <v>0</v>
      </c>
      <c r="J541" s="26">
        <f>J531*STAFFPLAN_CWS!$C178</f>
        <v>0</v>
      </c>
      <c r="K541" s="26">
        <f>K531*STAFFPLAN_CWS!$C178</f>
        <v>0</v>
      </c>
      <c r="L541" s="26">
        <f>L531*STAFFPLAN_CWS!$C178</f>
        <v>0</v>
      </c>
      <c r="M541" s="26">
        <f>M531*STAFFPLAN_CWS!$C178</f>
        <v>0</v>
      </c>
      <c r="N541" s="26">
        <f>N531*STAFFPLAN_CWS!$C178</f>
        <v>0</v>
      </c>
      <c r="O541" s="26">
        <f>O531*STAFFPLAN_CWS!$C178</f>
        <v>0</v>
      </c>
      <c r="P541" s="26">
        <f>P531*STAFFPLAN_CWS!$C178</f>
        <v>0</v>
      </c>
      <c r="Q541" s="26">
        <f>Q531*STAFFPLAN_CWS!$C178</f>
        <v>0</v>
      </c>
      <c r="R541" s="26">
        <f>R531*STAFFPLAN_CWS!$C178</f>
        <v>0</v>
      </c>
      <c r="S541" s="26">
        <f>S531*STAFFPLAN_CWS!$C178</f>
        <v>0</v>
      </c>
      <c r="T541" s="26">
        <f>T531*STAFFPLAN_CWS!$D178</f>
        <v>0</v>
      </c>
      <c r="U541" s="26">
        <f>U531*STAFFPLAN_CWS!$D178</f>
        <v>0</v>
      </c>
      <c r="V541" s="26">
        <f>V531*STAFFPLAN_CWS!$D178</f>
        <v>0</v>
      </c>
      <c r="W541" s="26">
        <f>W531*STAFFPLAN_CWS!$D178</f>
        <v>0</v>
      </c>
      <c r="X541" s="26">
        <f>X531*STAFFPLAN_CWS!$D178</f>
        <v>0</v>
      </c>
      <c r="Y541" s="26">
        <f>Y531*STAFFPLAN_CWS!$D178</f>
        <v>0</v>
      </c>
      <c r="Z541" s="26">
        <f>Z531*STAFFPLAN_CWS!$D178</f>
        <v>0</v>
      </c>
      <c r="AA541" s="26">
        <f>AA531*STAFFPLAN_CWS!$D178</f>
        <v>0</v>
      </c>
      <c r="AB541" s="26">
        <f>AB531*STAFFPLAN_CWS!$D178</f>
        <v>0</v>
      </c>
      <c r="AC541" s="26">
        <f>AC531*STAFFPLAN_CWS!$D178</f>
        <v>0</v>
      </c>
      <c r="AD541" s="26">
        <f>AD531*STAFFPLAN_CWS!$D178</f>
        <v>0</v>
      </c>
      <c r="AE541" s="26">
        <f>AE531*STAFFPLAN_CWS!$D178</f>
        <v>0</v>
      </c>
      <c r="AF541" s="26">
        <f>AF531*STAFFPLAN_CWS!$E178</f>
        <v>160000</v>
      </c>
      <c r="AG541" s="26">
        <f>AG531*STAFFPLAN_CWS!$E178</f>
        <v>160000</v>
      </c>
      <c r="AH541" s="26">
        <f>AH531*STAFFPLAN_CWS!$E178</f>
        <v>160000</v>
      </c>
      <c r="AI541" s="26">
        <f>AI531*STAFFPLAN_CWS!$E178</f>
        <v>160000</v>
      </c>
      <c r="AJ541" s="26">
        <f>AJ531*STAFFPLAN_CWS!$E178</f>
        <v>160000</v>
      </c>
      <c r="AK541" s="26">
        <f>AK531*STAFFPLAN_CWS!$E178</f>
        <v>160000</v>
      </c>
      <c r="AL541" s="26">
        <f>AL531*STAFFPLAN_CWS!$E178</f>
        <v>160000</v>
      </c>
      <c r="AM541" s="26">
        <f>AM531*STAFFPLAN_CWS!$E178</f>
        <v>160000</v>
      </c>
      <c r="AN541" s="26">
        <f>AN531*STAFFPLAN_CWS!$E178</f>
        <v>160000</v>
      </c>
      <c r="AO541" s="26">
        <f>AO531*STAFFPLAN_CWS!$E178</f>
        <v>160000</v>
      </c>
      <c r="AP541" s="26">
        <f>AP531*STAFFPLAN_CWS!$E178</f>
        <v>160000</v>
      </c>
      <c r="AQ541" s="26">
        <f>AQ531*STAFFPLAN_CWS!$E178</f>
        <v>160000</v>
      </c>
      <c r="AR541" s="26">
        <f>AR531*STAFFPLAN_CWS!$F178</f>
        <v>160000</v>
      </c>
      <c r="AS541" s="26">
        <f>AS531*STAFFPLAN_CWS!$F178</f>
        <v>160000</v>
      </c>
      <c r="AT541" s="26">
        <f>AT531*STAFFPLAN_CWS!$F178</f>
        <v>160000</v>
      </c>
      <c r="AU541" s="26">
        <f>AU531*STAFFPLAN_CWS!$F178</f>
        <v>160000</v>
      </c>
      <c r="AV541" s="26">
        <f>AV531*STAFFPLAN_CWS!$F178</f>
        <v>160000</v>
      </c>
      <c r="AW541" s="26">
        <f>AW531*STAFFPLAN_CWS!$F178</f>
        <v>160000</v>
      </c>
      <c r="AX541" s="26">
        <f>AX531*STAFFPLAN_CWS!$F178</f>
        <v>160000</v>
      </c>
      <c r="AY541" s="26">
        <f>AY531*STAFFPLAN_CWS!$F178</f>
        <v>160000</v>
      </c>
      <c r="AZ541" s="26">
        <f>AZ531*STAFFPLAN_CWS!$F178</f>
        <v>160000</v>
      </c>
      <c r="BA541" s="26">
        <f>BA531*STAFFPLAN_CWS!$F178</f>
        <v>160000</v>
      </c>
      <c r="BB541" s="26">
        <f>BB531*STAFFPLAN_CWS!$F178</f>
        <v>160000</v>
      </c>
      <c r="BC541" s="26">
        <f>BC531*STAFFPLAN_CWS!$F178</f>
        <v>160000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ht="12.75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ht="12.75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t="12.75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ht="12.75" outlineLevel="2" x14ac:dyDescent="0.15">
      <c r="A545" s="14" t="s">
        <v>4</v>
      </c>
      <c r="G545" s="26">
        <f>SUM(G540:G544)</f>
        <v>0</v>
      </c>
      <c r="H545" s="26">
        <f>SUM(H540:H544)</f>
        <v>0</v>
      </c>
      <c r="I545" s="26">
        <f t="shared" ref="I545:AE545" si="361">SUM(I540:I544)</f>
        <v>0</v>
      </c>
      <c r="J545" s="26">
        <f t="shared" si="361"/>
        <v>0</v>
      </c>
      <c r="K545" s="26">
        <f t="shared" si="361"/>
        <v>0</v>
      </c>
      <c r="L545" s="26">
        <f t="shared" si="361"/>
        <v>0</v>
      </c>
      <c r="M545" s="26">
        <f t="shared" si="361"/>
        <v>0</v>
      </c>
      <c r="N545" s="26">
        <f t="shared" si="361"/>
        <v>0</v>
      </c>
      <c r="O545" s="26">
        <f t="shared" si="361"/>
        <v>0</v>
      </c>
      <c r="P545" s="26">
        <f t="shared" si="361"/>
        <v>0</v>
      </c>
      <c r="Q545" s="26">
        <f t="shared" si="361"/>
        <v>0</v>
      </c>
      <c r="R545" s="26">
        <f t="shared" si="361"/>
        <v>0</v>
      </c>
      <c r="S545" s="26">
        <f t="shared" si="361"/>
        <v>0</v>
      </c>
      <c r="T545" s="26">
        <f t="shared" si="361"/>
        <v>0</v>
      </c>
      <c r="U545" s="26">
        <f t="shared" si="361"/>
        <v>0</v>
      </c>
      <c r="V545" s="26">
        <f t="shared" si="361"/>
        <v>0</v>
      </c>
      <c r="W545" s="26">
        <f t="shared" si="361"/>
        <v>0</v>
      </c>
      <c r="X545" s="26">
        <f t="shared" si="361"/>
        <v>0</v>
      </c>
      <c r="Y545" s="26">
        <f t="shared" si="361"/>
        <v>0</v>
      </c>
      <c r="Z545" s="26">
        <f t="shared" si="361"/>
        <v>0</v>
      </c>
      <c r="AA545" s="26">
        <f t="shared" si="361"/>
        <v>0</v>
      </c>
      <c r="AB545" s="26">
        <f t="shared" si="361"/>
        <v>0</v>
      </c>
      <c r="AC545" s="26">
        <f t="shared" si="361"/>
        <v>0</v>
      </c>
      <c r="AD545" s="26">
        <f t="shared" si="361"/>
        <v>0</v>
      </c>
      <c r="AE545" s="26">
        <f t="shared" si="361"/>
        <v>0</v>
      </c>
      <c r="AF545" s="26">
        <f t="shared" ref="AF545:BO545" si="362">SUM(AF540:AF544)</f>
        <v>800000</v>
      </c>
      <c r="AG545" s="26">
        <f t="shared" si="362"/>
        <v>800000</v>
      </c>
      <c r="AH545" s="26">
        <f t="shared" si="362"/>
        <v>800000</v>
      </c>
      <c r="AI545" s="26">
        <f t="shared" si="362"/>
        <v>800000</v>
      </c>
      <c r="AJ545" s="26">
        <f t="shared" si="362"/>
        <v>800000</v>
      </c>
      <c r="AK545" s="26">
        <f t="shared" si="362"/>
        <v>800000</v>
      </c>
      <c r="AL545" s="26">
        <f t="shared" si="362"/>
        <v>800000</v>
      </c>
      <c r="AM545" s="26">
        <f t="shared" si="362"/>
        <v>800000</v>
      </c>
      <c r="AN545" s="26">
        <f t="shared" si="362"/>
        <v>800000</v>
      </c>
      <c r="AO545" s="26">
        <f t="shared" si="362"/>
        <v>800000</v>
      </c>
      <c r="AP545" s="26">
        <f t="shared" si="362"/>
        <v>800000</v>
      </c>
      <c r="AQ545" s="26">
        <f t="shared" si="362"/>
        <v>800000</v>
      </c>
      <c r="AR545" s="26">
        <f t="shared" si="362"/>
        <v>800000</v>
      </c>
      <c r="AS545" s="26">
        <f t="shared" si="362"/>
        <v>800000</v>
      </c>
      <c r="AT545" s="26">
        <f t="shared" si="362"/>
        <v>800000</v>
      </c>
      <c r="AU545" s="26">
        <f t="shared" si="362"/>
        <v>800000</v>
      </c>
      <c r="AV545" s="26">
        <f t="shared" si="362"/>
        <v>800000</v>
      </c>
      <c r="AW545" s="26">
        <f t="shared" si="362"/>
        <v>800000</v>
      </c>
      <c r="AX545" s="26">
        <f t="shared" si="362"/>
        <v>800000</v>
      </c>
      <c r="AY545" s="26">
        <f t="shared" si="362"/>
        <v>800000</v>
      </c>
      <c r="AZ545" s="26">
        <f t="shared" si="362"/>
        <v>800000</v>
      </c>
      <c r="BA545" s="26">
        <f t="shared" si="362"/>
        <v>800000</v>
      </c>
      <c r="BB545" s="26">
        <f t="shared" si="362"/>
        <v>800000</v>
      </c>
      <c r="BC545" s="26">
        <f t="shared" si="362"/>
        <v>800000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>
        <f>SUM(H545:BO545)</f>
        <v>28800000</v>
      </c>
    </row>
    <row r="546" spans="1:68" ht="12.75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9600000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9600000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28800000</v>
      </c>
    </row>
    <row r="547" spans="1:68" ht="12.75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t="12.75" outlineLevel="2" x14ac:dyDescent="0.15">
      <c r="A548" s="47" t="str">
        <f>STAFFPLAN_CWS!A183</f>
        <v>Transporte</v>
      </c>
      <c r="B548" s="26">
        <f>STAFFPLAN_CWS!C183</f>
        <v>0</v>
      </c>
      <c r="G548" s="26"/>
      <c r="H548" s="26">
        <f>H133*STAFFPLAN_CWS!$C183</f>
        <v>0</v>
      </c>
      <c r="I548" s="26">
        <f>I133*STAFFPLAN_CWS!$C183</f>
        <v>0</v>
      </c>
      <c r="J548" s="26">
        <f>J133*STAFFPLAN_CWS!$C183</f>
        <v>0</v>
      </c>
      <c r="K548" s="26">
        <f>K133*STAFFPLAN_CWS!$C183</f>
        <v>0</v>
      </c>
      <c r="L548" s="26">
        <f>L133*STAFFPLAN_CWS!$C183</f>
        <v>0</v>
      </c>
      <c r="M548" s="26">
        <f>M133*STAFFPLAN_CWS!$C183</f>
        <v>0</v>
      </c>
      <c r="N548" s="26">
        <f>N133*STAFFPLAN_CWS!$C183</f>
        <v>0</v>
      </c>
      <c r="O548" s="26">
        <f>O133*STAFFPLAN_CWS!$C183</f>
        <v>0</v>
      </c>
      <c r="P548" s="26">
        <f>P133*STAFFPLAN_CWS!$C183</f>
        <v>0</v>
      </c>
      <c r="Q548" s="26">
        <f>Q133*STAFFPLAN_CWS!$C183</f>
        <v>0</v>
      </c>
      <c r="R548" s="26">
        <f>R133*STAFFPLAN_CWS!$C183</f>
        <v>0</v>
      </c>
      <c r="S548" s="26">
        <f>S133*STAFFPLAN_CWS!$C183</f>
        <v>0</v>
      </c>
      <c r="T548" s="26">
        <f>T133*STAFFPLAN_CWS!$C183</f>
        <v>0</v>
      </c>
      <c r="U548" s="26">
        <f>U133*STAFFPLAN_CWS!$C183</f>
        <v>0</v>
      </c>
      <c r="V548" s="26">
        <f>V133*STAFFPLAN_CWS!$C183</f>
        <v>0</v>
      </c>
      <c r="W548" s="26">
        <f>W133*STAFFPLAN_CWS!$C183</f>
        <v>0</v>
      </c>
      <c r="X548" s="26">
        <f>X133*STAFFPLAN_CWS!$C183</f>
        <v>0</v>
      </c>
      <c r="Y548" s="26">
        <f>Y133*STAFFPLAN_CWS!$C183</f>
        <v>0</v>
      </c>
      <c r="Z548" s="26">
        <f>Z133*STAFFPLAN_CWS!$C183</f>
        <v>0</v>
      </c>
      <c r="AA548" s="26">
        <f>AA133*STAFFPLAN_CWS!$C183</f>
        <v>0</v>
      </c>
      <c r="AB548" s="26">
        <f>AB133*STAFFPLAN_CWS!$C183</f>
        <v>0</v>
      </c>
      <c r="AC548" s="26">
        <f>AC133*STAFFPLAN_CWS!$C183</f>
        <v>0</v>
      </c>
      <c r="AD548" s="26">
        <f>AD133*STAFFPLAN_CWS!$C183</f>
        <v>0</v>
      </c>
      <c r="AE548" s="26">
        <f>AE133*STAFFPLAN_CWS!$C183</f>
        <v>0</v>
      </c>
      <c r="AF548" s="26">
        <f>AF133*STAFFPLAN_CWS!$C183</f>
        <v>0</v>
      </c>
      <c r="AG548" s="26">
        <f>AG133*STAFFPLAN_CWS!$C183</f>
        <v>0</v>
      </c>
      <c r="AH548" s="26">
        <f>AH133*STAFFPLAN_CWS!$C183</f>
        <v>0</v>
      </c>
      <c r="AI548" s="26">
        <f>AI133*STAFFPLAN_CWS!$C183</f>
        <v>0</v>
      </c>
      <c r="AJ548" s="26">
        <f>AJ133*STAFFPLAN_CWS!$C183</f>
        <v>0</v>
      </c>
      <c r="AK548" s="26">
        <f>AK133*STAFFPLAN_CWS!$C183</f>
        <v>0</v>
      </c>
      <c r="AL548" s="26">
        <f>AL133*STAFFPLAN_CWS!$C183</f>
        <v>0</v>
      </c>
      <c r="AM548" s="26">
        <f>AM133*STAFFPLAN_CWS!$C183</f>
        <v>0</v>
      </c>
      <c r="AN548" s="26">
        <f>AN133*STAFFPLAN_CWS!$C183</f>
        <v>0</v>
      </c>
      <c r="AO548" s="26">
        <f>AO133*STAFFPLAN_CWS!$C183</f>
        <v>0</v>
      </c>
      <c r="AP548" s="26">
        <f>AP133*STAFFPLAN_CWS!$C183</f>
        <v>0</v>
      </c>
      <c r="AQ548" s="26">
        <f>AQ133*STAFFPLAN_CWS!$C183</f>
        <v>0</v>
      </c>
      <c r="AR548" s="26">
        <f>AR133*STAFFPLAN_CWS!$C183</f>
        <v>0</v>
      </c>
      <c r="AS548" s="26">
        <f>AS133*STAFFPLAN_CWS!$C183</f>
        <v>0</v>
      </c>
      <c r="AT548" s="26">
        <f>AT133*STAFFPLAN_CWS!$C183</f>
        <v>0</v>
      </c>
      <c r="AU548" s="26">
        <f>AU133*STAFFPLAN_CWS!$C183</f>
        <v>0</v>
      </c>
      <c r="AV548" s="26">
        <f>AV133*STAFFPLAN_CWS!$C183</f>
        <v>0</v>
      </c>
      <c r="AW548" s="26">
        <f>AW133*STAFFPLAN_CWS!$C183</f>
        <v>0</v>
      </c>
      <c r="AX548" s="26">
        <f>AX133*STAFFPLAN_CWS!$C183</f>
        <v>0</v>
      </c>
      <c r="AY548" s="26">
        <f>AY133*STAFFPLAN_CWS!$C183</f>
        <v>0</v>
      </c>
      <c r="AZ548" s="26">
        <f>AZ133*STAFFPLAN_CWS!$C183</f>
        <v>0</v>
      </c>
      <c r="BA548" s="26">
        <f>BA133*STAFFPLAN_CWS!$C183</f>
        <v>0</v>
      </c>
      <c r="BB548" s="26">
        <f>BB133*STAFFPLAN_CWS!$C183</f>
        <v>0</v>
      </c>
      <c r="BC548" s="26">
        <f>BC133*STAFFPLAN_CWS!$C183</f>
        <v>0</v>
      </c>
      <c r="BD548" s="26">
        <f>BD133*STAFFPLAN_CWS!$C183</f>
        <v>0</v>
      </c>
      <c r="BE548" s="26">
        <f>BE133*STAFFPLAN_CWS!$C183</f>
        <v>0</v>
      </c>
      <c r="BF548" s="26">
        <f>BF133*STAFFPLAN_CWS!$C183</f>
        <v>0</v>
      </c>
      <c r="BG548" s="26">
        <f>BG133*STAFFPLAN_CWS!$C183</f>
        <v>0</v>
      </c>
      <c r="BH548" s="26">
        <f>BH133*STAFFPLAN_CWS!$C183</f>
        <v>0</v>
      </c>
      <c r="BI548" s="26">
        <f>BI133*STAFFPLAN_CWS!$C183</f>
        <v>0</v>
      </c>
      <c r="BJ548" s="26">
        <f>BJ133*STAFFPLAN_CWS!$C183</f>
        <v>0</v>
      </c>
      <c r="BK548" s="26">
        <f>BK133*STAFFPLAN_CWS!$C183</f>
        <v>0</v>
      </c>
      <c r="BL548" s="26">
        <f>BL133*STAFFPLAN_CWS!$C183</f>
        <v>0</v>
      </c>
      <c r="BM548" s="26">
        <f>BM133*STAFFPLAN_CWS!$C183</f>
        <v>0</v>
      </c>
      <c r="BN548" s="26">
        <f>BN133*STAFFPLAN_CWS!$C183</f>
        <v>0</v>
      </c>
      <c r="BO548" s="26">
        <f>BO133*STAFFPLAN_CWS!$C183</f>
        <v>0</v>
      </c>
      <c r="BP548" s="38">
        <f>SUM(H548:BO548)</f>
        <v>0</v>
      </c>
    </row>
    <row r="549" spans="1:68" ht="12.75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ht="12.75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t="12.75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0</v>
      </c>
      <c r="I551" s="26">
        <f t="shared" si="363"/>
        <v>0</v>
      </c>
      <c r="J551" s="26">
        <f t="shared" si="363"/>
        <v>0</v>
      </c>
      <c r="K551" s="26">
        <f t="shared" si="363"/>
        <v>0</v>
      </c>
      <c r="L551" s="26">
        <f t="shared" si="363"/>
        <v>0</v>
      </c>
      <c r="M551" s="26">
        <f t="shared" si="363"/>
        <v>0</v>
      </c>
      <c r="N551" s="26">
        <f t="shared" si="363"/>
        <v>0</v>
      </c>
      <c r="O551" s="26">
        <f t="shared" si="363"/>
        <v>0</v>
      </c>
      <c r="P551" s="26">
        <f t="shared" si="363"/>
        <v>0</v>
      </c>
      <c r="Q551" s="26">
        <f t="shared" si="363"/>
        <v>0</v>
      </c>
      <c r="R551" s="26">
        <f t="shared" si="363"/>
        <v>0</v>
      </c>
      <c r="S551" s="26">
        <f t="shared" si="363"/>
        <v>0</v>
      </c>
      <c r="T551" s="26">
        <f t="shared" si="363"/>
        <v>0</v>
      </c>
      <c r="U551" s="26">
        <f t="shared" si="363"/>
        <v>0</v>
      </c>
      <c r="V551" s="26">
        <f t="shared" si="363"/>
        <v>0</v>
      </c>
      <c r="W551" s="26">
        <f t="shared" si="363"/>
        <v>0</v>
      </c>
      <c r="X551" s="26">
        <f t="shared" si="363"/>
        <v>0</v>
      </c>
      <c r="Y551" s="26">
        <f t="shared" si="363"/>
        <v>0</v>
      </c>
      <c r="Z551" s="26">
        <f t="shared" si="363"/>
        <v>0</v>
      </c>
      <c r="AA551" s="26">
        <f t="shared" si="363"/>
        <v>0</v>
      </c>
      <c r="AB551" s="26">
        <f t="shared" si="363"/>
        <v>0</v>
      </c>
      <c r="AC551" s="26">
        <f t="shared" si="363"/>
        <v>0</v>
      </c>
      <c r="AD551" s="26">
        <f t="shared" si="363"/>
        <v>0</v>
      </c>
      <c r="AE551" s="26">
        <f t="shared" si="363"/>
        <v>0</v>
      </c>
      <c r="AF551" s="26">
        <f t="shared" si="363"/>
        <v>0</v>
      </c>
      <c r="AG551" s="26">
        <f t="shared" si="363"/>
        <v>0</v>
      </c>
      <c r="AH551" s="26">
        <f t="shared" si="363"/>
        <v>0</v>
      </c>
      <c r="AI551" s="26">
        <f t="shared" si="363"/>
        <v>0</v>
      </c>
      <c r="AJ551" s="26">
        <f t="shared" si="363"/>
        <v>0</v>
      </c>
      <c r="AK551" s="26">
        <f t="shared" si="363"/>
        <v>0</v>
      </c>
      <c r="AL551" s="26">
        <f t="shared" si="363"/>
        <v>0</v>
      </c>
      <c r="AM551" s="26">
        <f t="shared" ref="AM551:BO551" si="364">AM549+AM548</f>
        <v>0</v>
      </c>
      <c r="AN551" s="26">
        <f t="shared" si="364"/>
        <v>0</v>
      </c>
      <c r="AO551" s="26">
        <f t="shared" si="364"/>
        <v>0</v>
      </c>
      <c r="AP551" s="26">
        <f t="shared" si="364"/>
        <v>0</v>
      </c>
      <c r="AQ551" s="26">
        <f t="shared" si="364"/>
        <v>0</v>
      </c>
      <c r="AR551" s="26">
        <f t="shared" si="364"/>
        <v>0</v>
      </c>
      <c r="AS551" s="26">
        <f t="shared" si="364"/>
        <v>0</v>
      </c>
      <c r="AT551" s="26">
        <f t="shared" si="364"/>
        <v>0</v>
      </c>
      <c r="AU551" s="26">
        <f t="shared" si="364"/>
        <v>0</v>
      </c>
      <c r="AV551" s="26">
        <f t="shared" si="364"/>
        <v>0</v>
      </c>
      <c r="AW551" s="26">
        <f t="shared" si="364"/>
        <v>0</v>
      </c>
      <c r="AX551" s="26">
        <f t="shared" si="364"/>
        <v>0</v>
      </c>
      <c r="AY551" s="26">
        <f t="shared" si="364"/>
        <v>0</v>
      </c>
      <c r="AZ551" s="26">
        <f t="shared" si="364"/>
        <v>0</v>
      </c>
      <c r="BA551" s="26">
        <f t="shared" si="364"/>
        <v>0</v>
      </c>
      <c r="BB551" s="26">
        <f t="shared" si="364"/>
        <v>0</v>
      </c>
      <c r="BC551" s="26">
        <f t="shared" si="364"/>
        <v>0</v>
      </c>
      <c r="BD551" s="26">
        <f t="shared" si="364"/>
        <v>0</v>
      </c>
      <c r="BE551" s="26">
        <f t="shared" si="364"/>
        <v>0</v>
      </c>
      <c r="BF551" s="26">
        <f t="shared" si="364"/>
        <v>0</v>
      </c>
      <c r="BG551" s="26">
        <f t="shared" si="364"/>
        <v>0</v>
      </c>
      <c r="BH551" s="26">
        <f t="shared" si="364"/>
        <v>0</v>
      </c>
      <c r="BI551" s="26">
        <f t="shared" si="364"/>
        <v>0</v>
      </c>
      <c r="BJ551" s="26">
        <f t="shared" si="364"/>
        <v>0</v>
      </c>
      <c r="BK551" s="26">
        <f t="shared" si="364"/>
        <v>0</v>
      </c>
      <c r="BL551" s="26">
        <f t="shared" si="364"/>
        <v>0</v>
      </c>
      <c r="BM551" s="26">
        <f t="shared" si="364"/>
        <v>0</v>
      </c>
      <c r="BN551" s="26">
        <f t="shared" si="364"/>
        <v>0</v>
      </c>
      <c r="BO551" s="26">
        <f t="shared" si="364"/>
        <v>0</v>
      </c>
      <c r="BP551" s="38">
        <f>SUM(H551:BO551)</f>
        <v>0</v>
      </c>
    </row>
    <row r="552" spans="1:68" ht="12.75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0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0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0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0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0</v>
      </c>
      <c r="BP552" s="38">
        <f>SUM(H552:BO552)</f>
        <v>0</v>
      </c>
    </row>
    <row r="553" spans="1:68" ht="12.75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0</v>
      </c>
      <c r="I553" s="26">
        <f t="shared" si="365"/>
        <v>0</v>
      </c>
      <c r="J553" s="26">
        <f t="shared" si="365"/>
        <v>0</v>
      </c>
      <c r="K553" s="26">
        <f t="shared" si="365"/>
        <v>1000000</v>
      </c>
      <c r="L553" s="26">
        <f t="shared" si="365"/>
        <v>1000000</v>
      </c>
      <c r="M553" s="26">
        <f t="shared" si="365"/>
        <v>1000000</v>
      </c>
      <c r="N553" s="26">
        <f t="shared" si="365"/>
        <v>2000000</v>
      </c>
      <c r="O553" s="26">
        <f t="shared" si="365"/>
        <v>2000000</v>
      </c>
      <c r="P553" s="26">
        <f t="shared" si="365"/>
        <v>2000000</v>
      </c>
      <c r="Q553" s="26">
        <f t="shared" si="365"/>
        <v>2000000</v>
      </c>
      <c r="R553" s="26">
        <f t="shared" si="365"/>
        <v>2000000</v>
      </c>
      <c r="S553" s="26">
        <f t="shared" si="365"/>
        <v>2000000</v>
      </c>
      <c r="T553" s="26">
        <f t="shared" si="365"/>
        <v>2000000</v>
      </c>
      <c r="U553" s="26">
        <f t="shared" si="365"/>
        <v>2000000</v>
      </c>
      <c r="V553" s="26">
        <f t="shared" si="365"/>
        <v>2000000</v>
      </c>
      <c r="W553" s="26">
        <f t="shared" si="365"/>
        <v>2000000</v>
      </c>
      <c r="X553" s="26">
        <f t="shared" si="365"/>
        <v>2000000</v>
      </c>
      <c r="Y553" s="26">
        <f t="shared" si="365"/>
        <v>2000000</v>
      </c>
      <c r="Z553" s="26">
        <f t="shared" si="365"/>
        <v>2000000</v>
      </c>
      <c r="AA553" s="26">
        <f t="shared" si="365"/>
        <v>2000000</v>
      </c>
      <c r="AB553" s="26">
        <f t="shared" si="365"/>
        <v>2000000</v>
      </c>
      <c r="AC553" s="26">
        <f t="shared" si="365"/>
        <v>2000000</v>
      </c>
      <c r="AD553" s="26">
        <f t="shared" si="365"/>
        <v>2000000</v>
      </c>
      <c r="AE553" s="26">
        <f t="shared" si="365"/>
        <v>2000000</v>
      </c>
      <c r="AF553" s="26">
        <f t="shared" si="365"/>
        <v>4800000</v>
      </c>
      <c r="AG553" s="26">
        <f t="shared" si="365"/>
        <v>4800000</v>
      </c>
      <c r="AH553" s="26">
        <f t="shared" si="365"/>
        <v>4800000</v>
      </c>
      <c r="AI553" s="26">
        <f t="shared" si="365"/>
        <v>4800000</v>
      </c>
      <c r="AJ553" s="26">
        <f t="shared" si="365"/>
        <v>4800000</v>
      </c>
      <c r="AK553" s="26">
        <f t="shared" si="365"/>
        <v>4800000</v>
      </c>
      <c r="AL553" s="26">
        <f t="shared" si="365"/>
        <v>4800000</v>
      </c>
      <c r="AM553" s="26">
        <f t="shared" ref="AM553:BO553" si="366">AM551+AM545+AM535</f>
        <v>4800000</v>
      </c>
      <c r="AN553" s="26">
        <f t="shared" si="366"/>
        <v>4800000</v>
      </c>
      <c r="AO553" s="26">
        <f t="shared" si="366"/>
        <v>4800000</v>
      </c>
      <c r="AP553" s="26">
        <f t="shared" si="366"/>
        <v>4800000</v>
      </c>
      <c r="AQ553" s="26">
        <f t="shared" si="366"/>
        <v>4800000</v>
      </c>
      <c r="AR553" s="26">
        <f t="shared" si="366"/>
        <v>4800000</v>
      </c>
      <c r="AS553" s="26">
        <f t="shared" si="366"/>
        <v>4800000</v>
      </c>
      <c r="AT553" s="26">
        <f t="shared" si="366"/>
        <v>4800000</v>
      </c>
      <c r="AU553" s="26">
        <f t="shared" si="366"/>
        <v>4800000</v>
      </c>
      <c r="AV553" s="26">
        <f t="shared" si="366"/>
        <v>4800000</v>
      </c>
      <c r="AW553" s="26">
        <f t="shared" si="366"/>
        <v>4800000</v>
      </c>
      <c r="AX553" s="26">
        <f t="shared" si="366"/>
        <v>4800000</v>
      </c>
      <c r="AY553" s="26">
        <f t="shared" si="366"/>
        <v>4800000</v>
      </c>
      <c r="AZ553" s="26">
        <f t="shared" si="366"/>
        <v>4800000</v>
      </c>
      <c r="BA553" s="26">
        <f t="shared" si="366"/>
        <v>4800000</v>
      </c>
      <c r="BB553" s="26">
        <f t="shared" si="366"/>
        <v>4800000</v>
      </c>
      <c r="BC553" s="26">
        <f t="shared" si="366"/>
        <v>4800000</v>
      </c>
      <c r="BD553" s="26">
        <f t="shared" si="366"/>
        <v>4800000</v>
      </c>
      <c r="BE553" s="26">
        <f t="shared" si="366"/>
        <v>4800000</v>
      </c>
      <c r="BF553" s="26">
        <f t="shared" si="366"/>
        <v>4800000</v>
      </c>
      <c r="BG553" s="26">
        <f t="shared" si="366"/>
        <v>4800000</v>
      </c>
      <c r="BH553" s="26">
        <f t="shared" si="366"/>
        <v>4800000</v>
      </c>
      <c r="BI553" s="26">
        <f t="shared" si="366"/>
        <v>4800000</v>
      </c>
      <c r="BJ553" s="26">
        <f t="shared" si="366"/>
        <v>4800000</v>
      </c>
      <c r="BK553" s="26">
        <f t="shared" si="366"/>
        <v>4800000</v>
      </c>
      <c r="BL553" s="26">
        <f t="shared" si="366"/>
        <v>4800000</v>
      </c>
      <c r="BM553" s="26">
        <f t="shared" si="366"/>
        <v>4800000</v>
      </c>
      <c r="BN553" s="26">
        <f t="shared" si="366"/>
        <v>4800000</v>
      </c>
      <c r="BO553" s="26">
        <f t="shared" si="366"/>
        <v>4800000</v>
      </c>
      <c r="BP553" s="38">
        <f>SUM(G553:BO553)</f>
        <v>211800000</v>
      </c>
    </row>
    <row r="554" spans="1:68" ht="12.75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15000000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24000000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57600000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57600000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57600000</v>
      </c>
      <c r="BP554" s="38">
        <f>SUM(G554:BO554)</f>
        <v>211800000</v>
      </c>
    </row>
    <row r="555" spans="1:68" ht="12.75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ht="12.75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ht="12.75" x14ac:dyDescent="0.15">
      <c r="A557" s="14" t="s">
        <v>1163</v>
      </c>
      <c r="G557" s="24"/>
    </row>
    <row r="558" spans="1:68" ht="12.75" x14ac:dyDescent="0.15">
      <c r="A558" s="44" t="s">
        <v>10</v>
      </c>
      <c r="G558" s="28">
        <f t="shared" ref="G558:AL558" si="367">G143</f>
        <v>0</v>
      </c>
      <c r="H558" s="28">
        <f t="shared" si="367"/>
        <v>0</v>
      </c>
      <c r="I558" s="28">
        <f t="shared" si="367"/>
        <v>0</v>
      </c>
      <c r="J558" s="28">
        <f t="shared" si="367"/>
        <v>0</v>
      </c>
      <c r="K558" s="28">
        <f t="shared" si="367"/>
        <v>3</v>
      </c>
      <c r="L558" s="28">
        <f t="shared" si="367"/>
        <v>3</v>
      </c>
      <c r="M558" s="28">
        <f t="shared" si="367"/>
        <v>3</v>
      </c>
      <c r="N558" s="28">
        <f>N143</f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ht="12.75" x14ac:dyDescent="0.15">
      <c r="A559" s="44" t="s">
        <v>9</v>
      </c>
      <c r="G559" s="28">
        <f t="shared" ref="G559:AL559" si="369">G144</f>
        <v>0</v>
      </c>
      <c r="H559" s="28">
        <f t="shared" si="369"/>
        <v>0</v>
      </c>
      <c r="I559" s="28">
        <f t="shared" si="369"/>
        <v>0</v>
      </c>
      <c r="J559" s="28">
        <f t="shared" si="369"/>
        <v>0</v>
      </c>
      <c r="K559" s="28">
        <f t="shared" si="369"/>
        <v>0</v>
      </c>
      <c r="L559" s="28">
        <f t="shared" si="369"/>
        <v>0</v>
      </c>
      <c r="M559" s="28">
        <f t="shared" si="369"/>
        <v>1</v>
      </c>
      <c r="N559" s="28">
        <f t="shared" si="369"/>
        <v>0</v>
      </c>
      <c r="O559" s="28">
        <f t="shared" si="369"/>
        <v>0</v>
      </c>
      <c r="P559" s="28">
        <f t="shared" si="369"/>
        <v>0</v>
      </c>
      <c r="Q559" s="28">
        <f t="shared" si="369"/>
        <v>0</v>
      </c>
      <c r="R559" s="28">
        <f t="shared" si="369"/>
        <v>0</v>
      </c>
      <c r="S559" s="28">
        <f t="shared" si="369"/>
        <v>0</v>
      </c>
      <c r="T559" s="28">
        <f t="shared" si="369"/>
        <v>0.5</v>
      </c>
      <c r="U559" s="28">
        <f t="shared" si="369"/>
        <v>0.5</v>
      </c>
      <c r="V559" s="28">
        <f t="shared" si="369"/>
        <v>0.5</v>
      </c>
      <c r="W559" s="28">
        <f t="shared" si="369"/>
        <v>0</v>
      </c>
      <c r="X559" s="28">
        <f t="shared" si="369"/>
        <v>0</v>
      </c>
      <c r="Y559" s="28">
        <f t="shared" si="369"/>
        <v>0</v>
      </c>
      <c r="Z559" s="28">
        <f t="shared" si="369"/>
        <v>0</v>
      </c>
      <c r="AA559" s="28">
        <f t="shared" si="369"/>
        <v>0</v>
      </c>
      <c r="AB559" s="28">
        <f t="shared" si="369"/>
        <v>0</v>
      </c>
      <c r="AC559" s="28">
        <f t="shared" si="369"/>
        <v>0</v>
      </c>
      <c r="AD559" s="28">
        <f t="shared" si="369"/>
        <v>0</v>
      </c>
      <c r="AE559" s="28">
        <f t="shared" si="369"/>
        <v>0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ht="12.75" x14ac:dyDescent="0.15">
      <c r="A560" s="44" t="s">
        <v>8</v>
      </c>
      <c r="G560" s="28">
        <f>SUM(G558:G559)</f>
        <v>0</v>
      </c>
      <c r="H560" s="28">
        <f>SUM(H558:H559)</f>
        <v>0</v>
      </c>
      <c r="I560" s="28">
        <f t="shared" ref="I560:AE560" si="371">SUM(I558:I559)</f>
        <v>0</v>
      </c>
      <c r="J560" s="28">
        <f t="shared" si="371"/>
        <v>0</v>
      </c>
      <c r="K560" s="28">
        <f t="shared" si="371"/>
        <v>3</v>
      </c>
      <c r="L560" s="28">
        <f t="shared" si="371"/>
        <v>3</v>
      </c>
      <c r="M560" s="28">
        <f t="shared" si="371"/>
        <v>4</v>
      </c>
      <c r="N560" s="28">
        <f t="shared" si="371"/>
        <v>4</v>
      </c>
      <c r="O560" s="28">
        <f t="shared" si="371"/>
        <v>4</v>
      </c>
      <c r="P560" s="28">
        <f t="shared" si="371"/>
        <v>4</v>
      </c>
      <c r="Q560" s="28">
        <f t="shared" si="371"/>
        <v>4</v>
      </c>
      <c r="R560" s="28">
        <f t="shared" si="371"/>
        <v>4</v>
      </c>
      <c r="S560" s="28">
        <f t="shared" si="371"/>
        <v>4</v>
      </c>
      <c r="T560" s="28">
        <f t="shared" si="371"/>
        <v>4.5</v>
      </c>
      <c r="U560" s="28">
        <f t="shared" si="371"/>
        <v>4.5</v>
      </c>
      <c r="V560" s="28">
        <f t="shared" si="371"/>
        <v>4.5</v>
      </c>
      <c r="W560" s="28">
        <f t="shared" si="371"/>
        <v>4</v>
      </c>
      <c r="X560" s="28">
        <f t="shared" si="371"/>
        <v>4</v>
      </c>
      <c r="Y560" s="28">
        <f t="shared" si="371"/>
        <v>4</v>
      </c>
      <c r="Z560" s="28">
        <f t="shared" si="371"/>
        <v>4</v>
      </c>
      <c r="AA560" s="28">
        <f t="shared" si="371"/>
        <v>4</v>
      </c>
      <c r="AB560" s="28">
        <f t="shared" si="371"/>
        <v>4</v>
      </c>
      <c r="AC560" s="28">
        <f t="shared" si="371"/>
        <v>4</v>
      </c>
      <c r="AD560" s="28">
        <f t="shared" si="371"/>
        <v>4</v>
      </c>
      <c r="AE560" s="28">
        <f t="shared" si="371"/>
        <v>4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ht="12.75" x14ac:dyDescent="0.15">
      <c r="A561" s="44" t="s">
        <v>1009</v>
      </c>
      <c r="G561" s="26">
        <f t="shared" ref="G561:AL561" si="373">+G208+G273+G356+G529</f>
        <v>0</v>
      </c>
      <c r="H561" s="26">
        <f t="shared" si="373"/>
        <v>0</v>
      </c>
      <c r="I561" s="26">
        <f t="shared" si="373"/>
        <v>0</v>
      </c>
      <c r="J561" s="26">
        <f t="shared" si="373"/>
        <v>0</v>
      </c>
      <c r="K561" s="26">
        <f t="shared" si="373"/>
        <v>3290000</v>
      </c>
      <c r="L561" s="26">
        <f t="shared" si="373"/>
        <v>3290000</v>
      </c>
      <c r="M561" s="26">
        <f t="shared" si="373"/>
        <v>3290000</v>
      </c>
      <c r="N561" s="26">
        <f t="shared" si="373"/>
        <v>4290000</v>
      </c>
      <c r="O561" s="26">
        <f t="shared" si="373"/>
        <v>4290000</v>
      </c>
      <c r="P561" s="26">
        <f t="shared" si="373"/>
        <v>4290000</v>
      </c>
      <c r="Q561" s="26">
        <f t="shared" si="373"/>
        <v>4290000</v>
      </c>
      <c r="R561" s="26">
        <f t="shared" si="373"/>
        <v>4290000</v>
      </c>
      <c r="S561" s="26">
        <f t="shared" si="373"/>
        <v>4290000</v>
      </c>
      <c r="T561" s="26">
        <f t="shared" si="373"/>
        <v>4290000</v>
      </c>
      <c r="U561" s="26">
        <f t="shared" si="373"/>
        <v>4290000</v>
      </c>
      <c r="V561" s="26">
        <f t="shared" si="373"/>
        <v>4290000</v>
      </c>
      <c r="W561" s="26">
        <f t="shared" si="373"/>
        <v>4290000</v>
      </c>
      <c r="X561" s="26">
        <f t="shared" si="373"/>
        <v>4290000</v>
      </c>
      <c r="Y561" s="26">
        <f t="shared" si="373"/>
        <v>4290000</v>
      </c>
      <c r="Z561" s="26">
        <f t="shared" si="373"/>
        <v>4290000</v>
      </c>
      <c r="AA561" s="26">
        <f t="shared" si="373"/>
        <v>4290000</v>
      </c>
      <c r="AB561" s="26">
        <f t="shared" si="373"/>
        <v>4290000</v>
      </c>
      <c r="AC561" s="26">
        <f t="shared" si="373"/>
        <v>4290000</v>
      </c>
      <c r="AD561" s="26">
        <f t="shared" si="373"/>
        <v>4290000</v>
      </c>
      <c r="AE561" s="26">
        <f t="shared" si="373"/>
        <v>4290000</v>
      </c>
      <c r="AF561" s="26">
        <f t="shared" si="373"/>
        <v>6580000</v>
      </c>
      <c r="AG561" s="26">
        <f t="shared" si="373"/>
        <v>6580000</v>
      </c>
      <c r="AH561" s="26">
        <f t="shared" si="373"/>
        <v>6580000</v>
      </c>
      <c r="AI561" s="26">
        <f t="shared" si="373"/>
        <v>6580000</v>
      </c>
      <c r="AJ561" s="26">
        <f t="shared" si="373"/>
        <v>6580000</v>
      </c>
      <c r="AK561" s="26">
        <f t="shared" si="373"/>
        <v>6580000</v>
      </c>
      <c r="AL561" s="26">
        <f t="shared" si="373"/>
        <v>6580000</v>
      </c>
      <c r="AM561" s="26">
        <f t="shared" ref="AM561:BO561" si="374">+AM208+AM273+AM356+AM529</f>
        <v>6580000</v>
      </c>
      <c r="AN561" s="26">
        <f t="shared" si="374"/>
        <v>6580000</v>
      </c>
      <c r="AO561" s="26">
        <f t="shared" si="374"/>
        <v>6580000</v>
      </c>
      <c r="AP561" s="26">
        <f t="shared" si="374"/>
        <v>6580000</v>
      </c>
      <c r="AQ561" s="26">
        <f t="shared" si="374"/>
        <v>6580000</v>
      </c>
      <c r="AR561" s="26">
        <f t="shared" si="374"/>
        <v>6580000</v>
      </c>
      <c r="AS561" s="26">
        <f t="shared" si="374"/>
        <v>6580000</v>
      </c>
      <c r="AT561" s="26">
        <f t="shared" si="374"/>
        <v>6580000</v>
      </c>
      <c r="AU561" s="26">
        <f t="shared" si="374"/>
        <v>6580000</v>
      </c>
      <c r="AV561" s="26">
        <f t="shared" si="374"/>
        <v>6580000</v>
      </c>
      <c r="AW561" s="26">
        <f t="shared" si="374"/>
        <v>6580000</v>
      </c>
      <c r="AX561" s="26">
        <f t="shared" si="374"/>
        <v>6580000</v>
      </c>
      <c r="AY561" s="26">
        <f t="shared" si="374"/>
        <v>6580000</v>
      </c>
      <c r="AZ561" s="26">
        <f t="shared" si="374"/>
        <v>6580000</v>
      </c>
      <c r="BA561" s="26">
        <f t="shared" si="374"/>
        <v>6580000</v>
      </c>
      <c r="BB561" s="26">
        <f t="shared" si="374"/>
        <v>6580000</v>
      </c>
      <c r="BC561" s="26">
        <f t="shared" si="374"/>
        <v>6580000</v>
      </c>
      <c r="BD561" s="26">
        <f t="shared" si="374"/>
        <v>6580000</v>
      </c>
      <c r="BE561" s="26">
        <f t="shared" si="374"/>
        <v>6580000</v>
      </c>
      <c r="BF561" s="26">
        <f t="shared" si="374"/>
        <v>6580000</v>
      </c>
      <c r="BG561" s="26">
        <f t="shared" si="374"/>
        <v>6580000</v>
      </c>
      <c r="BH561" s="26">
        <f t="shared" si="374"/>
        <v>6580000</v>
      </c>
      <c r="BI561" s="26">
        <f t="shared" si="374"/>
        <v>6580000</v>
      </c>
      <c r="BJ561" s="26">
        <f t="shared" si="374"/>
        <v>6580000</v>
      </c>
      <c r="BK561" s="26">
        <f t="shared" si="374"/>
        <v>6580000</v>
      </c>
      <c r="BL561" s="26">
        <f t="shared" si="374"/>
        <v>6580000</v>
      </c>
      <c r="BM561" s="26">
        <f t="shared" si="374"/>
        <v>6580000</v>
      </c>
      <c r="BN561" s="26">
        <f t="shared" si="374"/>
        <v>6580000</v>
      </c>
      <c r="BO561" s="26">
        <f t="shared" si="374"/>
        <v>6580000</v>
      </c>
      <c r="BP561" s="38">
        <f t="shared" ref="BP561:BP567" si="375">SUM(H561:BO561)</f>
        <v>323970000</v>
      </c>
    </row>
    <row r="562" spans="1:69" ht="12.75" x14ac:dyDescent="0.15">
      <c r="A562" s="44" t="s">
        <v>1010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0</v>
      </c>
      <c r="L562" s="26">
        <f t="shared" si="376"/>
        <v>0</v>
      </c>
      <c r="M562" s="26">
        <f t="shared" si="376"/>
        <v>0</v>
      </c>
      <c r="N562" s="26">
        <f t="shared" si="376"/>
        <v>0</v>
      </c>
      <c r="O562" s="26">
        <f t="shared" si="376"/>
        <v>0</v>
      </c>
      <c r="P562" s="26">
        <f t="shared" si="376"/>
        <v>0</v>
      </c>
      <c r="Q562" s="26">
        <f t="shared" si="376"/>
        <v>0</v>
      </c>
      <c r="R562" s="26">
        <f t="shared" si="376"/>
        <v>0</v>
      </c>
      <c r="S562" s="26">
        <f t="shared" si="376"/>
        <v>0</v>
      </c>
      <c r="T562" s="26">
        <f t="shared" si="376"/>
        <v>0</v>
      </c>
      <c r="U562" s="26">
        <f t="shared" si="376"/>
        <v>0</v>
      </c>
      <c r="V562" s="26">
        <f t="shared" si="376"/>
        <v>0</v>
      </c>
      <c r="W562" s="26">
        <f t="shared" si="376"/>
        <v>0</v>
      </c>
      <c r="X562" s="26">
        <f t="shared" si="376"/>
        <v>0</v>
      </c>
      <c r="Y562" s="26">
        <f t="shared" si="376"/>
        <v>0</v>
      </c>
      <c r="Z562" s="26">
        <f t="shared" si="376"/>
        <v>0</v>
      </c>
      <c r="AA562" s="26">
        <f t="shared" si="376"/>
        <v>0</v>
      </c>
      <c r="AB562" s="26">
        <f t="shared" si="376"/>
        <v>0</v>
      </c>
      <c r="AC562" s="26">
        <f t="shared" si="376"/>
        <v>0</v>
      </c>
      <c r="AD562" s="26">
        <f t="shared" si="376"/>
        <v>0</v>
      </c>
      <c r="AE562" s="26">
        <f t="shared" si="376"/>
        <v>0</v>
      </c>
      <c r="AF562" s="26">
        <f t="shared" si="376"/>
        <v>0</v>
      </c>
      <c r="AG562" s="26">
        <f t="shared" si="376"/>
        <v>0</v>
      </c>
      <c r="AH562" s="26">
        <f t="shared" si="376"/>
        <v>0</v>
      </c>
      <c r="AI562" s="26">
        <f t="shared" si="376"/>
        <v>0</v>
      </c>
      <c r="AJ562" s="26">
        <f t="shared" si="376"/>
        <v>0</v>
      </c>
      <c r="AK562" s="26">
        <f t="shared" si="376"/>
        <v>0</v>
      </c>
      <c r="AL562" s="26">
        <f t="shared" si="376"/>
        <v>0</v>
      </c>
      <c r="AM562" s="26">
        <f t="shared" ref="AM562:BO562" si="377">+AM209+AM274+AM357+AM530</f>
        <v>0</v>
      </c>
      <c r="AN562" s="26">
        <f t="shared" si="377"/>
        <v>0</v>
      </c>
      <c r="AO562" s="26">
        <f t="shared" si="377"/>
        <v>0</v>
      </c>
      <c r="AP562" s="26">
        <f t="shared" si="377"/>
        <v>0</v>
      </c>
      <c r="AQ562" s="26">
        <f t="shared" si="377"/>
        <v>0</v>
      </c>
      <c r="AR562" s="26">
        <f t="shared" si="377"/>
        <v>0</v>
      </c>
      <c r="AS562" s="26">
        <f t="shared" si="377"/>
        <v>0</v>
      </c>
      <c r="AT562" s="26">
        <f t="shared" si="377"/>
        <v>0</v>
      </c>
      <c r="AU562" s="26">
        <f t="shared" si="377"/>
        <v>0</v>
      </c>
      <c r="AV562" s="26">
        <f t="shared" si="377"/>
        <v>0</v>
      </c>
      <c r="AW562" s="26">
        <f t="shared" si="377"/>
        <v>0</v>
      </c>
      <c r="AX562" s="26">
        <f t="shared" si="377"/>
        <v>0</v>
      </c>
      <c r="AY562" s="26">
        <f t="shared" si="377"/>
        <v>0</v>
      </c>
      <c r="AZ562" s="26">
        <f t="shared" si="377"/>
        <v>0</v>
      </c>
      <c r="BA562" s="26">
        <f t="shared" si="377"/>
        <v>0</v>
      </c>
      <c r="BB562" s="26">
        <f t="shared" si="377"/>
        <v>0</v>
      </c>
      <c r="BC562" s="26">
        <f t="shared" si="377"/>
        <v>0</v>
      </c>
      <c r="BD562" s="26">
        <f t="shared" si="377"/>
        <v>0</v>
      </c>
      <c r="BE562" s="26">
        <f t="shared" si="377"/>
        <v>0</v>
      </c>
      <c r="BF562" s="26">
        <f t="shared" si="377"/>
        <v>0</v>
      </c>
      <c r="BG562" s="26">
        <f t="shared" si="377"/>
        <v>0</v>
      </c>
      <c r="BH562" s="26">
        <f t="shared" si="377"/>
        <v>0</v>
      </c>
      <c r="BI562" s="26">
        <f t="shared" si="377"/>
        <v>0</v>
      </c>
      <c r="BJ562" s="26">
        <f t="shared" si="377"/>
        <v>0</v>
      </c>
      <c r="BK562" s="26">
        <f t="shared" si="377"/>
        <v>0</v>
      </c>
      <c r="BL562" s="26">
        <f t="shared" si="377"/>
        <v>0</v>
      </c>
      <c r="BM562" s="26">
        <f t="shared" si="377"/>
        <v>0</v>
      </c>
      <c r="BN562" s="26">
        <f t="shared" si="377"/>
        <v>0</v>
      </c>
      <c r="BO562" s="26">
        <f t="shared" si="377"/>
        <v>0</v>
      </c>
      <c r="BP562" s="38">
        <f>SUM(H562:BO562)</f>
        <v>0</v>
      </c>
    </row>
    <row r="563" spans="1:69" ht="12.75" x14ac:dyDescent="0.15">
      <c r="A563" s="44" t="s">
        <v>1011</v>
      </c>
      <c r="G563" s="26">
        <f>SUM(G561:G562)</f>
        <v>0</v>
      </c>
      <c r="H563" s="26">
        <f t="shared" ref="H563:BO563" si="378">SUM(H561:H562)</f>
        <v>0</v>
      </c>
      <c r="I563" s="26">
        <f t="shared" si="378"/>
        <v>0</v>
      </c>
      <c r="J563" s="26">
        <f t="shared" si="378"/>
        <v>0</v>
      </c>
      <c r="K563" s="26">
        <f t="shared" si="378"/>
        <v>3290000</v>
      </c>
      <c r="L563" s="26">
        <f t="shared" si="378"/>
        <v>3290000</v>
      </c>
      <c r="M563" s="26">
        <f t="shared" si="378"/>
        <v>3290000</v>
      </c>
      <c r="N563" s="26">
        <f t="shared" si="378"/>
        <v>4290000</v>
      </c>
      <c r="O563" s="26">
        <f t="shared" si="378"/>
        <v>4290000</v>
      </c>
      <c r="P563" s="26">
        <f t="shared" si="378"/>
        <v>4290000</v>
      </c>
      <c r="Q563" s="26">
        <f t="shared" si="378"/>
        <v>4290000</v>
      </c>
      <c r="R563" s="26">
        <f t="shared" si="378"/>
        <v>4290000</v>
      </c>
      <c r="S563" s="26">
        <f t="shared" si="378"/>
        <v>4290000</v>
      </c>
      <c r="T563" s="26">
        <f t="shared" si="378"/>
        <v>4290000</v>
      </c>
      <c r="U563" s="26">
        <f t="shared" si="378"/>
        <v>4290000</v>
      </c>
      <c r="V563" s="26">
        <f t="shared" si="378"/>
        <v>4290000</v>
      </c>
      <c r="W563" s="26">
        <f t="shared" si="378"/>
        <v>4290000</v>
      </c>
      <c r="X563" s="26">
        <f t="shared" si="378"/>
        <v>4290000</v>
      </c>
      <c r="Y563" s="26">
        <f t="shared" si="378"/>
        <v>4290000</v>
      </c>
      <c r="Z563" s="26">
        <f t="shared" si="378"/>
        <v>4290000</v>
      </c>
      <c r="AA563" s="26">
        <f t="shared" si="378"/>
        <v>4290000</v>
      </c>
      <c r="AB563" s="26">
        <f t="shared" si="378"/>
        <v>4290000</v>
      </c>
      <c r="AC563" s="26">
        <f t="shared" si="378"/>
        <v>4290000</v>
      </c>
      <c r="AD563" s="26">
        <f t="shared" si="378"/>
        <v>4290000</v>
      </c>
      <c r="AE563" s="26">
        <f t="shared" si="378"/>
        <v>4290000</v>
      </c>
      <c r="AF563" s="26">
        <f t="shared" si="378"/>
        <v>6580000</v>
      </c>
      <c r="AG563" s="26">
        <f t="shared" si="378"/>
        <v>6580000</v>
      </c>
      <c r="AH563" s="26">
        <f t="shared" si="378"/>
        <v>6580000</v>
      </c>
      <c r="AI563" s="26">
        <f t="shared" si="378"/>
        <v>6580000</v>
      </c>
      <c r="AJ563" s="26">
        <f t="shared" si="378"/>
        <v>6580000</v>
      </c>
      <c r="AK563" s="26">
        <f t="shared" si="378"/>
        <v>6580000</v>
      </c>
      <c r="AL563" s="26">
        <f t="shared" si="378"/>
        <v>6580000</v>
      </c>
      <c r="AM563" s="26">
        <f t="shared" si="378"/>
        <v>6580000</v>
      </c>
      <c r="AN563" s="26">
        <f t="shared" si="378"/>
        <v>6580000</v>
      </c>
      <c r="AO563" s="26">
        <f t="shared" si="378"/>
        <v>6580000</v>
      </c>
      <c r="AP563" s="26">
        <f t="shared" si="378"/>
        <v>6580000</v>
      </c>
      <c r="AQ563" s="26">
        <f t="shared" si="378"/>
        <v>6580000</v>
      </c>
      <c r="AR563" s="26">
        <f t="shared" si="378"/>
        <v>6580000</v>
      </c>
      <c r="AS563" s="26">
        <f t="shared" si="378"/>
        <v>6580000</v>
      </c>
      <c r="AT563" s="26">
        <f t="shared" si="378"/>
        <v>6580000</v>
      </c>
      <c r="AU563" s="26">
        <f t="shared" si="378"/>
        <v>6580000</v>
      </c>
      <c r="AV563" s="26">
        <f t="shared" si="378"/>
        <v>6580000</v>
      </c>
      <c r="AW563" s="26">
        <f t="shared" si="378"/>
        <v>6580000</v>
      </c>
      <c r="AX563" s="26">
        <f t="shared" si="378"/>
        <v>6580000</v>
      </c>
      <c r="AY563" s="26">
        <f t="shared" si="378"/>
        <v>6580000</v>
      </c>
      <c r="AZ563" s="26">
        <f t="shared" si="378"/>
        <v>6580000</v>
      </c>
      <c r="BA563" s="26">
        <f t="shared" si="378"/>
        <v>6580000</v>
      </c>
      <c r="BB563" s="26">
        <f t="shared" si="378"/>
        <v>6580000</v>
      </c>
      <c r="BC563" s="26">
        <f t="shared" si="378"/>
        <v>6580000</v>
      </c>
      <c r="BD563" s="26">
        <f t="shared" si="378"/>
        <v>6580000</v>
      </c>
      <c r="BE563" s="26">
        <f t="shared" si="378"/>
        <v>6580000</v>
      </c>
      <c r="BF563" s="26">
        <f t="shared" si="378"/>
        <v>6580000</v>
      </c>
      <c r="BG563" s="26">
        <f t="shared" si="378"/>
        <v>6580000</v>
      </c>
      <c r="BH563" s="26">
        <f t="shared" si="378"/>
        <v>6580000</v>
      </c>
      <c r="BI563" s="26">
        <f t="shared" si="378"/>
        <v>6580000</v>
      </c>
      <c r="BJ563" s="26">
        <f t="shared" si="378"/>
        <v>6580000</v>
      </c>
      <c r="BK563" s="26">
        <f t="shared" si="378"/>
        <v>6580000</v>
      </c>
      <c r="BL563" s="26">
        <f t="shared" si="378"/>
        <v>6580000</v>
      </c>
      <c r="BM563" s="26">
        <f t="shared" si="378"/>
        <v>6580000</v>
      </c>
      <c r="BN563" s="26">
        <f t="shared" si="378"/>
        <v>6580000</v>
      </c>
      <c r="BO563" s="26">
        <f t="shared" si="378"/>
        <v>6580000</v>
      </c>
      <c r="BP563" s="38">
        <f>SUM(H563:BO563)</f>
        <v>323970000</v>
      </c>
      <c r="BQ563" s="26"/>
    </row>
    <row r="564" spans="1:69" ht="12.75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0</v>
      </c>
      <c r="I564" s="26">
        <f t="shared" si="379"/>
        <v>0</v>
      </c>
      <c r="J564" s="26">
        <f t="shared" si="379"/>
        <v>0</v>
      </c>
      <c r="K564" s="26">
        <f t="shared" si="379"/>
        <v>0</v>
      </c>
      <c r="L564" s="26">
        <f t="shared" si="379"/>
        <v>0</v>
      </c>
      <c r="M564" s="26">
        <f t="shared" si="379"/>
        <v>2000000</v>
      </c>
      <c r="N564" s="26">
        <f t="shared" si="379"/>
        <v>0</v>
      </c>
      <c r="O564" s="26">
        <f t="shared" si="379"/>
        <v>0</v>
      </c>
      <c r="P564" s="26">
        <f t="shared" si="379"/>
        <v>0</v>
      </c>
      <c r="Q564" s="26">
        <f t="shared" si="379"/>
        <v>0</v>
      </c>
      <c r="R564" s="26">
        <f t="shared" si="379"/>
        <v>0</v>
      </c>
      <c r="S564" s="26">
        <f t="shared" si="379"/>
        <v>0</v>
      </c>
      <c r="T564" s="26">
        <f t="shared" si="379"/>
        <v>1000000</v>
      </c>
      <c r="U564" s="26">
        <f t="shared" si="379"/>
        <v>1000000</v>
      </c>
      <c r="V564" s="26">
        <f t="shared" si="379"/>
        <v>1000000</v>
      </c>
      <c r="W564" s="26">
        <f t="shared" si="379"/>
        <v>0</v>
      </c>
      <c r="X564" s="26">
        <f t="shared" si="379"/>
        <v>0</v>
      </c>
      <c r="Y564" s="26">
        <f t="shared" si="379"/>
        <v>0</v>
      </c>
      <c r="Z564" s="26">
        <f t="shared" si="379"/>
        <v>0</v>
      </c>
      <c r="AA564" s="26">
        <f t="shared" si="379"/>
        <v>0</v>
      </c>
      <c r="AB564" s="26">
        <f t="shared" si="379"/>
        <v>0</v>
      </c>
      <c r="AC564" s="26">
        <f t="shared" si="379"/>
        <v>0</v>
      </c>
      <c r="AD564" s="26">
        <f t="shared" si="379"/>
        <v>0</v>
      </c>
      <c r="AE564" s="26">
        <f t="shared" si="379"/>
        <v>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5000000</v>
      </c>
    </row>
    <row r="565" spans="1:69" ht="12.75" x14ac:dyDescent="0.15">
      <c r="A565" s="33" t="s">
        <v>5</v>
      </c>
      <c r="G565" s="26">
        <f>+G564+G563</f>
        <v>0</v>
      </c>
      <c r="H565" s="26">
        <f t="shared" ref="H565:BO565" si="381">+H564+H563</f>
        <v>0</v>
      </c>
      <c r="I565" s="26">
        <f t="shared" si="381"/>
        <v>0</v>
      </c>
      <c r="J565" s="26">
        <f t="shared" si="381"/>
        <v>0</v>
      </c>
      <c r="K565" s="26">
        <f t="shared" si="381"/>
        <v>3290000</v>
      </c>
      <c r="L565" s="26">
        <f t="shared" si="381"/>
        <v>3290000</v>
      </c>
      <c r="M565" s="26">
        <f t="shared" si="381"/>
        <v>5290000</v>
      </c>
      <c r="N565" s="26">
        <f t="shared" si="381"/>
        <v>4290000</v>
      </c>
      <c r="O565" s="26">
        <f t="shared" si="381"/>
        <v>4290000</v>
      </c>
      <c r="P565" s="26">
        <f t="shared" si="381"/>
        <v>4290000</v>
      </c>
      <c r="Q565" s="26">
        <f t="shared" si="381"/>
        <v>4290000</v>
      </c>
      <c r="R565" s="26">
        <f t="shared" si="381"/>
        <v>4290000</v>
      </c>
      <c r="S565" s="26">
        <f t="shared" si="381"/>
        <v>4290000</v>
      </c>
      <c r="T565" s="26">
        <f t="shared" si="381"/>
        <v>5290000</v>
      </c>
      <c r="U565" s="26">
        <f t="shared" si="381"/>
        <v>5290000</v>
      </c>
      <c r="V565" s="26">
        <f t="shared" si="381"/>
        <v>5290000</v>
      </c>
      <c r="W565" s="26">
        <f t="shared" si="381"/>
        <v>4290000</v>
      </c>
      <c r="X565" s="26">
        <f t="shared" si="381"/>
        <v>4290000</v>
      </c>
      <c r="Y565" s="26">
        <f t="shared" si="381"/>
        <v>4290000</v>
      </c>
      <c r="Z565" s="26">
        <f t="shared" si="381"/>
        <v>4290000</v>
      </c>
      <c r="AA565" s="26">
        <f t="shared" si="381"/>
        <v>4290000</v>
      </c>
      <c r="AB565" s="26">
        <f t="shared" si="381"/>
        <v>4290000</v>
      </c>
      <c r="AC565" s="26">
        <f t="shared" si="381"/>
        <v>4290000</v>
      </c>
      <c r="AD565" s="26">
        <f t="shared" si="381"/>
        <v>4290000</v>
      </c>
      <c r="AE565" s="26">
        <f t="shared" si="381"/>
        <v>4290000</v>
      </c>
      <c r="AF565" s="26">
        <f t="shared" si="381"/>
        <v>6580000</v>
      </c>
      <c r="AG565" s="26">
        <f t="shared" si="381"/>
        <v>6580000</v>
      </c>
      <c r="AH565" s="26">
        <f t="shared" si="381"/>
        <v>6580000</v>
      </c>
      <c r="AI565" s="26">
        <f t="shared" si="381"/>
        <v>6580000</v>
      </c>
      <c r="AJ565" s="26">
        <f t="shared" si="381"/>
        <v>6580000</v>
      </c>
      <c r="AK565" s="26">
        <f t="shared" si="381"/>
        <v>6580000</v>
      </c>
      <c r="AL565" s="26">
        <f t="shared" si="381"/>
        <v>6580000</v>
      </c>
      <c r="AM565" s="26">
        <f t="shared" si="381"/>
        <v>6580000</v>
      </c>
      <c r="AN565" s="26">
        <f t="shared" si="381"/>
        <v>6580000</v>
      </c>
      <c r="AO565" s="26">
        <f t="shared" si="381"/>
        <v>6580000</v>
      </c>
      <c r="AP565" s="26">
        <f t="shared" si="381"/>
        <v>6580000</v>
      </c>
      <c r="AQ565" s="26">
        <f t="shared" si="381"/>
        <v>6580000</v>
      </c>
      <c r="AR565" s="26">
        <f t="shared" si="381"/>
        <v>6580000</v>
      </c>
      <c r="AS565" s="26">
        <f t="shared" si="381"/>
        <v>6580000</v>
      </c>
      <c r="AT565" s="26">
        <f t="shared" si="381"/>
        <v>6580000</v>
      </c>
      <c r="AU565" s="26">
        <f t="shared" si="381"/>
        <v>6580000</v>
      </c>
      <c r="AV565" s="26">
        <f t="shared" si="381"/>
        <v>6580000</v>
      </c>
      <c r="AW565" s="26">
        <f t="shared" si="381"/>
        <v>6580000</v>
      </c>
      <c r="AX565" s="26">
        <f t="shared" si="381"/>
        <v>6580000</v>
      </c>
      <c r="AY565" s="26">
        <f t="shared" si="381"/>
        <v>6580000</v>
      </c>
      <c r="AZ565" s="26">
        <f t="shared" si="381"/>
        <v>6580000</v>
      </c>
      <c r="BA565" s="26">
        <f t="shared" si="381"/>
        <v>6580000</v>
      </c>
      <c r="BB565" s="26">
        <f t="shared" si="381"/>
        <v>6580000</v>
      </c>
      <c r="BC565" s="26">
        <f t="shared" si="381"/>
        <v>6580000</v>
      </c>
      <c r="BD565" s="26">
        <f t="shared" si="381"/>
        <v>6580000</v>
      </c>
      <c r="BE565" s="26">
        <f t="shared" si="381"/>
        <v>6580000</v>
      </c>
      <c r="BF565" s="26">
        <f t="shared" si="381"/>
        <v>6580000</v>
      </c>
      <c r="BG565" s="26">
        <f t="shared" si="381"/>
        <v>6580000</v>
      </c>
      <c r="BH565" s="26">
        <f t="shared" si="381"/>
        <v>6580000</v>
      </c>
      <c r="BI565" s="26">
        <f t="shared" si="381"/>
        <v>6580000</v>
      </c>
      <c r="BJ565" s="26">
        <f t="shared" si="381"/>
        <v>6580000</v>
      </c>
      <c r="BK565" s="26">
        <f t="shared" si="381"/>
        <v>6580000</v>
      </c>
      <c r="BL565" s="26">
        <f t="shared" si="381"/>
        <v>6580000</v>
      </c>
      <c r="BM565" s="26">
        <f t="shared" si="381"/>
        <v>6580000</v>
      </c>
      <c r="BN565" s="26">
        <f t="shared" si="381"/>
        <v>6580000</v>
      </c>
      <c r="BO565" s="26">
        <f t="shared" si="381"/>
        <v>6580000</v>
      </c>
      <c r="BP565" s="38">
        <f t="shared" si="375"/>
        <v>328970000</v>
      </c>
    </row>
    <row r="566" spans="1:69" ht="12.75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0</v>
      </c>
      <c r="I566" s="26">
        <f t="shared" si="382"/>
        <v>0</v>
      </c>
      <c r="J566" s="26">
        <f t="shared" si="382"/>
        <v>0</v>
      </c>
      <c r="K566" s="26">
        <f t="shared" si="382"/>
        <v>0</v>
      </c>
      <c r="L566" s="26">
        <f t="shared" si="382"/>
        <v>0</v>
      </c>
      <c r="M566" s="26">
        <f t="shared" si="382"/>
        <v>0</v>
      </c>
      <c r="N566" s="26">
        <f t="shared" si="382"/>
        <v>0</v>
      </c>
      <c r="O566" s="26">
        <f t="shared" si="382"/>
        <v>0</v>
      </c>
      <c r="P566" s="26">
        <f t="shared" si="382"/>
        <v>0</v>
      </c>
      <c r="Q566" s="26">
        <f t="shared" si="382"/>
        <v>0</v>
      </c>
      <c r="R566" s="26">
        <f t="shared" si="382"/>
        <v>0</v>
      </c>
      <c r="S566" s="26">
        <f t="shared" si="382"/>
        <v>0</v>
      </c>
      <c r="T566" s="26">
        <f t="shared" si="382"/>
        <v>0</v>
      </c>
      <c r="U566" s="26">
        <f t="shared" si="382"/>
        <v>0</v>
      </c>
      <c r="V566" s="26">
        <f t="shared" si="382"/>
        <v>0</v>
      </c>
      <c r="W566" s="26">
        <f t="shared" si="382"/>
        <v>0</v>
      </c>
      <c r="X566" s="26">
        <f t="shared" si="382"/>
        <v>0</v>
      </c>
      <c r="Y566" s="26">
        <f t="shared" si="382"/>
        <v>0</v>
      </c>
      <c r="Z566" s="26">
        <f t="shared" si="382"/>
        <v>0</v>
      </c>
      <c r="AA566" s="26">
        <f t="shared" si="382"/>
        <v>0</v>
      </c>
      <c r="AB566" s="26">
        <f t="shared" si="382"/>
        <v>0</v>
      </c>
      <c r="AC566" s="26">
        <f t="shared" si="382"/>
        <v>0</v>
      </c>
      <c r="AD566" s="26">
        <f t="shared" si="382"/>
        <v>0</v>
      </c>
      <c r="AE566" s="26">
        <f t="shared" si="382"/>
        <v>0</v>
      </c>
      <c r="AF566" s="26">
        <f t="shared" si="382"/>
        <v>1316000</v>
      </c>
      <c r="AG566" s="26">
        <f t="shared" si="382"/>
        <v>1316000</v>
      </c>
      <c r="AH566" s="26">
        <f t="shared" si="382"/>
        <v>1316000</v>
      </c>
      <c r="AI566" s="26">
        <f t="shared" si="382"/>
        <v>1316000</v>
      </c>
      <c r="AJ566" s="26">
        <f t="shared" si="382"/>
        <v>1316000</v>
      </c>
      <c r="AK566" s="26">
        <f t="shared" si="382"/>
        <v>1316000</v>
      </c>
      <c r="AL566" s="26">
        <f t="shared" si="382"/>
        <v>1316000</v>
      </c>
      <c r="AM566" s="26">
        <f t="shared" ref="AM566:BO566" si="383">AM289+AM372+AM545+AM224</f>
        <v>1316000</v>
      </c>
      <c r="AN566" s="26">
        <f t="shared" si="383"/>
        <v>1316000</v>
      </c>
      <c r="AO566" s="26">
        <f t="shared" si="383"/>
        <v>1316000</v>
      </c>
      <c r="AP566" s="26">
        <f t="shared" si="383"/>
        <v>1316000</v>
      </c>
      <c r="AQ566" s="26">
        <f t="shared" si="383"/>
        <v>1316000</v>
      </c>
      <c r="AR566" s="26">
        <f t="shared" si="383"/>
        <v>1316000</v>
      </c>
      <c r="AS566" s="26">
        <f t="shared" si="383"/>
        <v>1316000</v>
      </c>
      <c r="AT566" s="26">
        <f t="shared" si="383"/>
        <v>1316000</v>
      </c>
      <c r="AU566" s="26">
        <f t="shared" si="383"/>
        <v>1316000</v>
      </c>
      <c r="AV566" s="26">
        <f t="shared" si="383"/>
        <v>1316000</v>
      </c>
      <c r="AW566" s="26">
        <f t="shared" si="383"/>
        <v>1316000</v>
      </c>
      <c r="AX566" s="26">
        <f t="shared" si="383"/>
        <v>1316000</v>
      </c>
      <c r="AY566" s="26">
        <f t="shared" si="383"/>
        <v>1316000</v>
      </c>
      <c r="AZ566" s="26">
        <f t="shared" si="383"/>
        <v>1316000</v>
      </c>
      <c r="BA566" s="26">
        <f t="shared" si="383"/>
        <v>1316000</v>
      </c>
      <c r="BB566" s="26">
        <f t="shared" si="383"/>
        <v>1316000</v>
      </c>
      <c r="BC566" s="26">
        <f t="shared" si="383"/>
        <v>1316000</v>
      </c>
      <c r="BD566" s="26">
        <f t="shared" si="383"/>
        <v>1316000</v>
      </c>
      <c r="BE566" s="26">
        <f t="shared" si="383"/>
        <v>1316000</v>
      </c>
      <c r="BF566" s="26">
        <f t="shared" si="383"/>
        <v>1316000</v>
      </c>
      <c r="BG566" s="26">
        <f t="shared" si="383"/>
        <v>1316000</v>
      </c>
      <c r="BH566" s="26">
        <f t="shared" si="383"/>
        <v>1316000</v>
      </c>
      <c r="BI566" s="26">
        <f t="shared" si="383"/>
        <v>1316000</v>
      </c>
      <c r="BJ566" s="26">
        <f t="shared" si="383"/>
        <v>1316000</v>
      </c>
      <c r="BK566" s="26">
        <f t="shared" si="383"/>
        <v>1316000</v>
      </c>
      <c r="BL566" s="26">
        <f t="shared" si="383"/>
        <v>1316000</v>
      </c>
      <c r="BM566" s="26">
        <f t="shared" si="383"/>
        <v>1316000</v>
      </c>
      <c r="BN566" s="26">
        <f t="shared" si="383"/>
        <v>1316000</v>
      </c>
      <c r="BO566" s="26">
        <f t="shared" si="383"/>
        <v>1316000</v>
      </c>
      <c r="BP566" s="38">
        <f t="shared" si="375"/>
        <v>47376000</v>
      </c>
    </row>
    <row r="567" spans="1:69" ht="12.75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0</v>
      </c>
      <c r="I567" s="26">
        <f t="shared" si="384"/>
        <v>0</v>
      </c>
      <c r="J567" s="26">
        <f t="shared" si="384"/>
        <v>0</v>
      </c>
      <c r="K567" s="26">
        <f t="shared" si="384"/>
        <v>0</v>
      </c>
      <c r="L567" s="26">
        <f t="shared" si="384"/>
        <v>0</v>
      </c>
      <c r="M567" s="26">
        <f t="shared" si="384"/>
        <v>0</v>
      </c>
      <c r="N567" s="26">
        <f t="shared" si="384"/>
        <v>0</v>
      </c>
      <c r="O567" s="26">
        <f t="shared" si="384"/>
        <v>0</v>
      </c>
      <c r="P567" s="26">
        <f t="shared" si="384"/>
        <v>0</v>
      </c>
      <c r="Q567" s="26">
        <f t="shared" si="384"/>
        <v>0</v>
      </c>
      <c r="R567" s="26">
        <f t="shared" si="384"/>
        <v>0</v>
      </c>
      <c r="S567" s="26">
        <f t="shared" si="384"/>
        <v>0</v>
      </c>
      <c r="T567" s="26">
        <f t="shared" si="384"/>
        <v>0</v>
      </c>
      <c r="U567" s="26">
        <f t="shared" si="384"/>
        <v>0</v>
      </c>
      <c r="V567" s="26">
        <f t="shared" si="384"/>
        <v>0</v>
      </c>
      <c r="W567" s="26">
        <f t="shared" si="384"/>
        <v>0</v>
      </c>
      <c r="X567" s="26">
        <f t="shared" si="384"/>
        <v>0</v>
      </c>
      <c r="Y567" s="26">
        <f t="shared" si="384"/>
        <v>0</v>
      </c>
      <c r="Z567" s="26">
        <f t="shared" si="384"/>
        <v>0</v>
      </c>
      <c r="AA567" s="26">
        <f t="shared" si="384"/>
        <v>0</v>
      </c>
      <c r="AB567" s="26">
        <f t="shared" si="384"/>
        <v>0</v>
      </c>
      <c r="AC567" s="26">
        <f t="shared" si="384"/>
        <v>0</v>
      </c>
      <c r="AD567" s="26">
        <f t="shared" si="384"/>
        <v>0</v>
      </c>
      <c r="AE567" s="26">
        <f t="shared" si="384"/>
        <v>0</v>
      </c>
      <c r="AF567" s="26">
        <f t="shared" si="384"/>
        <v>0</v>
      </c>
      <c r="AG567" s="26">
        <f t="shared" si="384"/>
        <v>0</v>
      </c>
      <c r="AH567" s="26">
        <f t="shared" si="384"/>
        <v>0</v>
      </c>
      <c r="AI567" s="26">
        <f t="shared" si="384"/>
        <v>0</v>
      </c>
      <c r="AJ567" s="26">
        <f t="shared" si="384"/>
        <v>0</v>
      </c>
      <c r="AK567" s="26">
        <f t="shared" si="384"/>
        <v>0</v>
      </c>
      <c r="AL567" s="26">
        <f t="shared" si="384"/>
        <v>0</v>
      </c>
      <c r="AM567" s="26">
        <f t="shared" ref="AM567:BO567" si="385">AM230+AM295+AM378+AM551</f>
        <v>0</v>
      </c>
      <c r="AN567" s="26">
        <f t="shared" si="385"/>
        <v>0</v>
      </c>
      <c r="AO567" s="26">
        <f t="shared" si="385"/>
        <v>0</v>
      </c>
      <c r="AP567" s="26">
        <f t="shared" si="385"/>
        <v>0</v>
      </c>
      <c r="AQ567" s="26">
        <f t="shared" si="385"/>
        <v>0</v>
      </c>
      <c r="AR567" s="26">
        <f t="shared" si="385"/>
        <v>0</v>
      </c>
      <c r="AS567" s="26">
        <f t="shared" si="385"/>
        <v>0</v>
      </c>
      <c r="AT567" s="26">
        <f t="shared" si="385"/>
        <v>0</v>
      </c>
      <c r="AU567" s="26">
        <f t="shared" si="385"/>
        <v>0</v>
      </c>
      <c r="AV567" s="26">
        <f t="shared" si="385"/>
        <v>0</v>
      </c>
      <c r="AW567" s="26">
        <f t="shared" si="385"/>
        <v>0</v>
      </c>
      <c r="AX567" s="26">
        <f t="shared" si="385"/>
        <v>0</v>
      </c>
      <c r="AY567" s="26">
        <f t="shared" si="385"/>
        <v>0</v>
      </c>
      <c r="AZ567" s="26">
        <f t="shared" si="385"/>
        <v>0</v>
      </c>
      <c r="BA567" s="26">
        <f t="shared" si="385"/>
        <v>0</v>
      </c>
      <c r="BB567" s="26">
        <f t="shared" si="385"/>
        <v>0</v>
      </c>
      <c r="BC567" s="26">
        <f t="shared" si="385"/>
        <v>0</v>
      </c>
      <c r="BD567" s="26">
        <f t="shared" si="385"/>
        <v>0</v>
      </c>
      <c r="BE567" s="26">
        <f t="shared" si="385"/>
        <v>0</v>
      </c>
      <c r="BF567" s="26">
        <f t="shared" si="385"/>
        <v>0</v>
      </c>
      <c r="BG567" s="26">
        <f t="shared" si="385"/>
        <v>0</v>
      </c>
      <c r="BH567" s="26">
        <f t="shared" si="385"/>
        <v>0</v>
      </c>
      <c r="BI567" s="26">
        <f t="shared" si="385"/>
        <v>0</v>
      </c>
      <c r="BJ567" s="26">
        <f t="shared" si="385"/>
        <v>0</v>
      </c>
      <c r="BK567" s="26">
        <f t="shared" si="385"/>
        <v>0</v>
      </c>
      <c r="BL567" s="26">
        <f t="shared" si="385"/>
        <v>0</v>
      </c>
      <c r="BM567" s="26">
        <f t="shared" si="385"/>
        <v>0</v>
      </c>
      <c r="BN567" s="26">
        <f t="shared" si="385"/>
        <v>0</v>
      </c>
      <c r="BO567" s="26">
        <f t="shared" si="385"/>
        <v>0</v>
      </c>
      <c r="BP567" s="38">
        <f t="shared" si="375"/>
        <v>0</v>
      </c>
      <c r="BQ567" s="26"/>
    </row>
    <row r="568" spans="1:69" ht="12.75" x14ac:dyDescent="0.15">
      <c r="A568" s="33" t="s">
        <v>0</v>
      </c>
      <c r="G568" s="26">
        <f t="shared" ref="G568:AL568" si="386">G567+G566+G565</f>
        <v>0</v>
      </c>
      <c r="H568" s="26">
        <f t="shared" si="386"/>
        <v>0</v>
      </c>
      <c r="I568" s="26">
        <f t="shared" si="386"/>
        <v>0</v>
      </c>
      <c r="J568" s="26">
        <f t="shared" si="386"/>
        <v>0</v>
      </c>
      <c r="K568" s="26">
        <f t="shared" si="386"/>
        <v>3290000</v>
      </c>
      <c r="L568" s="26">
        <f t="shared" si="386"/>
        <v>3290000</v>
      </c>
      <c r="M568" s="26">
        <f t="shared" si="386"/>
        <v>5290000</v>
      </c>
      <c r="N568" s="26">
        <f t="shared" si="386"/>
        <v>4290000</v>
      </c>
      <c r="O568" s="26">
        <f t="shared" si="386"/>
        <v>4290000</v>
      </c>
      <c r="P568" s="26">
        <f t="shared" si="386"/>
        <v>4290000</v>
      </c>
      <c r="Q568" s="26">
        <f t="shared" si="386"/>
        <v>4290000</v>
      </c>
      <c r="R568" s="26">
        <f t="shared" si="386"/>
        <v>4290000</v>
      </c>
      <c r="S568" s="26">
        <f t="shared" si="386"/>
        <v>4290000</v>
      </c>
      <c r="T568" s="26">
        <f t="shared" si="386"/>
        <v>5290000</v>
      </c>
      <c r="U568" s="26">
        <f t="shared" si="386"/>
        <v>5290000</v>
      </c>
      <c r="V568" s="26">
        <f t="shared" si="386"/>
        <v>5290000</v>
      </c>
      <c r="W568" s="26">
        <f t="shared" si="386"/>
        <v>4290000</v>
      </c>
      <c r="X568" s="26">
        <f t="shared" si="386"/>
        <v>4290000</v>
      </c>
      <c r="Y568" s="26">
        <f t="shared" si="386"/>
        <v>4290000</v>
      </c>
      <c r="Z568" s="26">
        <f t="shared" si="386"/>
        <v>4290000</v>
      </c>
      <c r="AA568" s="26">
        <f t="shared" si="386"/>
        <v>4290000</v>
      </c>
      <c r="AB568" s="26">
        <f t="shared" si="386"/>
        <v>4290000</v>
      </c>
      <c r="AC568" s="26">
        <f t="shared" si="386"/>
        <v>4290000</v>
      </c>
      <c r="AD568" s="26">
        <f t="shared" si="386"/>
        <v>4290000</v>
      </c>
      <c r="AE568" s="26">
        <f t="shared" si="386"/>
        <v>4290000</v>
      </c>
      <c r="AF568" s="26">
        <f t="shared" si="386"/>
        <v>7896000</v>
      </c>
      <c r="AG568" s="26">
        <f t="shared" si="386"/>
        <v>7896000</v>
      </c>
      <c r="AH568" s="26">
        <f t="shared" si="386"/>
        <v>7896000</v>
      </c>
      <c r="AI568" s="26">
        <f t="shared" si="386"/>
        <v>7896000</v>
      </c>
      <c r="AJ568" s="26">
        <f t="shared" si="386"/>
        <v>7896000</v>
      </c>
      <c r="AK568" s="26">
        <f t="shared" si="386"/>
        <v>7896000</v>
      </c>
      <c r="AL568" s="26">
        <f t="shared" si="386"/>
        <v>7896000</v>
      </c>
      <c r="AM568" s="26">
        <f t="shared" ref="AM568:BO568" si="387">AM567+AM566+AM565</f>
        <v>7896000</v>
      </c>
      <c r="AN568" s="26">
        <f t="shared" si="387"/>
        <v>7896000</v>
      </c>
      <c r="AO568" s="26">
        <f t="shared" si="387"/>
        <v>7896000</v>
      </c>
      <c r="AP568" s="26">
        <f t="shared" si="387"/>
        <v>7896000</v>
      </c>
      <c r="AQ568" s="26">
        <f t="shared" si="387"/>
        <v>7896000</v>
      </c>
      <c r="AR568" s="26">
        <f t="shared" si="387"/>
        <v>7896000</v>
      </c>
      <c r="AS568" s="26">
        <f t="shared" si="387"/>
        <v>7896000</v>
      </c>
      <c r="AT568" s="26">
        <f t="shared" si="387"/>
        <v>7896000</v>
      </c>
      <c r="AU568" s="26">
        <f t="shared" si="387"/>
        <v>7896000</v>
      </c>
      <c r="AV568" s="26">
        <f t="shared" si="387"/>
        <v>7896000</v>
      </c>
      <c r="AW568" s="26">
        <f t="shared" si="387"/>
        <v>7896000</v>
      </c>
      <c r="AX568" s="26">
        <f t="shared" si="387"/>
        <v>7896000</v>
      </c>
      <c r="AY568" s="26">
        <f t="shared" si="387"/>
        <v>7896000</v>
      </c>
      <c r="AZ568" s="26">
        <f t="shared" si="387"/>
        <v>7896000</v>
      </c>
      <c r="BA568" s="26">
        <f t="shared" si="387"/>
        <v>7896000</v>
      </c>
      <c r="BB568" s="26">
        <f t="shared" si="387"/>
        <v>7896000</v>
      </c>
      <c r="BC568" s="26">
        <f t="shared" si="387"/>
        <v>7896000</v>
      </c>
      <c r="BD568" s="26">
        <f t="shared" si="387"/>
        <v>7896000</v>
      </c>
      <c r="BE568" s="26">
        <f t="shared" si="387"/>
        <v>7896000</v>
      </c>
      <c r="BF568" s="26">
        <f t="shared" si="387"/>
        <v>7896000</v>
      </c>
      <c r="BG568" s="26">
        <f t="shared" si="387"/>
        <v>7896000</v>
      </c>
      <c r="BH568" s="26">
        <f t="shared" si="387"/>
        <v>7896000</v>
      </c>
      <c r="BI568" s="26">
        <f t="shared" si="387"/>
        <v>7896000</v>
      </c>
      <c r="BJ568" s="26">
        <f t="shared" si="387"/>
        <v>7896000</v>
      </c>
      <c r="BK568" s="26">
        <f t="shared" si="387"/>
        <v>7896000</v>
      </c>
      <c r="BL568" s="26">
        <f t="shared" si="387"/>
        <v>7896000</v>
      </c>
      <c r="BM568" s="26">
        <f t="shared" si="387"/>
        <v>7896000</v>
      </c>
      <c r="BN568" s="26">
        <f t="shared" si="387"/>
        <v>7896000</v>
      </c>
      <c r="BO568" s="26">
        <f t="shared" si="387"/>
        <v>7896000</v>
      </c>
      <c r="BP568" s="38">
        <f>SUM(H568:BO568)</f>
        <v>376346000</v>
      </c>
    </row>
    <row r="569" spans="1:69" ht="12.75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37610000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54480000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94752000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94752000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94752000</v>
      </c>
      <c r="BP569" s="38">
        <f>SUM(H569:BO569)</f>
        <v>376346000</v>
      </c>
    </row>
    <row r="570" spans="1:69" s="37" customFormat="1" ht="12.75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0</v>
      </c>
      <c r="I570" s="40">
        <f t="shared" si="388"/>
        <v>0</v>
      </c>
      <c r="J570" s="40">
        <f t="shared" si="388"/>
        <v>0</v>
      </c>
      <c r="K570" s="40">
        <f t="shared" si="388"/>
        <v>3290000</v>
      </c>
      <c r="L570" s="40">
        <f t="shared" si="388"/>
        <v>3290000</v>
      </c>
      <c r="M570" s="40">
        <f t="shared" si="388"/>
        <v>5290000</v>
      </c>
      <c r="N570" s="40">
        <f t="shared" si="388"/>
        <v>4290000</v>
      </c>
      <c r="O570" s="40">
        <f t="shared" si="388"/>
        <v>4290000</v>
      </c>
      <c r="P570" s="40">
        <f t="shared" si="388"/>
        <v>4290000</v>
      </c>
      <c r="Q570" s="40">
        <f t="shared" si="388"/>
        <v>4290000</v>
      </c>
      <c r="R570" s="40">
        <f t="shared" si="388"/>
        <v>4290000</v>
      </c>
      <c r="S570" s="40">
        <f t="shared" si="388"/>
        <v>4290000</v>
      </c>
      <c r="T570" s="40">
        <f t="shared" si="388"/>
        <v>5290000</v>
      </c>
      <c r="U570" s="40">
        <f t="shared" si="388"/>
        <v>5290000</v>
      </c>
      <c r="V570" s="40">
        <f t="shared" si="388"/>
        <v>5290000</v>
      </c>
      <c r="W570" s="40">
        <f t="shared" si="388"/>
        <v>4290000</v>
      </c>
      <c r="X570" s="40">
        <f t="shared" si="388"/>
        <v>4290000</v>
      </c>
      <c r="Y570" s="40">
        <f t="shared" si="388"/>
        <v>4290000</v>
      </c>
      <c r="Z570" s="40">
        <f t="shared" si="388"/>
        <v>4290000</v>
      </c>
      <c r="AA570" s="40">
        <f t="shared" si="388"/>
        <v>4290000</v>
      </c>
      <c r="AB570" s="40">
        <f t="shared" si="388"/>
        <v>4290000</v>
      </c>
      <c r="AC570" s="40">
        <f t="shared" si="388"/>
        <v>4290000</v>
      </c>
      <c r="AD570" s="40">
        <f t="shared" si="388"/>
        <v>4290000</v>
      </c>
      <c r="AE570" s="40">
        <f t="shared" si="388"/>
        <v>4290000</v>
      </c>
      <c r="AF570" s="40">
        <f t="shared" si="388"/>
        <v>7896000</v>
      </c>
      <c r="AG570" s="40">
        <f t="shared" si="388"/>
        <v>7896000</v>
      </c>
      <c r="AH570" s="40">
        <f t="shared" si="388"/>
        <v>7896000</v>
      </c>
      <c r="AI570" s="40">
        <f t="shared" si="388"/>
        <v>7896000</v>
      </c>
      <c r="AJ570" s="40">
        <f t="shared" si="388"/>
        <v>7896000</v>
      </c>
      <c r="AK570" s="40">
        <f t="shared" si="388"/>
        <v>7896000</v>
      </c>
      <c r="AL570" s="40">
        <f t="shared" si="388"/>
        <v>7896000</v>
      </c>
      <c r="AM570" s="40">
        <f t="shared" ref="AM570:BO570" si="389">AM553+AM380+AM297+AM232</f>
        <v>7896000</v>
      </c>
      <c r="AN570" s="40">
        <f t="shared" si="389"/>
        <v>7896000</v>
      </c>
      <c r="AO570" s="40">
        <f t="shared" si="389"/>
        <v>7896000</v>
      </c>
      <c r="AP570" s="40">
        <f t="shared" si="389"/>
        <v>7896000</v>
      </c>
      <c r="AQ570" s="40">
        <f t="shared" si="389"/>
        <v>7896000</v>
      </c>
      <c r="AR570" s="40">
        <f t="shared" si="389"/>
        <v>7896000</v>
      </c>
      <c r="AS570" s="40">
        <f t="shared" si="389"/>
        <v>7896000</v>
      </c>
      <c r="AT570" s="40">
        <f t="shared" si="389"/>
        <v>7896000</v>
      </c>
      <c r="AU570" s="40">
        <f t="shared" si="389"/>
        <v>7896000</v>
      </c>
      <c r="AV570" s="40">
        <f t="shared" si="389"/>
        <v>7896000</v>
      </c>
      <c r="AW570" s="40">
        <f t="shared" si="389"/>
        <v>7896000</v>
      </c>
      <c r="AX570" s="40">
        <f t="shared" si="389"/>
        <v>7896000</v>
      </c>
      <c r="AY570" s="40">
        <f t="shared" si="389"/>
        <v>7896000</v>
      </c>
      <c r="AZ570" s="40">
        <f t="shared" si="389"/>
        <v>7896000</v>
      </c>
      <c r="BA570" s="40">
        <f t="shared" si="389"/>
        <v>7896000</v>
      </c>
      <c r="BB570" s="40">
        <f t="shared" si="389"/>
        <v>7896000</v>
      </c>
      <c r="BC570" s="40">
        <f t="shared" si="389"/>
        <v>7896000</v>
      </c>
      <c r="BD570" s="40">
        <f t="shared" si="389"/>
        <v>7896000</v>
      </c>
      <c r="BE570" s="40">
        <f t="shared" si="389"/>
        <v>7896000</v>
      </c>
      <c r="BF570" s="40">
        <f t="shared" si="389"/>
        <v>7896000</v>
      </c>
      <c r="BG570" s="40">
        <f t="shared" si="389"/>
        <v>7896000</v>
      </c>
      <c r="BH570" s="40">
        <f t="shared" si="389"/>
        <v>7896000</v>
      </c>
      <c r="BI570" s="40">
        <f t="shared" si="389"/>
        <v>7896000</v>
      </c>
      <c r="BJ570" s="40">
        <f t="shared" si="389"/>
        <v>7896000</v>
      </c>
      <c r="BK570" s="40">
        <f t="shared" si="389"/>
        <v>7896000</v>
      </c>
      <c r="BL570" s="40">
        <f t="shared" si="389"/>
        <v>7896000</v>
      </c>
      <c r="BM570" s="40">
        <f t="shared" si="389"/>
        <v>7896000</v>
      </c>
      <c r="BN570" s="40">
        <f t="shared" si="389"/>
        <v>7896000</v>
      </c>
      <c r="BO570" s="40">
        <f t="shared" si="389"/>
        <v>7896000</v>
      </c>
    </row>
    <row r="571" spans="1:69" ht="12.75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ignoredErrors>
    <ignoredError sqref="BP10" formulaRange="1"/>
    <ignoredError sqref="B10:B23 B103:B111" unlockedFormula="1"/>
    <ignoredError sqref="S212 S214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8" t="s">
        <v>147</v>
      </c>
      <c r="C1" s="358" t="s">
        <v>35</v>
      </c>
      <c r="D1" s="358" t="s">
        <v>36</v>
      </c>
      <c r="E1" s="358" t="s">
        <v>37</v>
      </c>
      <c r="F1" s="358" t="s">
        <v>38</v>
      </c>
      <c r="G1" s="358" t="s">
        <v>39</v>
      </c>
    </row>
    <row r="2" spans="1:7" ht="12.75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ht="12.75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0</v>
      </c>
      <c r="D11" s="149">
        <f t="shared" si="1"/>
        <v>0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0</v>
      </c>
      <c r="D12" s="149">
        <f t="shared" si="1"/>
        <v>0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ht="12.75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</v>
      </c>
      <c r="D15" s="149">
        <f t="shared" si="2"/>
        <v>0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</v>
      </c>
      <c r="D16" s="149">
        <f t="shared" si="2"/>
        <v>0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ht="12.75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0</v>
      </c>
      <c r="D23" s="150">
        <f t="shared" si="4"/>
        <v>0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4</v>
      </c>
      <c r="D24" s="150">
        <f t="shared" si="5"/>
        <v>4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ht="12.75" x14ac:dyDescent="0.15">
      <c r="A25" s="146"/>
    </row>
    <row r="26" spans="1:7" ht="14" x14ac:dyDescent="0.15">
      <c r="A26" s="146" t="s">
        <v>126</v>
      </c>
    </row>
    <row r="27" spans="1:7" ht="12.75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0.5</v>
      </c>
      <c r="D28" s="151">
        <f>+STAFF_CWS!AE10</f>
        <v>0.5</v>
      </c>
      <c r="E28" s="151">
        <f>+STAFF_CWS!AQ10</f>
        <v>0.5</v>
      </c>
      <c r="F28" s="151">
        <f>+STAFF_CWS!BC10</f>
        <v>0.5</v>
      </c>
      <c r="G28" s="151">
        <f>+STAFF_CWS!BO10</f>
        <v>0.5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0.5</v>
      </c>
      <c r="C30" s="277">
        <v>0.5</v>
      </c>
      <c r="D30" s="277">
        <v>0.5</v>
      </c>
      <c r="E30" s="277">
        <v>1</v>
      </c>
      <c r="F30" s="277">
        <v>1</v>
      </c>
      <c r="G30" s="277">
        <v>1</v>
      </c>
    </row>
    <row r="31" spans="1:7" ht="12.75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0.5</v>
      </c>
      <c r="D32" s="151">
        <f>+STAFF_CWS!AE13</f>
        <v>0.5</v>
      </c>
      <c r="E32" s="151">
        <f>+STAFF_CWS!AQ13</f>
        <v>0.5</v>
      </c>
      <c r="F32" s="151">
        <f>+STAFF_CWS!BC13</f>
        <v>0.5</v>
      </c>
      <c r="G32" s="151">
        <f>+STAFF_CWS!BO13</f>
        <v>0.5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0.5</v>
      </c>
      <c r="C34" s="277">
        <v>0.5</v>
      </c>
      <c r="D34" s="277">
        <v>0.5</v>
      </c>
      <c r="E34" s="277">
        <v>1</v>
      </c>
      <c r="F34" s="277">
        <v>1</v>
      </c>
      <c r="G34" s="277">
        <v>1</v>
      </c>
    </row>
    <row r="35" spans="1:7" ht="12.75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0.5</v>
      </c>
      <c r="C38" s="277">
        <v>0.5</v>
      </c>
      <c r="D38" s="277">
        <v>0.5</v>
      </c>
      <c r="E38" s="277">
        <v>1</v>
      </c>
      <c r="F38" s="277">
        <v>1</v>
      </c>
      <c r="G38" s="277">
        <v>1</v>
      </c>
    </row>
    <row r="39" spans="1:7" ht="12.75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0.5</v>
      </c>
      <c r="C42" s="277">
        <v>0.5</v>
      </c>
      <c r="D42" s="277">
        <v>0.5</v>
      </c>
      <c r="E42" s="277">
        <v>1</v>
      </c>
      <c r="F42" s="277">
        <v>1</v>
      </c>
      <c r="G42" s="277">
        <v>1</v>
      </c>
    </row>
    <row r="43" spans="1:7" ht="12.75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1</v>
      </c>
      <c r="C46" s="277">
        <v>1</v>
      </c>
      <c r="D46" s="277">
        <v>1</v>
      </c>
      <c r="E46" s="277">
        <v>1</v>
      </c>
      <c r="F46" s="277">
        <v>1</v>
      </c>
      <c r="G46" s="277">
        <v>1</v>
      </c>
    </row>
    <row r="47" spans="1:7" ht="12.75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ht="12.75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ht="12.75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0.5</v>
      </c>
      <c r="D56" s="277">
        <v>0.5</v>
      </c>
      <c r="E56" s="277">
        <v>1</v>
      </c>
      <c r="F56" s="277">
        <v>1</v>
      </c>
      <c r="G56" s="277">
        <v>1</v>
      </c>
    </row>
    <row r="57" spans="1:7" ht="12.75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</v>
      </c>
      <c r="D59" s="151">
        <f>+STAFF_CWS!AE39</f>
        <v>0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0.5</v>
      </c>
      <c r="D60" s="277">
        <v>0.5</v>
      </c>
      <c r="E60" s="277">
        <v>1</v>
      </c>
      <c r="F60" s="277">
        <v>1</v>
      </c>
      <c r="G60" s="277">
        <v>1</v>
      </c>
    </row>
    <row r="61" spans="1:7" ht="12.75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</v>
      </c>
      <c r="D63" s="151">
        <f>+STAFF_CWS!AE42</f>
        <v>0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0.5</v>
      </c>
      <c r="D64" s="277">
        <v>0.5</v>
      </c>
      <c r="E64" s="277">
        <v>1</v>
      </c>
      <c r="F64" s="277">
        <v>1</v>
      </c>
      <c r="G64" s="277">
        <v>1</v>
      </c>
    </row>
    <row r="65" spans="1:7" ht="12.75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0.5</v>
      </c>
      <c r="D68" s="277">
        <v>0.5</v>
      </c>
      <c r="E68" s="277">
        <v>1</v>
      </c>
      <c r="F68" s="277">
        <v>1</v>
      </c>
      <c r="G68" s="277">
        <v>1</v>
      </c>
    </row>
    <row r="69" spans="1:7" ht="12.75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0</v>
      </c>
      <c r="D71" s="151">
        <f t="shared" si="8"/>
        <v>0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0</v>
      </c>
      <c r="D72" s="151">
        <f t="shared" si="9"/>
        <v>0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0.5</v>
      </c>
      <c r="D78" s="277">
        <v>0.5</v>
      </c>
      <c r="E78" s="277">
        <v>1</v>
      </c>
      <c r="F78" s="277">
        <v>1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</v>
      </c>
      <c r="D81" s="151">
        <f>+STAFF_CWS!AE61</f>
        <v>0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0.5</v>
      </c>
      <c r="D82" s="277">
        <v>0.5</v>
      </c>
      <c r="E82" s="277">
        <v>1</v>
      </c>
      <c r="F82" s="277">
        <v>1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0.5</v>
      </c>
      <c r="D86" s="277">
        <v>0.5</v>
      </c>
      <c r="E86" s="277">
        <v>1</v>
      </c>
      <c r="F86" s="277">
        <v>1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0.5</v>
      </c>
      <c r="D90" s="277">
        <v>0.5</v>
      </c>
      <c r="E90" s="277">
        <v>1</v>
      </c>
      <c r="F90" s="277">
        <v>1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0.5</v>
      </c>
      <c r="D94" s="277">
        <v>0.5</v>
      </c>
      <c r="E94" s="277">
        <v>1</v>
      </c>
      <c r="F94" s="277">
        <v>1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0.5</v>
      </c>
      <c r="D98" s="277">
        <v>0.5</v>
      </c>
      <c r="E98" s="277">
        <v>1</v>
      </c>
      <c r="F98" s="277">
        <v>1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</v>
      </c>
      <c r="D101" s="151">
        <f t="shared" si="10"/>
        <v>0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</v>
      </c>
      <c r="D102" s="151">
        <f t="shared" si="11"/>
        <v>0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0.5</v>
      </c>
      <c r="D109" s="277">
        <v>0.5</v>
      </c>
      <c r="E109" s="277">
        <v>1</v>
      </c>
      <c r="F109" s="277">
        <v>1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0.5</v>
      </c>
      <c r="D113" s="277">
        <v>0.5</v>
      </c>
      <c r="E113" s="277">
        <v>1</v>
      </c>
      <c r="F113" s="277">
        <v>1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0.5</v>
      </c>
      <c r="D117" s="277">
        <v>0.5</v>
      </c>
      <c r="E117" s="277">
        <v>1</v>
      </c>
      <c r="F117" s="277">
        <v>1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0.5</v>
      </c>
      <c r="D121" s="277">
        <v>0.5</v>
      </c>
      <c r="E121" s="277">
        <v>1</v>
      </c>
      <c r="F121" s="277">
        <v>1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0.5</v>
      </c>
      <c r="D125" s="277">
        <v>0.5</v>
      </c>
      <c r="E125" s="277">
        <v>1</v>
      </c>
      <c r="F125" s="277">
        <v>1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385">
        <v>0.5</v>
      </c>
      <c r="C129" s="385">
        <v>0.5</v>
      </c>
      <c r="D129" s="385">
        <v>0.5</v>
      </c>
      <c r="E129" s="385">
        <v>1</v>
      </c>
      <c r="F129" s="385">
        <v>1</v>
      </c>
      <c r="G129" s="385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385">
        <v>0.5</v>
      </c>
      <c r="C133" s="385">
        <v>0.5</v>
      </c>
      <c r="D133" s="385">
        <v>0.5</v>
      </c>
      <c r="E133" s="385">
        <v>1</v>
      </c>
      <c r="F133" s="385">
        <v>1</v>
      </c>
      <c r="G133" s="385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385">
        <v>0.5</v>
      </c>
      <c r="C137" s="385">
        <v>0.5</v>
      </c>
      <c r="D137" s="385">
        <v>0.5</v>
      </c>
      <c r="E137" s="385">
        <v>1</v>
      </c>
      <c r="F137" s="385">
        <v>1</v>
      </c>
      <c r="G137" s="385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385">
        <v>0.5</v>
      </c>
      <c r="C141" s="385">
        <v>0.5</v>
      </c>
      <c r="D141" s="385">
        <v>0.5</v>
      </c>
      <c r="E141" s="385">
        <v>1</v>
      </c>
      <c r="F141" s="385">
        <v>1</v>
      </c>
      <c r="G141" s="385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385">
        <v>0.5</v>
      </c>
      <c r="C145" s="385">
        <v>0.5</v>
      </c>
      <c r="D145" s="385">
        <v>0.5</v>
      </c>
      <c r="E145" s="385">
        <v>1</v>
      </c>
      <c r="F145" s="385">
        <v>1</v>
      </c>
      <c r="G145" s="385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385">
        <v>0.5</v>
      </c>
      <c r="C149" s="385">
        <v>0.5</v>
      </c>
      <c r="D149" s="385">
        <v>0.5</v>
      </c>
      <c r="E149" s="385">
        <v>1</v>
      </c>
      <c r="F149" s="385">
        <v>1</v>
      </c>
      <c r="G149" s="385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385">
        <v>0.5</v>
      </c>
      <c r="C153" s="385">
        <v>0.5</v>
      </c>
      <c r="D153" s="385">
        <v>0.5</v>
      </c>
      <c r="E153" s="385">
        <v>1</v>
      </c>
      <c r="F153" s="385">
        <v>1</v>
      </c>
      <c r="G153" s="385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385">
        <v>0.5</v>
      </c>
      <c r="C157" s="385">
        <v>0.5</v>
      </c>
      <c r="D157" s="385">
        <v>0.5</v>
      </c>
      <c r="E157" s="385">
        <v>1</v>
      </c>
      <c r="F157" s="385">
        <v>1</v>
      </c>
      <c r="G157" s="385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385">
        <v>0.5</v>
      </c>
      <c r="C161" s="385">
        <v>0.5</v>
      </c>
      <c r="D161" s="385">
        <v>0.5</v>
      </c>
      <c r="E161" s="385">
        <v>1</v>
      </c>
      <c r="F161" s="385">
        <v>1</v>
      </c>
      <c r="G161" s="385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385">
        <v>0.5</v>
      </c>
      <c r="C165" s="385">
        <v>0.5</v>
      </c>
      <c r="D165" s="385">
        <v>0.5</v>
      </c>
      <c r="E165" s="385">
        <v>1</v>
      </c>
      <c r="F165" s="385">
        <v>1</v>
      </c>
      <c r="G165" s="385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385">
        <v>0.5</v>
      </c>
      <c r="C169" s="385">
        <v>0.5</v>
      </c>
      <c r="D169" s="385">
        <v>0.5</v>
      </c>
      <c r="E169" s="385">
        <v>1</v>
      </c>
      <c r="F169" s="385">
        <v>1</v>
      </c>
      <c r="G169" s="385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1183</v>
      </c>
      <c r="B177" s="153">
        <v>0</v>
      </c>
      <c r="C177" s="153">
        <v>0</v>
      </c>
      <c r="D177" s="153">
        <v>0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1184</v>
      </c>
      <c r="B178" s="153">
        <v>0</v>
      </c>
      <c r="C178" s="153">
        <v>0</v>
      </c>
      <c r="D178" s="153">
        <v>0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1181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1185</v>
      </c>
      <c r="B183" s="122">
        <v>0</v>
      </c>
      <c r="C183" s="122">
        <v>0</v>
      </c>
      <c r="D183" s="122">
        <v>0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7.1640625" style="2" customWidth="1"/>
    <col min="2" max="6" width="17.1640625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1156</v>
      </c>
      <c r="C1" s="10" t="s">
        <v>1157</v>
      </c>
      <c r="D1" s="10" t="s">
        <v>1158</v>
      </c>
      <c r="E1" s="10" t="s">
        <v>1159</v>
      </c>
      <c r="F1" s="10" t="s">
        <v>1160</v>
      </c>
    </row>
    <row r="2" spans="1:102" x14ac:dyDescent="0.15">
      <c r="A2" s="14" t="s">
        <v>1155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0</v>
      </c>
      <c r="C5" s="43">
        <f t="shared" si="0"/>
        <v>0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4</v>
      </c>
      <c r="C6" s="43">
        <f t="shared" si="0"/>
        <v>4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35610000</v>
      </c>
      <c r="C7" s="3">
        <f t="shared" si="0"/>
        <v>51480000</v>
      </c>
      <c r="D7" s="3">
        <f t="shared" si="0"/>
        <v>78960000</v>
      </c>
      <c r="E7" s="3">
        <f t="shared" si="0"/>
        <v>78960000</v>
      </c>
      <c r="F7" s="3">
        <f t="shared" si="0"/>
        <v>78960000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2000000</v>
      </c>
      <c r="C8" s="3">
        <f t="shared" si="0"/>
        <v>3000000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37610000</v>
      </c>
      <c r="C9" s="3">
        <f t="shared" si="0"/>
        <v>54480000</v>
      </c>
      <c r="D9" s="3">
        <f t="shared" si="0"/>
        <v>78960000</v>
      </c>
      <c r="E9" s="3">
        <f t="shared" si="0"/>
        <v>78960000</v>
      </c>
      <c r="F9" s="3">
        <f t="shared" si="0"/>
        <v>78960000</v>
      </c>
    </row>
    <row r="10" spans="1:102" x14ac:dyDescent="0.15">
      <c r="A10" s="2" t="s">
        <v>4</v>
      </c>
      <c r="B10" s="3">
        <f t="shared" si="0"/>
        <v>0</v>
      </c>
      <c r="C10" s="3">
        <f t="shared" si="0"/>
        <v>0</v>
      </c>
      <c r="D10" s="3">
        <f t="shared" si="0"/>
        <v>15792000</v>
      </c>
      <c r="E10" s="3">
        <f t="shared" si="0"/>
        <v>15792000</v>
      </c>
      <c r="F10" s="3">
        <f t="shared" si="0"/>
        <v>15792000</v>
      </c>
    </row>
    <row r="11" spans="1:102" x14ac:dyDescent="0.15">
      <c r="A11" s="5" t="s">
        <v>3</v>
      </c>
      <c r="B11" s="4">
        <f>B10/B9</f>
        <v>0</v>
      </c>
      <c r="C11" s="4">
        <f>C10/C9</f>
        <v>0</v>
      </c>
      <c r="D11" s="4">
        <f>D10/D9</f>
        <v>0.2</v>
      </c>
      <c r="E11" s="4">
        <f>E10/E9</f>
        <v>0.2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0</v>
      </c>
      <c r="C12" s="3">
        <f>C26+C40+C54+C68</f>
        <v>0</v>
      </c>
      <c r="D12" s="3">
        <f>D26+D40+D54+D68</f>
        <v>0</v>
      </c>
      <c r="E12" s="3">
        <f>E26+E40+E54+E68</f>
        <v>0</v>
      </c>
      <c r="F12" s="3">
        <f>F26+F40+F54+F68</f>
        <v>0</v>
      </c>
    </row>
    <row r="13" spans="1:102" x14ac:dyDescent="0.15">
      <c r="A13" s="2" t="s">
        <v>1</v>
      </c>
      <c r="B13" s="4">
        <f>B12/B9</f>
        <v>0</v>
      </c>
      <c r="C13" s="4">
        <f>C12/C9</f>
        <v>0</v>
      </c>
      <c r="D13" s="4">
        <f>D12/D9</f>
        <v>0</v>
      </c>
      <c r="E13" s="4">
        <f>E12/E9</f>
        <v>0</v>
      </c>
      <c r="F13" s="4">
        <f>F12/F9</f>
        <v>0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37610000</v>
      </c>
      <c r="C14" s="3">
        <f>C28+C42+C56+C70</f>
        <v>54480000</v>
      </c>
      <c r="D14" s="3">
        <f>D28+D42+D56+D70</f>
        <v>94752000</v>
      </c>
      <c r="E14" s="3">
        <f>E28+E42+E56+E70</f>
        <v>94752000</v>
      </c>
      <c r="F14" s="3">
        <f>F28+F42+F56+F70</f>
        <v>94752000</v>
      </c>
      <c r="G14" s="1">
        <f>SUM(B14:F14)</f>
        <v>376346000</v>
      </c>
      <c r="H14" s="1">
        <f>+F28+F42+F56+F70</f>
        <v>94752000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20610000</v>
      </c>
      <c r="C21" s="26">
        <f>STAFF_CWS!AE211</f>
        <v>27480000</v>
      </c>
      <c r="D21" s="26">
        <f>STAFF_CWS!AQ211</f>
        <v>30960000</v>
      </c>
      <c r="E21" s="26">
        <f>STAFF_CWS!BC211</f>
        <v>30960000</v>
      </c>
      <c r="F21" s="26">
        <f>STAFF_CWS!BO211</f>
        <v>30960000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20610000</v>
      </c>
      <c r="C23" s="26">
        <f>STAFF_CWS!AE215</f>
        <v>27480000</v>
      </c>
      <c r="D23" s="26">
        <f>STAFF_CWS!AQ215</f>
        <v>30960000</v>
      </c>
      <c r="E23" s="26">
        <f>STAFF_CWS!BC215</f>
        <v>30960000</v>
      </c>
      <c r="F23" s="26">
        <f>STAFF_CWS!BO215</f>
        <v>30960000</v>
      </c>
    </row>
    <row r="24" spans="1:102" x14ac:dyDescent="0.15">
      <c r="A24" s="2" t="s">
        <v>4</v>
      </c>
      <c r="B24" s="26">
        <f>STAFF_CWS!S225</f>
        <v>0</v>
      </c>
      <c r="C24" s="26">
        <f>STAFF_CWS!AE225</f>
        <v>0</v>
      </c>
      <c r="D24" s="26">
        <f>STAFF_CWS!AQ225</f>
        <v>6192000</v>
      </c>
      <c r="E24" s="26">
        <f>STAFF_CWS!BC225</f>
        <v>6192000</v>
      </c>
      <c r="F24" s="26">
        <f>STAFF_CWS!BO225</f>
        <v>6192000</v>
      </c>
    </row>
    <row r="25" spans="1:102" x14ac:dyDescent="0.15">
      <c r="A25" s="5" t="s">
        <v>3</v>
      </c>
      <c r="B25" s="4">
        <f>B24/B23</f>
        <v>0</v>
      </c>
      <c r="C25" s="4">
        <f>C24/C23</f>
        <v>0</v>
      </c>
      <c r="D25" s="4">
        <f>D24/D23</f>
        <v>0.2</v>
      </c>
      <c r="E25" s="4">
        <f>E24/E23</f>
        <v>0.2</v>
      </c>
      <c r="F25" s="4">
        <f>F24/F23</f>
        <v>0.2</v>
      </c>
    </row>
    <row r="26" spans="1:102" x14ac:dyDescent="0.15">
      <c r="A26" s="2" t="s">
        <v>2</v>
      </c>
      <c r="B26" s="26">
        <f>STAFF_CWS!S231</f>
        <v>0</v>
      </c>
      <c r="C26" s="26">
        <f>STAFF_CWS!AE231</f>
        <v>0</v>
      </c>
      <c r="D26" s="26">
        <f>STAFF_CWS!AQ231</f>
        <v>0</v>
      </c>
      <c r="E26" s="26">
        <f>STAFF_CWS!BC231</f>
        <v>0</v>
      </c>
      <c r="F26" s="26">
        <f>STAFF_CWS!BO231</f>
        <v>0</v>
      </c>
    </row>
    <row r="27" spans="1:102" x14ac:dyDescent="0.15">
      <c r="A27" s="2" t="s">
        <v>1</v>
      </c>
      <c r="B27" s="4">
        <f>B26/B23</f>
        <v>0</v>
      </c>
      <c r="C27" s="4">
        <f>C26/C23</f>
        <v>0</v>
      </c>
      <c r="D27" s="4">
        <f>D26/D23</f>
        <v>0</v>
      </c>
      <c r="E27" s="4">
        <f>E26/E23</f>
        <v>0</v>
      </c>
      <c r="F27" s="4">
        <f>F26/F23</f>
        <v>0</v>
      </c>
    </row>
    <row r="28" spans="1:102" x14ac:dyDescent="0.15">
      <c r="A28" s="2" t="s">
        <v>0</v>
      </c>
      <c r="B28" s="26">
        <f>STAFF_CWS!S233</f>
        <v>20610000</v>
      </c>
      <c r="C28" s="26">
        <f>STAFF_CWS!AE233</f>
        <v>27480000</v>
      </c>
      <c r="D28" s="26">
        <f>STAFF_CWS!AQ233</f>
        <v>37152000</v>
      </c>
      <c r="E28" s="26">
        <f>STAFF_CWS!BC233</f>
        <v>37152000</v>
      </c>
      <c r="F28" s="26">
        <f>STAFF_CWS!BO233</f>
        <v>37152000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0</v>
      </c>
      <c r="C33" s="42">
        <f>STAFF_CWS!AE48</f>
        <v>0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0</v>
      </c>
      <c r="C34" s="42">
        <f>STAFF_CWS!AE49</f>
        <v>0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2000000</v>
      </c>
      <c r="C36" s="26">
        <f>STAFF_CWS!AE278</f>
        <v>3000000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2000000</v>
      </c>
      <c r="C37" s="26">
        <f>STAFF_CWS!AE280</f>
        <v>3000000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2000000</v>
      </c>
      <c r="C42" s="26">
        <f>STAFF_CWS!AE298</f>
        <v>3000000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</v>
      </c>
      <c r="C47" s="42">
        <f>STAFF_CWS!AE76</f>
        <v>0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</v>
      </c>
      <c r="C48" s="42">
        <f>STAFF_CWS!AE77</f>
        <v>0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0</v>
      </c>
      <c r="C50" s="26">
        <f>STAFF_CWS!AE361</f>
        <v>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0</v>
      </c>
      <c r="C51" s="26">
        <f>STAFF_CWS!AE363</f>
        <v>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0</v>
      </c>
      <c r="C56" s="26">
        <f>STAFF_CWS!AE381</f>
        <v>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15000000</v>
      </c>
      <c r="C63" s="26">
        <f>STAFF_CWS!AE532</f>
        <v>24000000</v>
      </c>
      <c r="D63" s="26">
        <f>STAFF_CWS!AQ532</f>
        <v>48000000</v>
      </c>
      <c r="E63" s="26">
        <f>STAFF_CWS!BC532</f>
        <v>48000000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15000000</v>
      </c>
      <c r="C65" s="26">
        <f>STAFF_CWS!AE536</f>
        <v>24000000</v>
      </c>
      <c r="D65" s="26">
        <f>STAFF_CWS!AQ536</f>
        <v>48000000</v>
      </c>
      <c r="E65" s="26">
        <f>STAFF_CWS!BC536</f>
        <v>48000000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0</v>
      </c>
      <c r="C66" s="26">
        <f>STAFF_CWS!AE546</f>
        <v>0</v>
      </c>
      <c r="D66" s="26">
        <f>STAFF_CWS!AQ546</f>
        <v>9600000</v>
      </c>
      <c r="E66" s="26">
        <f>STAFF_CWS!BC546</f>
        <v>9600000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</v>
      </c>
      <c r="C67" s="4">
        <f>C66/C65</f>
        <v>0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0</v>
      </c>
      <c r="C68" s="26">
        <f>STAFF_CWS!AE552</f>
        <v>0</v>
      </c>
      <c r="D68" s="26">
        <f>STAFF_CWS!AQ552</f>
        <v>0</v>
      </c>
      <c r="E68" s="26">
        <f>STAFF_CWS!BC552</f>
        <v>0</v>
      </c>
      <c r="F68" s="26">
        <f>STAFF_CWS!BO552</f>
        <v>0</v>
      </c>
    </row>
    <row r="69" spans="1:6" x14ac:dyDescent="0.15">
      <c r="A69" s="2" t="s">
        <v>1</v>
      </c>
      <c r="B69" s="4">
        <f>B68/B65</f>
        <v>0</v>
      </c>
      <c r="C69" s="4">
        <f>C68/C65</f>
        <v>0</v>
      </c>
      <c r="D69" s="4">
        <f>D68/D65</f>
        <v>0</v>
      </c>
      <c r="E69" s="4">
        <f>E68/E65</f>
        <v>0</v>
      </c>
      <c r="F69" s="4">
        <f>F68/F65</f>
        <v>0</v>
      </c>
    </row>
    <row r="70" spans="1:6" x14ac:dyDescent="0.15">
      <c r="A70" s="2" t="s">
        <v>0</v>
      </c>
      <c r="B70" s="26">
        <f>STAFF_CWS!S554</f>
        <v>15000000</v>
      </c>
      <c r="C70" s="26">
        <f>STAFF_CWS!AE554</f>
        <v>24000000</v>
      </c>
      <c r="D70" s="26">
        <f>STAFF_CWS!AQ554</f>
        <v>57600000</v>
      </c>
      <c r="E70" s="26">
        <f>STAFF_CWS!BC554</f>
        <v>57600000</v>
      </c>
      <c r="F70" s="26">
        <f>STAFF_CWS!BO554</f>
        <v>57600000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87" t="s">
        <v>35</v>
      </c>
      <c r="D1" s="387"/>
      <c r="E1" s="387"/>
      <c r="F1" s="387"/>
      <c r="G1" s="387"/>
      <c r="H1" s="387"/>
      <c r="I1" s="387"/>
      <c r="J1" s="387"/>
      <c r="K1" s="387"/>
      <c r="L1" s="387"/>
      <c r="M1" s="387"/>
      <c r="N1" s="387"/>
      <c r="O1" s="387" t="s">
        <v>36</v>
      </c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  <c r="AA1" s="387" t="s">
        <v>37</v>
      </c>
      <c r="AB1" s="387"/>
      <c r="AC1" s="387"/>
      <c r="AD1" s="387"/>
      <c r="AE1" s="387"/>
      <c r="AF1" s="387"/>
      <c r="AG1" s="387"/>
      <c r="AH1" s="387"/>
      <c r="AI1" s="387"/>
      <c r="AJ1" s="387"/>
      <c r="AK1" s="387"/>
      <c r="AL1" s="387"/>
      <c r="AM1" s="387" t="s">
        <v>38</v>
      </c>
      <c r="AN1" s="387"/>
      <c r="AO1" s="387"/>
      <c r="AP1" s="387"/>
      <c r="AQ1" s="387"/>
      <c r="AR1" s="387"/>
      <c r="AS1" s="387"/>
      <c r="AT1" s="387"/>
      <c r="AU1" s="387"/>
      <c r="AV1" s="387"/>
      <c r="AW1" s="387"/>
      <c r="AX1" s="387"/>
      <c r="AY1" s="387" t="s">
        <v>39</v>
      </c>
      <c r="AZ1" s="387"/>
      <c r="BA1" s="387"/>
      <c r="BB1" s="387"/>
      <c r="BC1" s="387"/>
      <c r="BD1" s="387"/>
      <c r="BE1" s="387"/>
      <c r="BF1" s="387"/>
      <c r="BG1" s="387"/>
      <c r="BH1" s="387"/>
      <c r="BI1" s="387"/>
      <c r="BJ1" s="387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87" t="s">
        <v>151</v>
      </c>
      <c r="B5" s="387"/>
    </row>
    <row r="6" spans="1:63" x14ac:dyDescent="0.15">
      <c r="C6" s="387" t="s">
        <v>35</v>
      </c>
      <c r="D6" s="387"/>
      <c r="E6" s="387"/>
      <c r="F6" s="387"/>
      <c r="G6" s="387"/>
      <c r="H6" s="387"/>
      <c r="I6" s="387"/>
      <c r="J6" s="387"/>
      <c r="K6" s="387"/>
      <c r="L6" s="387"/>
      <c r="M6" s="387"/>
      <c r="N6" s="387"/>
      <c r="O6" s="387" t="s">
        <v>36</v>
      </c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  <c r="AA6" s="387" t="s">
        <v>37</v>
      </c>
      <c r="AB6" s="387"/>
      <c r="AC6" s="387"/>
      <c r="AD6" s="387"/>
      <c r="AE6" s="387"/>
      <c r="AF6" s="387"/>
      <c r="AG6" s="387"/>
      <c r="AH6" s="387"/>
      <c r="AI6" s="387"/>
      <c r="AJ6" s="387"/>
      <c r="AK6" s="387"/>
      <c r="AL6" s="387"/>
      <c r="AM6" s="387" t="s">
        <v>38</v>
      </c>
      <c r="AN6" s="387"/>
      <c r="AO6" s="387"/>
      <c r="AP6" s="387"/>
      <c r="AQ6" s="387"/>
      <c r="AR6" s="387"/>
      <c r="AS6" s="387"/>
      <c r="AT6" s="387"/>
      <c r="AU6" s="387"/>
      <c r="AV6" s="387"/>
      <c r="AW6" s="387"/>
      <c r="AX6" s="387"/>
      <c r="AY6" s="387" t="s">
        <v>39</v>
      </c>
      <c r="AZ6" s="387"/>
      <c r="BA6" s="387"/>
      <c r="BB6" s="387"/>
      <c r="BC6" s="387"/>
      <c r="BD6" s="387"/>
      <c r="BE6" s="387"/>
      <c r="BF6" s="387"/>
      <c r="BG6" s="387"/>
      <c r="BH6" s="387"/>
      <c r="BI6" s="387"/>
      <c r="BJ6" s="387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0</v>
      </c>
      <c r="D8" s="12">
        <f>STAFF_CWS!I560</f>
        <v>0</v>
      </c>
      <c r="E8" s="12">
        <f>STAFF_CWS!J560</f>
        <v>0</v>
      </c>
      <c r="F8" s="12">
        <f>STAFF_CWS!K560</f>
        <v>3</v>
      </c>
      <c r="G8" s="12">
        <f>STAFF_CWS!L560</f>
        <v>3</v>
      </c>
      <c r="H8" s="12">
        <f>STAFF_CWS!M560</f>
        <v>4</v>
      </c>
      <c r="I8" s="12">
        <f>STAFF_CWS!N560</f>
        <v>4</v>
      </c>
      <c r="J8" s="12">
        <f>STAFF_CWS!O560</f>
        <v>4</v>
      </c>
      <c r="K8" s="12">
        <f>STAFF_CWS!P560</f>
        <v>4</v>
      </c>
      <c r="L8" s="12">
        <f>STAFF_CWS!Q560</f>
        <v>4</v>
      </c>
      <c r="M8" s="12">
        <f>STAFF_CWS!R560</f>
        <v>4</v>
      </c>
      <c r="N8" s="12">
        <f>STAFF_CWS!S560</f>
        <v>4</v>
      </c>
      <c r="O8" s="12">
        <f>STAFF_CWS!T560</f>
        <v>4.5</v>
      </c>
      <c r="P8" s="12">
        <f>STAFF_CWS!U560</f>
        <v>4.5</v>
      </c>
      <c r="Q8" s="12">
        <f>STAFF_CWS!V560</f>
        <v>4.5</v>
      </c>
      <c r="R8" s="12">
        <f>STAFF_CWS!W560</f>
        <v>4</v>
      </c>
      <c r="S8" s="12">
        <f>STAFF_CWS!X560</f>
        <v>4</v>
      </c>
      <c r="T8" s="12">
        <f>STAFF_CWS!Y560</f>
        <v>4</v>
      </c>
      <c r="U8" s="12">
        <f>STAFF_CWS!Z560</f>
        <v>4</v>
      </c>
      <c r="V8" s="12">
        <f>STAFF_CWS!AA560</f>
        <v>4</v>
      </c>
      <c r="W8" s="12">
        <f>STAFF_CWS!AB560</f>
        <v>4</v>
      </c>
      <c r="X8" s="12">
        <f>STAFF_CWS!AC560</f>
        <v>4</v>
      </c>
      <c r="Y8" s="12">
        <f>STAFF_CWS!AD560</f>
        <v>4</v>
      </c>
      <c r="Z8" s="12">
        <f>STAFF_CWS!AE560</f>
        <v>4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1012</v>
      </c>
      <c r="C9" s="9">
        <f>+STAFF_CWS!H561</f>
        <v>0</v>
      </c>
      <c r="D9" s="9">
        <f>+STAFF_CWS!I561</f>
        <v>0</v>
      </c>
      <c r="E9" s="9">
        <f>+STAFF_CWS!J561</f>
        <v>0</v>
      </c>
      <c r="F9" s="9">
        <f>+STAFF_CWS!K561</f>
        <v>3290000</v>
      </c>
      <c r="G9" s="9">
        <f>+STAFF_CWS!L561</f>
        <v>3290000</v>
      </c>
      <c r="H9" s="9">
        <f>+STAFF_CWS!M561</f>
        <v>3290000</v>
      </c>
      <c r="I9" s="9">
        <f>+STAFF_CWS!N561</f>
        <v>4290000</v>
      </c>
      <c r="J9" s="9">
        <f>+STAFF_CWS!O561</f>
        <v>4290000</v>
      </c>
      <c r="K9" s="9">
        <f>+STAFF_CWS!P561</f>
        <v>4290000</v>
      </c>
      <c r="L9" s="9">
        <f>+STAFF_CWS!Q561</f>
        <v>4290000</v>
      </c>
      <c r="M9" s="9">
        <f>+STAFF_CWS!R561</f>
        <v>4290000</v>
      </c>
      <c r="N9" s="9">
        <f>+STAFF_CWS!S561</f>
        <v>4290000</v>
      </c>
      <c r="O9" s="9">
        <f>+STAFF_CWS!T561</f>
        <v>4290000</v>
      </c>
      <c r="P9" s="9">
        <f>+STAFF_CWS!U561</f>
        <v>4290000</v>
      </c>
      <c r="Q9" s="9">
        <f>+STAFF_CWS!V561</f>
        <v>4290000</v>
      </c>
      <c r="R9" s="9">
        <f>+STAFF_CWS!W561</f>
        <v>4290000</v>
      </c>
      <c r="S9" s="9">
        <f>+STAFF_CWS!X561</f>
        <v>4290000</v>
      </c>
      <c r="T9" s="9">
        <f>+STAFF_CWS!Y561</f>
        <v>4290000</v>
      </c>
      <c r="U9" s="9">
        <f>+STAFF_CWS!Z561</f>
        <v>4290000</v>
      </c>
      <c r="V9" s="9">
        <f>+STAFF_CWS!AA561</f>
        <v>4290000</v>
      </c>
      <c r="W9" s="9">
        <f>+STAFF_CWS!AB561</f>
        <v>4290000</v>
      </c>
      <c r="X9" s="9">
        <f>+STAFF_CWS!AC561</f>
        <v>4290000</v>
      </c>
      <c r="Y9" s="9">
        <f>+STAFF_CWS!AD561</f>
        <v>4290000</v>
      </c>
      <c r="Z9" s="9">
        <f>+STAFF_CWS!AE561</f>
        <v>4290000</v>
      </c>
      <c r="AA9" s="9">
        <f>+STAFF_CWS!AF561</f>
        <v>6580000</v>
      </c>
      <c r="AB9" s="9">
        <f>+STAFF_CWS!AG561</f>
        <v>6580000</v>
      </c>
      <c r="AC9" s="9">
        <f>+STAFF_CWS!AH561</f>
        <v>6580000</v>
      </c>
      <c r="AD9" s="9">
        <f>+STAFF_CWS!AI561</f>
        <v>6580000</v>
      </c>
      <c r="AE9" s="9">
        <f>+STAFF_CWS!AJ561</f>
        <v>6580000</v>
      </c>
      <c r="AF9" s="9">
        <f>+STAFF_CWS!AK561</f>
        <v>6580000</v>
      </c>
      <c r="AG9" s="9">
        <f>+STAFF_CWS!AL561</f>
        <v>6580000</v>
      </c>
      <c r="AH9" s="9">
        <f>+STAFF_CWS!AM561</f>
        <v>6580000</v>
      </c>
      <c r="AI9" s="9">
        <f>+STAFF_CWS!AN561</f>
        <v>6580000</v>
      </c>
      <c r="AJ9" s="9">
        <f>+STAFF_CWS!AO561</f>
        <v>6580000</v>
      </c>
      <c r="AK9" s="9">
        <f>+STAFF_CWS!AP561</f>
        <v>6580000</v>
      </c>
      <c r="AL9" s="9">
        <f>+STAFF_CWS!AQ561</f>
        <v>6580000</v>
      </c>
      <c r="AM9" s="9">
        <f>+STAFF_CWS!AR561</f>
        <v>6580000</v>
      </c>
      <c r="AN9" s="9">
        <f>+STAFF_CWS!AS561</f>
        <v>6580000</v>
      </c>
      <c r="AO9" s="9">
        <f>+STAFF_CWS!AT561</f>
        <v>6580000</v>
      </c>
      <c r="AP9" s="9">
        <f>+STAFF_CWS!AU561</f>
        <v>6580000</v>
      </c>
      <c r="AQ9" s="9">
        <f>+STAFF_CWS!AV561</f>
        <v>6580000</v>
      </c>
      <c r="AR9" s="9">
        <f>+STAFF_CWS!AW561</f>
        <v>6580000</v>
      </c>
      <c r="AS9" s="9">
        <f>+STAFF_CWS!AX561</f>
        <v>6580000</v>
      </c>
      <c r="AT9" s="9">
        <f>+STAFF_CWS!AY561</f>
        <v>6580000</v>
      </c>
      <c r="AU9" s="9">
        <f>+STAFF_CWS!AZ561</f>
        <v>6580000</v>
      </c>
      <c r="AV9" s="9">
        <f>+STAFF_CWS!BA561</f>
        <v>6580000</v>
      </c>
      <c r="AW9" s="9">
        <f>+STAFF_CWS!BB561</f>
        <v>6580000</v>
      </c>
      <c r="AX9" s="9">
        <f>+STAFF_CWS!BC561</f>
        <v>6580000</v>
      </c>
      <c r="AY9" s="9">
        <f>+STAFF_CWS!BD561</f>
        <v>6580000</v>
      </c>
      <c r="AZ9" s="9">
        <f>+STAFF_CWS!BE561</f>
        <v>6580000</v>
      </c>
      <c r="BA9" s="9">
        <f>+STAFF_CWS!BF561</f>
        <v>6580000</v>
      </c>
      <c r="BB9" s="9">
        <f>+STAFF_CWS!BG561</f>
        <v>6580000</v>
      </c>
      <c r="BC9" s="9">
        <f>+STAFF_CWS!BH561</f>
        <v>6580000</v>
      </c>
      <c r="BD9" s="9">
        <f>+STAFF_CWS!BI561</f>
        <v>6580000</v>
      </c>
      <c r="BE9" s="9">
        <f>+STAFF_CWS!BJ561</f>
        <v>6580000</v>
      </c>
      <c r="BF9" s="9">
        <f>+STAFF_CWS!BK561</f>
        <v>6580000</v>
      </c>
      <c r="BG9" s="9">
        <f>+STAFF_CWS!BL561</f>
        <v>6580000</v>
      </c>
      <c r="BH9" s="9">
        <f>+STAFF_CWS!BM561</f>
        <v>6580000</v>
      </c>
      <c r="BI9" s="9">
        <f>+STAFF_CWS!BN561</f>
        <v>6580000</v>
      </c>
      <c r="BJ9" s="9">
        <f>+STAFF_CWS!BO561</f>
        <v>6580000</v>
      </c>
      <c r="BK9" s="37">
        <f>SUM(C9:BJ9)</f>
        <v>323970000</v>
      </c>
    </row>
    <row r="10" spans="1:63" x14ac:dyDescent="0.15">
      <c r="B10" s="33" t="s">
        <v>1013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0</v>
      </c>
      <c r="M10" s="9">
        <f>+STAFF_CWS!R562</f>
        <v>0</v>
      </c>
      <c r="N10" s="9">
        <f>+STAFF_CWS!S562</f>
        <v>0</v>
      </c>
      <c r="O10" s="9">
        <f>+STAFF_CWS!T562</f>
        <v>0</v>
      </c>
      <c r="P10" s="9">
        <f>+STAFF_CWS!U562</f>
        <v>0</v>
      </c>
      <c r="Q10" s="9">
        <f>+STAFF_CWS!V562</f>
        <v>0</v>
      </c>
      <c r="R10" s="9">
        <f>+STAFF_CWS!W562</f>
        <v>0</v>
      </c>
      <c r="S10" s="9">
        <f>+STAFF_CWS!X562</f>
        <v>0</v>
      </c>
      <c r="T10" s="9">
        <f>+STAFF_CWS!Y562</f>
        <v>0</v>
      </c>
      <c r="U10" s="9">
        <f>+STAFF_CWS!Z562</f>
        <v>0</v>
      </c>
      <c r="V10" s="9">
        <f>+STAFF_CWS!AA562</f>
        <v>0</v>
      </c>
      <c r="W10" s="9">
        <f>+STAFF_CWS!AB562</f>
        <v>0</v>
      </c>
      <c r="X10" s="9">
        <f>+STAFF_CWS!AC562</f>
        <v>0</v>
      </c>
      <c r="Y10" s="9">
        <f>+STAFF_CWS!AD562</f>
        <v>0</v>
      </c>
      <c r="Z10" s="9">
        <f>+STAFF_CWS!AE562</f>
        <v>0</v>
      </c>
      <c r="AA10" s="9">
        <f>+STAFF_CWS!AF562</f>
        <v>0</v>
      </c>
      <c r="AB10" s="9">
        <f>+STAFF_CWS!AG562</f>
        <v>0</v>
      </c>
      <c r="AC10" s="9">
        <f>+STAFF_CWS!AH562</f>
        <v>0</v>
      </c>
      <c r="AD10" s="9">
        <f>+STAFF_CWS!AI562</f>
        <v>0</v>
      </c>
      <c r="AE10" s="9">
        <f>+STAFF_CWS!AJ562</f>
        <v>0</v>
      </c>
      <c r="AF10" s="9">
        <f>+STAFF_CWS!AK562</f>
        <v>0</v>
      </c>
      <c r="AG10" s="9">
        <f>+STAFF_CWS!AL562</f>
        <v>0</v>
      </c>
      <c r="AH10" s="9">
        <f>+STAFF_CWS!AM562</f>
        <v>0</v>
      </c>
      <c r="AI10" s="9">
        <f>+STAFF_CWS!AN562</f>
        <v>0</v>
      </c>
      <c r="AJ10" s="9">
        <f>+STAFF_CWS!AO562</f>
        <v>0</v>
      </c>
      <c r="AK10" s="9">
        <f>+STAFF_CWS!AP562</f>
        <v>0</v>
      </c>
      <c r="AL10" s="9">
        <f>+STAFF_CWS!AQ562</f>
        <v>0</v>
      </c>
      <c r="AM10" s="9">
        <f>+STAFF_CWS!AR562</f>
        <v>0</v>
      </c>
      <c r="AN10" s="9">
        <f>+STAFF_CWS!AS562</f>
        <v>0</v>
      </c>
      <c r="AO10" s="9">
        <f>+STAFF_CWS!AT562</f>
        <v>0</v>
      </c>
      <c r="AP10" s="9">
        <f>+STAFF_CWS!AU562</f>
        <v>0</v>
      </c>
      <c r="AQ10" s="9">
        <f>+STAFF_CWS!AV562</f>
        <v>0</v>
      </c>
      <c r="AR10" s="9">
        <f>+STAFF_CWS!AW562</f>
        <v>0</v>
      </c>
      <c r="AS10" s="9">
        <f>+STAFF_CWS!AX562</f>
        <v>0</v>
      </c>
      <c r="AT10" s="9">
        <f>+STAFF_CWS!AY562</f>
        <v>0</v>
      </c>
      <c r="AU10" s="9">
        <f>+STAFF_CWS!AZ562</f>
        <v>0</v>
      </c>
      <c r="AV10" s="9">
        <f>+STAFF_CWS!BA562</f>
        <v>0</v>
      </c>
      <c r="AW10" s="9">
        <f>+STAFF_CWS!BB562</f>
        <v>0</v>
      </c>
      <c r="AX10" s="9">
        <f>+STAFF_CWS!BC562</f>
        <v>0</v>
      </c>
      <c r="AY10" s="9">
        <f>+STAFF_CWS!BD562</f>
        <v>0</v>
      </c>
      <c r="AZ10" s="9">
        <f>+STAFF_CWS!BE562</f>
        <v>0</v>
      </c>
      <c r="BA10" s="9">
        <f>+STAFF_CWS!BF562</f>
        <v>0</v>
      </c>
      <c r="BB10" s="9">
        <f>+STAFF_CWS!BG562</f>
        <v>0</v>
      </c>
      <c r="BC10" s="9">
        <f>+STAFF_CWS!BH562</f>
        <v>0</v>
      </c>
      <c r="BD10" s="9">
        <f>+STAFF_CWS!BI562</f>
        <v>0</v>
      </c>
      <c r="BE10" s="9">
        <f>+STAFF_CWS!BJ562</f>
        <v>0</v>
      </c>
      <c r="BF10" s="9">
        <f>+STAFF_CWS!BK562</f>
        <v>0</v>
      </c>
      <c r="BG10" s="9">
        <f>+STAFF_CWS!BL562</f>
        <v>0</v>
      </c>
      <c r="BH10" s="9">
        <f>+STAFF_CWS!BM562</f>
        <v>0</v>
      </c>
      <c r="BI10" s="9">
        <f>+STAFF_CWS!BN562</f>
        <v>0</v>
      </c>
      <c r="BJ10" s="9">
        <f>+STAFF_CWS!BO562</f>
        <v>0</v>
      </c>
      <c r="BK10" s="37">
        <f>SUM(C10:BJ10)</f>
        <v>0</v>
      </c>
    </row>
    <row r="11" spans="1:63" x14ac:dyDescent="0.15">
      <c r="B11" s="33" t="s">
        <v>152</v>
      </c>
      <c r="C11" s="9">
        <f>+C10+C9</f>
        <v>0</v>
      </c>
      <c r="D11" s="9">
        <f t="shared" ref="D11:BJ11" si="0">+D10+D9</f>
        <v>0</v>
      </c>
      <c r="E11" s="9">
        <f t="shared" si="0"/>
        <v>0</v>
      </c>
      <c r="F11" s="9">
        <f t="shared" si="0"/>
        <v>3290000</v>
      </c>
      <c r="G11" s="9">
        <f t="shared" si="0"/>
        <v>3290000</v>
      </c>
      <c r="H11" s="9">
        <f t="shared" si="0"/>
        <v>3290000</v>
      </c>
      <c r="I11" s="9">
        <f t="shared" si="0"/>
        <v>4290000</v>
      </c>
      <c r="J11" s="9">
        <f t="shared" si="0"/>
        <v>4290000</v>
      </c>
      <c r="K11" s="9">
        <f t="shared" si="0"/>
        <v>4290000</v>
      </c>
      <c r="L11" s="9">
        <f t="shared" si="0"/>
        <v>4290000</v>
      </c>
      <c r="M11" s="9">
        <f t="shared" si="0"/>
        <v>4290000</v>
      </c>
      <c r="N11" s="9">
        <f t="shared" si="0"/>
        <v>4290000</v>
      </c>
      <c r="O11" s="9">
        <f t="shared" si="0"/>
        <v>4290000</v>
      </c>
      <c r="P11" s="9">
        <f t="shared" si="0"/>
        <v>4290000</v>
      </c>
      <c r="Q11" s="9">
        <f t="shared" si="0"/>
        <v>4290000</v>
      </c>
      <c r="R11" s="9">
        <f t="shared" si="0"/>
        <v>4290000</v>
      </c>
      <c r="S11" s="9">
        <f t="shared" si="0"/>
        <v>4290000</v>
      </c>
      <c r="T11" s="9">
        <f t="shared" si="0"/>
        <v>4290000</v>
      </c>
      <c r="U11" s="9">
        <f t="shared" si="0"/>
        <v>4290000</v>
      </c>
      <c r="V11" s="9">
        <f t="shared" si="0"/>
        <v>4290000</v>
      </c>
      <c r="W11" s="9">
        <f t="shared" si="0"/>
        <v>4290000</v>
      </c>
      <c r="X11" s="9">
        <f t="shared" si="0"/>
        <v>4290000</v>
      </c>
      <c r="Y11" s="9">
        <f t="shared" si="0"/>
        <v>4290000</v>
      </c>
      <c r="Z11" s="9">
        <f t="shared" si="0"/>
        <v>4290000</v>
      </c>
      <c r="AA11" s="9">
        <f t="shared" si="0"/>
        <v>6580000</v>
      </c>
      <c r="AB11" s="9">
        <f t="shared" si="0"/>
        <v>6580000</v>
      </c>
      <c r="AC11" s="9">
        <f t="shared" si="0"/>
        <v>6580000</v>
      </c>
      <c r="AD11" s="9">
        <f t="shared" si="0"/>
        <v>6580000</v>
      </c>
      <c r="AE11" s="9">
        <f t="shared" si="0"/>
        <v>6580000</v>
      </c>
      <c r="AF11" s="9">
        <f t="shared" si="0"/>
        <v>6580000</v>
      </c>
      <c r="AG11" s="9">
        <f t="shared" si="0"/>
        <v>6580000</v>
      </c>
      <c r="AH11" s="9">
        <f t="shared" si="0"/>
        <v>6580000</v>
      </c>
      <c r="AI11" s="9">
        <f t="shared" si="0"/>
        <v>6580000</v>
      </c>
      <c r="AJ11" s="9">
        <f t="shared" si="0"/>
        <v>6580000</v>
      </c>
      <c r="AK11" s="9">
        <f t="shared" si="0"/>
        <v>6580000</v>
      </c>
      <c r="AL11" s="9">
        <f t="shared" si="0"/>
        <v>6580000</v>
      </c>
      <c r="AM11" s="9">
        <f t="shared" si="0"/>
        <v>6580000</v>
      </c>
      <c r="AN11" s="9">
        <f t="shared" si="0"/>
        <v>6580000</v>
      </c>
      <c r="AO11" s="9">
        <f t="shared" si="0"/>
        <v>6580000</v>
      </c>
      <c r="AP11" s="9">
        <f t="shared" si="0"/>
        <v>6580000</v>
      </c>
      <c r="AQ11" s="9">
        <f t="shared" si="0"/>
        <v>6580000</v>
      </c>
      <c r="AR11" s="9">
        <f t="shared" si="0"/>
        <v>6580000</v>
      </c>
      <c r="AS11" s="9">
        <f t="shared" si="0"/>
        <v>6580000</v>
      </c>
      <c r="AT11" s="9">
        <f t="shared" si="0"/>
        <v>6580000</v>
      </c>
      <c r="AU11" s="9">
        <f t="shared" si="0"/>
        <v>6580000</v>
      </c>
      <c r="AV11" s="9">
        <f t="shared" si="0"/>
        <v>6580000</v>
      </c>
      <c r="AW11" s="9">
        <f t="shared" si="0"/>
        <v>6580000</v>
      </c>
      <c r="AX11" s="9">
        <f t="shared" si="0"/>
        <v>6580000</v>
      </c>
      <c r="AY11" s="9">
        <f t="shared" si="0"/>
        <v>6580000</v>
      </c>
      <c r="AZ11" s="9">
        <f t="shared" si="0"/>
        <v>6580000</v>
      </c>
      <c r="BA11" s="9">
        <f t="shared" si="0"/>
        <v>6580000</v>
      </c>
      <c r="BB11" s="9">
        <f t="shared" si="0"/>
        <v>6580000</v>
      </c>
      <c r="BC11" s="9">
        <f t="shared" si="0"/>
        <v>6580000</v>
      </c>
      <c r="BD11" s="9">
        <f t="shared" si="0"/>
        <v>6580000</v>
      </c>
      <c r="BE11" s="9">
        <f t="shared" si="0"/>
        <v>6580000</v>
      </c>
      <c r="BF11" s="9">
        <f t="shared" si="0"/>
        <v>6580000</v>
      </c>
      <c r="BG11" s="9">
        <f t="shared" si="0"/>
        <v>6580000</v>
      </c>
      <c r="BH11" s="9">
        <f t="shared" si="0"/>
        <v>6580000</v>
      </c>
      <c r="BI11" s="9">
        <f t="shared" si="0"/>
        <v>6580000</v>
      </c>
      <c r="BJ11" s="9">
        <f t="shared" si="0"/>
        <v>6580000</v>
      </c>
      <c r="BK11" s="37">
        <f>SUM(BK9:BK10)</f>
        <v>323970000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87" t="s">
        <v>154</v>
      </c>
      <c r="B13" s="387"/>
    </row>
    <row r="14" spans="1:63" x14ac:dyDescent="0.15">
      <c r="C14" s="387" t="s">
        <v>35</v>
      </c>
      <c r="D14" s="387"/>
      <c r="E14" s="387"/>
      <c r="F14" s="387"/>
      <c r="G14" s="387"/>
      <c r="H14" s="387"/>
      <c r="I14" s="387"/>
      <c r="J14" s="387"/>
      <c r="K14" s="387"/>
      <c r="L14" s="387"/>
      <c r="M14" s="387"/>
      <c r="N14" s="387"/>
      <c r="O14" s="387" t="s">
        <v>36</v>
      </c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  <c r="AA14" s="387" t="s">
        <v>37</v>
      </c>
      <c r="AB14" s="387"/>
      <c r="AC14" s="387"/>
      <c r="AD14" s="387"/>
      <c r="AE14" s="387"/>
      <c r="AF14" s="387"/>
      <c r="AG14" s="387"/>
      <c r="AH14" s="387"/>
      <c r="AI14" s="387"/>
      <c r="AJ14" s="387"/>
      <c r="AK14" s="387"/>
      <c r="AL14" s="387"/>
      <c r="AM14" s="387" t="s">
        <v>38</v>
      </c>
      <c r="AN14" s="387"/>
      <c r="AO14" s="387"/>
      <c r="AP14" s="387"/>
      <c r="AQ14" s="387"/>
      <c r="AR14" s="387"/>
      <c r="AS14" s="387"/>
      <c r="AT14" s="387"/>
      <c r="AU14" s="387"/>
      <c r="AV14" s="387"/>
      <c r="AW14" s="387"/>
      <c r="AX14" s="387"/>
      <c r="AY14" s="387" t="s">
        <v>39</v>
      </c>
      <c r="AZ14" s="387"/>
      <c r="BA14" s="387"/>
      <c r="BB14" s="387"/>
      <c r="BC14" s="387"/>
      <c r="BD14" s="387"/>
      <c r="BE14" s="387"/>
      <c r="BF14" s="387"/>
      <c r="BG14" s="387"/>
      <c r="BH14" s="387"/>
      <c r="BI14" s="387"/>
      <c r="BJ14" s="387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0</v>
      </c>
      <c r="D16" s="12">
        <f>STAFF_CWS!I27</f>
        <v>0</v>
      </c>
      <c r="E16" s="12">
        <f>STAFF_CWS!J27</f>
        <v>0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Business Operations</v>
      </c>
      <c r="C17" s="12">
        <f>STAFF_CWS!H49</f>
        <v>0</v>
      </c>
      <c r="D17" s="12">
        <f>STAFF_CWS!I49</f>
        <v>0</v>
      </c>
      <c r="E17" s="12">
        <f>STAFF_CWS!J49</f>
        <v>0</v>
      </c>
      <c r="F17" s="12">
        <f>STAFF_CWS!K49</f>
        <v>0</v>
      </c>
      <c r="G17" s="12">
        <f>STAFF_CWS!L49</f>
        <v>0</v>
      </c>
      <c r="H17" s="12">
        <f>STAFF_CWS!M49</f>
        <v>1</v>
      </c>
      <c r="I17" s="12">
        <f>STAFF_CWS!N49</f>
        <v>0</v>
      </c>
      <c r="J17" s="12">
        <f>STAFF_CWS!O49</f>
        <v>0</v>
      </c>
      <c r="K17" s="12">
        <f>STAFF_CWS!P49</f>
        <v>0</v>
      </c>
      <c r="L17" s="12">
        <f>STAFF_CWS!Q49</f>
        <v>0</v>
      </c>
      <c r="M17" s="12">
        <f>STAFF_CWS!R49</f>
        <v>0</v>
      </c>
      <c r="N17" s="12">
        <f>STAFF_CWS!S49</f>
        <v>0</v>
      </c>
      <c r="O17" s="12">
        <f>STAFF_CWS!T49</f>
        <v>0.5</v>
      </c>
      <c r="P17" s="12">
        <f>STAFF_CWS!U49</f>
        <v>0.5</v>
      </c>
      <c r="Q17" s="12">
        <f>STAFF_CWS!V49</f>
        <v>0.5</v>
      </c>
      <c r="R17" s="12">
        <f>STAFF_CWS!W49</f>
        <v>0</v>
      </c>
      <c r="S17" s="12">
        <f>STAFF_CWS!X49</f>
        <v>0</v>
      </c>
      <c r="T17" s="12">
        <f>STAFF_CWS!Y49</f>
        <v>0</v>
      </c>
      <c r="U17" s="12">
        <f>STAFF_CWS!Z49</f>
        <v>0</v>
      </c>
      <c r="V17" s="12">
        <f>STAFF_CWS!AA49</f>
        <v>0</v>
      </c>
      <c r="W17" s="12">
        <f>STAFF_CWS!AB49</f>
        <v>0</v>
      </c>
      <c r="X17" s="12">
        <f>STAFF_CWS!AC49</f>
        <v>0</v>
      </c>
      <c r="Y17" s="12">
        <f>STAFF_CWS!AD49</f>
        <v>0</v>
      </c>
      <c r="Z17" s="12">
        <f>STAFF_CWS!AE49</f>
        <v>0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</v>
      </c>
      <c r="D18" s="12">
        <f>STAFF_CWS!I77</f>
        <v>0</v>
      </c>
      <c r="E18" s="12">
        <f>STAFF_CWS!J77</f>
        <v>0</v>
      </c>
      <c r="F18" s="12">
        <f>STAFF_CWS!K77</f>
        <v>0</v>
      </c>
      <c r="G18" s="12">
        <f>STAFF_CWS!L77</f>
        <v>0</v>
      </c>
      <c r="H18" s="12">
        <f>STAFF_CWS!M77</f>
        <v>0</v>
      </c>
      <c r="I18" s="12">
        <f>STAFF_CWS!N77</f>
        <v>0</v>
      </c>
      <c r="J18" s="12">
        <f>STAFF_CWS!O77</f>
        <v>0</v>
      </c>
      <c r="K18" s="12">
        <f>STAFF_CWS!P77</f>
        <v>0</v>
      </c>
      <c r="L18" s="12">
        <f>STAFF_CWS!Q77</f>
        <v>0</v>
      </c>
      <c r="M18" s="12">
        <f>STAFF_CWS!R77</f>
        <v>0</v>
      </c>
      <c r="N18" s="12">
        <f>STAFF_CWS!S77</f>
        <v>0</v>
      </c>
      <c r="O18" s="12">
        <f>STAFF_CWS!T77</f>
        <v>0</v>
      </c>
      <c r="P18" s="12">
        <f>STAFF_CWS!U77</f>
        <v>0</v>
      </c>
      <c r="Q18" s="12">
        <f>STAFF_CWS!V77</f>
        <v>0</v>
      </c>
      <c r="R18" s="12">
        <f>STAFF_CWS!W77</f>
        <v>0</v>
      </c>
      <c r="S18" s="12">
        <f>STAFF_CWS!X77</f>
        <v>0</v>
      </c>
      <c r="T18" s="12">
        <f>STAFF_CWS!Y77</f>
        <v>0</v>
      </c>
      <c r="U18" s="12">
        <f>STAFF_CWS!Z77</f>
        <v>0</v>
      </c>
      <c r="V18" s="12">
        <f>STAFF_CWS!AA77</f>
        <v>0</v>
      </c>
      <c r="W18" s="12">
        <f>STAFF_CWS!AB77</f>
        <v>0</v>
      </c>
      <c r="X18" s="12">
        <f>STAFF_CWS!AC77</f>
        <v>0</v>
      </c>
      <c r="Y18" s="12">
        <f>STAFF_CWS!AD77</f>
        <v>0</v>
      </c>
      <c r="Z18" s="12">
        <f>STAFF_CWS!AE77</f>
        <v>0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0</v>
      </c>
      <c r="D19" s="12">
        <f>STAFF_CWS!I135</f>
        <v>0</v>
      </c>
      <c r="E19" s="12">
        <f>STAFF_CWS!J135</f>
        <v>0</v>
      </c>
      <c r="F19" s="12">
        <f>STAFF_CWS!K135</f>
        <v>1</v>
      </c>
      <c r="G19" s="12">
        <f>STAFF_CWS!L135</f>
        <v>1</v>
      </c>
      <c r="H19" s="12">
        <f>STAFF_CWS!M135</f>
        <v>1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0</v>
      </c>
      <c r="D20" s="12">
        <f t="shared" ref="D20:BJ20" si="1">SUM(D16:D19)</f>
        <v>0</v>
      </c>
      <c r="E20" s="12">
        <f t="shared" si="1"/>
        <v>0</v>
      </c>
      <c r="F20" s="12">
        <f t="shared" si="1"/>
        <v>3</v>
      </c>
      <c r="G20" s="12">
        <f t="shared" si="1"/>
        <v>3</v>
      </c>
      <c r="H20" s="12">
        <f t="shared" si="1"/>
        <v>4</v>
      </c>
      <c r="I20" s="12">
        <f t="shared" si="1"/>
        <v>4</v>
      </c>
      <c r="J20" s="12">
        <f t="shared" si="1"/>
        <v>4</v>
      </c>
      <c r="K20" s="12">
        <f t="shared" si="1"/>
        <v>4</v>
      </c>
      <c r="L20" s="12">
        <f t="shared" si="1"/>
        <v>4</v>
      </c>
      <c r="M20" s="12">
        <f t="shared" si="1"/>
        <v>4</v>
      </c>
      <c r="N20" s="12">
        <f t="shared" si="1"/>
        <v>4</v>
      </c>
      <c r="O20" s="12">
        <f t="shared" si="1"/>
        <v>4.5</v>
      </c>
      <c r="P20" s="12">
        <f t="shared" si="1"/>
        <v>4.5</v>
      </c>
      <c r="Q20" s="12">
        <f t="shared" si="1"/>
        <v>4.5</v>
      </c>
      <c r="R20" s="12">
        <f t="shared" si="1"/>
        <v>4</v>
      </c>
      <c r="S20" s="12">
        <f t="shared" si="1"/>
        <v>4</v>
      </c>
      <c r="T20" s="12">
        <f t="shared" si="1"/>
        <v>4</v>
      </c>
      <c r="U20" s="12">
        <f t="shared" si="1"/>
        <v>4</v>
      </c>
      <c r="V20" s="12">
        <f t="shared" si="1"/>
        <v>4</v>
      </c>
      <c r="W20" s="12">
        <f t="shared" si="1"/>
        <v>4</v>
      </c>
      <c r="X20" s="12">
        <f t="shared" si="1"/>
        <v>4</v>
      </c>
      <c r="Y20" s="12">
        <f t="shared" si="1"/>
        <v>4</v>
      </c>
      <c r="Z20" s="12">
        <f t="shared" si="1"/>
        <v>4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AM6:AX6"/>
    <mergeCell ref="AY6:BJ6"/>
    <mergeCell ref="C1:N1"/>
    <mergeCell ref="O1:Z1"/>
    <mergeCell ref="AA1:AL1"/>
    <mergeCell ref="AM1:AX1"/>
    <mergeCell ref="AY1:BJ1"/>
    <mergeCell ref="A5:B5"/>
    <mergeCell ref="A13:B13"/>
    <mergeCell ref="C6:N6"/>
    <mergeCell ref="O6:Z6"/>
    <mergeCell ref="AA6:AL6"/>
    <mergeCell ref="C14:N14"/>
    <mergeCell ref="O14:Z14"/>
    <mergeCell ref="AA14:AL14"/>
    <mergeCell ref="AM14:AX14"/>
    <mergeCell ref="AY14:BJ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Hojas de cálculo</vt:lpstr>
      </vt:variant>
      <vt:variant>
        <vt:i4>42</vt:i4>
      </vt:variant>
      <vt:variant>
        <vt:lpstr>Gráficos</vt:lpstr>
      </vt:variant>
      <vt:variant>
        <vt:i4>21</vt:i4>
      </vt:variant>
      <vt:variant>
        <vt:lpstr>Rangos con nombre</vt:lpstr>
      </vt:variant>
      <vt:variant>
        <vt:i4>187</vt:i4>
      </vt:variant>
    </vt:vector>
  </HeadingPairs>
  <TitlesOfParts>
    <vt:vector size="250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AbrYR1</vt:lpstr>
      <vt:lpstr>AbrYR1Acum</vt:lpstr>
      <vt:lpstr>ActivosPeriodoAnterior</vt:lpstr>
      <vt:lpstr>AprYR1</vt:lpstr>
      <vt:lpstr>AprYR1Acum</vt:lpstr>
      <vt:lpstr>AprYR2</vt:lpstr>
      <vt:lpstr>AprYR2Acum</vt:lpstr>
      <vt:lpstr>AprYR3</vt:lpstr>
      <vt:lpstr>AprYR3Acum</vt:lpstr>
      <vt:lpstr>AprYR4</vt:lpstr>
      <vt:lpstr>AprYR4Acum</vt:lpstr>
      <vt:lpstr>AprYR5</vt:lpstr>
      <vt:lpstr>AprYR5Acum</vt:lpstr>
      <vt:lpstr>'Chapter 11 Example'!Área_de_impresión</vt:lpstr>
      <vt:lpstr>DEV_DB!Área_de_impresión</vt:lpstr>
      <vt:lpstr>'FIN-M-SCHEDULE_DB'!Área_de_impresión</vt:lpstr>
      <vt:lpstr>'FIN-P&amp;L_CWS'!Área_de_impresión</vt:lpstr>
      <vt:lpstr>'FIN-STMT-ANALYSIS_DB'!Área_de_impresión</vt:lpstr>
      <vt:lpstr>'FIN-VALUE_CWS'!Área_de_impresión</vt:lpstr>
      <vt:lpstr>NAMING!Área_de_impresión</vt:lpstr>
      <vt:lpstr>'OPEX-Y_DB '!Área_de_impresión</vt:lpstr>
      <vt:lpstr>'REV-REC-MAINT_CWS'!Área_de_impresión</vt:lpstr>
      <vt:lpstr>STAFF_CWS!Área_de_impresión</vt:lpstr>
      <vt:lpstr>STAFF_DB!Área_de_impresión</vt:lpstr>
      <vt:lpstr>STAFFPLAN_CWS!Área_de_impresión</vt:lpstr>
      <vt:lpstr>AugYR1</vt:lpstr>
      <vt:lpstr>AugYR1Acum</vt:lpstr>
      <vt:lpstr>AugYR2</vt:lpstr>
      <vt:lpstr>AugYR2Acum</vt:lpstr>
      <vt:lpstr>AugYR3</vt:lpstr>
      <vt:lpstr>AugYR3Acum</vt:lpstr>
      <vt:lpstr>AugYR4</vt:lpstr>
      <vt:lpstr>AugYR4Acum</vt:lpstr>
      <vt:lpstr>AugYR5</vt:lpstr>
      <vt:lpstr>AugYR5Acum</vt:lpstr>
      <vt:lpstr>CajaAcumFinPeriodo</vt:lpstr>
      <vt:lpstr>CajaRequerida</vt:lpstr>
      <vt:lpstr>COGS_DB</vt:lpstr>
      <vt:lpstr>COGS_PRICEMARGIN</vt:lpstr>
      <vt:lpstr>CompraInventarioAbrilAñ1</vt:lpstr>
      <vt:lpstr>CONTEOPERSONAL</vt:lpstr>
      <vt:lpstr>DecYR1</vt:lpstr>
      <vt:lpstr>DecYR1Acum</vt:lpstr>
      <vt:lpstr>DecYR2</vt:lpstr>
      <vt:lpstr>DecYR2Acum</vt:lpstr>
      <vt:lpstr>DecYR3</vt:lpstr>
      <vt:lpstr>DecYR3Acum</vt:lpstr>
      <vt:lpstr>DecYR4</vt:lpstr>
      <vt:lpstr>DecYR4Acum</vt:lpstr>
      <vt:lpstr>DecYR5</vt:lpstr>
      <vt:lpstr>DecYR5Acum</vt:lpstr>
      <vt:lpstr>DicYR1</vt:lpstr>
      <vt:lpstr>EneYR1</vt:lpstr>
      <vt:lpstr>EneYR1Acum</vt:lpstr>
      <vt:lpstr>EneYR2</vt:lpstr>
      <vt:lpstr>EneYR2Acum</vt:lpstr>
      <vt:lpstr>EneYR3</vt:lpstr>
      <vt:lpstr>EneYR3Acum</vt:lpstr>
      <vt:lpstr>EneYR4</vt:lpstr>
      <vt:lpstr>EneYR4Acum</vt:lpstr>
      <vt:lpstr>EneYR5</vt:lpstr>
      <vt:lpstr>EneYR5Acum</vt:lpstr>
      <vt:lpstr>FebYR1</vt:lpstr>
      <vt:lpstr>FebYR1Acum</vt:lpstr>
      <vt:lpstr>FebYR2</vt:lpstr>
      <vt:lpstr>FebYR2Acum</vt:lpstr>
      <vt:lpstr>FebYR3</vt:lpstr>
      <vt:lpstr>FebYR3Acum</vt:lpstr>
      <vt:lpstr>FebYR4</vt:lpstr>
      <vt:lpstr>FebYR4Acum</vt:lpstr>
      <vt:lpstr>FebYR5</vt:lpstr>
      <vt:lpstr>FebYR5Acum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JulYR1</vt:lpstr>
      <vt:lpstr>JulYR1Acum</vt:lpstr>
      <vt:lpstr>JulYR2</vt:lpstr>
      <vt:lpstr>JulYR2Acum</vt:lpstr>
      <vt:lpstr>JulYR3</vt:lpstr>
      <vt:lpstr>JulYR3Acum</vt:lpstr>
      <vt:lpstr>JulYR4</vt:lpstr>
      <vt:lpstr>JulYR4Acum</vt:lpstr>
      <vt:lpstr>JulYR5</vt:lpstr>
      <vt:lpstr>JulYR5Acum</vt:lpstr>
      <vt:lpstr>JunYR1</vt:lpstr>
      <vt:lpstr>JunYR1Acum</vt:lpstr>
      <vt:lpstr>JunYR2</vt:lpstr>
      <vt:lpstr>JunYR2Acum</vt:lpstr>
      <vt:lpstr>JunYR3</vt:lpstr>
      <vt:lpstr>JunYR3Acum</vt:lpstr>
      <vt:lpstr>JunYR4</vt:lpstr>
      <vt:lpstr>JunYR4Acum</vt:lpstr>
      <vt:lpstr>JunYR5</vt:lpstr>
      <vt:lpstr>JunYR5Acum</vt:lpstr>
      <vt:lpstr>MarYR1</vt:lpstr>
      <vt:lpstr>MarYR1Acum</vt:lpstr>
      <vt:lpstr>MarYR2</vt:lpstr>
      <vt:lpstr>MarYR2Acum</vt:lpstr>
      <vt:lpstr>MarYR3</vt:lpstr>
      <vt:lpstr>MarYR3Acum</vt:lpstr>
      <vt:lpstr>MarYR4</vt:lpstr>
      <vt:lpstr>MarYR4Acum</vt:lpstr>
      <vt:lpstr>MarYR5</vt:lpstr>
      <vt:lpstr>MarYR5Acum</vt:lpstr>
      <vt:lpstr>MayYR1</vt:lpstr>
      <vt:lpstr>MayYR1Acum</vt:lpstr>
      <vt:lpstr>MayYR2</vt:lpstr>
      <vt:lpstr>MayYR2Acum</vt:lpstr>
      <vt:lpstr>MayYR3</vt:lpstr>
      <vt:lpstr>MayYR3Acum</vt:lpstr>
      <vt:lpstr>MayYR4</vt:lpstr>
      <vt:lpstr>MayYR4Acum</vt:lpstr>
      <vt:lpstr>MayYR5</vt:lpstr>
      <vt:lpstr>MayYR5Acum</vt:lpstr>
      <vt:lpstr>NovYR1</vt:lpstr>
      <vt:lpstr>NovYR1Acum</vt:lpstr>
      <vt:lpstr>NovYR2</vt:lpstr>
      <vt:lpstr>NovYR2Acum</vt:lpstr>
      <vt:lpstr>NovYR3</vt:lpstr>
      <vt:lpstr>NovYR3Acum</vt:lpstr>
      <vt:lpstr>NovYR4</vt:lpstr>
      <vt:lpstr>NovYR4Acum</vt:lpstr>
      <vt:lpstr>NovYR5</vt:lpstr>
      <vt:lpstr>NovYR5Acum</vt:lpstr>
      <vt:lpstr>ObjetivoVenta</vt:lpstr>
      <vt:lpstr>OctYR1</vt:lpstr>
      <vt:lpstr>OctYR1Acum</vt:lpstr>
      <vt:lpstr>OctYR2</vt:lpstr>
      <vt:lpstr>OctYR2Acum</vt:lpstr>
      <vt:lpstr>OctYR3</vt:lpstr>
      <vt:lpstr>OctYR3Acum</vt:lpstr>
      <vt:lpstr>OctYR4</vt:lpstr>
      <vt:lpstr>OctYR4Acum</vt:lpstr>
      <vt:lpstr>OctYR5</vt:lpstr>
      <vt:lpstr>OctYR5Acum</vt:lpstr>
      <vt:lpstr>PersonalPropietario</vt:lpstr>
      <vt:lpstr>PorcAceptacionFusionAñ1</vt:lpstr>
      <vt:lpstr>PorcAceptacionFusionAñ2</vt:lpstr>
      <vt:lpstr>PorcAceptacionFusionAñ3</vt:lpstr>
      <vt:lpstr>PorcAceptacionFusionAñ4</vt:lpstr>
      <vt:lpstr>PorcAceptacionFusionAñ5</vt:lpstr>
      <vt:lpstr>PronosticoVentaAñ1</vt:lpstr>
      <vt:lpstr>PronosticoVentaAñ2</vt:lpstr>
      <vt:lpstr>PronosticoVentaAñ3</vt:lpstr>
      <vt:lpstr>PronosticoVentaAñ4</vt:lpstr>
      <vt:lpstr>PronosticoVentaAñ5</vt:lpstr>
      <vt:lpstr>RESUMENTOTALPERSONAL</vt:lpstr>
      <vt:lpstr>SALARIOBENEFICIOS</vt:lpstr>
      <vt:lpstr>SalarioBZOper</vt:lpstr>
      <vt:lpstr>SalarioCEO</vt:lpstr>
      <vt:lpstr>SepYR1</vt:lpstr>
      <vt:lpstr>SepYR1Acum</vt:lpstr>
      <vt:lpstr>SepYR2</vt:lpstr>
      <vt:lpstr>SepYR2Acum</vt:lpstr>
      <vt:lpstr>SepYR3</vt:lpstr>
      <vt:lpstr>SepYR3Acum</vt:lpstr>
      <vt:lpstr>SepYR4</vt:lpstr>
      <vt:lpstr>SepYR4Acum</vt:lpstr>
      <vt:lpstr>SepYR5</vt:lpstr>
      <vt:lpstr>SepYR5Acum</vt:lpstr>
      <vt:lpstr>TESTOFRANGE</vt:lpstr>
      <vt:lpstr>'FIN-M-SCHEDULE_DB'!Títulos_a_imprimir</vt:lpstr>
      <vt:lpstr>'FIN-P&amp;L_CWS'!Títulos_a_imprimir</vt:lpstr>
      <vt:lpstr>'FIN-STMT-ANALYSIS_DB'!Títulos_a_imprimir</vt:lpstr>
      <vt:lpstr>STAFF_CWS!Títulos_a_imprimir</vt:lpstr>
      <vt:lpstr>STAFFPLAN_CWS!Títulos_a_imprimir</vt:lpstr>
      <vt:lpstr>TotalIngresioProductoDiario</vt:lpstr>
      <vt:lpstr>TotalIngresoAbrilAñ1</vt:lpstr>
      <vt:lpstr>TotalIngresoProductoFusion</vt:lpstr>
      <vt:lpstr>TotalIngresos</vt:lpstr>
      <vt:lpstr>TotalIngresosAñ1</vt:lpstr>
      <vt:lpstr>TotalPronosticoMercado</vt:lpstr>
      <vt:lpstr>TransporteEjecutivosAn1Abril</vt:lpstr>
      <vt:lpstr>TransporteOperativosAn1Abril</vt:lpstr>
      <vt:lpstr>TransporteProduccionAn1Abril</vt:lpstr>
      <vt:lpstr>TransporteVentasAn1Abril</vt:lpstr>
      <vt:lpstr>UNIDADESENTRADA</vt:lpstr>
      <vt:lpstr>UnidadesVentaAbrilAñ1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Harry Alfredo Wong Molina</cp:lastModifiedBy>
  <cp:lastPrinted>2009-02-08T18:51:44Z</cp:lastPrinted>
  <dcterms:created xsi:type="dcterms:W3CDTF">2008-10-16T14:52:58Z</dcterms:created>
  <dcterms:modified xsi:type="dcterms:W3CDTF">2023-05-08T01:26:33Z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