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6177651-FD73-F640-A0D6-2FC9E341C8E6}" xr6:coauthVersionLast="47" xr6:coauthVersionMax="47" xr10:uidLastSave="{00000000-0000-0000-0000-000000000000}"/>
  <bookViews>
    <workbookView xWindow="0" yWindow="500" windowWidth="28560" windowHeight="20500" firstSheet="28" activeTab="28" xr2:uid="{360FB051-2420-3E49-AAF6-CD5C2BC7BA3E}"/>
    <workbookView xWindow="13700" yWindow="-22460" windowWidth="17320" windowHeight="16440" firstSheet="29" activeTab="35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31" i="46" l="1"/>
  <c r="E230" i="46"/>
  <c r="E229" i="46"/>
  <c r="E228" i="46"/>
  <c r="BG101" i="82" s="1"/>
  <c r="E181" i="46"/>
  <c r="E180" i="46"/>
  <c r="E179" i="46"/>
  <c r="E178" i="46"/>
  <c r="E183" i="46" s="1"/>
  <c r="E191" i="46" s="1"/>
  <c r="E131" i="46"/>
  <c r="E130" i="46"/>
  <c r="E129" i="46"/>
  <c r="E128" i="46"/>
  <c r="AE101" i="82" s="1"/>
  <c r="B228" i="46"/>
  <c r="B178" i="46"/>
  <c r="B128" i="46"/>
  <c r="E207" i="46"/>
  <c r="E206" i="46"/>
  <c r="E205" i="46"/>
  <c r="E204" i="46"/>
  <c r="BD60" i="82" s="1"/>
  <c r="E157" i="46"/>
  <c r="E156" i="46"/>
  <c r="E155" i="46"/>
  <c r="E154" i="46"/>
  <c r="E158" i="46" s="1"/>
  <c r="E107" i="46"/>
  <c r="E106" i="46"/>
  <c r="E105" i="46"/>
  <c r="E104" i="46"/>
  <c r="E108" i="46" s="1"/>
  <c r="E116" i="46" s="1"/>
  <c r="B204" i="46"/>
  <c r="B154" i="46"/>
  <c r="B104" i="46"/>
  <c r="E246" i="46"/>
  <c r="E245" i="46"/>
  <c r="E244" i="46"/>
  <c r="E196" i="46"/>
  <c r="E195" i="46"/>
  <c r="E194" i="46"/>
  <c r="E146" i="46"/>
  <c r="E145" i="46"/>
  <c r="E144" i="46"/>
  <c r="E221" i="46"/>
  <c r="E220" i="46"/>
  <c r="E219" i="46"/>
  <c r="E171" i="46"/>
  <c r="E170" i="46"/>
  <c r="E169" i="46"/>
  <c r="E121" i="46"/>
  <c r="E120" i="46"/>
  <c r="E119" i="46"/>
  <c r="G46" i="58"/>
  <c r="B244" i="46"/>
  <c r="B194" i="46"/>
  <c r="B144" i="46"/>
  <c r="B219" i="46"/>
  <c r="B169" i="46"/>
  <c r="B119" i="46"/>
  <c r="BE126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9" i="82"/>
  <c r="BI119" i="82"/>
  <c r="BH119" i="82"/>
  <c r="BG119" i="82"/>
  <c r="BF119" i="82"/>
  <c r="BE119" i="82"/>
  <c r="BD119" i="82"/>
  <c r="BC119" i="82"/>
  <c r="BB119" i="82"/>
  <c r="BA119" i="82"/>
  <c r="AZ119" i="82"/>
  <c r="AY119" i="82"/>
  <c r="BJ114" i="82"/>
  <c r="BI114" i="82"/>
  <c r="BH114" i="82"/>
  <c r="BG114" i="82"/>
  <c r="BF114" i="82"/>
  <c r="BE114" i="82"/>
  <c r="BE116" i="82" s="1"/>
  <c r="BD114" i="82"/>
  <c r="BD116" i="82" s="1"/>
  <c r="BC114" i="82"/>
  <c r="BB114" i="82"/>
  <c r="BA114" i="82"/>
  <c r="AZ114" i="82"/>
  <c r="AY114" i="82"/>
  <c r="BJ104" i="82"/>
  <c r="BI104" i="82"/>
  <c r="BH104" i="82"/>
  <c r="BG104" i="82"/>
  <c r="BF104" i="82"/>
  <c r="BE104" i="82"/>
  <c r="BD104" i="82"/>
  <c r="BC104" i="82"/>
  <c r="BB104" i="82"/>
  <c r="BA104" i="82"/>
  <c r="AZ104" i="82"/>
  <c r="BJ103" i="82"/>
  <c r="BI103" i="82"/>
  <c r="BH103" i="82"/>
  <c r="BG103" i="82"/>
  <c r="BF103" i="82"/>
  <c r="BE103" i="82"/>
  <c r="BD103" i="82"/>
  <c r="BC103" i="82"/>
  <c r="BB103" i="82"/>
  <c r="BA103" i="82"/>
  <c r="AZ103" i="82"/>
  <c r="BJ102" i="82"/>
  <c r="BI102" i="82"/>
  <c r="BH102" i="82"/>
  <c r="BG102" i="82"/>
  <c r="BF102" i="82"/>
  <c r="BE102" i="82"/>
  <c r="BD102" i="82"/>
  <c r="BC102" i="82"/>
  <c r="BB102" i="82"/>
  <c r="BA102" i="82"/>
  <c r="AZ102" i="82"/>
  <c r="BJ101" i="82"/>
  <c r="BI101" i="82"/>
  <c r="BD101" i="82"/>
  <c r="BC101" i="82"/>
  <c r="BB101" i="82"/>
  <c r="BA101" i="82"/>
  <c r="AY104" i="82"/>
  <c r="AY103" i="82"/>
  <c r="AY102" i="82"/>
  <c r="AY101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93" i="82"/>
  <c r="BJ97" i="82" s="1"/>
  <c r="BJ96" i="82" s="1"/>
  <c r="BJ28" i="82" s="1"/>
  <c r="BI93" i="82"/>
  <c r="BI97" i="82" s="1"/>
  <c r="BI96" i="82" s="1"/>
  <c r="BI28" i="82" s="1"/>
  <c r="BH93" i="82"/>
  <c r="BG93" i="82"/>
  <c r="BF93" i="82"/>
  <c r="BE93" i="82"/>
  <c r="BD93" i="82"/>
  <c r="BC93" i="82"/>
  <c r="BB93" i="82"/>
  <c r="BB97" i="82" s="1"/>
  <c r="BB96" i="82" s="1"/>
  <c r="BB28" i="82" s="1"/>
  <c r="BA93" i="82"/>
  <c r="AZ93" i="82"/>
  <c r="AY93" i="82"/>
  <c r="BJ92" i="82"/>
  <c r="BI92" i="82"/>
  <c r="BH92" i="82"/>
  <c r="BG92" i="82"/>
  <c r="BF92" i="82"/>
  <c r="BE92" i="82"/>
  <c r="BD92" i="82"/>
  <c r="BC92" i="82"/>
  <c r="BB92" i="82"/>
  <c r="BA92" i="82"/>
  <c r="AZ92" i="82"/>
  <c r="AY92" i="82"/>
  <c r="BJ86" i="82"/>
  <c r="BI86" i="82"/>
  <c r="BH86" i="82"/>
  <c r="BG86" i="82"/>
  <c r="BF86" i="82"/>
  <c r="BE86" i="82"/>
  <c r="BD86" i="82"/>
  <c r="BC86" i="82"/>
  <c r="BB86" i="82"/>
  <c r="BA86" i="82"/>
  <c r="AZ86" i="82"/>
  <c r="AY86" i="82"/>
  <c r="BJ80" i="82"/>
  <c r="BI80" i="82"/>
  <c r="BH80" i="82"/>
  <c r="BG80" i="82"/>
  <c r="BF80" i="82"/>
  <c r="BE80" i="82"/>
  <c r="BD80" i="82"/>
  <c r="BC80" i="82"/>
  <c r="BB80" i="82"/>
  <c r="BA80" i="82"/>
  <c r="AZ80" i="82"/>
  <c r="BJ79" i="82"/>
  <c r="BI79" i="82"/>
  <c r="BH79" i="82"/>
  <c r="BG79" i="82"/>
  <c r="BF79" i="82"/>
  <c r="BE79" i="82"/>
  <c r="BD79" i="82"/>
  <c r="BC79" i="82"/>
  <c r="BB79" i="82"/>
  <c r="BA79" i="82"/>
  <c r="AZ79" i="82"/>
  <c r="AY80" i="82"/>
  <c r="AY79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63" i="82"/>
  <c r="BI63" i="82"/>
  <c r="BH63" i="82"/>
  <c r="BG63" i="82"/>
  <c r="BF63" i="82"/>
  <c r="BE63" i="82"/>
  <c r="BD63" i="82"/>
  <c r="BC63" i="82"/>
  <c r="BB63" i="82"/>
  <c r="BA63" i="82"/>
  <c r="AZ63" i="82"/>
  <c r="BJ62" i="82"/>
  <c r="BI62" i="82"/>
  <c r="BH62" i="82"/>
  <c r="BG62" i="82"/>
  <c r="BF62" i="82"/>
  <c r="BE62" i="82"/>
  <c r="BD62" i="82"/>
  <c r="BC62" i="82"/>
  <c r="BB62" i="82"/>
  <c r="BA62" i="82"/>
  <c r="AZ62" i="82"/>
  <c r="BJ61" i="82"/>
  <c r="BI61" i="82"/>
  <c r="BH61" i="82"/>
  <c r="BG61" i="82"/>
  <c r="BF61" i="82"/>
  <c r="BE61" i="82"/>
  <c r="BD61" i="82"/>
  <c r="BC61" i="82"/>
  <c r="BB61" i="82"/>
  <c r="BA61" i="82"/>
  <c r="AZ61" i="82"/>
  <c r="BI60" i="82"/>
  <c r="BA60" i="82"/>
  <c r="AY63" i="82"/>
  <c r="AY62" i="82"/>
  <c r="AY61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52" i="82"/>
  <c r="BI52" i="82"/>
  <c r="BH52" i="82"/>
  <c r="BG52" i="82"/>
  <c r="BF52" i="82"/>
  <c r="BE52" i="82"/>
  <c r="BD52" i="82"/>
  <c r="BC52" i="82"/>
  <c r="BB52" i="82"/>
  <c r="BA52" i="82"/>
  <c r="AZ52" i="82"/>
  <c r="AY52" i="82"/>
  <c r="BJ51" i="82"/>
  <c r="BI51" i="82"/>
  <c r="BH51" i="82"/>
  <c r="BG51" i="82"/>
  <c r="BF51" i="82"/>
  <c r="BE51" i="82"/>
  <c r="BD51" i="82"/>
  <c r="BC51" i="82"/>
  <c r="BB51" i="82"/>
  <c r="BA51" i="82"/>
  <c r="AZ51" i="82"/>
  <c r="AY51" i="82"/>
  <c r="BJ47" i="82"/>
  <c r="BI47" i="82"/>
  <c r="BH47" i="82"/>
  <c r="BG47" i="82"/>
  <c r="BG27" i="82" s="1"/>
  <c r="BF47" i="82"/>
  <c r="BF46" i="82" s="1"/>
  <c r="BF19" i="82" s="1"/>
  <c r="BE47" i="82"/>
  <c r="BE46" i="82" s="1"/>
  <c r="BE19" i="82" s="1"/>
  <c r="BD47" i="82"/>
  <c r="BD46" i="82" s="1"/>
  <c r="BD19" i="82" s="1"/>
  <c r="BD35" i="82" s="1"/>
  <c r="BC47" i="82"/>
  <c r="BB47" i="82"/>
  <c r="BA47" i="82"/>
  <c r="AZ47" i="82"/>
  <c r="AY47" i="82"/>
  <c r="AY27" i="82" s="1"/>
  <c r="BJ46" i="82"/>
  <c r="BJ19" i="82" s="1"/>
  <c r="BJ35" i="82" s="1"/>
  <c r="BI46" i="82"/>
  <c r="BI19" i="82" s="1"/>
  <c r="BI35" i="82" s="1"/>
  <c r="BH46" i="82"/>
  <c r="BH19" i="82" s="1"/>
  <c r="BH35" i="82" s="1"/>
  <c r="BC46" i="82"/>
  <c r="BB46" i="82"/>
  <c r="BB19" i="82" s="1"/>
  <c r="BB35" i="82" s="1"/>
  <c r="BA46" i="82"/>
  <c r="BA19" i="82" s="1"/>
  <c r="BA35" i="82" s="1"/>
  <c r="AZ46" i="82"/>
  <c r="AZ19" i="82" s="1"/>
  <c r="AZ35" i="82" s="1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Y44" i="82" a="1"/>
  <c r="AY44" i="82" s="1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J101" i="82"/>
  <c r="AI101" i="82"/>
  <c r="AH101" i="82"/>
  <c r="AG101" i="82"/>
  <c r="AB101" i="82"/>
  <c r="AA101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U51" i="82"/>
  <c r="AU61" i="82" s="1"/>
  <c r="AT51" i="82"/>
  <c r="AT61" i="82" s="1"/>
  <c r="AS51" i="82"/>
  <c r="AS62" i="82" s="1"/>
  <c r="AM51" i="82"/>
  <c r="AM63" i="82" s="1"/>
  <c r="AX47" i="82"/>
  <c r="AX46" i="82" s="1"/>
  <c r="AW47" i="82"/>
  <c r="AW46" i="82" s="1"/>
  <c r="AV47" i="82"/>
  <c r="AV46" i="82" s="1"/>
  <c r="AU47" i="82"/>
  <c r="AU46" i="82" s="1"/>
  <c r="AU19" i="82" s="1"/>
  <c r="AT47" i="82"/>
  <c r="AT46" i="82" s="1"/>
  <c r="AT19" i="82" s="1"/>
  <c r="AS47" i="82"/>
  <c r="AS46" i="82" s="1"/>
  <c r="AS19" i="82" s="1"/>
  <c r="AR47" i="82"/>
  <c r="AR27" i="82" s="1"/>
  <c r="AQ47" i="82"/>
  <c r="AQ92" i="82" s="1"/>
  <c r="AP47" i="82"/>
  <c r="AP92" i="82" s="1"/>
  <c r="AO47" i="82"/>
  <c r="AO27" i="82" s="1"/>
  <c r="AN47" i="82"/>
  <c r="AN27" i="82" s="1"/>
  <c r="AM47" i="82"/>
  <c r="AM46" i="82" s="1"/>
  <c r="AM19" i="82" s="1"/>
  <c r="AQ46" i="82"/>
  <c r="AQ19" i="82" s="1"/>
  <c r="AP46" i="82"/>
  <c r="AP19" i="82" s="1"/>
  <c r="AO46" i="82"/>
  <c r="AO51" i="82" s="1"/>
  <c r="AN46" i="82"/>
  <c r="AN51" i="82" s="1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BJ27" i="82"/>
  <c r="BI27" i="82"/>
  <c r="BH27" i="82"/>
  <c r="BD27" i="82"/>
  <c r="BC27" i="82"/>
  <c r="BC35" i="82" s="1"/>
  <c r="BB27" i="82"/>
  <c r="BA27" i="82"/>
  <c r="AZ27" i="82"/>
  <c r="AV27" i="82"/>
  <c r="AU27" i="82"/>
  <c r="AT27" i="82"/>
  <c r="AQ27" i="82"/>
  <c r="AM27" i="82"/>
  <c r="BC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16" i="82"/>
  <c r="BJ115" i="82" s="1"/>
  <c r="BI116" i="82"/>
  <c r="BI115" i="82" s="1"/>
  <c r="BH116" i="82"/>
  <c r="BG116" i="82"/>
  <c r="BA116" i="82"/>
  <c r="BA115" i="82" s="1"/>
  <c r="AZ116" i="82"/>
  <c r="AZ115" i="82" s="1"/>
  <c r="AY116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E97" i="82"/>
  <c r="BK122" i="82"/>
  <c r="BE96" i="82"/>
  <c r="AZ97" i="82"/>
  <c r="BA97" i="82"/>
  <c r="BA96" i="82" s="1"/>
  <c r="BA28" i="82" s="1"/>
  <c r="AY97" i="82"/>
  <c r="AY96" i="82" s="1"/>
  <c r="BB116" i="82"/>
  <c r="BF116" i="82"/>
  <c r="BK127" i="82"/>
  <c r="BC116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8" i="46" s="1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58" i="46" s="1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BH126" i="82" s="1"/>
  <c r="A248" i="46"/>
  <c r="F246" i="46"/>
  <c r="F245" i="46"/>
  <c r="G245" i="46" s="1"/>
  <c r="D244" i="46"/>
  <c r="F244" i="46" s="1"/>
  <c r="A241" i="46"/>
  <c r="E239" i="46"/>
  <c r="B239" i="46"/>
  <c r="A239" i="46"/>
  <c r="D238" i="46"/>
  <c r="D239" i="46" s="1"/>
  <c r="F237" i="46"/>
  <c r="D236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B200" i="46" s="1"/>
  <c r="A198" i="46"/>
  <c r="F196" i="46"/>
  <c r="F195" i="46"/>
  <c r="G195" i="46" s="1"/>
  <c r="D194" i="46"/>
  <c r="D198" i="46" s="1"/>
  <c r="A191" i="46"/>
  <c r="E189" i="46"/>
  <c r="B189" i="46"/>
  <c r="A189" i="46"/>
  <c r="D188" i="46"/>
  <c r="F188" i="46" s="1"/>
  <c r="G188" i="46"/>
  <c r="F187" i="46"/>
  <c r="D186" i="46"/>
  <c r="B183" i="46"/>
  <c r="A183" i="46"/>
  <c r="F181" i="46"/>
  <c r="F180" i="46"/>
  <c r="F179" i="46"/>
  <c r="D178" i="46"/>
  <c r="D183" i="46" s="1"/>
  <c r="D200" i="46" s="1"/>
  <c r="A175" i="46"/>
  <c r="E173" i="46"/>
  <c r="B173" i="46"/>
  <c r="B175" i="46" s="1"/>
  <c r="A173" i="46"/>
  <c r="F171" i="46"/>
  <c r="F170" i="46"/>
  <c r="G170" i="46" s="1"/>
  <c r="D169" i="46"/>
  <c r="D173" i="46" s="1"/>
  <c r="A166" i="46"/>
  <c r="E164" i="46"/>
  <c r="B164" i="46"/>
  <c r="A164" i="46"/>
  <c r="D163" i="46"/>
  <c r="F163" i="46" s="1"/>
  <c r="F162" i="46"/>
  <c r="D161" i="46"/>
  <c r="F161" i="46" s="1"/>
  <c r="G161" i="46" s="1"/>
  <c r="B158" i="46"/>
  <c r="B166" i="46" s="1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A141" i="46"/>
  <c r="E139" i="46"/>
  <c r="B139" i="46"/>
  <c r="A139" i="46"/>
  <c r="D138" i="46"/>
  <c r="F138" i="46" s="1"/>
  <c r="G138" i="46" s="1"/>
  <c r="F137" i="46"/>
  <c r="D136" i="46"/>
  <c r="D139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F123" i="46" s="1"/>
  <c r="A116" i="46"/>
  <c r="E114" i="46"/>
  <c r="B114" i="46"/>
  <c r="A114" i="46"/>
  <c r="D113" i="46"/>
  <c r="AK67" i="49" s="1"/>
  <c r="F112" i="46"/>
  <c r="D111" i="46"/>
  <c r="B108" i="46"/>
  <c r="A108" i="46"/>
  <c r="F107" i="46"/>
  <c r="F106" i="46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AM67" i="49"/>
  <c r="AO67" i="49"/>
  <c r="B191" i="46"/>
  <c r="G219" i="46"/>
  <c r="F248" i="46"/>
  <c r="G244" i="46"/>
  <c r="F236" i="46"/>
  <c r="G236" i="46" s="1"/>
  <c r="D223" i="46"/>
  <c r="D248" i="46"/>
  <c r="F186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B98" i="46"/>
  <c r="A98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F72" i="48" s="1"/>
  <c r="BF81" i="48" s="1"/>
  <c r="BE70" i="48"/>
  <c r="BD70" i="48"/>
  <c r="BD72" i="48" s="1"/>
  <c r="BD81" i="48" s="1"/>
  <c r="BC70" i="48"/>
  <c r="BC72" i="48" s="1"/>
  <c r="BB70" i="48"/>
  <c r="BB72" i="48" s="1"/>
  <c r="BB81" i="48" s="1"/>
  <c r="BA70" i="48"/>
  <c r="BA72" i="48" s="1"/>
  <c r="BA81" i="48" s="1"/>
  <c r="AZ70" i="48"/>
  <c r="AZ72" i="48" s="1"/>
  <c r="AZ81" i="48" s="1"/>
  <c r="AY70" i="48"/>
  <c r="AY72" i="48" s="1"/>
  <c r="AX70" i="48"/>
  <c r="AX72" i="48" s="1"/>
  <c r="AW70" i="48"/>
  <c r="AV70" i="48"/>
  <c r="AU70" i="48"/>
  <c r="AU72" i="48" s="1"/>
  <c r="AU81" i="48" s="1"/>
  <c r="AT70" i="48"/>
  <c r="AT72" i="48" s="1"/>
  <c r="AS70" i="48"/>
  <c r="AS72" i="48" s="1"/>
  <c r="AS71" i="48" s="1"/>
  <c r="AS75" i="48" s="1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N72" i="48" s="1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X54" i="48" s="1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E41" i="46" s="1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F33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A37" i="48"/>
  <c r="B41" i="51" s="1"/>
  <c r="B38" i="51"/>
  <c r="A43" i="48"/>
  <c r="A85" i="82" s="1"/>
  <c r="D98" i="46"/>
  <c r="AS59" i="48"/>
  <c r="BI72" i="48"/>
  <c r="BI81" i="48" s="1"/>
  <c r="AO51" i="48"/>
  <c r="BI58" i="48"/>
  <c r="AS54" i="48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BH61" i="48"/>
  <c r="AP72" i="48"/>
  <c r="AP71" i="48" s="1"/>
  <c r="AP75" i="48" s="1"/>
  <c r="AP77" i="48" s="1"/>
  <c r="AP59" i="48"/>
  <c r="AP58" i="48"/>
  <c r="BF60" i="48"/>
  <c r="BF51" i="48"/>
  <c r="BF54" i="48" s="1"/>
  <c r="AX59" i="48"/>
  <c r="AX61" i="48"/>
  <c r="AQ61" i="48"/>
  <c r="AQ51" i="48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58" i="48"/>
  <c r="BC51" i="48"/>
  <c r="BB51" i="48"/>
  <c r="BB54" i="48" s="1"/>
  <c r="AO58" i="48"/>
  <c r="AN59" i="48"/>
  <c r="AN61" i="48"/>
  <c r="AN58" i="48"/>
  <c r="AN51" i="48"/>
  <c r="AV72" i="48"/>
  <c r="AV81" i="48" s="1"/>
  <c r="AV59" i="48"/>
  <c r="AV61" i="48"/>
  <c r="AV58" i="48"/>
  <c r="AV51" i="48"/>
  <c r="AV54" i="48" s="1"/>
  <c r="BD61" i="48"/>
  <c r="BD58" i="48"/>
  <c r="BD51" i="48"/>
  <c r="BE51" i="48"/>
  <c r="BE54" i="48" s="1"/>
  <c r="BE60" i="48"/>
  <c r="AW61" i="48"/>
  <c r="AZ61" i="48"/>
  <c r="AS61" i="48"/>
  <c r="BA61" i="48"/>
  <c r="BA60" i="48"/>
  <c r="BI61" i="48"/>
  <c r="BI60" i="48"/>
  <c r="D48" i="46"/>
  <c r="BH71" i="48"/>
  <c r="BH75" i="48" s="1"/>
  <c r="BH77" i="48" s="1"/>
  <c r="BG71" i="48"/>
  <c r="BG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D10" i="31" s="1"/>
  <c r="H12" i="30"/>
  <c r="G12" i="30"/>
  <c r="G14" i="30"/>
  <c r="F12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0" i="58"/>
  <c r="C79" i="91"/>
  <c r="C45" i="92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F44" i="92" s="1"/>
  <c r="BE38" i="58"/>
  <c r="BE77" i="91" s="1"/>
  <c r="BE44" i="92" s="1"/>
  <c r="BD38" i="58"/>
  <c r="BD77" i="91"/>
  <c r="BD44" i="92" s="1"/>
  <c r="BC38" i="58"/>
  <c r="BB38" i="58"/>
  <c r="BA38" i="58"/>
  <c r="BA77" i="91" s="1"/>
  <c r="AZ38" i="58"/>
  <c r="AY38" i="58"/>
  <c r="AY77" i="91"/>
  <c r="AX38" i="58"/>
  <c r="AW38" i="58"/>
  <c r="AW77" i="91" s="1"/>
  <c r="AW44" i="92" s="1"/>
  <c r="AV38" i="58"/>
  <c r="AV77" i="91" s="1"/>
  <c r="AV44" i="92" s="1"/>
  <c r="AU38" i="58"/>
  <c r="AT38" i="58"/>
  <c r="AT77" i="91" s="1"/>
  <c r="AT44" i="92" s="1"/>
  <c r="AS38" i="58"/>
  <c r="AS77" i="91" s="1"/>
  <c r="AS44" i="92" s="1"/>
  <c r="AR38" i="58"/>
  <c r="AR77" i="91" s="1"/>
  <c r="AR44" i="92" s="1"/>
  <c r="AQ38" i="58"/>
  <c r="AQ77" i="91"/>
  <c r="AQ44" i="92" s="1"/>
  <c r="AP38" i="58"/>
  <c r="AO38" i="58"/>
  <c r="AO77" i="91" s="1"/>
  <c r="AN38" i="58"/>
  <c r="AM38" i="58"/>
  <c r="AL38" i="58"/>
  <c r="AK38" i="58"/>
  <c r="AK77" i="91"/>
  <c r="AK44" i="92" s="1"/>
  <c r="AJ38" i="58"/>
  <c r="AI38" i="58"/>
  <c r="AI77" i="91" s="1"/>
  <c r="AI44" i="92" s="1"/>
  <c r="AH38" i="58"/>
  <c r="AH77" i="91" s="1"/>
  <c r="AH44" i="92" s="1"/>
  <c r="AG38" i="58"/>
  <c r="AG77" i="91"/>
  <c r="AG44" i="92" s="1"/>
  <c r="AF38" i="58"/>
  <c r="AF77" i="91" s="1"/>
  <c r="AF44" i="92" s="1"/>
  <c r="AE38" i="58"/>
  <c r="AD38" i="58"/>
  <c r="AC38" i="58"/>
  <c r="AC77" i="91" s="1"/>
  <c r="AC44" i="92" s="1"/>
  <c r="AB38" i="58"/>
  <c r="AC135" i="59" s="1"/>
  <c r="AA38" i="58"/>
  <c r="AA77" i="91" s="1"/>
  <c r="AA44" i="92" s="1"/>
  <c r="Z38" i="58"/>
  <c r="Z77" i="91"/>
  <c r="Y38" i="58"/>
  <c r="Y77" i="91"/>
  <c r="Y44" i="92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Q44" i="92" s="1"/>
  <c r="P38" i="58"/>
  <c r="P77" i="91" s="1"/>
  <c r="O38" i="58"/>
  <c r="O42" i="58" s="1"/>
  <c r="O81" i="91" s="1"/>
  <c r="O46" i="92" s="1"/>
  <c r="N38" i="58"/>
  <c r="M38" i="58"/>
  <c r="M77" i="91" s="1"/>
  <c r="M44" i="92" s="1"/>
  <c r="L38" i="58"/>
  <c r="L77" i="91"/>
  <c r="L44" i="92" s="1"/>
  <c r="K38" i="58"/>
  <c r="K77" i="91" s="1"/>
  <c r="K44" i="92" s="1"/>
  <c r="J38" i="58"/>
  <c r="I38" i="58"/>
  <c r="I77" i="91" s="1"/>
  <c r="I44" i="92" s="1"/>
  <c r="H38" i="58"/>
  <c r="H77" i="91"/>
  <c r="H44" i="92" s="1"/>
  <c r="G38" i="58"/>
  <c r="G77" i="91" s="1"/>
  <c r="F38" i="58"/>
  <c r="E38" i="58"/>
  <c r="E77" i="91"/>
  <c r="E44" i="92" s="1"/>
  <c r="D38" i="58"/>
  <c r="C38" i="58"/>
  <c r="BK31" i="58"/>
  <c r="BK70" i="91"/>
  <c r="BJ31" i="58"/>
  <c r="BI31" i="58"/>
  <c r="BI70" i="91" s="1"/>
  <c r="BI43" i="92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C43" i="92" s="1"/>
  <c r="BB31" i="58"/>
  <c r="BA31" i="58"/>
  <c r="BA70" i="91" s="1"/>
  <c r="AZ31" i="58"/>
  <c r="AY31" i="58"/>
  <c r="AX31" i="58"/>
  <c r="AX70" i="91" s="1"/>
  <c r="AX43" i="92" s="1"/>
  <c r="AW31" i="58"/>
  <c r="AW70" i="91"/>
  <c r="AW43" i="92" s="1"/>
  <c r="AV31" i="58"/>
  <c r="AV70" i="91" s="1"/>
  <c r="AV43" i="92" s="1"/>
  <c r="AU31" i="58"/>
  <c r="AU70" i="91" s="1"/>
  <c r="AU43" i="92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M43" i="92" s="1"/>
  <c r="AL31" i="58"/>
  <c r="AK31" i="58"/>
  <c r="AK70" i="91" s="1"/>
  <c r="AK43" i="92" s="1"/>
  <c r="AJ31" i="58"/>
  <c r="AI31" i="58"/>
  <c r="AH31" i="58"/>
  <c r="AH70" i="91" s="1"/>
  <c r="AH43" i="92" s="1"/>
  <c r="AG31" i="58"/>
  <c r="AG70" i="91"/>
  <c r="AG43" i="92" s="1"/>
  <c r="AF31" i="58"/>
  <c r="AF70" i="91" s="1"/>
  <c r="AE31" i="58"/>
  <c r="AE70" i="91" s="1"/>
  <c r="AE43" i="92" s="1"/>
  <c r="AD31" i="58"/>
  <c r="AC31" i="58"/>
  <c r="AC70" i="91"/>
  <c r="AB31" i="58"/>
  <c r="AA31" i="58"/>
  <c r="Z31" i="58"/>
  <c r="Z70" i="91" s="1"/>
  <c r="Z43" i="92" s="1"/>
  <c r="Y31" i="58"/>
  <c r="X31" i="58"/>
  <c r="W31" i="58"/>
  <c r="W70" i="91" s="1"/>
  <c r="W43" i="92" s="1"/>
  <c r="V31" i="58"/>
  <c r="U31" i="58"/>
  <c r="U70" i="91" s="1"/>
  <c r="U43" i="92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H43" i="92" s="1"/>
  <c r="G31" i="58"/>
  <c r="G70" i="91" s="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BB44" i="92" s="1"/>
  <c r="AZ77" i="91"/>
  <c r="AZ44" i="92" s="1"/>
  <c r="AX77" i="91"/>
  <c r="AX44" i="92" s="1"/>
  <c r="AU77" i="91"/>
  <c r="AP77" i="91"/>
  <c r="AP44" i="92" s="1"/>
  <c r="AN77" i="91"/>
  <c r="AM77" i="91"/>
  <c r="AM44" i="92" s="1"/>
  <c r="AL77" i="91"/>
  <c r="AL44" i="92" s="1"/>
  <c r="AJ77" i="91"/>
  <c r="AJ44" i="92"/>
  <c r="AE77" i="91"/>
  <c r="AD77" i="91"/>
  <c r="AD44" i="92" s="1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/>
  <c r="AL70" i="91"/>
  <c r="AJ70" i="91"/>
  <c r="AJ43" i="92" s="1"/>
  <c r="AI70" i="91"/>
  <c r="AI43" i="92"/>
  <c r="AD70" i="91"/>
  <c r="AB70" i="91"/>
  <c r="AA70" i="91"/>
  <c r="Y70" i="91"/>
  <c r="Y43" i="92"/>
  <c r="X70" i="91"/>
  <c r="X43" i="92" s="1"/>
  <c r="V70" i="91"/>
  <c r="T70" i="91"/>
  <c r="S70" i="91"/>
  <c r="S43" i="92" s="1"/>
  <c r="N70" i="91"/>
  <c r="N43" i="92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W138" i="59" s="1"/>
  <c r="AV135" i="59"/>
  <c r="AT135" i="59"/>
  <c r="AS135" i="59"/>
  <c r="AR135" i="59"/>
  <c r="AQ135" i="59"/>
  <c r="AQ138" i="59" s="1"/>
  <c r="AP135" i="59"/>
  <c r="AO135" i="59"/>
  <c r="AN135" i="59"/>
  <c r="AM135" i="59"/>
  <c r="AL135" i="59"/>
  <c r="AK135" i="59"/>
  <c r="AJ135" i="59"/>
  <c r="AI135" i="59"/>
  <c r="AI138" i="59" s="1"/>
  <c r="AH135" i="59"/>
  <c r="AG135" i="59"/>
  <c r="AF135" i="59"/>
  <c r="AE135" i="59"/>
  <c r="AD135" i="59"/>
  <c r="AB135" i="59"/>
  <c r="AA135" i="59"/>
  <c r="AA138" i="59" s="1"/>
  <c r="Z135" i="59"/>
  <c r="Y135" i="59"/>
  <c r="X135" i="59"/>
  <c r="W135" i="59"/>
  <c r="V135" i="59"/>
  <c r="U135" i="59"/>
  <c r="T135" i="59"/>
  <c r="S135" i="59"/>
  <c r="R135" i="59"/>
  <c r="Q135" i="59"/>
  <c r="F31" i="59" s="1"/>
  <c r="E41" i="116" s="1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 s="1"/>
  <c r="H40" i="116" s="1"/>
  <c r="BB134" i="59"/>
  <c r="BA134" i="59"/>
  <c r="AZ134" i="59"/>
  <c r="AY134" i="59"/>
  <c r="AX134" i="59"/>
  <c r="AW134" i="59"/>
  <c r="AV134" i="59"/>
  <c r="AU134" i="59"/>
  <c r="H30" i="59" s="1"/>
  <c r="G40" i="116" s="1"/>
  <c r="AT134" i="59"/>
  <c r="AS134" i="59"/>
  <c r="AR134" i="59"/>
  <c r="AQ134" i="59"/>
  <c r="AP134" i="59"/>
  <c r="AO134" i="59"/>
  <c r="AN134" i="59"/>
  <c r="AM134" i="59"/>
  <c r="AM138" i="59" s="1"/>
  <c r="AL134" i="59"/>
  <c r="AK134" i="59"/>
  <c r="AJ134" i="59"/>
  <c r="AI134" i="59"/>
  <c r="AH134" i="59"/>
  <c r="AG134" i="59"/>
  <c r="AF134" i="59"/>
  <c r="AE134" i="59"/>
  <c r="G30" i="59" s="1"/>
  <c r="F40" i="116" s="1"/>
  <c r="AD134" i="59"/>
  <c r="AC134" i="59"/>
  <c r="AB134" i="59"/>
  <c r="AA134" i="59"/>
  <c r="Z134" i="59"/>
  <c r="Y134" i="59"/>
  <c r="X134" i="59"/>
  <c r="W134" i="59"/>
  <c r="W138" i="59" s="1"/>
  <c r="V134" i="59"/>
  <c r="U134" i="59"/>
  <c r="T134" i="59"/>
  <c r="S134" i="59"/>
  <c r="R134" i="59"/>
  <c r="Q134" i="59"/>
  <c r="P134" i="59"/>
  <c r="O134" i="59"/>
  <c r="O138" i="59" s="1"/>
  <c r="N134" i="59"/>
  <c r="M134" i="59"/>
  <c r="L134" i="59"/>
  <c r="K134" i="59"/>
  <c r="J134" i="59"/>
  <c r="I134" i="59"/>
  <c r="H134" i="59"/>
  <c r="G134" i="59"/>
  <c r="G138" i="59" s="1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 s="1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AU14" i="30"/>
  <c r="AH38" i="30"/>
  <c r="AS38" i="30"/>
  <c r="AX38" i="30"/>
  <c r="E38" i="30"/>
  <c r="C36" i="31"/>
  <c r="C18" i="31"/>
  <c r="L38" i="30"/>
  <c r="BH38" i="30"/>
  <c r="C32" i="91"/>
  <c r="I14" i="30"/>
  <c r="BN14" i="30" s="1"/>
  <c r="BO38" i="30" s="1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 s="1"/>
  <c r="BK46" i="92" s="1"/>
  <c r="BK136" i="59"/>
  <c r="BJ42" i="58"/>
  <c r="BJ81" i="91" s="1"/>
  <c r="BJ46" i="92" s="1"/>
  <c r="BJ79" i="91"/>
  <c r="BJ45" i="92"/>
  <c r="BJ136" i="59"/>
  <c r="BJ138" i="59"/>
  <c r="BI79" i="91"/>
  <c r="BI45" i="92"/>
  <c r="BI42" i="58"/>
  <c r="BI81" i="91" s="1"/>
  <c r="BI46" i="92" s="1"/>
  <c r="BI136" i="59"/>
  <c r="BI138" i="59"/>
  <c r="BH42" i="58"/>
  <c r="BH81" i="91" s="1"/>
  <c r="BH46" i="92" s="1"/>
  <c r="BH79" i="91"/>
  <c r="BH45" i="92"/>
  <c r="BG79" i="91"/>
  <c r="BG45" i="92"/>
  <c r="BH136" i="59"/>
  <c r="BF42" i="58"/>
  <c r="BF81" i="91" s="1"/>
  <c r="BF46" i="92" s="1"/>
  <c r="BF79" i="91"/>
  <c r="BF45" i="92"/>
  <c r="BG136" i="59"/>
  <c r="BG138" i="59"/>
  <c r="BE42" i="58"/>
  <c r="BE81" i="91" s="1"/>
  <c r="BE46" i="92" s="1"/>
  <c r="BE79" i="91"/>
  <c r="BE45" i="92"/>
  <c r="BF136" i="59"/>
  <c r="BF138" i="59"/>
  <c r="BD42" i="58"/>
  <c r="BD81" i="91" s="1"/>
  <c r="BD46" i="92" s="1"/>
  <c r="BD79" i="91"/>
  <c r="BD45" i="92"/>
  <c r="BE136" i="59"/>
  <c r="BE138" i="59"/>
  <c r="BC42" i="58"/>
  <c r="BC81" i="91" s="1"/>
  <c r="BC46" i="92" s="1"/>
  <c r="BC79" i="91"/>
  <c r="BC45" i="92"/>
  <c r="BD136" i="59"/>
  <c r="BD138" i="59"/>
  <c r="BB79" i="91"/>
  <c r="BB45" i="92"/>
  <c r="BB42" i="58"/>
  <c r="BB81" i="91" s="1"/>
  <c r="BB46" i="92" s="1"/>
  <c r="BC136" i="59"/>
  <c r="BA42" i="58"/>
  <c r="BA81" i="91" s="1"/>
  <c r="BA46" i="92" s="1"/>
  <c r="BA79" i="91"/>
  <c r="BA45" i="92"/>
  <c r="BB136" i="59"/>
  <c r="BB138" i="59"/>
  <c r="BA136" i="59"/>
  <c r="AZ42" i="58"/>
  <c r="AZ81" i="91" s="1"/>
  <c r="AZ46" i="92" s="1"/>
  <c r="AZ79" i="91"/>
  <c r="AY42" i="58"/>
  <c r="AY81" i="91" s="1"/>
  <c r="AY46" i="92" s="1"/>
  <c r="AY79" i="91"/>
  <c r="AY45" i="92"/>
  <c r="AZ136" i="59"/>
  <c r="AZ138" i="59"/>
  <c r="AX42" i="58"/>
  <c r="AX81" i="91" s="1"/>
  <c r="AX46" i="92" s="1"/>
  <c r="AX79" i="91"/>
  <c r="AX45" i="92"/>
  <c r="AY136" i="59"/>
  <c r="AY138" i="59"/>
  <c r="AW42" i="58"/>
  <c r="AW81" i="91" s="1"/>
  <c r="AW46" i="92" s="1"/>
  <c r="AW79" i="91"/>
  <c r="AW45" i="92"/>
  <c r="AX136" i="59"/>
  <c r="AX138" i="59"/>
  <c r="AV42" i="58"/>
  <c r="AV81" i="91" s="1"/>
  <c r="AV46" i="92" s="1"/>
  <c r="AV79" i="91"/>
  <c r="AV45" i="92"/>
  <c r="AW136" i="59"/>
  <c r="AU42" i="58"/>
  <c r="AU81" i="91" s="1"/>
  <c r="AU46" i="92" s="1"/>
  <c r="AU79" i="91"/>
  <c r="AU45" i="92"/>
  <c r="AV136" i="59"/>
  <c r="AV138" i="59"/>
  <c r="AT42" i="58"/>
  <c r="AT81" i="91" s="1"/>
  <c r="AT46" i="92" s="1"/>
  <c r="AT79" i="91"/>
  <c r="AT45" i="92"/>
  <c r="AU136" i="59"/>
  <c r="AS42" i="58"/>
  <c r="AS81" i="91" s="1"/>
  <c r="AS46" i="92" s="1"/>
  <c r="AS79" i="91"/>
  <c r="AS45" i="92"/>
  <c r="AT136" i="59"/>
  <c r="AT138" i="59"/>
  <c r="AR42" i="58"/>
  <c r="AR81" i="91"/>
  <c r="AR46" i="92" s="1"/>
  <c r="AR79" i="91"/>
  <c r="AR45" i="92"/>
  <c r="AS136" i="59"/>
  <c r="AS138" i="59"/>
  <c r="AQ42" i="58"/>
  <c r="AQ81" i="91" s="1"/>
  <c r="AQ46" i="92" s="1"/>
  <c r="AQ79" i="91"/>
  <c r="AQ45" i="92"/>
  <c r="AR136" i="59"/>
  <c r="AR138" i="59"/>
  <c r="AP42" i="58"/>
  <c r="AP81" i="91" s="1"/>
  <c r="AP46" i="92" s="1"/>
  <c r="AP79" i="91"/>
  <c r="AP45" i="92"/>
  <c r="AQ136" i="59"/>
  <c r="AO42" i="58"/>
  <c r="AO81" i="91" s="1"/>
  <c r="AO46" i="92" s="1"/>
  <c r="AO79" i="91"/>
  <c r="AO45" i="92"/>
  <c r="AP136" i="59"/>
  <c r="AP138" i="59"/>
  <c r="AN42" i="58"/>
  <c r="AN81" i="91" s="1"/>
  <c r="AN46" i="92" s="1"/>
  <c r="AN79" i="91"/>
  <c r="AO136" i="59"/>
  <c r="AM42" i="58"/>
  <c r="AM81" i="91" s="1"/>
  <c r="AM46" i="92" s="1"/>
  <c r="AM79" i="91"/>
  <c r="AM45" i="92"/>
  <c r="AN136" i="59"/>
  <c r="AN138" i="59"/>
  <c r="AL42" i="58"/>
  <c r="AL81" i="91" s="1"/>
  <c r="AL46" i="92" s="1"/>
  <c r="AL79" i="91"/>
  <c r="AL45" i="92"/>
  <c r="AM136" i="59"/>
  <c r="AK42" i="58"/>
  <c r="AK81" i="91" s="1"/>
  <c r="AK46" i="92" s="1"/>
  <c r="AK79" i="91"/>
  <c r="AK45" i="92"/>
  <c r="AL136" i="59"/>
  <c r="AL138" i="59"/>
  <c r="AJ42" i="58"/>
  <c r="AJ81" i="91" s="1"/>
  <c r="AJ46" i="92" s="1"/>
  <c r="AJ79" i="91"/>
  <c r="AJ45" i="92"/>
  <c r="AK136" i="59"/>
  <c r="AK138" i="59"/>
  <c r="AI42" i="58"/>
  <c r="AI81" i="91" s="1"/>
  <c r="AI46" i="92" s="1"/>
  <c r="AI79" i="91"/>
  <c r="AI45" i="92"/>
  <c r="AJ136" i="59"/>
  <c r="AJ138" i="59"/>
  <c r="AH42" i="58"/>
  <c r="AH81" i="91" s="1"/>
  <c r="AH46" i="92" s="1"/>
  <c r="AH79" i="91"/>
  <c r="AH45" i="92"/>
  <c r="AI136" i="59"/>
  <c r="AG42" i="58"/>
  <c r="AG81" i="91" s="1"/>
  <c r="AG46" i="92" s="1"/>
  <c r="AG79" i="91"/>
  <c r="AG45" i="92"/>
  <c r="AH136" i="59"/>
  <c r="AH138" i="59"/>
  <c r="AF42" i="58"/>
  <c r="AF81" i="91" s="1"/>
  <c r="AF46" i="92" s="1"/>
  <c r="AF79" i="91"/>
  <c r="AF45" i="92"/>
  <c r="AG136" i="59"/>
  <c r="AG138" i="59"/>
  <c r="AE42" i="58"/>
  <c r="AE81" i="91"/>
  <c r="AE46" i="92" s="1"/>
  <c r="AE79" i="91"/>
  <c r="AE45" i="92"/>
  <c r="AF136" i="59"/>
  <c r="AF138" i="59"/>
  <c r="AD42" i="58"/>
  <c r="AD81" i="91" s="1"/>
  <c r="AD46" i="92" s="1"/>
  <c r="AD79" i="91"/>
  <c r="AD45" i="92"/>
  <c r="AE136" i="59"/>
  <c r="AC42" i="58"/>
  <c r="AC81" i="91" s="1"/>
  <c r="AC46" i="92" s="1"/>
  <c r="AC79" i="91"/>
  <c r="AC45" i="92"/>
  <c r="AD136" i="59"/>
  <c r="AD138" i="59"/>
  <c r="AB42" i="58"/>
  <c r="AB81" i="91" s="1"/>
  <c r="AB46" i="92" s="1"/>
  <c r="AB79" i="91"/>
  <c r="AC136" i="59"/>
  <c r="AA42" i="58"/>
  <c r="AA81" i="91" s="1"/>
  <c r="AA46" i="92" s="1"/>
  <c r="AA79" i="91"/>
  <c r="AA45" i="92"/>
  <c r="AB136" i="59"/>
  <c r="AB138" i="59"/>
  <c r="Z42" i="58"/>
  <c r="Z81" i="91" s="1"/>
  <c r="Z46" i="92" s="1"/>
  <c r="Z79" i="91"/>
  <c r="Z45" i="92"/>
  <c r="AA136" i="59"/>
  <c r="Y42" i="58"/>
  <c r="Y81" i="91" s="1"/>
  <c r="Y46" i="92" s="1"/>
  <c r="Y79" i="91"/>
  <c r="Y45" i="92"/>
  <c r="Z136" i="59"/>
  <c r="Z138" i="59"/>
  <c r="X42" i="58"/>
  <c r="X81" i="91" s="1"/>
  <c r="X46" i="92" s="1"/>
  <c r="X79" i="91"/>
  <c r="X45" i="92"/>
  <c r="Y136" i="59"/>
  <c r="Y138" i="59"/>
  <c r="W42" i="58"/>
  <c r="W81" i="91" s="1"/>
  <c r="W46" i="92" s="1"/>
  <c r="W79" i="91"/>
  <c r="W45" i="92"/>
  <c r="X136" i="59"/>
  <c r="X138" i="59"/>
  <c r="V42" i="58"/>
  <c r="V81" i="91"/>
  <c r="V46" i="92" s="1"/>
  <c r="V79" i="91"/>
  <c r="V45" i="92"/>
  <c r="W136" i="59"/>
  <c r="U42" i="58"/>
  <c r="U81" i="91" s="1"/>
  <c r="U46" i="92" s="1"/>
  <c r="U79" i="91"/>
  <c r="U45" i="92"/>
  <c r="V136" i="59"/>
  <c r="V138" i="59"/>
  <c r="T42" i="58"/>
  <c r="T81" i="91" s="1"/>
  <c r="T46" i="92" s="1"/>
  <c r="T79" i="91"/>
  <c r="T45" i="92"/>
  <c r="U136" i="59"/>
  <c r="U138" i="59"/>
  <c r="S79" i="91"/>
  <c r="S45" i="92"/>
  <c r="T136" i="59"/>
  <c r="T138" i="59"/>
  <c r="R42" i="58"/>
  <c r="R81" i="91" s="1"/>
  <c r="R46" i="92" s="1"/>
  <c r="R79" i="91"/>
  <c r="R45" i="92"/>
  <c r="S136" i="59"/>
  <c r="S138" i="59"/>
  <c r="Q42" i="58"/>
  <c r="Q81" i="91"/>
  <c r="Q46" i="92" s="1"/>
  <c r="Q79" i="91"/>
  <c r="Q45" i="92"/>
  <c r="R136" i="59"/>
  <c r="R138" i="59"/>
  <c r="P42" i="58"/>
  <c r="P81" i="91" s="1"/>
  <c r="P46" i="92" s="1"/>
  <c r="P79" i="91"/>
  <c r="Q136" i="59"/>
  <c r="O79" i="91"/>
  <c r="O45" i="92"/>
  <c r="P136" i="59"/>
  <c r="N42" i="58"/>
  <c r="N81" i="91" s="1"/>
  <c r="N46" i="92" s="1"/>
  <c r="N79" i="91"/>
  <c r="N45" i="92"/>
  <c r="O136" i="59"/>
  <c r="M42" i="58"/>
  <c r="M81" i="91" s="1"/>
  <c r="M46" i="92" s="1"/>
  <c r="M79" i="91"/>
  <c r="M45" i="92"/>
  <c r="N136" i="59"/>
  <c r="N138" i="59"/>
  <c r="L42" i="58"/>
  <c r="L81" i="91" s="1"/>
  <c r="L46" i="92" s="1"/>
  <c r="L79" i="91"/>
  <c r="L45" i="92"/>
  <c r="M136" i="59"/>
  <c r="M138" i="59"/>
  <c r="K79" i="91"/>
  <c r="K45" i="92"/>
  <c r="L136" i="59"/>
  <c r="L138" i="59"/>
  <c r="J42" i="58"/>
  <c r="J81" i="91" s="1"/>
  <c r="J46" i="92" s="1"/>
  <c r="J79" i="91"/>
  <c r="J45" i="92"/>
  <c r="K136" i="59"/>
  <c r="K138" i="59"/>
  <c r="I42" i="58"/>
  <c r="I81" i="91" s="1"/>
  <c r="I46" i="92" s="1"/>
  <c r="I79" i="91"/>
  <c r="I45" i="92"/>
  <c r="J136" i="59"/>
  <c r="J138" i="59"/>
  <c r="H42" i="58"/>
  <c r="H81" i="91" s="1"/>
  <c r="H46" i="92" s="1"/>
  <c r="H79" i="91"/>
  <c r="H45" i="92"/>
  <c r="I136" i="59"/>
  <c r="I138" i="59"/>
  <c r="G79" i="91"/>
  <c r="G45" i="92"/>
  <c r="H136" i="59"/>
  <c r="F42" i="58"/>
  <c r="F81" i="91" s="1"/>
  <c r="F46" i="92" s="1"/>
  <c r="F79" i="91"/>
  <c r="F45" i="92"/>
  <c r="G136" i="59"/>
  <c r="E42" i="58"/>
  <c r="E81" i="91" s="1"/>
  <c r="E46" i="92" s="1"/>
  <c r="E79" i="91"/>
  <c r="E45" i="92"/>
  <c r="F136" i="59"/>
  <c r="F138" i="59"/>
  <c r="D42" i="58"/>
  <c r="D81" i="91"/>
  <c r="D46" i="92" s="1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Y324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AP9" i="36"/>
  <c r="D29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X39" i="48"/>
  <c r="H43" i="51"/>
  <c r="AW39" i="48"/>
  <c r="AG39" i="48"/>
  <c r="AH39" i="48"/>
  <c r="AO39" i="48"/>
  <c r="AI39" i="48"/>
  <c r="AP39" i="48"/>
  <c r="AJ39" i="48"/>
  <c r="AS39" i="48"/>
  <c r="AC39" i="48"/>
  <c r="AK39" i="48"/>
  <c r="X27" i="50"/>
  <c r="BC39" i="48"/>
  <c r="AQ39" i="48"/>
  <c r="AR39" i="48"/>
  <c r="AT39" i="48"/>
  <c r="AD39" i="48"/>
  <c r="AL39" i="48"/>
  <c r="G43" i="51" s="1"/>
  <c r="P27" i="50"/>
  <c r="AM39" i="48"/>
  <c r="AU39" i="48"/>
  <c r="AE39" i="48"/>
  <c r="AN39" i="48"/>
  <c r="BD39" i="48"/>
  <c r="BA39" i="48"/>
  <c r="BB39" i="48"/>
  <c r="U80" i="82"/>
  <c r="BG39" i="48"/>
  <c r="BH39" i="48"/>
  <c r="O39" i="48"/>
  <c r="V80" i="82"/>
  <c r="AY39" i="48"/>
  <c r="BI39" i="48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BE39" i="48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X323" i="6"/>
  <c r="T131" i="91" s="1"/>
  <c r="T132" i="91" s="1"/>
  <c r="AK333" i="6"/>
  <c r="G96" i="68"/>
  <c r="O323" i="6"/>
  <c r="K131" i="91" s="1"/>
  <c r="K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 s="1"/>
  <c r="X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M39" i="50" s="1"/>
  <c r="BG27" i="50"/>
  <c r="BB27" i="50"/>
  <c r="BH27" i="50"/>
  <c r="BF27" i="50"/>
  <c r="BC27" i="50"/>
  <c r="BA27" i="50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N39" i="50"/>
  <c r="BN66" i="50"/>
  <c r="BC49" i="33"/>
  <c r="AP44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R60" i="48"/>
  <c r="AX60" i="48"/>
  <c r="AX63" i="48" s="1"/>
  <c r="AP60" i="48"/>
  <c r="AP63" i="48" s="1"/>
  <c r="AP65" i="48" s="1"/>
  <c r="AP66" i="48" s="1"/>
  <c r="AW60" i="48"/>
  <c r="AT60" i="48"/>
  <c r="AT63" i="48" s="1"/>
  <c r="AN60" i="48"/>
  <c r="AV60" i="48"/>
  <c r="AQ60" i="48"/>
  <c r="AM60" i="48"/>
  <c r="AS60" i="48"/>
  <c r="BC50" i="33"/>
  <c r="D63" i="59"/>
  <c r="D169" i="59"/>
  <c r="O13" i="33"/>
  <c r="AK31" i="33"/>
  <c r="D8" i="33"/>
  <c r="D18" i="34"/>
  <c r="C24" i="36"/>
  <c r="C25" i="36" s="1"/>
  <c r="D25" i="36" s="1"/>
  <c r="E25" i="36" s="1"/>
  <c r="D48" i="64"/>
  <c r="AY46" i="33"/>
  <c r="AL31" i="33"/>
  <c r="BG51" i="33"/>
  <c r="AD25" i="33"/>
  <c r="AG35" i="33"/>
  <c r="BM60" i="33"/>
  <c r="U15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BF55" i="33"/>
  <c r="BG55" i="33"/>
  <c r="P10" i="33"/>
  <c r="Q10" i="33"/>
  <c r="R10" i="33"/>
  <c r="BC52" i="33"/>
  <c r="BD52" i="33"/>
  <c r="H6" i="34"/>
  <c r="BB56" i="33"/>
  <c r="C48" i="64"/>
  <c r="C38" i="31"/>
  <c r="C18" i="34"/>
  <c r="D7" i="33"/>
  <c r="E41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AQ31" i="33"/>
  <c r="D65" i="59"/>
  <c r="BJ54" i="33"/>
  <c r="F20" i="64"/>
  <c r="F133" i="116"/>
  <c r="G135" i="116"/>
  <c r="AT42" i="33"/>
  <c r="T10" i="33"/>
  <c r="AZ45" i="33"/>
  <c r="BA45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G7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C75" i="116"/>
  <c r="X15" i="33"/>
  <c r="Y15" i="33"/>
  <c r="Y21" i="33"/>
  <c r="AI29" i="33"/>
  <c r="AE27" i="33"/>
  <c r="AC24" i="33"/>
  <c r="AF26" i="33"/>
  <c r="Z22" i="33"/>
  <c r="AN32" i="33"/>
  <c r="H135" i="116"/>
  <c r="AI35" i="33"/>
  <c r="F135" i="116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AK35" i="33"/>
  <c r="V17" i="33"/>
  <c r="D13" i="63"/>
  <c r="C156" i="116"/>
  <c r="Z19" i="33"/>
  <c r="D203" i="59"/>
  <c r="E40" i="28"/>
  <c r="C37" i="35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BK53" i="33"/>
  <c r="BL53" i="33"/>
  <c r="BM53" i="33"/>
  <c r="AG26" i="33"/>
  <c r="AV42" i="33"/>
  <c r="Z21" i="33"/>
  <c r="D5" i="34"/>
  <c r="D19" i="34"/>
  <c r="E56" i="63" s="1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K56" i="33"/>
  <c r="BG56" i="33"/>
  <c r="BH56" i="33"/>
  <c r="BI56" i="33"/>
  <c r="BJ56" i="33"/>
  <c r="D43" i="31"/>
  <c r="D20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R12" i="33"/>
  <c r="C39" i="35"/>
  <c r="AW42" i="33"/>
  <c r="W16" i="33"/>
  <c r="X16" i="33"/>
  <c r="W17" i="33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H13" i="33"/>
  <c r="BI13" i="33"/>
  <c r="BJ13" i="33"/>
  <c r="BK13" i="33"/>
  <c r="BL13" i="33"/>
  <c r="BM13" i="33"/>
  <c r="BL56" i="33"/>
  <c r="BM56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D14" i="63"/>
  <c r="C157" i="116"/>
  <c r="D58" i="63"/>
  <c r="C8" i="64"/>
  <c r="D101" i="59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C111" i="116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C123" i="116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R7" i="33"/>
  <c r="AS7" i="33"/>
  <c r="AT7" i="33"/>
  <c r="AU7" i="33"/>
  <c r="AV7" i="33"/>
  <c r="AW7" i="33"/>
  <c r="AX7" i="33"/>
  <c r="AY7" i="33"/>
  <c r="AZ7" i="33"/>
  <c r="BA7" i="33"/>
  <c r="BB7" i="33"/>
  <c r="BC7" i="33"/>
  <c r="BD7" i="33"/>
  <c r="BE7" i="33"/>
  <c r="BF7" i="33"/>
  <c r="BG7" i="33"/>
  <c r="BH7" i="33"/>
  <c r="BI7" i="33"/>
  <c r="BJ7" i="33"/>
  <c r="BK7" i="33"/>
  <c r="BL7" i="33"/>
  <c r="BM7" i="33"/>
  <c r="AZ101" i="82" l="1"/>
  <c r="BH101" i="82"/>
  <c r="E233" i="46"/>
  <c r="E241" i="46" s="1"/>
  <c r="BE101" i="82"/>
  <c r="BE106" i="82" s="1"/>
  <c r="BE109" i="82" s="1"/>
  <c r="BE110" i="82" s="1"/>
  <c r="BF101" i="82"/>
  <c r="AF101" i="82"/>
  <c r="AC101" i="82"/>
  <c r="AK101" i="82"/>
  <c r="AD101" i="82"/>
  <c r="BC97" i="82"/>
  <c r="BH97" i="82"/>
  <c r="F228" i="46"/>
  <c r="G228" i="46" s="1"/>
  <c r="D141" i="46"/>
  <c r="BE60" i="82"/>
  <c r="BF60" i="82"/>
  <c r="BG60" i="82"/>
  <c r="AZ60" i="82"/>
  <c r="BH60" i="82"/>
  <c r="BB60" i="82"/>
  <c r="BJ60" i="82"/>
  <c r="BC60" i="82"/>
  <c r="AY60" i="82"/>
  <c r="D175" i="46"/>
  <c r="E175" i="46"/>
  <c r="AM63" i="48"/>
  <c r="AV63" i="48"/>
  <c r="AV65" i="48" s="1"/>
  <c r="D12" i="31"/>
  <c r="I40" i="30"/>
  <c r="F69" i="33"/>
  <c r="G8" i="33"/>
  <c r="H8" i="33"/>
  <c r="H69" i="33" s="1"/>
  <c r="E17" i="34"/>
  <c r="E19" i="34" s="1"/>
  <c r="G44" i="92"/>
  <c r="AO44" i="92"/>
  <c r="G31" i="91"/>
  <c r="G31" i="59"/>
  <c r="F41" i="116" s="1"/>
  <c r="AC138" i="59"/>
  <c r="P44" i="92"/>
  <c r="E31" i="91"/>
  <c r="BA44" i="92"/>
  <c r="H31" i="91"/>
  <c r="S42" i="58"/>
  <c r="S81" i="91" s="1"/>
  <c r="S46" i="92" s="1"/>
  <c r="H135" i="59"/>
  <c r="P135" i="59"/>
  <c r="P138" i="59" s="1"/>
  <c r="AU135" i="59"/>
  <c r="AU138" i="59" s="1"/>
  <c r="H34" i="59" s="1"/>
  <c r="G44" i="116" s="1"/>
  <c r="K42" i="58"/>
  <c r="K81" i="91" s="1"/>
  <c r="K46" i="92" s="1"/>
  <c r="BH135" i="59"/>
  <c r="BK138" i="59"/>
  <c r="O77" i="91"/>
  <c r="O44" i="92" s="1"/>
  <c r="G42" i="58"/>
  <c r="G81" i="91" s="1"/>
  <c r="G46" i="92" s="1"/>
  <c r="BG42" i="58"/>
  <c r="BG81" i="91" s="1"/>
  <c r="BG46" i="92" s="1"/>
  <c r="AB77" i="91"/>
  <c r="F34" i="59"/>
  <c r="E44" i="116" s="1"/>
  <c r="BM134" i="59"/>
  <c r="AE138" i="59"/>
  <c r="BC138" i="59"/>
  <c r="F30" i="59"/>
  <c r="E40" i="116" s="1"/>
  <c r="P43" i="92"/>
  <c r="E30" i="91"/>
  <c r="AF43" i="92"/>
  <c r="F30" i="91"/>
  <c r="G43" i="92"/>
  <c r="D30" i="91"/>
  <c r="G30" i="91"/>
  <c r="AN43" i="92"/>
  <c r="BA43" i="92"/>
  <c r="H30" i="91"/>
  <c r="H33" i="91" s="1"/>
  <c r="H34" i="91" s="1"/>
  <c r="BA126" i="82"/>
  <c r="BI126" i="82"/>
  <c r="BB126" i="82"/>
  <c r="BJ126" i="82"/>
  <c r="BC126" i="82"/>
  <c r="BC128" i="82" s="1"/>
  <c r="BH128" i="82"/>
  <c r="BD126" i="82"/>
  <c r="BF126" i="82"/>
  <c r="BB128" i="82"/>
  <c r="AY126" i="82"/>
  <c r="BG126" i="82"/>
  <c r="AZ126" i="82"/>
  <c r="AD96" i="68"/>
  <c r="D123" i="46"/>
  <c r="G123" i="46" s="1"/>
  <c r="BH333" i="6"/>
  <c r="AB138" i="91"/>
  <c r="AB139" i="91" s="1"/>
  <c r="AN54" i="48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BG128" i="82"/>
  <c r="BF128" i="82"/>
  <c r="BE128" i="82"/>
  <c r="BI128" i="82"/>
  <c r="D241" i="46"/>
  <c r="D250" i="46"/>
  <c r="BD97" i="82"/>
  <c r="BG97" i="82"/>
  <c r="BG96" i="82" s="1"/>
  <c r="BG28" i="82" s="1"/>
  <c r="BD96" i="82"/>
  <c r="BD28" i="82" s="1"/>
  <c r="BH96" i="82"/>
  <c r="BH28" i="82" s="1"/>
  <c r="AZ96" i="82"/>
  <c r="AZ28" i="82" s="1"/>
  <c r="BC115" i="82"/>
  <c r="BC121" i="82" s="1"/>
  <c r="BC123" i="82" s="1"/>
  <c r="BE115" i="82"/>
  <c r="BE121" i="82" s="1"/>
  <c r="BE123" i="82" s="1"/>
  <c r="BF115" i="82"/>
  <c r="BF121" i="82" s="1"/>
  <c r="BF123" i="82" s="1"/>
  <c r="BC96" i="82"/>
  <c r="BC28" i="82" s="1"/>
  <c r="AY46" i="82"/>
  <c r="AY19" i="82" s="1"/>
  <c r="AY35" i="82" s="1"/>
  <c r="BG46" i="82"/>
  <c r="BG19" i="82" s="1"/>
  <c r="BG35" i="82" s="1"/>
  <c r="BE27" i="82"/>
  <c r="BE35" i="82" s="1"/>
  <c r="BF27" i="82"/>
  <c r="BF35" i="82" s="1"/>
  <c r="BE28" i="82"/>
  <c r="AY28" i="82"/>
  <c r="AV19" i="82"/>
  <c r="AV35" i="82" s="1"/>
  <c r="AV51" i="82"/>
  <c r="AW51" i="82"/>
  <c r="AW19" i="82"/>
  <c r="AW35" i="82" s="1"/>
  <c r="AP101" i="82"/>
  <c r="AP104" i="82"/>
  <c r="AP103" i="82"/>
  <c r="AP116" i="82"/>
  <c r="AP102" i="82"/>
  <c r="AP106" i="82" s="1"/>
  <c r="AP93" i="82"/>
  <c r="AX19" i="82"/>
  <c r="AX51" i="82"/>
  <c r="AN61" i="82"/>
  <c r="AN63" i="82"/>
  <c r="AN60" i="82"/>
  <c r="AN62" i="82"/>
  <c r="AN52" i="82"/>
  <c r="AQ101" i="82"/>
  <c r="AQ106" i="82" s="1"/>
  <c r="AQ104" i="82"/>
  <c r="AQ103" i="82"/>
  <c r="AQ116" i="82"/>
  <c r="AQ126" i="82" s="1"/>
  <c r="AQ128" i="82" s="1"/>
  <c r="AQ102" i="82"/>
  <c r="AQ93" i="82"/>
  <c r="AQ97" i="82" s="1"/>
  <c r="AQ96" i="82" s="1"/>
  <c r="AQ28" i="82" s="1"/>
  <c r="AO63" i="82"/>
  <c r="AO60" i="82"/>
  <c r="AO62" i="82"/>
  <c r="AO52" i="82"/>
  <c r="AO61" i="82"/>
  <c r="AP27" i="82"/>
  <c r="AP35" i="82" s="1"/>
  <c r="AM35" i="82"/>
  <c r="AU35" i="82"/>
  <c r="AQ51" i="82"/>
  <c r="AM52" i="82"/>
  <c r="AT52" i="82"/>
  <c r="AM60" i="82"/>
  <c r="AT62" i="82"/>
  <c r="AM92" i="82"/>
  <c r="AU92" i="82"/>
  <c r="AU52" i="82"/>
  <c r="AM61" i="82"/>
  <c r="AS60" i="82"/>
  <c r="AU62" i="82"/>
  <c r="AN92" i="82"/>
  <c r="AV92" i="82"/>
  <c r="AM62" i="82"/>
  <c r="AT60" i="82"/>
  <c r="AS63" i="82"/>
  <c r="AO92" i="82"/>
  <c r="AW92" i="82"/>
  <c r="AU60" i="82"/>
  <c r="AT63" i="82"/>
  <c r="AX92" i="82"/>
  <c r="AQ35" i="82"/>
  <c r="AS61" i="82"/>
  <c r="AU63" i="82"/>
  <c r="AN19" i="82"/>
  <c r="AN35" i="82" s="1"/>
  <c r="AW27" i="82"/>
  <c r="AR92" i="82"/>
  <c r="AO19" i="82"/>
  <c r="AO35" i="82" s="1"/>
  <c r="AX27" i="82"/>
  <c r="AS92" i="82"/>
  <c r="AT35" i="82"/>
  <c r="AP51" i="82"/>
  <c r="AS52" i="82"/>
  <c r="AT92" i="82"/>
  <c r="AT116" i="82"/>
  <c r="AS27" i="82"/>
  <c r="AS35" i="82" s="1"/>
  <c r="AR46" i="82"/>
  <c r="F204" i="46"/>
  <c r="D225" i="46"/>
  <c r="B250" i="46"/>
  <c r="B241" i="46"/>
  <c r="F233" i="46"/>
  <c r="G233" i="46" s="1"/>
  <c r="AX81" i="48"/>
  <c r="AX71" i="48"/>
  <c r="AX75" i="48" s="1"/>
  <c r="AX77" i="48" s="1"/>
  <c r="AS63" i="48"/>
  <c r="AS65" i="48" s="1"/>
  <c r="AS66" i="48" s="1"/>
  <c r="AG67" i="49"/>
  <c r="AX65" i="48"/>
  <c r="AX66" i="48" s="1"/>
  <c r="AK96" i="68"/>
  <c r="AQ54" i="48"/>
  <c r="AN67" i="49"/>
  <c r="AO63" i="48"/>
  <c r="BD54" i="48"/>
  <c r="AL67" i="49"/>
  <c r="B125" i="46"/>
  <c r="D150" i="46"/>
  <c r="AY128" i="82"/>
  <c r="AY115" i="82"/>
  <c r="AY121" i="82" s="1"/>
  <c r="AY123" i="82" s="1"/>
  <c r="AY81" i="48"/>
  <c r="AY71" i="48"/>
  <c r="AY75" i="48" s="1"/>
  <c r="AY77" i="48" s="1"/>
  <c r="AY88" i="48" s="1"/>
  <c r="BE71" i="48"/>
  <c r="BE75" i="48" s="1"/>
  <c r="BE77" i="48" s="1"/>
  <c r="F178" i="46"/>
  <c r="BA121" i="82"/>
  <c r="BA123" i="82" s="1"/>
  <c r="E200" i="46"/>
  <c r="F154" i="46"/>
  <c r="G154" i="46" s="1"/>
  <c r="E166" i="46"/>
  <c r="BA128" i="82"/>
  <c r="D189" i="46"/>
  <c r="AP97" i="82"/>
  <c r="BF97" i="82"/>
  <c r="BF96" i="82" s="1"/>
  <c r="BC81" i="48"/>
  <c r="BC71" i="48"/>
  <c r="BC75" i="48" s="1"/>
  <c r="BC77" i="48" s="1"/>
  <c r="AN81" i="48"/>
  <c r="AN71" i="48"/>
  <c r="AN75" i="48" s="1"/>
  <c r="AN77" i="48" s="1"/>
  <c r="AQ115" i="82"/>
  <c r="BD115" i="82"/>
  <c r="BD128" i="82"/>
  <c r="AU71" i="48"/>
  <c r="AU75" i="48" s="1"/>
  <c r="AU77" i="48" s="1"/>
  <c r="BI71" i="48"/>
  <c r="BI75" i="48" s="1"/>
  <c r="BI77" i="48" s="1"/>
  <c r="F96" i="46"/>
  <c r="F194" i="46"/>
  <c r="F198" i="46" s="1"/>
  <c r="BH115" i="82"/>
  <c r="BH121" i="82" s="1"/>
  <c r="BH123" i="82" s="1"/>
  <c r="BG115" i="82"/>
  <c r="BG121" i="82" s="1"/>
  <c r="BG123" i="82" s="1"/>
  <c r="Y96" i="68"/>
  <c r="D191" i="46"/>
  <c r="F108" i="46"/>
  <c r="F238" i="46"/>
  <c r="F239" i="46" s="1"/>
  <c r="BF71" i="48"/>
  <c r="BF75" i="48" s="1"/>
  <c r="BF77" i="48" s="1"/>
  <c r="D33" i="46"/>
  <c r="D50" i="46" s="1"/>
  <c r="F48" i="46"/>
  <c r="D69" i="46"/>
  <c r="D73" i="46" s="1"/>
  <c r="D164" i="46"/>
  <c r="D166" i="46" s="1"/>
  <c r="F223" i="46"/>
  <c r="G223" i="46" s="1"/>
  <c r="E150" i="46"/>
  <c r="F144" i="46"/>
  <c r="G144" i="46" s="1"/>
  <c r="AT115" i="82"/>
  <c r="G33" i="46"/>
  <c r="AR71" i="48"/>
  <c r="AR75" i="48" s="1"/>
  <c r="AR77" i="48" s="1"/>
  <c r="AR88" i="48" s="1"/>
  <c r="F78" i="46"/>
  <c r="G78" i="46" s="1"/>
  <c r="AX88" i="48"/>
  <c r="G119" i="46"/>
  <c r="E225" i="46"/>
  <c r="BB115" i="82"/>
  <c r="BB121" i="82" s="1"/>
  <c r="BB123" i="82" s="1"/>
  <c r="BB30" i="82" s="1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AZ54" i="48"/>
  <c r="AS81" i="48"/>
  <c r="F136" i="46"/>
  <c r="E141" i="46"/>
  <c r="BF59" i="48" s="1"/>
  <c r="BF63" i="48" s="1"/>
  <c r="BF65" i="48" s="1"/>
  <c r="BG77" i="48"/>
  <c r="BA54" i="48"/>
  <c r="F128" i="46"/>
  <c r="F133" i="46" s="1"/>
  <c r="G133" i="46" s="1"/>
  <c r="AW71" i="48"/>
  <c r="AW75" i="48" s="1"/>
  <c r="AW77" i="48" s="1"/>
  <c r="BH54" i="48"/>
  <c r="BH88" i="48" s="1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83" i="46"/>
  <c r="BA131" i="91"/>
  <c r="BA132" i="91" s="1"/>
  <c r="BE324" i="6"/>
  <c r="F50" i="46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AW54" i="48"/>
  <c r="AW88" i="48" s="1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I88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AW63" i="48"/>
  <c r="AQ63" i="48"/>
  <c r="AQ65" i="48" s="1"/>
  <c r="BL96" i="68"/>
  <c r="AQ138" i="91"/>
  <c r="AQ139" i="91" s="1"/>
  <c r="BD332" i="6"/>
  <c r="B116" i="46"/>
  <c r="BJ96" i="68"/>
  <c r="AO54" i="48"/>
  <c r="AE67" i="49"/>
  <c r="AN63" i="48"/>
  <c r="AN65" i="48" s="1"/>
  <c r="AR63" i="48"/>
  <c r="AR65" i="48" s="1"/>
  <c r="AL138" i="91"/>
  <c r="AL139" i="91" s="1"/>
  <c r="AN96" i="68"/>
  <c r="AH67" i="49"/>
  <c r="D114" i="46"/>
  <c r="AV66" i="48"/>
  <c r="AX89" i="48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BJ59" i="48"/>
  <c r="BJ63" i="48" s="1"/>
  <c r="BJ65" i="48" s="1"/>
  <c r="BA59" i="48"/>
  <c r="BA63" i="48" s="1"/>
  <c r="BA65" i="48" s="1"/>
  <c r="BA66" i="48" s="1"/>
  <c r="V324" i="6"/>
  <c r="R131" i="91"/>
  <c r="R132" i="91" s="1"/>
  <c r="R324" i="6"/>
  <c r="N131" i="91"/>
  <c r="N132" i="91" s="1"/>
  <c r="T332" i="6"/>
  <c r="R96" i="68"/>
  <c r="BF88" i="48"/>
  <c r="BG88" i="4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G163" i="46"/>
  <c r="F164" i="46"/>
  <c r="AT81" i="48"/>
  <c r="AT71" i="48"/>
  <c r="AT75" i="48" s="1"/>
  <c r="AT77" i="48" s="1"/>
  <c r="G54" i="46"/>
  <c r="F58" i="46"/>
  <c r="G239" i="46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B141" i="46"/>
  <c r="B150" i="46"/>
  <c r="B225" i="46"/>
  <c r="Y131" i="91"/>
  <c r="Y132" i="91" s="1"/>
  <c r="P333" i="6"/>
  <c r="AI323" i="6"/>
  <c r="B47" i="51"/>
  <c r="F125" i="46"/>
  <c r="B216" i="46"/>
  <c r="BD71" i="48"/>
  <c r="BD75" i="48" s="1"/>
  <c r="BD77" i="48" s="1"/>
  <c r="BD88" i="48" s="1"/>
  <c r="A61" i="82"/>
  <c r="B28" i="51"/>
  <c r="AU54" i="48"/>
  <c r="AQ81" i="48"/>
  <c r="AQ88" i="48" s="1"/>
  <c r="D108" i="46"/>
  <c r="F111" i="46"/>
  <c r="E125" i="46"/>
  <c r="F169" i="46"/>
  <c r="BG106" i="82"/>
  <c r="BG109" i="82" s="1"/>
  <c r="BG110" i="82" s="1"/>
  <c r="BI106" i="82"/>
  <c r="BI108" i="82" s="1"/>
  <c r="BI29" i="82" s="1"/>
  <c r="AZ106" i="82"/>
  <c r="AZ109" i="82" s="1"/>
  <c r="AZ110" i="82" s="1"/>
  <c r="BJ106" i="82"/>
  <c r="BJ109" i="82" s="1"/>
  <c r="BJ110" i="82" s="1"/>
  <c r="BD106" i="82"/>
  <c r="BD109" i="82" s="1"/>
  <c r="BD110" i="82" s="1"/>
  <c r="AY106" i="82"/>
  <c r="AY109" i="82" s="1"/>
  <c r="AY110" i="82" s="1"/>
  <c r="BA106" i="82"/>
  <c r="BB106" i="82"/>
  <c r="BH106" i="82"/>
  <c r="BH109" i="82" s="1"/>
  <c r="BH110" i="82" s="1"/>
  <c r="A49" i="82"/>
  <c r="A86" i="48"/>
  <c r="G186" i="46"/>
  <c r="F189" i="46"/>
  <c r="D116" i="46"/>
  <c r="F214" i="46"/>
  <c r="G211" i="46"/>
  <c r="A70" i="48"/>
  <c r="A114" i="82" s="1"/>
  <c r="A73" i="82"/>
  <c r="W96" i="68"/>
  <c r="AM54" i="48"/>
  <c r="D58" i="46"/>
  <c r="D83" i="46"/>
  <c r="F86" i="46"/>
  <c r="F139" i="46"/>
  <c r="G136" i="46"/>
  <c r="F148" i="46"/>
  <c r="G145" i="46"/>
  <c r="G238" i="46"/>
  <c r="BJ121" i="82"/>
  <c r="BJ123" i="82" s="1"/>
  <c r="AZ121" i="82"/>
  <c r="AZ123" i="82" s="1"/>
  <c r="AF67" i="49"/>
  <c r="BI121" i="82"/>
  <c r="BI123" i="82" s="1"/>
  <c r="BI30" i="82" s="1"/>
  <c r="AZ128" i="82"/>
  <c r="BJ128" i="82"/>
  <c r="BD121" i="82"/>
  <c r="BD123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F250" i="46" l="1"/>
  <c r="G250" i="46" s="1"/>
  <c r="E250" i="46"/>
  <c r="BB59" i="48"/>
  <c r="BB63" i="48" s="1"/>
  <c r="BB65" i="48" s="1"/>
  <c r="AY59" i="48"/>
  <c r="AY63" i="48" s="1"/>
  <c r="AY65" i="48" s="1"/>
  <c r="AQ109" i="82"/>
  <c r="AQ110" i="82" s="1"/>
  <c r="G128" i="46"/>
  <c r="F158" i="46"/>
  <c r="G158" i="46" s="1"/>
  <c r="AO65" i="48"/>
  <c r="AO66" i="48" s="1"/>
  <c r="Q41" i="30"/>
  <c r="BN41" i="30" s="1"/>
  <c r="G48" i="64"/>
  <c r="D11" i="33"/>
  <c r="D38" i="31"/>
  <c r="I38" i="31" s="1"/>
  <c r="BN40" i="30"/>
  <c r="F24" i="36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G18" i="34"/>
  <c r="D6" i="34" s="1"/>
  <c r="H38" i="28"/>
  <c r="F21" i="34"/>
  <c r="E27" i="36"/>
  <c r="I8" i="33"/>
  <c r="F38" i="28"/>
  <c r="C27" i="36"/>
  <c r="C26" i="36" s="1"/>
  <c r="D21" i="34"/>
  <c r="G69" i="33"/>
  <c r="F56" i="63"/>
  <c r="F17" i="34"/>
  <c r="F19" i="34" s="1"/>
  <c r="E20" i="34"/>
  <c r="J8" i="33"/>
  <c r="E33" i="91"/>
  <c r="E34" i="91" s="1"/>
  <c r="H31" i="59"/>
  <c r="G41" i="116" s="1"/>
  <c r="H138" i="59"/>
  <c r="E34" i="59" s="1"/>
  <c r="BM135" i="59"/>
  <c r="E31" i="59"/>
  <c r="G33" i="91"/>
  <c r="G34" i="91" s="1"/>
  <c r="I34" i="59"/>
  <c r="H44" i="116" s="1"/>
  <c r="F31" i="91"/>
  <c r="F33" i="91" s="1"/>
  <c r="F34" i="91" s="1"/>
  <c r="AB44" i="92"/>
  <c r="G34" i="59"/>
  <c r="F44" i="116" s="1"/>
  <c r="D31" i="91"/>
  <c r="D33" i="91" s="1"/>
  <c r="BH138" i="59"/>
  <c r="I31" i="59"/>
  <c r="H41" i="116" s="1"/>
  <c r="J30" i="59"/>
  <c r="K30" i="59" s="1"/>
  <c r="BM138" i="59"/>
  <c r="BG30" i="82"/>
  <c r="BD30" i="82"/>
  <c r="BH30" i="82"/>
  <c r="BF30" i="82"/>
  <c r="BE30" i="82"/>
  <c r="BC30" i="82"/>
  <c r="G83" i="46"/>
  <c r="AY30" i="82"/>
  <c r="BG108" i="82"/>
  <c r="BG29" i="82" s="1"/>
  <c r="BG31" i="82" s="1"/>
  <c r="BG16" i="82" s="1"/>
  <c r="BG30" i="52" s="1"/>
  <c r="BJ108" i="82"/>
  <c r="BJ29" i="82" s="1"/>
  <c r="F241" i="46"/>
  <c r="G241" i="46" s="1"/>
  <c r="AY108" i="82"/>
  <c r="AY29" i="82" s="1"/>
  <c r="BE108" i="82"/>
  <c r="BE29" i="82" s="1"/>
  <c r="BE31" i="82" s="1"/>
  <c r="BE16" i="82" s="1"/>
  <c r="BE30" i="52" s="1"/>
  <c r="AZ108" i="82"/>
  <c r="AZ29" i="82" s="1"/>
  <c r="BB109" i="82"/>
  <c r="BB110" i="82" s="1"/>
  <c r="BB108" i="82"/>
  <c r="BB29" i="82" s="1"/>
  <c r="BB31" i="82" s="1"/>
  <c r="BB16" i="82" s="1"/>
  <c r="BB30" i="52" s="1"/>
  <c r="BA109" i="82"/>
  <c r="BA110" i="82" s="1"/>
  <c r="BA108" i="82"/>
  <c r="BA29" i="82" s="1"/>
  <c r="BI109" i="82"/>
  <c r="BI110" i="82" s="1"/>
  <c r="BF106" i="82"/>
  <c r="BF109" i="82" s="1"/>
  <c r="BF110" i="82" s="1"/>
  <c r="BC106" i="82"/>
  <c r="BH108" i="82"/>
  <c r="BH29" i="82" s="1"/>
  <c r="BH31" i="82" s="1"/>
  <c r="BH16" i="82" s="1"/>
  <c r="BH30" i="52" s="1"/>
  <c r="BD108" i="82"/>
  <c r="BD29" i="82" s="1"/>
  <c r="BD31" i="82" s="1"/>
  <c r="BD16" i="82" s="1"/>
  <c r="BD30" i="52" s="1"/>
  <c r="BF28" i="82"/>
  <c r="AP63" i="82"/>
  <c r="AP60" i="82"/>
  <c r="AP62" i="82"/>
  <c r="AP52" i="82"/>
  <c r="AP61" i="82"/>
  <c r="AO102" i="82"/>
  <c r="AO93" i="82"/>
  <c r="AO97" i="82" s="1"/>
  <c r="AO96" i="82" s="1"/>
  <c r="AO28" i="82" s="1"/>
  <c r="AO101" i="82"/>
  <c r="AO106" i="82" s="1"/>
  <c r="AO109" i="82" s="1"/>
  <c r="AO110" i="82" s="1"/>
  <c r="AO104" i="82"/>
  <c r="AO103" i="82"/>
  <c r="AO116" i="82"/>
  <c r="AO126" i="82" s="1"/>
  <c r="AO128" i="82" s="1"/>
  <c r="AQ60" i="82"/>
  <c r="AQ62" i="82"/>
  <c r="AQ52" i="82"/>
  <c r="AQ61" i="82"/>
  <c r="AQ63" i="82"/>
  <c r="AP115" i="82"/>
  <c r="AP119" i="82" s="1"/>
  <c r="AP121" i="82" s="1"/>
  <c r="AP123" i="82" s="1"/>
  <c r="AP126" i="82"/>
  <c r="AP128" i="82" s="1"/>
  <c r="AP30" i="82" s="1"/>
  <c r="AS104" i="82"/>
  <c r="AS103" i="82"/>
  <c r="AS102" i="82"/>
  <c r="AS93" i="82"/>
  <c r="AS97" i="82" s="1"/>
  <c r="AS101" i="82"/>
  <c r="AS106" i="82" s="1"/>
  <c r="AS116" i="82"/>
  <c r="AU116" i="82"/>
  <c r="AU103" i="82"/>
  <c r="AU102" i="82"/>
  <c r="AU93" i="82"/>
  <c r="AU97" i="82" s="1"/>
  <c r="AU101" i="82"/>
  <c r="AU104" i="82"/>
  <c r="AU96" i="82"/>
  <c r="AU28" i="82" s="1"/>
  <c r="AQ121" i="82"/>
  <c r="AQ123" i="82" s="1"/>
  <c r="AQ30" i="82" s="1"/>
  <c r="AQ119" i="82"/>
  <c r="AR19" i="82"/>
  <c r="AR35" i="82" s="1"/>
  <c r="AR51" i="82"/>
  <c r="AT126" i="82"/>
  <c r="AT128" i="82" s="1"/>
  <c r="AX104" i="82"/>
  <c r="AX103" i="82"/>
  <c r="AX102" i="82"/>
  <c r="AX101" i="82"/>
  <c r="AX93" i="82"/>
  <c r="AX97" i="82" s="1"/>
  <c r="AX96" i="82" s="1"/>
  <c r="AX28" i="82" s="1"/>
  <c r="AX116" i="82"/>
  <c r="AM93" i="82"/>
  <c r="AM97" i="82" s="1"/>
  <c r="AM96" i="82" s="1"/>
  <c r="AM28" i="82" s="1"/>
  <c r="AM116" i="82"/>
  <c r="AM104" i="82"/>
  <c r="AM103" i="82"/>
  <c r="AM102" i="82"/>
  <c r="AM101" i="82"/>
  <c r="AV102" i="82"/>
  <c r="AV93" i="82"/>
  <c r="AV97" i="82" s="1"/>
  <c r="AV96" i="82" s="1"/>
  <c r="AV28" i="82" s="1"/>
  <c r="AV116" i="82"/>
  <c r="AV101" i="82"/>
  <c r="AV104" i="82"/>
  <c r="AV103" i="82"/>
  <c r="AX63" i="82"/>
  <c r="AX60" i="82"/>
  <c r="AX62" i="82"/>
  <c r="AX52" i="82"/>
  <c r="AX61" i="82"/>
  <c r="AT119" i="82"/>
  <c r="AT121" i="82" s="1"/>
  <c r="AT123" i="82" s="1"/>
  <c r="AR104" i="82"/>
  <c r="AR103" i="82"/>
  <c r="AR102" i="82"/>
  <c r="AR93" i="82"/>
  <c r="AR97" i="82" s="1"/>
  <c r="AR96" i="82" s="1"/>
  <c r="AR28" i="82" s="1"/>
  <c r="AR101" i="82"/>
  <c r="AN116" i="82"/>
  <c r="AN102" i="82"/>
  <c r="AN93" i="82"/>
  <c r="AN97" i="82" s="1"/>
  <c r="AN96" i="82" s="1"/>
  <c r="AN28" i="82" s="1"/>
  <c r="AN101" i="82"/>
  <c r="AN104" i="82"/>
  <c r="AN103" i="82"/>
  <c r="AX35" i="82"/>
  <c r="AW63" i="82"/>
  <c r="AW60" i="82"/>
  <c r="AW62" i="82"/>
  <c r="AW52" i="82"/>
  <c r="AW61" i="82"/>
  <c r="AT103" i="82"/>
  <c r="AT102" i="82"/>
  <c r="AT93" i="82"/>
  <c r="AT97" i="82" s="1"/>
  <c r="AT96" i="82" s="1"/>
  <c r="AT28" i="82" s="1"/>
  <c r="AT101" i="82"/>
  <c r="AT104" i="82"/>
  <c r="AV61" i="82"/>
  <c r="AV63" i="82"/>
  <c r="AV60" i="82"/>
  <c r="AV62" i="82"/>
  <c r="AV52" i="82"/>
  <c r="AO115" i="82"/>
  <c r="AR116" i="82"/>
  <c r="AW102" i="82"/>
  <c r="AW93" i="82"/>
  <c r="AW97" i="82" s="1"/>
  <c r="AW96" i="82" s="1"/>
  <c r="AW28" i="82" s="1"/>
  <c r="AW101" i="82"/>
  <c r="AW104" i="82"/>
  <c r="AW116" i="82"/>
  <c r="AW103" i="82"/>
  <c r="AO108" i="82"/>
  <c r="AO29" i="82" s="1"/>
  <c r="AS96" i="82"/>
  <c r="AS28" i="82" s="1"/>
  <c r="AQ108" i="82"/>
  <c r="AQ29" i="82" s="1"/>
  <c r="AP108" i="82"/>
  <c r="AP29" i="82" s="1"/>
  <c r="AP31" i="82" s="1"/>
  <c r="AP16" i="82" s="1"/>
  <c r="AP30" i="52" s="1"/>
  <c r="AP96" i="82"/>
  <c r="AP28" i="82" s="1"/>
  <c r="G204" i="46"/>
  <c r="F208" i="46"/>
  <c r="G208" i="46" s="1"/>
  <c r="BD59" i="48"/>
  <c r="BD63" i="48" s="1"/>
  <c r="BD65" i="48" s="1"/>
  <c r="BD66" i="48" s="1"/>
  <c r="AZ88" i="48"/>
  <c r="AN88" i="48"/>
  <c r="AP109" i="82"/>
  <c r="AP110" i="82" s="1"/>
  <c r="F183" i="46"/>
  <c r="G183" i="46" s="1"/>
  <c r="G178" i="46"/>
  <c r="BA30" i="82"/>
  <c r="BL128" i="82"/>
  <c r="BE59" i="48"/>
  <c r="BE63" i="48" s="1"/>
  <c r="BE65" i="48" s="1"/>
  <c r="BE89" i="48" s="1"/>
  <c r="BI59" i="48"/>
  <c r="BI63" i="48" s="1"/>
  <c r="BI65" i="48" s="1"/>
  <c r="AS88" i="48"/>
  <c r="G50" i="46"/>
  <c r="G41" i="46"/>
  <c r="F25" i="46"/>
  <c r="G25" i="46" s="1"/>
  <c r="BG59" i="48"/>
  <c r="BG63" i="48" s="1"/>
  <c r="BG65" i="48" s="1"/>
  <c r="BH59" i="48"/>
  <c r="BH63" i="48" s="1"/>
  <c r="BH65" i="48" s="1"/>
  <c r="BH66" i="48" s="1"/>
  <c r="AW65" i="48"/>
  <c r="AW89" i="48" s="1"/>
  <c r="D41" i="46"/>
  <c r="D75" i="46"/>
  <c r="G194" i="46"/>
  <c r="G108" i="46"/>
  <c r="BC59" i="48"/>
  <c r="BC63" i="48" s="1"/>
  <c r="AZ59" i="48"/>
  <c r="AZ63" i="48" s="1"/>
  <c r="AZ65" i="48" s="1"/>
  <c r="AZ66" i="48" s="1"/>
  <c r="AZ30" i="82"/>
  <c r="AZ31" i="82" s="1"/>
  <c r="AZ16" i="82" s="1"/>
  <c r="AZ30" i="52" s="1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AQ89" i="48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73" i="46"/>
  <c r="G73" i="46" s="1"/>
  <c r="F41" i="68"/>
  <c r="F42" i="68" s="1"/>
  <c r="BM43" i="50"/>
  <c r="N333" i="6"/>
  <c r="G41" i="68"/>
  <c r="G42" i="68" s="1"/>
  <c r="AV89" i="48"/>
  <c r="AV88" i="48"/>
  <c r="AT88" i="48"/>
  <c r="AQ66" i="48"/>
  <c r="AE333" i="6"/>
  <c r="C35" i="64"/>
  <c r="D208" i="59"/>
  <c r="C43" i="71" s="1"/>
  <c r="C56" i="71" s="1"/>
  <c r="D103" i="59"/>
  <c r="C42" i="71"/>
  <c r="AW66" i="48"/>
  <c r="AS89" i="48"/>
  <c r="AR89" i="48"/>
  <c r="AR66" i="48"/>
  <c r="AZ138" i="91"/>
  <c r="AZ139" i="91" s="1"/>
  <c r="BD333" i="6"/>
  <c r="AN66" i="48"/>
  <c r="AN89" i="48"/>
  <c r="BF66" i="48"/>
  <c r="BF89" i="48"/>
  <c r="BI31" i="82"/>
  <c r="BI16" i="82" s="1"/>
  <c r="BI30" i="52" s="1"/>
  <c r="G86" i="46"/>
  <c r="F89" i="46"/>
  <c r="BJ66" i="48"/>
  <c r="BJ89" i="48"/>
  <c r="D66" i="46"/>
  <c r="BG66" i="48"/>
  <c r="BG89" i="48"/>
  <c r="AT324" i="6"/>
  <c r="AP131" i="91"/>
  <c r="AP132" i="91" s="1"/>
  <c r="G214" i="46"/>
  <c r="F173" i="46"/>
  <c r="G169" i="46"/>
  <c r="BC88" i="48"/>
  <c r="BC65" i="48"/>
  <c r="AB324" i="6"/>
  <c r="X131" i="91"/>
  <c r="X132" i="91" s="1"/>
  <c r="BF333" i="6"/>
  <c r="BB138" i="91"/>
  <c r="BB139" i="91" s="1"/>
  <c r="F66" i="46"/>
  <c r="G64" i="46"/>
  <c r="AP88" i="48"/>
  <c r="D100" i="46"/>
  <c r="F150" i="46"/>
  <c r="G150" i="46" s="1"/>
  <c r="G148" i="46"/>
  <c r="AM88" i="48"/>
  <c r="AM65" i="48"/>
  <c r="F200" i="46"/>
  <c r="G200" i="46" s="1"/>
  <c r="G198" i="46"/>
  <c r="G164" i="46"/>
  <c r="F166" i="46"/>
  <c r="G166" i="46" s="1"/>
  <c r="AT66" i="48"/>
  <c r="AT89" i="48"/>
  <c r="AY66" i="48"/>
  <c r="AY89" i="48"/>
  <c r="BJ30" i="82"/>
  <c r="G189" i="46"/>
  <c r="F191" i="46"/>
  <c r="G191" i="46" s="1"/>
  <c r="D125" i="46"/>
  <c r="G125" i="46" s="1"/>
  <c r="AH131" i="91"/>
  <c r="AH132" i="91" s="1"/>
  <c r="AL324" i="6"/>
  <c r="G111" i="46"/>
  <c r="F114" i="46"/>
  <c r="G139" i="46"/>
  <c r="F141" i="46"/>
  <c r="G141" i="46" s="1"/>
  <c r="D91" i="46"/>
  <c r="BH89" i="48"/>
  <c r="BG131" i="91"/>
  <c r="BG132" i="91" s="1"/>
  <c r="BK324" i="6"/>
  <c r="BN96" i="68"/>
  <c r="J41" i="68"/>
  <c r="J42" i="68" s="1"/>
  <c r="AU88" i="48"/>
  <c r="AU65" i="48"/>
  <c r="AE131" i="91"/>
  <c r="AE132" i="91" s="1"/>
  <c r="AI324" i="6"/>
  <c r="G58" i="46"/>
  <c r="T333" i="6"/>
  <c r="P138" i="91"/>
  <c r="P139" i="91" s="1"/>
  <c r="BB89" i="48"/>
  <c r="BB66" i="48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AY31" i="82" l="1"/>
  <c r="AY16" i="82" s="1"/>
  <c r="AR106" i="82"/>
  <c r="AN106" i="82"/>
  <c r="AN108" i="82" s="1"/>
  <c r="AN29" i="82" s="1"/>
  <c r="BI89" i="48"/>
  <c r="BI66" i="48"/>
  <c r="BD89" i="48"/>
  <c r="AZ89" i="48"/>
  <c r="BE32" i="82"/>
  <c r="AS109" i="82"/>
  <c r="AS110" i="82" s="1"/>
  <c r="F216" i="46"/>
  <c r="G216" i="46" s="1"/>
  <c r="I11" i="33"/>
  <c r="D18" i="64"/>
  <c r="G50" i="64"/>
  <c r="D44" i="31"/>
  <c r="D7" i="34"/>
  <c r="E21" i="34"/>
  <c r="G38" i="28"/>
  <c r="D27" i="36"/>
  <c r="D26" i="36" s="1"/>
  <c r="F40" i="28"/>
  <c r="C15" i="36"/>
  <c r="E203" i="59"/>
  <c r="G56" i="63"/>
  <c r="F20" i="34"/>
  <c r="G17" i="34"/>
  <c r="G19" i="34" s="1"/>
  <c r="K8" i="33"/>
  <c r="M8" i="33"/>
  <c r="E26" i="36"/>
  <c r="E15" i="36"/>
  <c r="E16" i="36" s="1"/>
  <c r="H40" i="28"/>
  <c r="G203" i="59"/>
  <c r="F38" i="64" s="1"/>
  <c r="D22" i="34"/>
  <c r="L8" i="33"/>
  <c r="D41" i="116"/>
  <c r="J31" i="59"/>
  <c r="K31" i="59" s="1"/>
  <c r="D44" i="116"/>
  <c r="J34" i="59"/>
  <c r="K34" i="59"/>
  <c r="BH32" i="82"/>
  <c r="BD32" i="82"/>
  <c r="BB32" i="82"/>
  <c r="AT30" i="82"/>
  <c r="G100" i="46"/>
  <c r="BI32" i="82"/>
  <c r="BG32" i="82"/>
  <c r="AZ32" i="82"/>
  <c r="AY32" i="82"/>
  <c r="BC109" i="82"/>
  <c r="BC110" i="82" s="1"/>
  <c r="BC108" i="82"/>
  <c r="BC29" i="82" s="1"/>
  <c r="BC31" i="82" s="1"/>
  <c r="BF108" i="82"/>
  <c r="BF29" i="82" s="1"/>
  <c r="BF31" i="82" s="1"/>
  <c r="BF16" i="82" s="1"/>
  <c r="BF30" i="52" s="1"/>
  <c r="AW126" i="82"/>
  <c r="AW128" i="82" s="1"/>
  <c r="AW115" i="82"/>
  <c r="AS115" i="82"/>
  <c r="AS119" i="82" s="1"/>
  <c r="AS121" i="82" s="1"/>
  <c r="AS123" i="82" s="1"/>
  <c r="AS126" i="82"/>
  <c r="AS128" i="82" s="1"/>
  <c r="AW106" i="82"/>
  <c r="AW108" i="82" s="1"/>
  <c r="AW29" i="82" s="1"/>
  <c r="AS108" i="82"/>
  <c r="AS29" i="82" s="1"/>
  <c r="AN109" i="82"/>
  <c r="AN110" i="82" s="1"/>
  <c r="AV106" i="82"/>
  <c r="AM126" i="82"/>
  <c r="AM128" i="82" s="1"/>
  <c r="AM115" i="82"/>
  <c r="AU106" i="82"/>
  <c r="AN126" i="82"/>
  <c r="AN128" i="82" s="1"/>
  <c r="AN115" i="82"/>
  <c r="AV115" i="82"/>
  <c r="AV126" i="82"/>
  <c r="AV128" i="82" s="1"/>
  <c r="AR115" i="82"/>
  <c r="AR126" i="82"/>
  <c r="AR128" i="82" s="1"/>
  <c r="AT106" i="82"/>
  <c r="AX126" i="82"/>
  <c r="AX128" i="82" s="1"/>
  <c r="AX115" i="82"/>
  <c r="AR62" i="82"/>
  <c r="AR52" i="82"/>
  <c r="AR61" i="82"/>
  <c r="AR63" i="82"/>
  <c r="AR60" i="82"/>
  <c r="AO119" i="82"/>
  <c r="AO121" i="82" s="1"/>
  <c r="AO123" i="82" s="1"/>
  <c r="AO30" i="82" s="1"/>
  <c r="AM106" i="82"/>
  <c r="AX106" i="82"/>
  <c r="AU115" i="82"/>
  <c r="AU126" i="82"/>
  <c r="AU128" i="82" s="1"/>
  <c r="AP32" i="82"/>
  <c r="AR109" i="82"/>
  <c r="AR110" i="82" s="1"/>
  <c r="AR108" i="82"/>
  <c r="AR29" i="82" s="1"/>
  <c r="F225" i="46"/>
  <c r="G225" i="46" s="1"/>
  <c r="BA31" i="82"/>
  <c r="BA16" i="82" s="1"/>
  <c r="BA30" i="52" s="1"/>
  <c r="AQ31" i="82"/>
  <c r="AQ16" i="82" s="1"/>
  <c r="AQ30" i="52" s="1"/>
  <c r="AY30" i="52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AM66" i="48"/>
  <c r="G66" i="46"/>
  <c r="BC66" i="48"/>
  <c r="BC89" i="48"/>
  <c r="F175" i="46"/>
  <c r="G175" i="46" s="1"/>
  <c r="G173" i="46"/>
  <c r="F116" i="46"/>
  <c r="G116" i="46" s="1"/>
  <c r="G114" i="46"/>
  <c r="G89" i="46"/>
  <c r="F91" i="46"/>
  <c r="G91" i="46" s="1"/>
  <c r="BL30" i="82"/>
  <c r="BL29" i="82"/>
  <c r="BJ31" i="82"/>
  <c r="BJ16" i="82" s="1"/>
  <c r="BJ30" i="52" s="1"/>
  <c r="AU66" i="48"/>
  <c r="AU89" i="48"/>
  <c r="BB13" i="48"/>
  <c r="F76" i="52"/>
  <c r="F6" i="48"/>
  <c r="O9" i="48"/>
  <c r="O50" i="48" s="1"/>
  <c r="BF13" i="48"/>
  <c r="J76" i="52"/>
  <c r="AC60" i="48"/>
  <c r="AC61" i="48"/>
  <c r="AC51" i="48"/>
  <c r="AC54" i="48" s="1"/>
  <c r="AC72" i="48"/>
  <c r="AC81" i="48" s="1"/>
  <c r="AD9" i="48"/>
  <c r="AD50" i="48" s="1"/>
  <c r="AZ13" i="48"/>
  <c r="D76" i="5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E76" i="52"/>
  <c r="AJ72" i="48"/>
  <c r="AJ81" i="48" s="1"/>
  <c r="K76" i="52"/>
  <c r="BG13" i="48"/>
  <c r="Q9" i="48"/>
  <c r="Q50" i="48" s="1"/>
  <c r="BH13" i="48"/>
  <c r="L76" i="52"/>
  <c r="K6" i="48"/>
  <c r="M6" i="48"/>
  <c r="AC8" i="48"/>
  <c r="AC13" i="48" s="1"/>
  <c r="I6" i="48"/>
  <c r="O54" i="47"/>
  <c r="E29" i="47" s="1"/>
  <c r="C76" i="52"/>
  <c r="AY13" i="48"/>
  <c r="BC13" i="48"/>
  <c r="G76" i="52"/>
  <c r="H6" i="48"/>
  <c r="AL9" i="48"/>
  <c r="AL50" i="48" s="1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H76" i="52"/>
  <c r="N6" i="48"/>
  <c r="M76" i="52"/>
  <c r="BI13" i="48"/>
  <c r="P9" i="48"/>
  <c r="P50" i="48" s="1"/>
  <c r="T51" i="48"/>
  <c r="T54" i="48" s="1"/>
  <c r="T61" i="48"/>
  <c r="L6" i="48"/>
  <c r="D38" i="47"/>
  <c r="W9" i="48"/>
  <c r="W50" i="48" s="1"/>
  <c r="BE13" i="48"/>
  <c r="I76" i="52"/>
  <c r="J6" i="48"/>
  <c r="D28" i="47"/>
  <c r="AK9" i="48"/>
  <c r="AK50" i="48" s="1"/>
  <c r="BJ32" i="82" l="1"/>
  <c r="AW109" i="82"/>
  <c r="AW110" i="82" s="1"/>
  <c r="AQ32" i="82"/>
  <c r="I69" i="33"/>
  <c r="F27" i="36" s="1"/>
  <c r="F26" i="36" s="1"/>
  <c r="D20" i="64"/>
  <c r="D135" i="116" s="1"/>
  <c r="D133" i="116"/>
  <c r="D8" i="34"/>
  <c r="D46" i="31" s="1"/>
  <c r="D45" i="31"/>
  <c r="J11" i="33"/>
  <c r="O8" i="33"/>
  <c r="N8" i="33"/>
  <c r="G20" i="34"/>
  <c r="H17" i="34"/>
  <c r="H19" i="34" s="1"/>
  <c r="H56" i="63"/>
  <c r="D38" i="64"/>
  <c r="F203" i="59"/>
  <c r="E38" i="64" s="1"/>
  <c r="D15" i="36"/>
  <c r="D16" i="36" s="1"/>
  <c r="G40" i="28"/>
  <c r="E57" i="63"/>
  <c r="E58" i="63" s="1"/>
  <c r="D24" i="34"/>
  <c r="C16" i="36"/>
  <c r="E22" i="34"/>
  <c r="Z59" i="48"/>
  <c r="Z51" i="48"/>
  <c r="Z54" i="48" s="1"/>
  <c r="Z60" i="48"/>
  <c r="BA32" i="82"/>
  <c r="BF32" i="82"/>
  <c r="BC16" i="82"/>
  <c r="BC30" i="52" s="1"/>
  <c r="BC32" i="82"/>
  <c r="K7" i="82"/>
  <c r="G39" i="52" s="1"/>
  <c r="AO31" i="82"/>
  <c r="AO16" i="82" s="1"/>
  <c r="AO30" i="52" s="1"/>
  <c r="AO32" i="82"/>
  <c r="AV119" i="82"/>
  <c r="AV121" i="82" s="1"/>
  <c r="AV123" i="82" s="1"/>
  <c r="AV30" i="82" s="1"/>
  <c r="AT109" i="82"/>
  <c r="AT110" i="82" s="1"/>
  <c r="AT108" i="82"/>
  <c r="AT29" i="82" s="1"/>
  <c r="AT31" i="82" s="1"/>
  <c r="AS30" i="82"/>
  <c r="AS31" i="82" s="1"/>
  <c r="AS16" i="82" s="1"/>
  <c r="AS30" i="52" s="1"/>
  <c r="AU109" i="82"/>
  <c r="AU110" i="82" s="1"/>
  <c r="AU108" i="82"/>
  <c r="AU29" i="82" s="1"/>
  <c r="AX119" i="82"/>
  <c r="AX121" i="82" s="1"/>
  <c r="AX123" i="82" s="1"/>
  <c r="AX30" i="82" s="1"/>
  <c r="AU119" i="82"/>
  <c r="AU121" i="82" s="1"/>
  <c r="AU123" i="82" s="1"/>
  <c r="AU30" i="82" s="1"/>
  <c r="AR121" i="82"/>
  <c r="AR123" i="82" s="1"/>
  <c r="AR30" i="82" s="1"/>
  <c r="AR31" i="82" s="1"/>
  <c r="AR16" i="82" s="1"/>
  <c r="AR30" i="52" s="1"/>
  <c r="AR119" i="82"/>
  <c r="AM119" i="82"/>
  <c r="AM121" i="82" s="1"/>
  <c r="AM123" i="82" s="1"/>
  <c r="AM30" i="82" s="1"/>
  <c r="AW119" i="82"/>
  <c r="AW121" i="82" s="1"/>
  <c r="AW123" i="82" s="1"/>
  <c r="AW30" i="82" s="1"/>
  <c r="AX109" i="82"/>
  <c r="AX110" i="82" s="1"/>
  <c r="AX108" i="82"/>
  <c r="AX29" i="82" s="1"/>
  <c r="AN121" i="82"/>
  <c r="AN123" i="82" s="1"/>
  <c r="AN30" i="82" s="1"/>
  <c r="AN119" i="82"/>
  <c r="AM109" i="82"/>
  <c r="AM110" i="82" s="1"/>
  <c r="AM108" i="82"/>
  <c r="AM29" i="82" s="1"/>
  <c r="AV109" i="82"/>
  <c r="AV110" i="82" s="1"/>
  <c r="AV108" i="82"/>
  <c r="AV29" i="82" s="1"/>
  <c r="AC58" i="48"/>
  <c r="T8" i="48"/>
  <c r="T13" i="48" s="1"/>
  <c r="T60" i="48"/>
  <c r="Z8" i="48"/>
  <c r="Z13" i="48" s="1"/>
  <c r="Z61" i="48"/>
  <c r="AJ61" i="48"/>
  <c r="AJ63" i="48" s="1"/>
  <c r="AJ8" i="48"/>
  <c r="AJ13" i="48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BL31" i="82"/>
  <c r="T58" i="48"/>
  <c r="T63" i="48" s="1"/>
  <c r="T65" i="48" s="1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P35" i="48" s="1"/>
  <c r="P34" i="48" s="1"/>
  <c r="S8" i="48"/>
  <c r="S13" i="48" s="1"/>
  <c r="X8" i="48"/>
  <c r="X13" i="48" s="1"/>
  <c r="AB8" i="48"/>
  <c r="AB13" i="48" s="1"/>
  <c r="R8" i="48"/>
  <c r="R13" i="48" s="1"/>
  <c r="R22" i="48" s="1"/>
  <c r="W8" i="48"/>
  <c r="W13" i="48" s="1"/>
  <c r="W21" i="71" s="1"/>
  <c r="Z71" i="48"/>
  <c r="Z75" i="48" s="1"/>
  <c r="Z77" i="48" s="1"/>
  <c r="Z88" i="48" s="1"/>
  <c r="U63" i="48"/>
  <c r="U65" i="48" s="1"/>
  <c r="Q8" i="48"/>
  <c r="Q13" i="48" s="1"/>
  <c r="S111" i="59" s="1"/>
  <c r="BI75" i="82"/>
  <c r="BI56" i="82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AZ75" i="82"/>
  <c r="AZ56" i="82"/>
  <c r="AZ55" i="82" s="1"/>
  <c r="AZ20" i="82" s="1"/>
  <c r="AD60" i="48"/>
  <c r="AD72" i="48"/>
  <c r="AD81" i="48" s="1"/>
  <c r="AD58" i="48"/>
  <c r="AD59" i="48"/>
  <c r="AD61" i="48"/>
  <c r="AD51" i="48"/>
  <c r="AD54" i="48" s="1"/>
  <c r="BF56" i="82"/>
  <c r="BF75" i="82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F9" i="48"/>
  <c r="F50" i="48" s="1"/>
  <c r="J47" i="82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Q38" i="50"/>
  <c r="Q39" i="50" s="1"/>
  <c r="Q51" i="52" s="1"/>
  <c r="P21" i="48"/>
  <c r="Q25" i="50"/>
  <c r="R15" i="92"/>
  <c r="R25" i="50"/>
  <c r="N47" i="82"/>
  <c r="N46" i="82" s="1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K9" i="48"/>
  <c r="K50" i="48" s="1"/>
  <c r="E30" i="47"/>
  <c r="AC63" i="48"/>
  <c r="AC65" i="48" s="1"/>
  <c r="F47" i="82"/>
  <c r="H9" i="48"/>
  <c r="H50" i="48" s="1"/>
  <c r="N9" i="48"/>
  <c r="N50" i="48" s="1"/>
  <c r="BE56" i="82"/>
  <c r="BE55" i="82" s="1"/>
  <c r="BE20" i="82" s="1"/>
  <c r="BE75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75" i="82"/>
  <c r="BD56" i="82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75" i="82"/>
  <c r="BC56" i="82"/>
  <c r="BC55" i="82" s="1"/>
  <c r="BC20" i="82" s="1"/>
  <c r="AY56" i="82"/>
  <c r="AY55" i="82" s="1"/>
  <c r="AY20" i="82" s="1"/>
  <c r="AY75" i="82"/>
  <c r="Z63" i="48"/>
  <c r="Z65" i="48" s="1"/>
  <c r="K47" i="82"/>
  <c r="K46" i="82" s="1"/>
  <c r="BA75" i="82"/>
  <c r="BA56" i="82"/>
  <c r="BA55" i="82" s="1"/>
  <c r="BA20" i="82" s="1"/>
  <c r="BB75" i="82"/>
  <c r="BB56" i="82"/>
  <c r="BB55" i="82" s="1"/>
  <c r="BB20" i="82" s="1"/>
  <c r="W35" i="48"/>
  <c r="W23" i="48"/>
  <c r="X38" i="50"/>
  <c r="X39" i="50" s="1"/>
  <c r="X51" i="52" s="1"/>
  <c r="X15" i="92"/>
  <c r="W14" i="48"/>
  <c r="W17" i="48" s="1"/>
  <c r="X25" i="50"/>
  <c r="Y111" i="59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75" i="82"/>
  <c r="BG56" i="82"/>
  <c r="BG55" i="82" s="1"/>
  <c r="BG20" i="82" s="1"/>
  <c r="BJ75" i="82"/>
  <c r="BJ56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D6" i="48"/>
  <c r="BJ15" i="92"/>
  <c r="BK111" i="59"/>
  <c r="BI21" i="48"/>
  <c r="BI24" i="48"/>
  <c r="BI21" i="71"/>
  <c r="BI14" i="48"/>
  <c r="BI17" i="48" s="1"/>
  <c r="BI23" i="48"/>
  <c r="BI35" i="48"/>
  <c r="BI34" i="48" s="1"/>
  <c r="BI22" i="48"/>
  <c r="BJ25" i="50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75" i="82"/>
  <c r="BH56" i="82"/>
  <c r="BH55" i="82" s="1"/>
  <c r="BH20" i="82" s="1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AJ65" i="48" l="1"/>
  <c r="J69" i="33"/>
  <c r="K11" i="33"/>
  <c r="G21" i="34"/>
  <c r="I38" i="28"/>
  <c r="I40" i="28" s="1"/>
  <c r="L11" i="33"/>
  <c r="L69" i="33" s="1"/>
  <c r="F57" i="63"/>
  <c r="F58" i="63" s="1"/>
  <c r="E24" i="34"/>
  <c r="F22" i="34"/>
  <c r="H20" i="34"/>
  <c r="I56" i="63"/>
  <c r="I17" i="34"/>
  <c r="I19" i="34" s="1"/>
  <c r="H203" i="59"/>
  <c r="F15" i="36"/>
  <c r="P8" i="33"/>
  <c r="W21" i="48"/>
  <c r="Q35" i="48"/>
  <c r="Q34" i="48" s="1"/>
  <c r="P23" i="48"/>
  <c r="P22" i="48"/>
  <c r="W22" i="48"/>
  <c r="Q24" i="48"/>
  <c r="P21" i="71"/>
  <c r="Q15" i="92"/>
  <c r="Q23" i="48"/>
  <c r="W24" i="48"/>
  <c r="Q22" i="48"/>
  <c r="P24" i="48"/>
  <c r="P14" i="48"/>
  <c r="P17" i="48" s="1"/>
  <c r="R38" i="50"/>
  <c r="R39" i="50" s="1"/>
  <c r="R51" i="52" s="1"/>
  <c r="Q21" i="71"/>
  <c r="R111" i="59"/>
  <c r="AW31" i="82"/>
  <c r="AW16" i="82" s="1"/>
  <c r="AW30" i="52" s="1"/>
  <c r="AV31" i="82"/>
  <c r="AV16" i="82" s="1"/>
  <c r="AV30" i="52" s="1"/>
  <c r="AX31" i="82"/>
  <c r="AX16" i="82" s="1"/>
  <c r="AX30" i="52" s="1"/>
  <c r="AR32" i="82"/>
  <c r="AS32" i="82"/>
  <c r="AM31" i="82"/>
  <c r="AM16" i="82" s="1"/>
  <c r="AT16" i="82"/>
  <c r="AT30" i="52" s="1"/>
  <c r="AT32" i="82"/>
  <c r="AN31" i="82"/>
  <c r="AN16" i="82" s="1"/>
  <c r="AN30" i="52" s="1"/>
  <c r="AU31" i="82"/>
  <c r="AU16" i="82" s="1"/>
  <c r="AU30" i="52" s="1"/>
  <c r="AH8" i="48"/>
  <c r="AH13" i="48" s="1"/>
  <c r="AI8" i="48"/>
  <c r="AI13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T23" i="48"/>
  <c r="T21" i="71"/>
  <c r="Q51" i="82"/>
  <c r="Q19" i="82"/>
  <c r="X51" i="82"/>
  <c r="X19" i="82"/>
  <c r="Q21" i="48"/>
  <c r="Y92" i="82"/>
  <c r="Y27" i="82"/>
  <c r="P92" i="82"/>
  <c r="P27" i="82"/>
  <c r="AM23" i="48"/>
  <c r="AN25" i="50"/>
  <c r="AM35" i="48"/>
  <c r="AN38" i="50"/>
  <c r="H20" i="51"/>
  <c r="AM22" i="48"/>
  <c r="AN15" i="92"/>
  <c r="AM24" i="48"/>
  <c r="AM21" i="48"/>
  <c r="AO111" i="59"/>
  <c r="AM14" i="48"/>
  <c r="AM21" i="71"/>
  <c r="AI27" i="82"/>
  <c r="AI92" i="82"/>
  <c r="AD92" i="82"/>
  <c r="AD27" i="82"/>
  <c r="AA47" i="82"/>
  <c r="AA46" i="82" s="1"/>
  <c r="AO56" i="82"/>
  <c r="AO55" i="82" s="1"/>
  <c r="AO20" i="82" s="1"/>
  <c r="AO75" i="82"/>
  <c r="AP75" i="82"/>
  <c r="AP56" i="82"/>
  <c r="AP55" i="82" s="1"/>
  <c r="AP20" i="82" s="1"/>
  <c r="Z92" i="82"/>
  <c r="Z27" i="82"/>
  <c r="AW56" i="82"/>
  <c r="AW55" i="82" s="1"/>
  <c r="AW20" i="82" s="1"/>
  <c r="AW36" i="52" s="1"/>
  <c r="AW75" i="82"/>
  <c r="AS75" i="82"/>
  <c r="AS56" i="82"/>
  <c r="AS55" i="82" s="1"/>
  <c r="AS20" i="82" s="1"/>
  <c r="AB51" i="82"/>
  <c r="AB19" i="82"/>
  <c r="AL27" i="82"/>
  <c r="AL92" i="82"/>
  <c r="AL101" i="82" s="1"/>
  <c r="AV56" i="82"/>
  <c r="AV55" i="82" s="1"/>
  <c r="AV20" i="82" s="1"/>
  <c r="AV75" i="82"/>
  <c r="AV86" i="82" s="1"/>
  <c r="AO21" i="48"/>
  <c r="AO22" i="48"/>
  <c r="AO21" i="71"/>
  <c r="AP15" i="92"/>
  <c r="AO24" i="48"/>
  <c r="AP25" i="50"/>
  <c r="AP38" i="50"/>
  <c r="AP39" i="50" s="1"/>
  <c r="AP51" i="52" s="1"/>
  <c r="AQ111" i="59"/>
  <c r="AO14" i="48"/>
  <c r="AO17" i="48" s="1"/>
  <c r="AO23" i="48"/>
  <c r="AO35" i="48"/>
  <c r="Q92" i="82"/>
  <c r="Q27" i="82"/>
  <c r="Z46" i="82"/>
  <c r="AH21" i="48"/>
  <c r="AH21" i="71"/>
  <c r="AI38" i="50"/>
  <c r="AI39" i="50" s="1"/>
  <c r="AI51" i="52" s="1"/>
  <c r="AH14" i="48"/>
  <c r="AH17" i="48" s="1"/>
  <c r="AH24" i="48"/>
  <c r="AJ111" i="59"/>
  <c r="AH22" i="48"/>
  <c r="AI15" i="92"/>
  <c r="AH23" i="48"/>
  <c r="AH35" i="48"/>
  <c r="AH34" i="48" s="1"/>
  <c r="AI25" i="50"/>
  <c r="AM56" i="82"/>
  <c r="AM55" i="82" s="1"/>
  <c r="AM20" i="82" s="1"/>
  <c r="AM36" i="82" s="1"/>
  <c r="AM75" i="82"/>
  <c r="AS23" i="48"/>
  <c r="AS21" i="71"/>
  <c r="AT15" i="92"/>
  <c r="AS35" i="48"/>
  <c r="AS21" i="48"/>
  <c r="AS24" i="48"/>
  <c r="AT25" i="50"/>
  <c r="AT38" i="50"/>
  <c r="AT39" i="50" s="1"/>
  <c r="AT51" i="52" s="1"/>
  <c r="AS22" i="48"/>
  <c r="AU111" i="59"/>
  <c r="AS14" i="48"/>
  <c r="AS17" i="48" s="1"/>
  <c r="AB27" i="82"/>
  <c r="AB92" i="82"/>
  <c r="AI19" i="82"/>
  <c r="AI51" i="82"/>
  <c r="AV25" i="50"/>
  <c r="AU21" i="48"/>
  <c r="AW111" i="59"/>
  <c r="AV38" i="50"/>
  <c r="AV39" i="50" s="1"/>
  <c r="AV51" i="52" s="1"/>
  <c r="AU23" i="48"/>
  <c r="AU21" i="71"/>
  <c r="AU14" i="48"/>
  <c r="AU17" i="48" s="1"/>
  <c r="AV15" i="92"/>
  <c r="AU22" i="48"/>
  <c r="AU24" i="48"/>
  <c r="AU35" i="48"/>
  <c r="AP21" i="71"/>
  <c r="AQ38" i="50"/>
  <c r="AQ39" i="50" s="1"/>
  <c r="AQ51" i="52" s="1"/>
  <c r="AR111" i="59"/>
  <c r="AP14" i="48"/>
  <c r="AP17" i="48" s="1"/>
  <c r="AQ15" i="92"/>
  <c r="AQ25" i="50"/>
  <c r="AP23" i="48"/>
  <c r="AP21" i="48"/>
  <c r="AP24" i="48"/>
  <c r="AP22" i="48"/>
  <c r="AP35" i="48"/>
  <c r="V19" i="82"/>
  <c r="V51" i="82"/>
  <c r="R92" i="82"/>
  <c r="R27" i="82"/>
  <c r="AH72" i="48"/>
  <c r="AH81" i="48" s="1"/>
  <c r="AH58" i="48"/>
  <c r="AH51" i="48"/>
  <c r="AH54" i="48" s="1"/>
  <c r="AH60" i="48"/>
  <c r="AH59" i="48"/>
  <c r="AH71" i="48"/>
  <c r="AH75" i="48" s="1"/>
  <c r="AH77" i="48" s="1"/>
  <c r="AH61" i="48"/>
  <c r="AA8" i="48"/>
  <c r="AA13" i="48" s="1"/>
  <c r="AK111" i="59"/>
  <c r="AI35" i="48"/>
  <c r="AI21" i="48"/>
  <c r="AI22" i="48"/>
  <c r="AJ38" i="50"/>
  <c r="AJ39" i="50" s="1"/>
  <c r="AJ51" i="52" s="1"/>
  <c r="AI24" i="48"/>
  <c r="AI21" i="71"/>
  <c r="AI14" i="48"/>
  <c r="AI17" i="48" s="1"/>
  <c r="AJ25" i="50"/>
  <c r="AI23" i="48"/>
  <c r="AJ15" i="92"/>
  <c r="AJ27" i="82"/>
  <c r="AJ92" i="82"/>
  <c r="AE27" i="82"/>
  <c r="AE92" i="82"/>
  <c r="AV24" i="48"/>
  <c r="AV21" i="71"/>
  <c r="AW25" i="50"/>
  <c r="AV21" i="48"/>
  <c r="AV14" i="48"/>
  <c r="AV17" i="48" s="1"/>
  <c r="AV22" i="48"/>
  <c r="AW15" i="92"/>
  <c r="AW38" i="50"/>
  <c r="AW39" i="50" s="1"/>
  <c r="AW51" i="52" s="1"/>
  <c r="AV23" i="48"/>
  <c r="AX111" i="59"/>
  <c r="AV35" i="48"/>
  <c r="AV34" i="48"/>
  <c r="Y51" i="82"/>
  <c r="Y19" i="82"/>
  <c r="Y35" i="82" s="1"/>
  <c r="R46" i="82"/>
  <c r="S46" i="82"/>
  <c r="S92" i="82"/>
  <c r="S27" i="82"/>
  <c r="AR75" i="82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O38" i="50"/>
  <c r="AO39" i="50" s="1"/>
  <c r="AO51" i="52" s="1"/>
  <c r="AN21" i="48"/>
  <c r="AO25" i="50"/>
  <c r="AN47" i="50" s="1"/>
  <c r="AN22" i="48"/>
  <c r="AN23" i="48"/>
  <c r="AN21" i="71"/>
  <c r="AO15" i="92"/>
  <c r="AN14" i="48"/>
  <c r="AN17" i="48" s="1"/>
  <c r="AN24" i="48"/>
  <c r="AP111" i="59"/>
  <c r="AU56" i="82"/>
  <c r="AU55" i="82" s="1"/>
  <c r="AU20" i="82" s="1"/>
  <c r="AU75" i="82"/>
  <c r="Q14" i="48"/>
  <c r="Q17" i="48" s="1"/>
  <c r="T92" i="82"/>
  <c r="T27" i="82"/>
  <c r="U46" i="82"/>
  <c r="U92" i="82"/>
  <c r="U27" i="82"/>
  <c r="AX23" i="48"/>
  <c r="AZ111" i="59"/>
  <c r="AX22" i="48"/>
  <c r="AY15" i="92"/>
  <c r="AX21" i="71"/>
  <c r="AY38" i="50"/>
  <c r="AY39" i="50" s="1"/>
  <c r="AY51" i="52" s="1"/>
  <c r="AX35" i="48"/>
  <c r="AX14" i="48"/>
  <c r="AX17" i="48" s="1"/>
  <c r="AY25" i="50"/>
  <c r="AW47" i="50" s="1"/>
  <c r="AX21" i="48"/>
  <c r="AX24" i="48"/>
  <c r="AE46" i="82"/>
  <c r="AC92" i="82"/>
  <c r="AC27" i="82"/>
  <c r="AF46" i="82"/>
  <c r="AF92" i="82"/>
  <c r="AF27" i="82"/>
  <c r="AN56" i="82"/>
  <c r="AN55" i="82" s="1"/>
  <c r="AN20" i="82" s="1"/>
  <c r="AN36" i="82" s="1"/>
  <c r="AN75" i="82"/>
  <c r="AN65" i="82"/>
  <c r="P46" i="82"/>
  <c r="X27" i="82"/>
  <c r="X92" i="82"/>
  <c r="V27" i="82"/>
  <c r="V92" i="82"/>
  <c r="AT111" i="59"/>
  <c r="AR21" i="71"/>
  <c r="AR22" i="48"/>
  <c r="AS15" i="92"/>
  <c r="AS25" i="50"/>
  <c r="AR23" i="48"/>
  <c r="AR21" i="48"/>
  <c r="AR24" i="48"/>
  <c r="AR35" i="48"/>
  <c r="AR14" i="48"/>
  <c r="AR17" i="48" s="1"/>
  <c r="AS38" i="50"/>
  <c r="AS39" i="50" s="1"/>
  <c r="AS51" i="52" s="1"/>
  <c r="AR34" i="48"/>
  <c r="AX56" i="82"/>
  <c r="AX75" i="82"/>
  <c r="AX74" i="82"/>
  <c r="AX65" i="82"/>
  <c r="AX55" i="82"/>
  <c r="AX20" i="82" s="1"/>
  <c r="AQ75" i="82"/>
  <c r="AQ56" i="82"/>
  <c r="AL46" i="82"/>
  <c r="AK27" i="82"/>
  <c r="AK92" i="82"/>
  <c r="AK46" i="82"/>
  <c r="AT56" i="82"/>
  <c r="AT75" i="82"/>
  <c r="BD74" i="82"/>
  <c r="BD81" i="82" s="1"/>
  <c r="W19" i="82"/>
  <c r="W51" i="82"/>
  <c r="T46" i="82"/>
  <c r="W27" i="82"/>
  <c r="W92" i="82"/>
  <c r="AW24" i="48"/>
  <c r="AW23" i="48"/>
  <c r="AW35" i="48"/>
  <c r="AW14" i="48"/>
  <c r="AW17" i="48" s="1"/>
  <c r="AX38" i="50"/>
  <c r="AX39" i="50" s="1"/>
  <c r="AX51" i="52" s="1"/>
  <c r="AW21" i="71"/>
  <c r="AY111" i="59"/>
  <c r="AW21" i="48"/>
  <c r="AX15" i="92"/>
  <c r="AX25" i="50"/>
  <c r="AW22" i="48"/>
  <c r="AR15" i="92"/>
  <c r="AR38" i="50"/>
  <c r="AR39" i="50" s="1"/>
  <c r="AR51" i="52" s="1"/>
  <c r="AQ21" i="71"/>
  <c r="AQ24" i="48"/>
  <c r="AQ22" i="48"/>
  <c r="AS111" i="59"/>
  <c r="AQ21" i="48"/>
  <c r="AQ14" i="48"/>
  <c r="AQ17" i="48" s="1"/>
  <c r="AR25" i="50"/>
  <c r="AQ23" i="48"/>
  <c r="AQ35" i="48"/>
  <c r="AQ34" i="48" s="1"/>
  <c r="AH46" i="82"/>
  <c r="AH92" i="82"/>
  <c r="AH27" i="82"/>
  <c r="AD46" i="82"/>
  <c r="AG46" i="82"/>
  <c r="AG27" i="82"/>
  <c r="AG92" i="82"/>
  <c r="AT14" i="48"/>
  <c r="AT17" i="48" s="1"/>
  <c r="AV111" i="59"/>
  <c r="AT22" i="48"/>
  <c r="AT21" i="71"/>
  <c r="AU15" i="92"/>
  <c r="AU25" i="50"/>
  <c r="AT47" i="50" s="1"/>
  <c r="AU30" i="50" s="1"/>
  <c r="AT21" i="48"/>
  <c r="AT23" i="48"/>
  <c r="AT35" i="48"/>
  <c r="AU38" i="50"/>
  <c r="AU39" i="50" s="1"/>
  <c r="AU51" i="52" s="1"/>
  <c r="AT24" i="48"/>
  <c r="AK71" i="48"/>
  <c r="AK75" i="48" s="1"/>
  <c r="AK77" i="48" s="1"/>
  <c r="Z25" i="50"/>
  <c r="T47" i="50"/>
  <c r="U30" i="50" s="1"/>
  <c r="Y14" i="48"/>
  <c r="Y17" i="48" s="1"/>
  <c r="Z15" i="92"/>
  <c r="R24" i="48"/>
  <c r="Z38" i="50"/>
  <c r="Z39" i="50" s="1"/>
  <c r="Z51" i="52" s="1"/>
  <c r="Y35" i="48"/>
  <c r="Y34" i="48" s="1"/>
  <c r="R21" i="48"/>
  <c r="Y24" i="48"/>
  <c r="S25" i="50"/>
  <c r="P47" i="50" s="1"/>
  <c r="Q30" i="50" s="1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M8" i="48"/>
  <c r="M13" i="48" s="1"/>
  <c r="M22" i="48" s="1"/>
  <c r="AZ26" i="48"/>
  <c r="BB115" i="59" s="1"/>
  <c r="BJ74" i="82"/>
  <c r="BJ81" i="82" s="1"/>
  <c r="BD65" i="82"/>
  <c r="BD67" i="82" s="1"/>
  <c r="BD21" i="82" s="1"/>
  <c r="BD37" i="52" s="1"/>
  <c r="W47" i="50"/>
  <c r="X30" i="50" s="1"/>
  <c r="BE74" i="82"/>
  <c r="BE81" i="82" s="1"/>
  <c r="K8" i="48"/>
  <c r="K13" i="48" s="1"/>
  <c r="K14" i="48" s="1"/>
  <c r="K17" i="48" s="1"/>
  <c r="AD71" i="48"/>
  <c r="AD75" i="48" s="1"/>
  <c r="AD77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G20" i="51"/>
  <c r="F3" i="91" s="1"/>
  <c r="BF74" i="82"/>
  <c r="BF81" i="82" s="1"/>
  <c r="AZ74" i="82"/>
  <c r="AZ81" i="82" s="1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S47" i="50"/>
  <c r="T30" i="50" s="1"/>
  <c r="T34" i="50" s="1"/>
  <c r="T111" i="59"/>
  <c r="BH74" i="82"/>
  <c r="BH81" i="82" s="1"/>
  <c r="BJ26" i="48"/>
  <c r="BL115" i="59" s="1"/>
  <c r="BC74" i="82"/>
  <c r="BC81" i="82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38" i="48"/>
  <c r="BD40" i="48" s="1"/>
  <c r="D58" i="49"/>
  <c r="BG58" i="49" s="1"/>
  <c r="BN58" i="49" s="1"/>
  <c r="AZ36" i="52"/>
  <c r="AZ36" i="82"/>
  <c r="G19" i="82"/>
  <c r="G51" i="82"/>
  <c r="D30" i="49"/>
  <c r="AB38" i="48"/>
  <c r="BB36" i="52"/>
  <c r="BB36" i="82"/>
  <c r="I19" i="82"/>
  <c r="I51" i="82"/>
  <c r="D26" i="49"/>
  <c r="X38" i="48"/>
  <c r="X40" i="48" s="1"/>
  <c r="BG38" i="48"/>
  <c r="BG40" i="48" s="1"/>
  <c r="D61" i="49"/>
  <c r="BJ61" i="49" s="1"/>
  <c r="BN61" i="49" s="1"/>
  <c r="D31" i="49"/>
  <c r="AC38" i="48"/>
  <c r="AC40" i="48" s="1"/>
  <c r="AY38" i="48"/>
  <c r="D53" i="49"/>
  <c r="BB53" i="49" s="1"/>
  <c r="BN53" i="49" s="1"/>
  <c r="K19" i="82"/>
  <c r="K51" i="82"/>
  <c r="BH36" i="52"/>
  <c r="BH36" i="82"/>
  <c r="D28" i="49"/>
  <c r="Z38" i="48"/>
  <c r="Z40" i="48" s="1"/>
  <c r="AK63" i="48"/>
  <c r="BB74" i="82"/>
  <c r="BB81" i="82" s="1"/>
  <c r="AY36" i="52"/>
  <c r="AY36" i="82"/>
  <c r="AL114" i="59"/>
  <c r="AJ7" i="52"/>
  <c r="M59" i="48"/>
  <c r="M72" i="48"/>
  <c r="M81" i="48" s="1"/>
  <c r="M60" i="48"/>
  <c r="M61" i="48"/>
  <c r="M51" i="48"/>
  <c r="M54" i="48" s="1"/>
  <c r="M58" i="48"/>
  <c r="L15" i="92"/>
  <c r="K23" i="48"/>
  <c r="BJ44" i="48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D47" i="82"/>
  <c r="D46" i="82" s="1"/>
  <c r="BE44" i="48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AY81" i="82" s="1"/>
  <c r="N60" i="48"/>
  <c r="N72" i="48"/>
  <c r="N81" i="48" s="1"/>
  <c r="N59" i="48"/>
  <c r="N61" i="48"/>
  <c r="N51" i="48"/>
  <c r="N54" i="48" s="1"/>
  <c r="N58" i="48"/>
  <c r="AJ89" i="48"/>
  <c r="AJ66" i="48"/>
  <c r="U47" i="50"/>
  <c r="V26" i="48"/>
  <c r="X115" i="59" s="1"/>
  <c r="N92" i="82"/>
  <c r="N27" i="82"/>
  <c r="D133" i="49"/>
  <c r="BI133" i="49" s="1"/>
  <c r="BN133" i="49" s="1"/>
  <c r="BF44" i="48"/>
  <c r="BF47" i="50"/>
  <c r="S63" i="48"/>
  <c r="AF63" i="48"/>
  <c r="I61" i="48"/>
  <c r="I60" i="48"/>
  <c r="I72" i="48"/>
  <c r="I81" i="48" s="1"/>
  <c r="I58" i="48"/>
  <c r="I59" i="48"/>
  <c r="I51" i="48"/>
  <c r="I54" i="48" s="1"/>
  <c r="BD44" i="48"/>
  <c r="D131" i="49"/>
  <c r="BG131" i="49" s="1"/>
  <c r="BN131" i="49" s="1"/>
  <c r="O25" i="50"/>
  <c r="N21" i="71"/>
  <c r="N14" i="48"/>
  <c r="N17" i="48" s="1"/>
  <c r="O38" i="50"/>
  <c r="O39" i="50" s="1"/>
  <c r="O51" i="52" s="1"/>
  <c r="O15" i="92"/>
  <c r="BE114" i="59"/>
  <c r="BC7" i="52"/>
  <c r="AB26" i="48"/>
  <c r="D99" i="49"/>
  <c r="X44" i="48"/>
  <c r="X114" i="59"/>
  <c r="V7" i="52"/>
  <c r="N51" i="82"/>
  <c r="N19" i="82"/>
  <c r="AZ7" i="52"/>
  <c r="BB114" i="59"/>
  <c r="AZ28" i="48"/>
  <c r="D60" i="49"/>
  <c r="BI60" i="49" s="1"/>
  <c r="BN60" i="49" s="1"/>
  <c r="BF38" i="48"/>
  <c r="BF40" i="48" s="1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BB44" i="48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R47" i="50"/>
  <c r="BF26" i="48"/>
  <c r="BH115" i="59" s="1"/>
  <c r="AD88" i="48"/>
  <c r="BB34" i="48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BC114" i="59"/>
  <c r="BA7" i="52"/>
  <c r="V88" i="48"/>
  <c r="BA74" i="82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BC44" i="48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D54" i="49"/>
  <c r="BC54" i="49" s="1"/>
  <c r="BN54" i="49" s="1"/>
  <c r="AZ38" i="48"/>
  <c r="AZ40" i="48" s="1"/>
  <c r="G8" i="48"/>
  <c r="G13" i="48" s="1"/>
  <c r="BE30" i="50"/>
  <c r="BE34" i="50" s="1"/>
  <c r="D136" i="49"/>
  <c r="BL136" i="49" s="1"/>
  <c r="BN136" i="49" s="1"/>
  <c r="BI44" i="48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AJ44" i="48"/>
  <c r="BE65" i="82"/>
  <c r="BE67" i="82" s="1"/>
  <c r="BE21" i="82" s="1"/>
  <c r="BC34" i="48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U114" i="59"/>
  <c r="S7" i="52"/>
  <c r="S34" i="48"/>
  <c r="D134" i="49"/>
  <c r="BJ134" i="49" s="1"/>
  <c r="BN134" i="49" s="1"/>
  <c r="BG44" i="48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BI47" i="50"/>
  <c r="BD30" i="50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AB63" i="48"/>
  <c r="AB65" i="48" s="1"/>
  <c r="AH47" i="50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J34" i="48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F24" i="48"/>
  <c r="H111" i="59"/>
  <c r="G15" i="92"/>
  <c r="F22" i="48"/>
  <c r="F23" i="48"/>
  <c r="AZ44" i="48"/>
  <c r="D127" i="49"/>
  <c r="BC127" i="49" s="1"/>
  <c r="BN127" i="49" s="1"/>
  <c r="L51" i="82"/>
  <c r="L19" i="82"/>
  <c r="BB26" i="48"/>
  <c r="BD115" i="59" s="1"/>
  <c r="O35" i="48"/>
  <c r="Q111" i="59"/>
  <c r="F7" i="59" s="1"/>
  <c r="O14" i="48"/>
  <c r="O23" i="48"/>
  <c r="F29" i="51" s="1"/>
  <c r="O24" i="48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R26" i="48"/>
  <c r="T115" i="59" s="1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N15" i="92"/>
  <c r="M21" i="48"/>
  <c r="M23" i="48"/>
  <c r="O111" i="59"/>
  <c r="BA36" i="82"/>
  <c r="BA36" i="52"/>
  <c r="AW36" i="82"/>
  <c r="D101" i="49"/>
  <c r="Z44" i="48"/>
  <c r="V63" i="48"/>
  <c r="V65" i="48" s="1"/>
  <c r="BJ38" i="48"/>
  <c r="BJ40" i="48" s="1"/>
  <c r="D64" i="49"/>
  <c r="BM64" i="49" s="1"/>
  <c r="BN64" i="49" s="1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O30" i="50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G81" i="82" s="1"/>
  <c r="BJ7" i="52"/>
  <c r="BL114" i="59"/>
  <c r="BL116" i="59" s="1"/>
  <c r="R63" i="48"/>
  <c r="R65" i="48" s="1"/>
  <c r="W7" i="52"/>
  <c r="W28" i="48"/>
  <c r="Y114" i="59"/>
  <c r="W34" i="48"/>
  <c r="V47" i="50"/>
  <c r="S114" i="59"/>
  <c r="S116" i="59" s="1"/>
  <c r="Q7" i="52"/>
  <c r="S26" i="48"/>
  <c r="U115" i="59" s="1"/>
  <c r="F72" i="48"/>
  <c r="F81" i="48" s="1"/>
  <c r="F51" i="48"/>
  <c r="F54" i="48" s="1"/>
  <c r="F61" i="48"/>
  <c r="F59" i="48"/>
  <c r="F60" i="48"/>
  <c r="F58" i="48"/>
  <c r="BF7" i="52"/>
  <c r="BH114" i="59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BI81" i="82" s="1"/>
  <c r="AN32" i="82" l="1"/>
  <c r="AW32" i="82"/>
  <c r="BH116" i="59"/>
  <c r="BB116" i="59"/>
  <c r="BJ28" i="48"/>
  <c r="AM36" i="52"/>
  <c r="M11" i="33"/>
  <c r="M69" i="33" s="1"/>
  <c r="K21" i="34" s="1"/>
  <c r="M38" i="28"/>
  <c r="J27" i="36"/>
  <c r="L38" i="28"/>
  <c r="J21" i="34"/>
  <c r="I27" i="36"/>
  <c r="G22" i="34"/>
  <c r="G27" i="36"/>
  <c r="G26" i="36" s="1"/>
  <c r="J38" i="28"/>
  <c r="H21" i="34"/>
  <c r="K69" i="33"/>
  <c r="H57" i="63"/>
  <c r="H58" i="63" s="1"/>
  <c r="H22" i="34"/>
  <c r="G24" i="34"/>
  <c r="Q8" i="33"/>
  <c r="R8" i="33"/>
  <c r="G57" i="63"/>
  <c r="G58" i="63" s="1"/>
  <c r="F24" i="34"/>
  <c r="F16" i="36"/>
  <c r="S8" i="33"/>
  <c r="G38" i="64"/>
  <c r="J56" i="63"/>
  <c r="J17" i="34"/>
  <c r="J19" i="34" s="1"/>
  <c r="I20" i="34"/>
  <c r="V35" i="82"/>
  <c r="Q28" i="48"/>
  <c r="Y26" i="48"/>
  <c r="AA115" i="59" s="1"/>
  <c r="AZ67" i="82"/>
  <c r="AZ21" i="82" s="1"/>
  <c r="AZ37" i="52" s="1"/>
  <c r="BA68" i="82"/>
  <c r="BA69" i="82" s="1"/>
  <c r="AO86" i="82"/>
  <c r="AX32" i="82"/>
  <c r="AX79" i="82"/>
  <c r="AX81" i="82" s="1"/>
  <c r="AS86" i="82"/>
  <c r="AV32" i="82"/>
  <c r="AN86" i="82"/>
  <c r="AW86" i="82"/>
  <c r="AU32" i="82"/>
  <c r="AP86" i="82"/>
  <c r="AN36" i="52"/>
  <c r="AM30" i="52"/>
  <c r="I7" i="82"/>
  <c r="F39" i="52" s="1"/>
  <c r="AM32" i="82"/>
  <c r="AM86" i="82"/>
  <c r="AR86" i="82"/>
  <c r="AQ86" i="82"/>
  <c r="AT86" i="82"/>
  <c r="AU86" i="82"/>
  <c r="AX86" i="82"/>
  <c r="AN67" i="82"/>
  <c r="AN21" i="82" s="1"/>
  <c r="AN37" i="82" s="1"/>
  <c r="AX67" i="82"/>
  <c r="AX21" i="82" s="1"/>
  <c r="AN74" i="82"/>
  <c r="AW74" i="82"/>
  <c r="AI35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I26" i="48"/>
  <c r="AK115" i="59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BC37" i="82" s="1"/>
  <c r="V114" i="59"/>
  <c r="T7" i="52"/>
  <c r="AX30" i="50"/>
  <c r="AX37" i="52"/>
  <c r="AX37" i="82"/>
  <c r="D45" i="49"/>
  <c r="AQ38" i="48"/>
  <c r="AQ40" i="48" s="1"/>
  <c r="AH38" i="48"/>
  <c r="AH40" i="48" s="1"/>
  <c r="D36" i="49"/>
  <c r="Y116" i="59"/>
  <c r="M21" i="71"/>
  <c r="F21" i="71"/>
  <c r="Y44" i="48"/>
  <c r="AN68" i="82"/>
  <c r="AN69" i="82" s="1"/>
  <c r="BA28" i="48"/>
  <c r="BE116" i="59"/>
  <c r="BF68" i="82"/>
  <c r="BD68" i="82"/>
  <c r="BD69" i="82" s="1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U74" i="82"/>
  <c r="AC35" i="82"/>
  <c r="AA71" i="48"/>
  <c r="AA75" i="48" s="1"/>
  <c r="AA77" i="48" s="1"/>
  <c r="AA88" i="48" s="1"/>
  <c r="AR74" i="82"/>
  <c r="S19" i="82"/>
  <c r="S35" i="82" s="1"/>
  <c r="S51" i="82"/>
  <c r="AI7" i="52"/>
  <c r="AK114" i="59"/>
  <c r="AA21" i="71"/>
  <c r="AA24" i="48"/>
  <c r="AA14" i="48"/>
  <c r="AA17" i="48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H7" i="52"/>
  <c r="AJ114" i="59"/>
  <c r="AP65" i="82"/>
  <c r="AP68" i="82" s="1"/>
  <c r="AO65" i="82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AO34" i="50"/>
  <c r="M14" i="48"/>
  <c r="M17" i="48" s="1"/>
  <c r="F30" i="51"/>
  <c r="F21" i="48"/>
  <c r="BG67" i="82"/>
  <c r="BG21" i="82" s="1"/>
  <c r="BD34" i="50"/>
  <c r="D100" i="49"/>
  <c r="AT34" i="48"/>
  <c r="D121" i="49"/>
  <c r="AT44" i="48"/>
  <c r="AV114" i="59"/>
  <c r="AT7" i="52"/>
  <c r="AT12" i="52" s="1"/>
  <c r="AT65" i="82"/>
  <c r="AT67" i="82" s="1"/>
  <c r="AT21" i="82" s="1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X115" i="82"/>
  <c r="X119" i="82" s="1"/>
  <c r="X121" i="82" s="1"/>
  <c r="X123" i="82" s="1"/>
  <c r="X30" i="82" s="1"/>
  <c r="AI71" i="48"/>
  <c r="AI75" i="48" s="1"/>
  <c r="AI77" i="48" s="1"/>
  <c r="AI88" i="48" s="1"/>
  <c r="AR55" i="82"/>
  <c r="AR20" i="82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O12" i="52" s="1"/>
  <c r="AQ114" i="59"/>
  <c r="AO26" i="48"/>
  <c r="AS65" i="82"/>
  <c r="AP74" i="82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AQ44" i="48"/>
  <c r="T19" i="82"/>
  <c r="T35" i="82" s="1"/>
  <c r="T51" i="82"/>
  <c r="AT74" i="82"/>
  <c r="AX68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55" i="82" s="1"/>
  <c r="AI20" i="82" s="1"/>
  <c r="AI36" i="52" s="1"/>
  <c r="AI61" i="82"/>
  <c r="AI75" i="82"/>
  <c r="AI86" i="82" s="1"/>
  <c r="AS47" i="50"/>
  <c r="AT30" i="50" s="1"/>
  <c r="AT34" i="50" s="1"/>
  <c r="D109" i="49"/>
  <c r="AH44" i="48"/>
  <c r="AV67" i="82"/>
  <c r="AV21" i="82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AW67" i="82"/>
  <c r="AW21" i="82" s="1"/>
  <c r="G3" i="91"/>
  <c r="G3" i="97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AV116" i="59"/>
  <c r="W61" i="82"/>
  <c r="W62" i="82"/>
  <c r="W52" i="82"/>
  <c r="W56" i="82" s="1"/>
  <c r="W75" i="82"/>
  <c r="W86" i="82" s="1"/>
  <c r="W63" i="82"/>
  <c r="W60" i="82"/>
  <c r="AQ55" i="82"/>
  <c r="AQ20" i="82" s="1"/>
  <c r="AX36" i="52"/>
  <c r="AX36" i="82"/>
  <c r="D46" i="49"/>
  <c r="AR38" i="48"/>
  <c r="AR40" i="48" s="1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P12" i="52" s="1"/>
  <c r="AW114" i="59"/>
  <c r="AU28" i="48"/>
  <c r="AU29" i="48" s="1"/>
  <c r="AW117" i="59" s="1"/>
  <c r="AU7" i="52"/>
  <c r="AU12" i="52" s="1"/>
  <c r="AH26" i="48"/>
  <c r="AJ115" i="59" s="1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Y116" i="59" s="1"/>
  <c r="AW7" i="52"/>
  <c r="AW12" i="52" s="1"/>
  <c r="AT55" i="82"/>
  <c r="AT20" i="82" s="1"/>
  <c r="AT68" i="82"/>
  <c r="AQ74" i="8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F115" i="82"/>
  <c r="AX7" i="52"/>
  <c r="AX12" i="52" s="1"/>
  <c r="AZ114" i="59"/>
  <c r="AU65" i="82"/>
  <c r="AU67" i="82" s="1"/>
  <c r="AU21" i="82" s="1"/>
  <c r="AA63" i="48"/>
  <c r="AA65" i="48" s="1"/>
  <c r="AX114" i="59"/>
  <c r="AV7" i="52"/>
  <c r="AV12" i="52" s="1"/>
  <c r="AP34" i="48"/>
  <c r="D117" i="49"/>
  <c r="AP44" i="48"/>
  <c r="AB93" i="82"/>
  <c r="AB97" i="82" s="1"/>
  <c r="AB96" i="82" s="1"/>
  <c r="AB28" i="82" s="1"/>
  <c r="AB102" i="82"/>
  <c r="AB104" i="82"/>
  <c r="AB103" i="82"/>
  <c r="AB116" i="82"/>
  <c r="AB126" i="82" s="1"/>
  <c r="AB128" i="82" s="1"/>
  <c r="AB115" i="82"/>
  <c r="AS26" i="48"/>
  <c r="Z51" i="82"/>
  <c r="Z19" i="82"/>
  <c r="Z35" i="82" s="1"/>
  <c r="AO47" i="50"/>
  <c r="AP30" i="50" s="1"/>
  <c r="AB35" i="82"/>
  <c r="AS74" i="82"/>
  <c r="AP36" i="82"/>
  <c r="AP36" i="52"/>
  <c r="H21" i="51"/>
  <c r="AM17" i="48"/>
  <c r="AM34" i="48"/>
  <c r="D114" i="49"/>
  <c r="H39" i="51"/>
  <c r="AM44" i="48"/>
  <c r="X35" i="82"/>
  <c r="AD19" i="82"/>
  <c r="AD35" i="82" s="1"/>
  <c r="AD51" i="82"/>
  <c r="AQ7" i="52"/>
  <c r="AQ12" i="52" s="1"/>
  <c r="AS114" i="59"/>
  <c r="AS116" i="59" s="1"/>
  <c r="AQ28" i="48"/>
  <c r="AQ29" i="48" s="1"/>
  <c r="AS117" i="59" s="1"/>
  <c r="AW34" i="48"/>
  <c r="D124" i="49"/>
  <c r="AW44" i="48"/>
  <c r="AT114" i="59"/>
  <c r="AT116" i="59" s="1"/>
  <c r="AR7" i="52"/>
  <c r="AR12" i="52" s="1"/>
  <c r="AR28" i="48"/>
  <c r="AR29" i="48" s="1"/>
  <c r="AT117" i="59" s="1"/>
  <c r="AF19" i="82"/>
  <c r="AF35" i="82" s="1"/>
  <c r="AF51" i="82"/>
  <c r="AX34" i="48"/>
  <c r="AX44" i="48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12" i="52" s="1"/>
  <c r="AN34" i="48"/>
  <c r="D115" i="49"/>
  <c r="AN44" i="48"/>
  <c r="AI63" i="48"/>
  <c r="AI65" i="48" s="1"/>
  <c r="D50" i="49"/>
  <c r="AV38" i="48"/>
  <c r="AV40" i="48" s="1"/>
  <c r="AV26" i="48"/>
  <c r="AX115" i="59" s="1"/>
  <c r="AH88" i="48"/>
  <c r="AS34" i="48"/>
  <c r="D120" i="49"/>
  <c r="AS44" i="48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M26" i="48" s="1"/>
  <c r="O115" i="59" s="1"/>
  <c r="G38" i="50"/>
  <c r="G39" i="50" s="1"/>
  <c r="G51" i="52" s="1"/>
  <c r="G25" i="50"/>
  <c r="R44" i="48"/>
  <c r="BC28" i="48"/>
  <c r="AW28" i="48"/>
  <c r="AK19" i="82"/>
  <c r="AK35" i="82" s="1"/>
  <c r="AK51" i="82"/>
  <c r="AR44" i="48"/>
  <c r="D119" i="49"/>
  <c r="U19" i="82"/>
  <c r="U35" i="82" s="1"/>
  <c r="U51" i="82"/>
  <c r="AJ51" i="82"/>
  <c r="AJ19" i="82"/>
  <c r="AJ35" i="82" s="1"/>
  <c r="AV44" i="48"/>
  <c r="D123" i="49"/>
  <c r="AV47" i="50"/>
  <c r="AW30" i="50" s="1"/>
  <c r="AW34" i="50" s="1"/>
  <c r="AI34" i="48"/>
  <c r="D110" i="49"/>
  <c r="AI44" i="48"/>
  <c r="AH63" i="48"/>
  <c r="AH65" i="48" s="1"/>
  <c r="AS7" i="52"/>
  <c r="AS12" i="52" s="1"/>
  <c r="AU114" i="59"/>
  <c r="AM74" i="82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H27" i="51"/>
  <c r="AM26" i="48"/>
  <c r="H29" i="51"/>
  <c r="Q35" i="82"/>
  <c r="BF28" i="48"/>
  <c r="BF29" i="48" s="1"/>
  <c r="BH117" i="59" s="1"/>
  <c r="F14" i="48"/>
  <c r="F17" i="48" s="1"/>
  <c r="BC116" i="59"/>
  <c r="AI28" i="48"/>
  <c r="AI29" i="48" s="1"/>
  <c r="AK117" i="59" s="1"/>
  <c r="AH103" i="82"/>
  <c r="AH93" i="82"/>
  <c r="AH97" i="82" s="1"/>
  <c r="AH96" i="82" s="1"/>
  <c r="AH28" i="82" s="1"/>
  <c r="AH102" i="82"/>
  <c r="AH104" i="82"/>
  <c r="AH106" i="82"/>
  <c r="AH109" i="82" s="1"/>
  <c r="AH110" i="82" s="1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AU44" i="48"/>
  <c r="D122" i="49"/>
  <c r="AO34" i="48"/>
  <c r="D116" i="49"/>
  <c r="AO44" i="48"/>
  <c r="AV74" i="82"/>
  <c r="AO74" i="82"/>
  <c r="H30" i="51"/>
  <c r="Q75" i="82"/>
  <c r="Q86" i="82" s="1"/>
  <c r="Q63" i="82"/>
  <c r="Q60" i="82"/>
  <c r="Q52" i="82"/>
  <c r="Q56" i="82" s="1"/>
  <c r="Q61" i="82"/>
  <c r="Q62" i="82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G30" i="51"/>
  <c r="M47" i="50"/>
  <c r="N30" i="50" s="1"/>
  <c r="N34" i="50" s="1"/>
  <c r="BD28" i="48"/>
  <c r="BD29" i="48" s="1"/>
  <c r="BF117" i="59" s="1"/>
  <c r="G39" i="51"/>
  <c r="BF37" i="82"/>
  <c r="G29" i="51"/>
  <c r="BI28" i="48"/>
  <c r="BI29" i="48" s="1"/>
  <c r="BK117" i="59" s="1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F12" i="50"/>
  <c r="BD116" i="59"/>
  <c r="N47" i="50"/>
  <c r="O30" i="50" s="1"/>
  <c r="M63" i="48"/>
  <c r="V66" i="48"/>
  <c r="V89" i="48"/>
  <c r="BB69" i="82"/>
  <c r="D16" i="49"/>
  <c r="BG69" i="82"/>
  <c r="AB89" i="48"/>
  <c r="AB66" i="48"/>
  <c r="AL89" i="48"/>
  <c r="AL66" i="48"/>
  <c r="AE89" i="48"/>
  <c r="AE66" i="48"/>
  <c r="BI37" i="52"/>
  <c r="BI37" i="82"/>
  <c r="X89" i="48"/>
  <c r="X66" i="48"/>
  <c r="BD35" i="50"/>
  <c r="BD42" i="50"/>
  <c r="AJ30" i="50"/>
  <c r="AD66" i="48"/>
  <c r="AD89" i="48"/>
  <c r="R89" i="48"/>
  <c r="R66" i="48"/>
  <c r="AY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H34" i="50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R125" i="59"/>
  <c r="P10" i="5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35" i="48"/>
  <c r="E34" i="48" s="1"/>
  <c r="E22" i="48"/>
  <c r="E21" i="48"/>
  <c r="E14" i="48"/>
  <c r="E17" i="48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38" i="48"/>
  <c r="AL40" i="48" s="1"/>
  <c r="Y29" i="48"/>
  <c r="AA117" i="59" s="1"/>
  <c r="D56" i="49"/>
  <c r="BE56" i="49" s="1"/>
  <c r="BN56" i="49" s="1"/>
  <c r="BB38" i="48"/>
  <c r="BB40" i="48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AH30" i="50"/>
  <c r="AH34" i="50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N44" i="48"/>
  <c r="I63" i="48"/>
  <c r="I65" i="48" s="1"/>
  <c r="BH28" i="48"/>
  <c r="S10" i="52"/>
  <c r="U125" i="59"/>
  <c r="BL125" i="59"/>
  <c r="BJ10" i="5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K116" i="59" l="1"/>
  <c r="AZ37" i="82"/>
  <c r="N11" i="33"/>
  <c r="M40" i="28"/>
  <c r="L203" i="59"/>
  <c r="K38" i="64" s="1"/>
  <c r="J15" i="36"/>
  <c r="J16" i="36" s="1"/>
  <c r="J40" i="28"/>
  <c r="G15" i="36"/>
  <c r="G16" i="36" s="1"/>
  <c r="I203" i="59"/>
  <c r="H38" i="64" s="1"/>
  <c r="K38" i="28"/>
  <c r="I21" i="34"/>
  <c r="I22" i="34" s="1"/>
  <c r="I24" i="34" s="1"/>
  <c r="H27" i="36"/>
  <c r="H26" i="36" s="1"/>
  <c r="I26" i="36" s="1"/>
  <c r="J26" i="36" s="1"/>
  <c r="L40" i="28"/>
  <c r="K203" i="59"/>
  <c r="J38" i="64" s="1"/>
  <c r="I15" i="36"/>
  <c r="I16" i="36" s="1"/>
  <c r="I57" i="63"/>
  <c r="I58" i="63" s="1"/>
  <c r="H24" i="34"/>
  <c r="K56" i="63"/>
  <c r="J20" i="34"/>
  <c r="K17" i="34"/>
  <c r="K19" i="34" s="1"/>
  <c r="T8" i="33"/>
  <c r="S115" i="82"/>
  <c r="S119" i="82" s="1"/>
  <c r="S121" i="82" s="1"/>
  <c r="S123" i="82" s="1"/>
  <c r="S30" i="82" s="1"/>
  <c r="Y106" i="82"/>
  <c r="AX116" i="59"/>
  <c r="T115" i="82"/>
  <c r="T119" i="82" s="1"/>
  <c r="T121" i="82" s="1"/>
  <c r="T123" i="82" s="1"/>
  <c r="T30" i="82" s="1"/>
  <c r="AZ116" i="59"/>
  <c r="W74" i="82"/>
  <c r="W79" i="82" s="1"/>
  <c r="W81" i="82" s="1"/>
  <c r="AY37" i="52"/>
  <c r="AQ79" i="82"/>
  <c r="AQ81" i="82" s="1"/>
  <c r="AO79" i="82"/>
  <c r="AO81" i="82" s="1"/>
  <c r="AU79" i="82"/>
  <c r="AU81" i="82" s="1"/>
  <c r="AM79" i="82"/>
  <c r="AM81" i="82" s="1"/>
  <c r="AV79" i="82"/>
  <c r="AV81" i="82" s="1"/>
  <c r="AT79" i="82"/>
  <c r="AT81" i="82" s="1"/>
  <c r="AP79" i="82"/>
  <c r="AP81" i="82" s="1"/>
  <c r="AS79" i="82"/>
  <c r="AS81" i="82" s="1"/>
  <c r="AW79" i="82"/>
  <c r="AW81" i="82" s="1"/>
  <c r="AR79" i="82"/>
  <c r="AR81" i="82" s="1"/>
  <c r="AN37" i="52"/>
  <c r="AN79" i="82"/>
  <c r="AN81" i="82" s="1"/>
  <c r="AU68" i="82"/>
  <c r="AR68" i="82"/>
  <c r="AR69" i="82" s="1"/>
  <c r="AQ67" i="82"/>
  <c r="AQ21" i="82" s="1"/>
  <c r="AQ37" i="52" s="1"/>
  <c r="AR37" i="82"/>
  <c r="AH28" i="48"/>
  <c r="AH29" i="48" s="1"/>
  <c r="AJ117" i="59" s="1"/>
  <c r="AC74" i="82"/>
  <c r="AD28" i="48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AC37" i="52" s="1"/>
  <c r="F15" i="92"/>
  <c r="AC115" i="82"/>
  <c r="AP116" i="59"/>
  <c r="AI74" i="82"/>
  <c r="V74" i="82"/>
  <c r="V79" i="82" s="1"/>
  <c r="V81" i="82" s="1"/>
  <c r="AG115" i="82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Y108" i="82"/>
  <c r="Y29" i="82" s="1"/>
  <c r="AI106" i="82"/>
  <c r="AI109" i="82" s="1"/>
  <c r="AI110" i="82" s="1"/>
  <c r="AJ116" i="59"/>
  <c r="D22" i="49"/>
  <c r="T38" i="48"/>
  <c r="T40" i="48" s="1"/>
  <c r="F25" i="50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X28" i="48"/>
  <c r="AX29" i="48" s="1"/>
  <c r="AZ117" i="59" s="1"/>
  <c r="AE115" i="82"/>
  <c r="AT28" i="48"/>
  <c r="AT29" i="48" s="1"/>
  <c r="AV117" i="59" s="1"/>
  <c r="AW35" i="50"/>
  <c r="AW42" i="50"/>
  <c r="D86" i="49"/>
  <c r="AU38" i="48"/>
  <c r="AU40" i="48" s="1"/>
  <c r="D49" i="49"/>
  <c r="S96" i="82"/>
  <c r="S28" i="82" s="1"/>
  <c r="AH108" i="82"/>
  <c r="AH29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69" i="82"/>
  <c r="AN51" i="52"/>
  <c r="G13" i="50"/>
  <c r="AJ115" i="82"/>
  <c r="Y74" i="82"/>
  <c r="Y79" i="82" s="1"/>
  <c r="Y81" i="82" s="1"/>
  <c r="Y109" i="82"/>
  <c r="Y110" i="82" s="1"/>
  <c r="AL115" i="82"/>
  <c r="AV37" i="82"/>
  <c r="AV37" i="52"/>
  <c r="AI68" i="82"/>
  <c r="AI69" i="82" s="1"/>
  <c r="T61" i="82"/>
  <c r="T60" i="82"/>
  <c r="T63" i="82"/>
  <c r="T75" i="82"/>
  <c r="T86" i="82" s="1"/>
  <c r="T62" i="82"/>
  <c r="T52" i="82"/>
  <c r="T56" i="82" s="1"/>
  <c r="AS67" i="82"/>
  <c r="AS21" i="82" s="1"/>
  <c r="AS68" i="82"/>
  <c r="AD115" i="82"/>
  <c r="AO67" i="82"/>
  <c r="AO21" i="82" s="1"/>
  <c r="AO68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Q68" i="82"/>
  <c r="Q69" i="82" s="1"/>
  <c r="AC106" i="82"/>
  <c r="AP37" i="52"/>
  <c r="AP37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H10" i="52"/>
  <c r="AJ125" i="59"/>
  <c r="AQ115" i="59"/>
  <c r="AQ116" i="59" s="1"/>
  <c r="AO28" i="48"/>
  <c r="AO29" i="48" s="1"/>
  <c r="AQ117" i="59" s="1"/>
  <c r="AR36" i="82"/>
  <c r="AR36" i="52"/>
  <c r="AP69" i="82"/>
  <c r="AO10" i="52"/>
  <c r="AQ125" i="59"/>
  <c r="AQ127" i="59" s="1"/>
  <c r="D37" i="49"/>
  <c r="AI38" i="48"/>
  <c r="AI40" i="48" s="1"/>
  <c r="AB79" i="82"/>
  <c r="AB81" i="82" s="1"/>
  <c r="AS10" i="52"/>
  <c r="AU125" i="59"/>
  <c r="AU127" i="59" s="1"/>
  <c r="AP125" i="59"/>
  <c r="AP127" i="59" s="1"/>
  <c r="AN10" i="52"/>
  <c r="AZ125" i="59"/>
  <c r="AZ127" i="59" s="1"/>
  <c r="AX10" i="52"/>
  <c r="AW10" i="52"/>
  <c r="AY125" i="59"/>
  <c r="AY127" i="59" s="1"/>
  <c r="AU115" i="59"/>
  <c r="AU116" i="59" s="1"/>
  <c r="AS28" i="48"/>
  <c r="AS29" i="48" s="1"/>
  <c r="AU117" i="59" s="1"/>
  <c r="AR8" i="52"/>
  <c r="AT120" i="59"/>
  <c r="AT122" i="59" s="1"/>
  <c r="AW109" i="49"/>
  <c r="BI109" i="49"/>
  <c r="BN109" i="49" s="1"/>
  <c r="AK109" i="49"/>
  <c r="V55" i="82"/>
  <c r="V20" i="82" s="1"/>
  <c r="V36" i="52" s="1"/>
  <c r="AQ10" i="52"/>
  <c r="AS125" i="59"/>
  <c r="AS127" i="59" s="1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AT37" i="82"/>
  <c r="AT37" i="52"/>
  <c r="BH120" i="49"/>
  <c r="BN120" i="49" s="1"/>
  <c r="AV120" i="49"/>
  <c r="BC115" i="49"/>
  <c r="BN115" i="49" s="1"/>
  <c r="AQ115" i="49"/>
  <c r="D52" i="49"/>
  <c r="AX38" i="48"/>
  <c r="AX40" i="48" s="1"/>
  <c r="BL124" i="49"/>
  <c r="BN124" i="49" s="1"/>
  <c r="AZ124" i="49"/>
  <c r="AO125" i="59"/>
  <c r="AM10" i="52"/>
  <c r="H47" i="51"/>
  <c r="H13" i="51" s="1"/>
  <c r="H15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Y31" i="82" s="1"/>
  <c r="Y16" i="82" s="1"/>
  <c r="Y30" i="52" s="1"/>
  <c r="AU69" i="82"/>
  <c r="BF118" i="49"/>
  <c r="BN118" i="49" s="1"/>
  <c r="AT118" i="49"/>
  <c r="AV125" i="59"/>
  <c r="AV127" i="59" s="1"/>
  <c r="AT10" i="52"/>
  <c r="D29" i="49"/>
  <c r="AA38" i="48"/>
  <c r="AA40" i="48" s="1"/>
  <c r="AO38" i="48"/>
  <c r="AO40" i="48" s="1"/>
  <c r="D43" i="49"/>
  <c r="AC79" i="82"/>
  <c r="AC81" i="82" s="1"/>
  <c r="AC119" i="82"/>
  <c r="AC121" i="82" s="1"/>
  <c r="AC123" i="82" s="1"/>
  <c r="AC30" i="82" s="1"/>
  <c r="AY123" i="49"/>
  <c r="BK123" i="49"/>
  <c r="BN123" i="49" s="1"/>
  <c r="BG119" i="49"/>
  <c r="BN119" i="49" s="1"/>
  <c r="AU119" i="49"/>
  <c r="D47" i="49"/>
  <c r="AS38" i="48"/>
  <c r="AS40" i="48" s="1"/>
  <c r="D42" i="49"/>
  <c r="AN38" i="48"/>
  <c r="AN40" i="48" s="1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38" i="48"/>
  <c r="AW40" i="48" s="1"/>
  <c r="AB119" i="82"/>
  <c r="AB121" i="82" s="1"/>
  <c r="AB123" i="82" s="1"/>
  <c r="AB30" i="82" s="1"/>
  <c r="AP10" i="52"/>
  <c r="AR125" i="59"/>
  <c r="AR127" i="59" s="1"/>
  <c r="AR30" i="50"/>
  <c r="AR34" i="50" s="1"/>
  <c r="AQ34" i="50"/>
  <c r="AP28" i="48"/>
  <c r="AP29" i="48" s="1"/>
  <c r="AR117" i="59" s="1"/>
  <c r="AI79" i="82"/>
  <c r="AI81" i="82" s="1"/>
  <c r="AG119" i="82"/>
  <c r="AG121" i="82" s="1"/>
  <c r="AG123" i="82" s="1"/>
  <c r="AG30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N42" i="50"/>
  <c r="AM34" i="50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X127" i="59" s="1"/>
  <c r="AR10" i="52"/>
  <c r="AT125" i="59"/>
  <c r="AT127" i="59" s="1"/>
  <c r="BB114" i="49"/>
  <c r="BN114" i="49" s="1"/>
  <c r="AP114" i="49"/>
  <c r="BE117" i="49"/>
  <c r="BN117" i="49" s="1"/>
  <c r="AS117" i="49"/>
  <c r="AF106" i="82"/>
  <c r="W55" i="82"/>
  <c r="W20" i="82" s="1"/>
  <c r="W36" i="52" s="1"/>
  <c r="Y36" i="82"/>
  <c r="AL106" i="82"/>
  <c r="AL109" i="82" s="1"/>
  <c r="AL110" i="82" s="1"/>
  <c r="AS34" i="50"/>
  <c r="R108" i="82"/>
  <c r="R29" i="82" s="1"/>
  <c r="R31" i="82" s="1"/>
  <c r="AE119" i="82"/>
  <c r="AE121" i="82" s="1"/>
  <c r="AE123" i="82" s="1"/>
  <c r="AE30" i="82" s="1"/>
  <c r="AL62" i="82"/>
  <c r="AL52" i="82"/>
  <c r="AL56" i="82" s="1"/>
  <c r="AL61" i="82"/>
  <c r="AL63" i="82"/>
  <c r="AL60" i="82"/>
  <c r="AL75" i="82"/>
  <c r="AL86" i="82" s="1"/>
  <c r="AT38" i="48"/>
  <c r="AT40" i="48" s="1"/>
  <c r="D48" i="49"/>
  <c r="AD106" i="82"/>
  <c r="AD109" i="82" s="1"/>
  <c r="AD110" i="82" s="1"/>
  <c r="AW116" i="59"/>
  <c r="AJ120" i="59"/>
  <c r="AH8" i="52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AM38" i="48"/>
  <c r="D41" i="49"/>
  <c r="H38" i="51"/>
  <c r="D44" i="49"/>
  <c r="AP38" i="48"/>
  <c r="AP40" i="48" s="1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69" i="82"/>
  <c r="AW37" i="82"/>
  <c r="AW37" i="52"/>
  <c r="AX69" i="82"/>
  <c r="AE96" i="82"/>
  <c r="AE28" i="82" s="1"/>
  <c r="X106" i="82"/>
  <c r="X108" i="82" s="1"/>
  <c r="X29" i="82" s="1"/>
  <c r="X31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S122" i="59" s="1"/>
  <c r="AQ8" i="52"/>
  <c r="Y34" i="50"/>
  <c r="Y42" i="50" s="1"/>
  <c r="K44" i="48"/>
  <c r="M125" i="59" s="1"/>
  <c r="D13" i="49"/>
  <c r="F38" i="50"/>
  <c r="F39" i="50" s="1"/>
  <c r="F51" i="52" s="1"/>
  <c r="AU10" i="52"/>
  <c r="AW125" i="59"/>
  <c r="AW127" i="59" s="1"/>
  <c r="S106" i="82"/>
  <c r="S108" i="82" s="1"/>
  <c r="S29" i="82" s="1"/>
  <c r="S31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X68" i="82"/>
  <c r="X69" i="82" s="1"/>
  <c r="AA35" i="82"/>
  <c r="AB65" i="82"/>
  <c r="AB67" i="82" s="1"/>
  <c r="AB21" i="82" s="1"/>
  <c r="AX120" i="59"/>
  <c r="AX122" i="59" s="1"/>
  <c r="AV8" i="52"/>
  <c r="AO114" i="59"/>
  <c r="AM28" i="48"/>
  <c r="H24" i="51"/>
  <c r="AM7" i="52"/>
  <c r="AP34" i="50"/>
  <c r="AU37" i="82"/>
  <c r="AU37" i="52"/>
  <c r="AJ108" i="82"/>
  <c r="AJ29" i="82" s="1"/>
  <c r="AQ36" i="52"/>
  <c r="AQ36" i="8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P36" i="82" s="1"/>
  <c r="AA7" i="52"/>
  <c r="AC114" i="59"/>
  <c r="AC116" i="59" s="1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L34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D80" i="49"/>
  <c r="E44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O66" i="50"/>
  <c r="AQ68" i="50" s="1"/>
  <c r="AO50" i="52"/>
  <c r="AO43" i="50"/>
  <c r="AO40" i="64" s="1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A28" i="48" l="1"/>
  <c r="AA29" i="48" s="1"/>
  <c r="AC117" i="59" s="1"/>
  <c r="AC68" i="82"/>
  <c r="AC69" i="82" s="1"/>
  <c r="J22" i="34"/>
  <c r="J24" i="34" s="1"/>
  <c r="J57" i="63"/>
  <c r="J58" i="63" s="1"/>
  <c r="N69" i="33"/>
  <c r="O11" i="33"/>
  <c r="H15" i="36"/>
  <c r="H16" i="36" s="1"/>
  <c r="K40" i="28"/>
  <c r="J203" i="59"/>
  <c r="I38" i="64" s="1"/>
  <c r="K57" i="63"/>
  <c r="K58" i="63" s="1"/>
  <c r="K22" i="34"/>
  <c r="K24" i="34" s="1"/>
  <c r="U8" i="33"/>
  <c r="V8" i="33"/>
  <c r="L17" i="34"/>
  <c r="L19" i="34" s="1"/>
  <c r="L56" i="63"/>
  <c r="K20" i="34"/>
  <c r="Z108" i="82"/>
  <c r="Z29" i="82" s="1"/>
  <c r="T31" i="82"/>
  <c r="T16" i="82" s="1"/>
  <c r="T30" i="52" s="1"/>
  <c r="Z31" i="82"/>
  <c r="U31" i="82"/>
  <c r="U16" i="82" s="1"/>
  <c r="U30" i="52" s="1"/>
  <c r="W68" i="82"/>
  <c r="W69" i="82" s="1"/>
  <c r="V36" i="82"/>
  <c r="AS129" i="59"/>
  <c r="AQ20" i="52" s="1"/>
  <c r="AE108" i="82"/>
  <c r="AE29" i="82" s="1"/>
  <c r="AE31" i="82" s="1"/>
  <c r="AQ37" i="82"/>
  <c r="Y35" i="50"/>
  <c r="AI108" i="82"/>
  <c r="AI29" i="82" s="1"/>
  <c r="AI37" i="82" s="1"/>
  <c r="AA34" i="50"/>
  <c r="AL74" i="82"/>
  <c r="AL79" i="82" s="1"/>
  <c r="AL81" i="82" s="1"/>
  <c r="Z16" i="82"/>
  <c r="Z30" i="52" s="1"/>
  <c r="Z32" i="82"/>
  <c r="AJ74" i="82"/>
  <c r="AK74" i="82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AX129" i="59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Z37" i="82" s="1"/>
  <c r="S16" i="82"/>
  <c r="S30" i="52" s="1"/>
  <c r="S32" i="82"/>
  <c r="AJ36" i="52"/>
  <c r="AJ36" i="82"/>
  <c r="R16" i="82"/>
  <c r="R30" i="52" s="1"/>
  <c r="R32" i="82"/>
  <c r="L109" i="82"/>
  <c r="L110" i="82" s="1"/>
  <c r="AB37" i="52"/>
  <c r="AY120" i="59"/>
  <c r="AY122" i="59" s="1"/>
  <c r="AY129" i="59" s="1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BL51" i="49"/>
  <c r="BN51" i="49" s="1"/>
  <c r="AE55" i="82"/>
  <c r="AE20" i="82" s="1"/>
  <c r="AE36" i="52" s="1"/>
  <c r="V67" i="82"/>
  <c r="V21" i="82" s="1"/>
  <c r="AO69" i="82"/>
  <c r="T55" i="82"/>
  <c r="T20" i="82" s="1"/>
  <c r="T36" i="52" s="1"/>
  <c r="BJ49" i="49"/>
  <c r="BN49" i="49" s="1"/>
  <c r="AX49" i="49"/>
  <c r="P31" i="82"/>
  <c r="P16" i="82" s="1"/>
  <c r="P30" i="52" s="1"/>
  <c r="AR120" i="59"/>
  <c r="AR122" i="59" s="1"/>
  <c r="AR129" i="59" s="1"/>
  <c r="AP8" i="52"/>
  <c r="AW48" i="49"/>
  <c r="BI48" i="49"/>
  <c r="BN48" i="49" s="1"/>
  <c r="AV42" i="50"/>
  <c r="AV35" i="50"/>
  <c r="AQ35" i="50"/>
  <c r="AQ42" i="50"/>
  <c r="Y32" i="82"/>
  <c r="AZ120" i="59"/>
  <c r="AZ122" i="59" s="1"/>
  <c r="AZ129" i="59" s="1"/>
  <c r="AX8" i="52"/>
  <c r="AK79" i="82"/>
  <c r="AK81" i="82" s="1"/>
  <c r="AH65" i="82"/>
  <c r="AH67" i="82" s="1"/>
  <c r="AH21" i="82" s="1"/>
  <c r="AO37" i="52"/>
  <c r="AO37" i="82"/>
  <c r="AU8" i="52"/>
  <c r="AW120" i="59"/>
  <c r="AW122" i="59" s="1"/>
  <c r="AW129" i="59" s="1"/>
  <c r="R55" i="82"/>
  <c r="R20" i="82" s="1"/>
  <c r="AX13" i="52"/>
  <c r="AM12" i="52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X16" i="82"/>
  <c r="X30" i="52" s="1"/>
  <c r="X32" i="82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V122" i="59" s="1"/>
  <c r="AV129" i="59" s="1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T32" i="82"/>
  <c r="AT129" i="59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N8" i="52"/>
  <c r="AP120" i="59"/>
  <c r="AP122" i="59" s="1"/>
  <c r="AE74" i="82"/>
  <c r="X36" i="82"/>
  <c r="U74" i="82"/>
  <c r="U79" i="82" s="1"/>
  <c r="U81" i="82" s="1"/>
  <c r="AD108" i="82"/>
  <c r="AD29" i="82" s="1"/>
  <c r="AJ81" i="82"/>
  <c r="AJ79" i="82"/>
  <c r="AF109" i="82"/>
  <c r="AF110" i="82" s="1"/>
  <c r="AF108" i="82"/>
  <c r="AF29" i="82" s="1"/>
  <c r="AF31" i="82" s="1"/>
  <c r="AF16" i="82" s="1"/>
  <c r="AF30" i="52" s="1"/>
  <c r="AW7" i="92"/>
  <c r="AV20" i="52"/>
  <c r="BC42" i="49"/>
  <c r="BN42" i="49" s="1"/>
  <c r="AQ42" i="49"/>
  <c r="BD43" i="49"/>
  <c r="BN43" i="49" s="1"/>
  <c r="AR43" i="49"/>
  <c r="AI8" i="52"/>
  <c r="AK120" i="59"/>
  <c r="AM69" i="82"/>
  <c r="W32" i="82"/>
  <c r="T65" i="82"/>
  <c r="T67" i="82" s="1"/>
  <c r="T21" i="82" s="1"/>
  <c r="AD55" i="82"/>
  <c r="AD20" i="82" s="1"/>
  <c r="AD68" i="82"/>
  <c r="AD69" i="82" s="1"/>
  <c r="AK108" i="82"/>
  <c r="AK29" i="82" s="1"/>
  <c r="AO116" i="59"/>
  <c r="H12" i="59" s="1"/>
  <c r="H10" i="59"/>
  <c r="G20" i="116" s="1"/>
  <c r="H68" i="82"/>
  <c r="AZ139" i="49"/>
  <c r="AZ141" i="49" s="1"/>
  <c r="AW45" i="48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U122" i="59" s="1"/>
  <c r="AU129" i="59" s="1"/>
  <c r="AS8" i="52"/>
  <c r="AO8" i="52"/>
  <c r="AQ120" i="59"/>
  <c r="AQ122" i="59" s="1"/>
  <c r="AQ129" i="59" s="1"/>
  <c r="AE65" i="82"/>
  <c r="AE67" i="82" s="1"/>
  <c r="AE21" i="82" s="1"/>
  <c r="AL37" i="49"/>
  <c r="AL66" i="49" s="1"/>
  <c r="AL68" i="49" s="1"/>
  <c r="AI82" i="82" s="1"/>
  <c r="AI83" i="82" s="1"/>
  <c r="AX37" i="49"/>
  <c r="AX66" i="49" s="1"/>
  <c r="AX68" i="49" s="1"/>
  <c r="AU41" i="48" s="1"/>
  <c r="BJ37" i="49"/>
  <c r="BN37" i="49" s="1"/>
  <c r="AM37" i="82"/>
  <c r="AM37" i="52"/>
  <c r="AH74" i="82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AO127" i="59"/>
  <c r="H23" i="59" s="1"/>
  <c r="G33" i="116" s="1"/>
  <c r="AP129" i="59"/>
  <c r="P65" i="82"/>
  <c r="P68" i="82" s="1"/>
  <c r="P69" i="82" s="1"/>
  <c r="Z55" i="82"/>
  <c r="Z20" i="82" s="1"/>
  <c r="AC109" i="82"/>
  <c r="AC110" i="82" s="1"/>
  <c r="AC108" i="82"/>
  <c r="AC29" i="82" s="1"/>
  <c r="AC125" i="59"/>
  <c r="G21" i="59" s="1"/>
  <c r="F31" i="116" s="1"/>
  <c r="AA10" i="52"/>
  <c r="AS37" i="52"/>
  <c r="AS37" i="8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K82" i="82"/>
  <c r="K83" i="82" s="1"/>
  <c r="K41" i="48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E16" i="82" l="1"/>
  <c r="AE30" i="52" s="1"/>
  <c r="AE32" i="82"/>
  <c r="O69" i="33"/>
  <c r="P11" i="33"/>
  <c r="L21" i="34"/>
  <c r="K27" i="36"/>
  <c r="K26" i="36" s="1"/>
  <c r="N38" i="28"/>
  <c r="L57" i="63"/>
  <c r="L58" i="63" s="1"/>
  <c r="L22" i="34"/>
  <c r="L24" i="34" s="1"/>
  <c r="L20" i="34"/>
  <c r="M56" i="63"/>
  <c r="M17" i="34"/>
  <c r="M19" i="34" s="1"/>
  <c r="W8" i="33"/>
  <c r="P32" i="82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X88" i="82" s="1"/>
  <c r="AX132" i="82" s="1"/>
  <c r="AX12" i="82" s="1"/>
  <c r="AP87" i="82"/>
  <c r="AP88" i="82" s="1"/>
  <c r="BJ87" i="82"/>
  <c r="BB87" i="82"/>
  <c r="AW87" i="82"/>
  <c r="AW88" i="82" s="1"/>
  <c r="AO87" i="82"/>
  <c r="AO88" i="82" s="1"/>
  <c r="BI87" i="82"/>
  <c r="BA87" i="82"/>
  <c r="AV87" i="82"/>
  <c r="AV88" i="82" s="1"/>
  <c r="AV132" i="82" s="1"/>
  <c r="AV12" i="82" s="1"/>
  <c r="AN87" i="82"/>
  <c r="AN88" i="82" s="1"/>
  <c r="BH87" i="82"/>
  <c r="AZ87" i="82"/>
  <c r="AU87" i="82"/>
  <c r="AU88" i="82" s="1"/>
  <c r="AM87" i="82"/>
  <c r="AM88" i="82" s="1"/>
  <c r="BG87" i="82"/>
  <c r="AY87" i="82"/>
  <c r="AT87" i="82"/>
  <c r="AT88" i="82" s="1"/>
  <c r="AT132" i="82" s="1"/>
  <c r="AT12" i="82" s="1"/>
  <c r="AT32" i="52" s="1"/>
  <c r="Z68" i="82"/>
  <c r="Z69" i="82" s="1"/>
  <c r="Z37" i="52"/>
  <c r="AW82" i="82"/>
  <c r="AW83" i="82" s="1"/>
  <c r="AO82" i="82"/>
  <c r="AO83" i="82" s="1"/>
  <c r="BG82" i="82"/>
  <c r="AY82" i="82"/>
  <c r="AV82" i="82"/>
  <c r="AV83" i="82" s="1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B82" i="82"/>
  <c r="AQ82" i="82"/>
  <c r="AQ83" i="82" s="1"/>
  <c r="BI82" i="82"/>
  <c r="BA82" i="82"/>
  <c r="AX82" i="82"/>
  <c r="AX83" i="82" s="1"/>
  <c r="AP82" i="82"/>
  <c r="AP83" i="82" s="1"/>
  <c r="BH82" i="82"/>
  <c r="AZ82" i="82"/>
  <c r="AR7" i="92"/>
  <c r="U37" i="82"/>
  <c r="AD37" i="82"/>
  <c r="AD37" i="52"/>
  <c r="AA42" i="50"/>
  <c r="AA35" i="50"/>
  <c r="E10" i="50" s="1"/>
  <c r="E16" i="50" s="1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AP41" i="48"/>
  <c r="AR121" i="59" s="1"/>
  <c r="V16" i="82"/>
  <c r="V30" i="52" s="1"/>
  <c r="V32" i="82"/>
  <c r="AH31" i="82"/>
  <c r="AH16" i="82" s="1"/>
  <c r="AH30" i="52" s="1"/>
  <c r="AV7" i="92"/>
  <c r="AU20" i="52"/>
  <c r="AQ7" i="92"/>
  <c r="AP20" i="52"/>
  <c r="L31" i="82"/>
  <c r="L16" i="82" s="1"/>
  <c r="L30" i="52" s="1"/>
  <c r="L32" i="82"/>
  <c r="AX7" i="92"/>
  <c r="AW20" i="52"/>
  <c r="AG79" i="82"/>
  <c r="AG81" i="82" s="1"/>
  <c r="T37" i="82"/>
  <c r="T37" i="52"/>
  <c r="AF79" i="82"/>
  <c r="AF81" i="82" s="1"/>
  <c r="AU7" i="92"/>
  <c r="AT20" i="52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Y7" i="92"/>
  <c r="AX20" i="52"/>
  <c r="AR20" i="52"/>
  <c r="AS7" i="92"/>
  <c r="AB32" i="82"/>
  <c r="AS20" i="52"/>
  <c r="AT7" i="9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G10" i="64" s="1"/>
  <c r="G125" i="116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AO7" i="92"/>
  <c r="AN20" i="5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H11" i="51" s="1"/>
  <c r="H17" i="51" s="1"/>
  <c r="AH79" i="82"/>
  <c r="AH81" i="82" s="1"/>
  <c r="AE37" i="82"/>
  <c r="AE37" i="52"/>
  <c r="AA36" i="82"/>
  <c r="AP7" i="92"/>
  <c r="AO20" i="5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F133" i="82" s="1"/>
  <c r="F13" i="82" s="1"/>
  <c r="F28" i="52" s="1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Q49" i="68"/>
  <c r="O26" i="92"/>
  <c r="O28" i="92" s="1"/>
  <c r="E37" i="82"/>
  <c r="BL42" i="50"/>
  <c r="BL35" i="50"/>
  <c r="D13" i="50"/>
  <c r="D51" i="52"/>
  <c r="AP45" i="48"/>
  <c r="L87" i="82"/>
  <c r="L88" i="82" s="1"/>
  <c r="L45" i="48"/>
  <c r="K28" i="51"/>
  <c r="J82" i="82"/>
  <c r="J83" i="82" s="1"/>
  <c r="J41" i="48"/>
  <c r="BG139" i="49"/>
  <c r="BG141" i="49" s="1"/>
  <c r="BN83" i="49"/>
  <c r="AQ45" i="48"/>
  <c r="AM126" i="59"/>
  <c r="AM127" i="59" s="1"/>
  <c r="AK11" i="52"/>
  <c r="F120" i="59"/>
  <c r="D8" i="52"/>
  <c r="BI88" i="82"/>
  <c r="BI45" i="48"/>
  <c r="K27" i="51"/>
  <c r="E47" i="51"/>
  <c r="E125" i="59"/>
  <c r="C10" i="52"/>
  <c r="BK44" i="48"/>
  <c r="AO45" i="48"/>
  <c r="AK82" i="82"/>
  <c r="AK83" i="82" s="1"/>
  <c r="AK132" i="82" s="1"/>
  <c r="AK12" i="82" s="1"/>
  <c r="AK41" i="48"/>
  <c r="AK90" i="48" s="1"/>
  <c r="BG88" i="82"/>
  <c r="BG45" i="48"/>
  <c r="AH82" i="82"/>
  <c r="AH41" i="48"/>
  <c r="AI66" i="49"/>
  <c r="AI68" i="49" s="1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E22" i="116"/>
  <c r="F13" i="59"/>
  <c r="E23" i="116" s="1"/>
  <c r="BB83" i="82"/>
  <c r="BB41" i="48"/>
  <c r="M132" i="82"/>
  <c r="M12" i="82" s="1"/>
  <c r="BI83" i="82"/>
  <c r="BI41" i="48"/>
  <c r="AJ66" i="49"/>
  <c r="AJ68" i="49" s="1"/>
  <c r="N32" i="82"/>
  <c r="AC82" i="82"/>
  <c r="AC83" i="82" s="1"/>
  <c r="AC41" i="48"/>
  <c r="Q87" i="82"/>
  <c r="Q88" i="82" s="1"/>
  <c r="Q45" i="48"/>
  <c r="BJ83" i="82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W91" i="48"/>
  <c r="W87" i="48"/>
  <c r="W93" i="48" s="1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I91" i="48"/>
  <c r="AI86" i="48"/>
  <c r="AI92" i="48" s="1"/>
  <c r="V82" i="82"/>
  <c r="V83" i="82" s="1"/>
  <c r="V41" i="48"/>
  <c r="AR45" i="48"/>
  <c r="J87" i="82"/>
  <c r="J88" i="82" s="1"/>
  <c r="J45" i="48"/>
  <c r="J91" i="48" s="1"/>
  <c r="BD139" i="49"/>
  <c r="BD141" i="49" s="1"/>
  <c r="BN80" i="49"/>
  <c r="AW41" i="48"/>
  <c r="AW90" i="48" s="1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T45" i="48"/>
  <c r="E35" i="50"/>
  <c r="E42" i="50"/>
  <c r="BB88" i="82"/>
  <c r="BB45" i="48"/>
  <c r="AV45" i="48"/>
  <c r="AS45" i="48"/>
  <c r="R9" i="52"/>
  <c r="T121" i="59"/>
  <c r="T122" i="59" s="1"/>
  <c r="R91" i="48"/>
  <c r="R87" i="48"/>
  <c r="R93" i="48" s="1"/>
  <c r="R86" i="48"/>
  <c r="R92" i="48" s="1"/>
  <c r="BJ88" i="82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F22" i="82"/>
  <c r="F23" i="82" s="1"/>
  <c r="T82" i="82"/>
  <c r="T83" i="82" s="1"/>
  <c r="T41" i="48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133" i="82"/>
  <c r="R13" i="82" s="1"/>
  <c r="R28" i="52" s="1"/>
  <c r="F22" i="116"/>
  <c r="G13" i="59"/>
  <c r="F23" i="116" s="1"/>
  <c r="F37" i="82"/>
  <c r="BG83" i="82"/>
  <c r="BG41" i="48"/>
  <c r="AX45" i="48"/>
  <c r="M203" i="59" l="1"/>
  <c r="L38" i="64" s="1"/>
  <c r="K15" i="36"/>
  <c r="K16" i="36" s="1"/>
  <c r="N40" i="28"/>
  <c r="P69" i="33"/>
  <c r="Q11" i="33"/>
  <c r="O38" i="28"/>
  <c r="L27" i="36"/>
  <c r="L26" i="36" s="1"/>
  <c r="M21" i="34"/>
  <c r="M22" i="34" s="1"/>
  <c r="N56" i="63"/>
  <c r="N17" i="34"/>
  <c r="N19" i="34" s="1"/>
  <c r="M20" i="34"/>
  <c r="X8" i="33"/>
  <c r="M58" i="63"/>
  <c r="M57" i="63"/>
  <c r="AR132" i="82"/>
  <c r="AR12" i="82" s="1"/>
  <c r="AR32" i="52" s="1"/>
  <c r="AQ132" i="82"/>
  <c r="AQ12" i="82" s="1"/>
  <c r="AQ32" i="52" s="1"/>
  <c r="AM132" i="82"/>
  <c r="AM12" i="82" s="1"/>
  <c r="AM32" i="52" s="1"/>
  <c r="AO132" i="82"/>
  <c r="AO12" i="82" s="1"/>
  <c r="AO32" i="52" s="1"/>
  <c r="AX133" i="82"/>
  <c r="AX13" i="82" s="1"/>
  <c r="AX28" i="52" s="1"/>
  <c r="AX22" i="82"/>
  <c r="AS133" i="82"/>
  <c r="AS13" i="82" s="1"/>
  <c r="AS28" i="52" s="1"/>
  <c r="AS22" i="82"/>
  <c r="AV22" i="82"/>
  <c r="AV133" i="82"/>
  <c r="AV13" i="82" s="1"/>
  <c r="AV28" i="52" s="1"/>
  <c r="AI87" i="48"/>
  <c r="AI93" i="48" s="1"/>
  <c r="Y121" i="59"/>
  <c r="Y122" i="59" s="1"/>
  <c r="Y129" i="59" s="1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U22" i="82"/>
  <c r="AU133" i="82"/>
  <c r="AU13" i="82" s="1"/>
  <c r="AU28" i="52" s="1"/>
  <c r="AW133" i="82"/>
  <c r="AW13" i="82" s="1"/>
  <c r="AW28" i="52" s="1"/>
  <c r="AW22" i="82"/>
  <c r="AV32" i="52"/>
  <c r="R22" i="82"/>
  <c r="W90" i="48"/>
  <c r="AM22" i="82"/>
  <c r="AM133" i="82"/>
  <c r="AM13" i="82" s="1"/>
  <c r="AS132" i="82"/>
  <c r="AS12" i="82" s="1"/>
  <c r="AX32" i="52"/>
  <c r="AR22" i="82"/>
  <c r="AR133" i="82"/>
  <c r="AR13" i="82" s="1"/>
  <c r="AR28" i="52" s="1"/>
  <c r="AN132" i="82"/>
  <c r="AN12" i="82" s="1"/>
  <c r="AP132" i="82"/>
  <c r="AP12" i="82" s="1"/>
  <c r="AI9" i="52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O122" i="59"/>
  <c r="G5" i="97"/>
  <c r="G5" i="9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R14" i="82"/>
  <c r="R31" i="52" s="1"/>
  <c r="O129" i="59"/>
  <c r="U132" i="82"/>
  <c r="U12" i="82" s="1"/>
  <c r="U32" i="52" s="1"/>
  <c r="BK79" i="82"/>
  <c r="BK74" i="82"/>
  <c r="N23" i="82"/>
  <c r="N24" i="8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3" i="82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3" i="82"/>
  <c r="BA41" i="48"/>
  <c r="AC49" i="68"/>
  <c r="AA26" i="92"/>
  <c r="AA28" i="92" s="1"/>
  <c r="AA20" i="92"/>
  <c r="N7" i="92"/>
  <c r="M20" i="52"/>
  <c r="BK65" i="82"/>
  <c r="BA88" i="82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E45" i="48"/>
  <c r="BH88" i="82"/>
  <c r="BH45" i="48"/>
  <c r="BC83" i="82"/>
  <c r="BC41" i="48"/>
  <c r="AF82" i="82"/>
  <c r="AF83" i="82" s="1"/>
  <c r="AF132" i="82" s="1"/>
  <c r="AF12" i="82" s="1"/>
  <c r="AF41" i="48"/>
  <c r="AF90" i="48" s="1"/>
  <c r="BD88" i="82"/>
  <c r="BD45" i="48"/>
  <c r="BK77" i="48"/>
  <c r="C88" i="48"/>
  <c r="AE90" i="48"/>
  <c r="AE11" i="52"/>
  <c r="AG126" i="59"/>
  <c r="AG127" i="59" s="1"/>
  <c r="AT126" i="59"/>
  <c r="AR11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BF45" i="48"/>
  <c r="R39" i="52"/>
  <c r="R38" i="82"/>
  <c r="R23" i="82"/>
  <c r="R24" i="82" s="1"/>
  <c r="R38" i="52" s="1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8" i="82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41" i="48"/>
  <c r="AS90" i="48" s="1"/>
  <c r="AV41" i="48"/>
  <c r="AV90" i="48" s="1"/>
  <c r="AH22" i="82"/>
  <c r="AH133" i="82"/>
  <c r="AH13" i="82" s="1"/>
  <c r="AH28" i="52" s="1"/>
  <c r="J22" i="82"/>
  <c r="BL66" i="50"/>
  <c r="BN68" i="50" s="1"/>
  <c r="BL43" i="50"/>
  <c r="AR14" i="82" l="1"/>
  <c r="AR31" i="52" s="1"/>
  <c r="O40" i="28"/>
  <c r="L15" i="36"/>
  <c r="L16" i="36" s="1"/>
  <c r="N203" i="59"/>
  <c r="M38" i="64" s="1"/>
  <c r="R11" i="33"/>
  <c r="S11" i="33" s="1"/>
  <c r="S69" i="33" s="1"/>
  <c r="Q69" i="33"/>
  <c r="M27" i="36"/>
  <c r="M26" i="36" s="1"/>
  <c r="P38" i="28"/>
  <c r="N21" i="34"/>
  <c r="O56" i="63"/>
  <c r="N20" i="34"/>
  <c r="O17" i="34"/>
  <c r="O19" i="34" s="1"/>
  <c r="N57" i="63"/>
  <c r="N22" i="34"/>
  <c r="N58" i="63"/>
  <c r="M24" i="34"/>
  <c r="Y8" i="33"/>
  <c r="J14" i="82"/>
  <c r="J31" i="52" s="1"/>
  <c r="E39" i="82"/>
  <c r="AO14" i="82"/>
  <c r="AO31" i="52" s="1"/>
  <c r="W20" i="52"/>
  <c r="X7" i="92"/>
  <c r="AX14" i="82"/>
  <c r="AX31" i="52" s="1"/>
  <c r="AM14" i="82"/>
  <c r="AM31" i="52" s="1"/>
  <c r="AM28" i="52"/>
  <c r="I4" i="8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 s="1"/>
  <c r="AT38" i="52" s="1"/>
  <c r="AT38" i="82"/>
  <c r="AV14" i="82"/>
  <c r="AV31" i="52" s="1"/>
  <c r="AU32" i="52"/>
  <c r="AU14" i="82"/>
  <c r="AU31" i="52" s="1"/>
  <c r="AQ14" i="82"/>
  <c r="AQ31" i="52" s="1"/>
  <c r="AX23" i="82"/>
  <c r="AX24" i="82" s="1"/>
  <c r="AX38" i="52" s="1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T12" i="52"/>
  <c r="AA32" i="82"/>
  <c r="H18" i="59"/>
  <c r="G28" i="116" s="1"/>
  <c r="AO129" i="59"/>
  <c r="N39" i="82"/>
  <c r="AH14" i="82"/>
  <c r="AH31" i="52" s="1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AZ45" i="48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AZ41" i="48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W129" i="59"/>
  <c r="AG51" i="68"/>
  <c r="AG50" i="68"/>
  <c r="W20" i="92"/>
  <c r="Y49" i="68"/>
  <c r="W26" i="92"/>
  <c r="W28" i="92" s="1"/>
  <c r="BA14" i="82" l="1"/>
  <c r="BA31" i="52" s="1"/>
  <c r="P27" i="36"/>
  <c r="S38" i="28"/>
  <c r="Q21" i="34"/>
  <c r="P40" i="28"/>
  <c r="O203" i="59"/>
  <c r="N38" i="64" s="1"/>
  <c r="M15" i="36"/>
  <c r="M16" i="36" s="1"/>
  <c r="Q70" i="33"/>
  <c r="N27" i="36"/>
  <c r="N26" i="36" s="1"/>
  <c r="O21" i="34"/>
  <c r="D9" i="34" s="1"/>
  <c r="Q38" i="28"/>
  <c r="R69" i="33"/>
  <c r="T11" i="33"/>
  <c r="T69" i="33" s="1"/>
  <c r="R21" i="34" s="1"/>
  <c r="Q27" i="36"/>
  <c r="O57" i="63"/>
  <c r="O22" i="34"/>
  <c r="Z8" i="33"/>
  <c r="P56" i="63"/>
  <c r="O20" i="34"/>
  <c r="O24" i="34"/>
  <c r="P17" i="34"/>
  <c r="N24" i="34"/>
  <c r="O58" i="63"/>
  <c r="AC20" i="52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H25" i="59"/>
  <c r="G35" i="116" s="1"/>
  <c r="AM20" i="52"/>
  <c r="AN7" i="92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Z50" i="68"/>
  <c r="AZ51" i="68"/>
  <c r="AW20" i="67"/>
  <c r="AW39" i="64" s="1"/>
  <c r="AX18" i="67"/>
  <c r="AX20" i="67" s="1"/>
  <c r="AX39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U11" i="33" l="1"/>
  <c r="U69" i="33" s="1"/>
  <c r="Q26" i="36"/>
  <c r="T38" i="28"/>
  <c r="O27" i="36"/>
  <c r="O26" i="36" s="1"/>
  <c r="P26" i="36" s="1"/>
  <c r="R38" i="28"/>
  <c r="P21" i="34"/>
  <c r="P22" i="34" s="1"/>
  <c r="Q40" i="28"/>
  <c r="D39" i="35" s="1"/>
  <c r="P203" i="59"/>
  <c r="O38" i="64" s="1"/>
  <c r="D8" i="64" s="1"/>
  <c r="D123" i="116" s="1"/>
  <c r="N15" i="36"/>
  <c r="D37" i="35"/>
  <c r="S40" i="28"/>
  <c r="P15" i="36"/>
  <c r="P16" i="36" s="1"/>
  <c r="R203" i="59"/>
  <c r="Q38" i="64" s="1"/>
  <c r="E99" i="59"/>
  <c r="D109" i="116" s="1"/>
  <c r="D47" i="31"/>
  <c r="D10" i="34"/>
  <c r="T40" i="28"/>
  <c r="Q15" i="36"/>
  <c r="Q16" i="36" s="1"/>
  <c r="S203" i="59"/>
  <c r="R38" i="64" s="1"/>
  <c r="U38" i="28"/>
  <c r="S21" i="34"/>
  <c r="R27" i="36"/>
  <c r="P19" i="34"/>
  <c r="E5" i="34"/>
  <c r="AA8" i="33"/>
  <c r="P57" i="63"/>
  <c r="E14" i="63" s="1"/>
  <c r="D157" i="116" s="1"/>
  <c r="E13" i="63"/>
  <c r="D156" i="116" s="1"/>
  <c r="AD24" i="82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E18" i="67"/>
  <c r="BE20" i="67" s="1"/>
  <c r="BE39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I20" i="67"/>
  <c r="BI39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R26" i="36" l="1"/>
  <c r="R40" i="28"/>
  <c r="O15" i="36"/>
  <c r="O16" i="36" s="1"/>
  <c r="Q203" i="59"/>
  <c r="P38" i="64" s="1"/>
  <c r="N16" i="36"/>
  <c r="N17" i="36"/>
  <c r="D48" i="31"/>
  <c r="D12" i="34"/>
  <c r="D50" i="31" s="1"/>
  <c r="V11" i="33"/>
  <c r="U40" i="28"/>
  <c r="R15" i="36"/>
  <c r="R16" i="36" s="1"/>
  <c r="T203" i="59"/>
  <c r="S38" i="64" s="1"/>
  <c r="P58" i="63"/>
  <c r="E15" i="63" s="1"/>
  <c r="D158" i="116" s="1"/>
  <c r="Q57" i="63"/>
  <c r="Q22" i="34"/>
  <c r="E43" i="31"/>
  <c r="E7" i="34"/>
  <c r="AB8" i="33"/>
  <c r="Q17" i="34"/>
  <c r="Q19" i="34" s="1"/>
  <c r="P20" i="34"/>
  <c r="Q56" i="63"/>
  <c r="P24" i="34"/>
  <c r="J6" i="82"/>
  <c r="F43" i="52" s="1"/>
  <c r="F38" i="52"/>
  <c r="BK13" i="52"/>
  <c r="H7" i="82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V69" i="33" l="1"/>
  <c r="W11" i="33"/>
  <c r="Q58" i="63"/>
  <c r="F5" i="34"/>
  <c r="E8" i="34"/>
  <c r="E46" i="31" s="1"/>
  <c r="E45" i="31"/>
  <c r="Q20" i="34"/>
  <c r="Q24" i="34"/>
  <c r="R56" i="63"/>
  <c r="R17" i="34"/>
  <c r="R19" i="34" s="1"/>
  <c r="AC8" i="33"/>
  <c r="R57" i="63"/>
  <c r="R22" i="34"/>
  <c r="AP209" i="6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X11" i="33" l="1"/>
  <c r="W69" i="33"/>
  <c r="V38" i="28"/>
  <c r="S27" i="36"/>
  <c r="S26" i="36" s="1"/>
  <c r="T21" i="34"/>
  <c r="AD8" i="33"/>
  <c r="S57" i="63"/>
  <c r="S22" i="34"/>
  <c r="R24" i="34"/>
  <c r="S56" i="63"/>
  <c r="S58" i="63" s="1"/>
  <c r="R20" i="34"/>
  <c r="S17" i="34"/>
  <c r="S19" i="34" s="1"/>
  <c r="F43" i="31"/>
  <c r="F7" i="34"/>
  <c r="R58" i="63"/>
  <c r="AG209" i="6"/>
  <c r="AG210" i="6" s="1"/>
  <c r="BK209" i="6"/>
  <c r="U209" i="6"/>
  <c r="Q209" i="6"/>
  <c r="AM210" i="6"/>
  <c r="AJ150" i="59" s="1"/>
  <c r="AK209" i="6"/>
  <c r="AK562" i="6" s="1"/>
  <c r="BN210" i="6"/>
  <c r="X210" i="6"/>
  <c r="K164" i="91"/>
  <c r="K37" i="92" s="1"/>
  <c r="Z210" i="6"/>
  <c r="Z223" i="6" s="1"/>
  <c r="BF209" i="6"/>
  <c r="AO209" i="6"/>
  <c r="AO562" i="6" s="1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20" i="6"/>
  <c r="AK228" i="6"/>
  <c r="Z221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AG562" i="6" l="1"/>
  <c r="BK380" i="6"/>
  <c r="BG168" i="91" s="1"/>
  <c r="BG38" i="92" s="1"/>
  <c r="BG47" i="92" s="1"/>
  <c r="AJ154" i="59"/>
  <c r="S15" i="36"/>
  <c r="S16" i="36" s="1"/>
  <c r="V40" i="28"/>
  <c r="U203" i="59"/>
  <c r="T38" i="64" s="1"/>
  <c r="W38" i="28"/>
  <c r="T27" i="36"/>
  <c r="T26" i="36" s="1"/>
  <c r="U21" i="34"/>
  <c r="Y11" i="33"/>
  <c r="X69" i="33"/>
  <c r="T57" i="63"/>
  <c r="T22" i="34"/>
  <c r="G5" i="34"/>
  <c r="F8" i="34"/>
  <c r="F46" i="31" s="1"/>
  <c r="F45" i="31"/>
  <c r="AE8" i="33"/>
  <c r="T56" i="63"/>
  <c r="T58" i="63" s="1"/>
  <c r="S24" i="34"/>
  <c r="T17" i="34"/>
  <c r="T19" i="34" s="1"/>
  <c r="S20" i="34"/>
  <c r="AM220" i="6"/>
  <c r="AM224" i="6" s="1"/>
  <c r="AM232" i="6" s="1"/>
  <c r="AO210" i="6"/>
  <c r="AO214" i="6" s="1"/>
  <c r="AK210" i="6"/>
  <c r="AK214" i="6" s="1"/>
  <c r="AM223" i="6"/>
  <c r="AM221" i="6"/>
  <c r="X380" i="6"/>
  <c r="T168" i="91" s="1"/>
  <c r="T38" i="92" s="1"/>
  <c r="T47" i="92" s="1"/>
  <c r="W150" i="59"/>
  <c r="Z219" i="6"/>
  <c r="Z214" i="6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23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AO219" i="6" l="1"/>
  <c r="AZ228" i="6"/>
  <c r="AO220" i="6"/>
  <c r="AO221" i="6"/>
  <c r="AK220" i="6"/>
  <c r="AV228" i="6"/>
  <c r="AS166" i="59" s="1"/>
  <c r="AL150" i="59"/>
  <c r="AL154" i="59" s="1"/>
  <c r="BJ214" i="6"/>
  <c r="AK221" i="6"/>
  <c r="AK223" i="6"/>
  <c r="AK219" i="6"/>
  <c r="AH150" i="59"/>
  <c r="AH154" i="59" s="1"/>
  <c r="V21" i="34"/>
  <c r="U27" i="36"/>
  <c r="U26" i="36" s="1"/>
  <c r="X38" i="28"/>
  <c r="Z11" i="33"/>
  <c r="Z69" i="33" s="1"/>
  <c r="Z38" i="28" s="1"/>
  <c r="Y69" i="33"/>
  <c r="AA11" i="33"/>
  <c r="AB11" i="33" s="1"/>
  <c r="W40" i="28"/>
  <c r="V203" i="59"/>
  <c r="U38" i="64" s="1"/>
  <c r="T15" i="36"/>
  <c r="T16" i="36" s="1"/>
  <c r="X21" i="34"/>
  <c r="W27" i="36"/>
  <c r="AA69" i="33"/>
  <c r="G7" i="34"/>
  <c r="G43" i="31"/>
  <c r="AF8" i="33"/>
  <c r="U57" i="63"/>
  <c r="U22" i="34"/>
  <c r="U17" i="34"/>
  <c r="U19" i="34" s="1"/>
  <c r="T20" i="34"/>
  <c r="T24" i="34"/>
  <c r="U56" i="63"/>
  <c r="BI563" i="6"/>
  <c r="BI565" i="6" s="1"/>
  <c r="M164" i="91"/>
  <c r="M37" i="92" s="1"/>
  <c r="AH553" i="6"/>
  <c r="AD376" i="97" s="1"/>
  <c r="BJ223" i="6"/>
  <c r="BG150" i="59"/>
  <c r="BG154" i="59" s="1"/>
  <c r="AL380" i="6"/>
  <c r="AH168" i="91" s="1"/>
  <c r="AH38" i="92" s="1"/>
  <c r="AH47" i="92" s="1"/>
  <c r="T167" i="59"/>
  <c r="T169" i="59" s="1"/>
  <c r="T205" i="59" s="1"/>
  <c r="R21" i="52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BD164" i="59"/>
  <c r="BD167" i="59" s="1"/>
  <c r="BD169" i="59" s="1"/>
  <c r="BE37" i="92"/>
  <c r="BK232" i="6"/>
  <c r="AL376" i="97"/>
  <c r="BE166" i="59"/>
  <c r="BH230" i="6"/>
  <c r="D69" i="64"/>
  <c r="C9" i="111"/>
  <c r="C45" i="71"/>
  <c r="C58" i="71" s="1"/>
  <c r="BD342" i="6"/>
  <c r="BD357" i="6"/>
  <c r="BD358" i="6" s="1"/>
  <c r="AZ145" i="91"/>
  <c r="BM230" i="6"/>
  <c r="BJ166" i="59"/>
  <c r="C50" i="71"/>
  <c r="C57" i="71"/>
  <c r="BB363" i="97"/>
  <c r="BF545" i="6"/>
  <c r="BC164" i="59" s="1"/>
  <c r="BC167" i="59" s="1"/>
  <c r="BC169" i="59" s="1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S563" i="6"/>
  <c r="AS565" i="6" s="1"/>
  <c r="AN10" i="12"/>
  <c r="AN11" i="12" s="1"/>
  <c r="BE363" i="97"/>
  <c r="BI545" i="6"/>
  <c r="BF164" i="59" s="1"/>
  <c r="BF167" i="59" s="1"/>
  <c r="BF169" i="59" s="1"/>
  <c r="AG374" i="97"/>
  <c r="AZ164" i="59"/>
  <c r="AZ167" i="59" s="1"/>
  <c r="AZ169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F363" i="97"/>
  <c r="E124" i="116"/>
  <c r="AH224" i="6"/>
  <c r="BG166" i="59"/>
  <c r="BJ230" i="6"/>
  <c r="F43" i="64"/>
  <c r="AQ374" i="97"/>
  <c r="AU553" i="6"/>
  <c r="AA224" i="6"/>
  <c r="X164" i="59" s="1"/>
  <c r="X167" i="59" s="1"/>
  <c r="X169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S363" i="97"/>
  <c r="AW545" i="6"/>
  <c r="AT164" i="59" s="1"/>
  <c r="AT167" i="59" s="1"/>
  <c r="AT169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D363" i="97"/>
  <c r="T368" i="97"/>
  <c r="X566" i="6"/>
  <c r="N376" i="97"/>
  <c r="AK363" i="97"/>
  <c r="AO545" i="6"/>
  <c r="AQ224" i="6"/>
  <c r="AT553" i="6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BM562" i="6"/>
  <c r="BM210" i="6"/>
  <c r="I368" i="97"/>
  <c r="M553" i="6"/>
  <c r="AJ224" i="6"/>
  <c r="AG164" i="59" s="1"/>
  <c r="AM553" i="6"/>
  <c r="U374" i="97"/>
  <c r="Y553" i="6"/>
  <c r="H124" i="116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U545" i="6"/>
  <c r="Q363" i="97"/>
  <c r="P374" i="97"/>
  <c r="T567" i="6"/>
  <c r="Y166" i="59"/>
  <c r="Y167" i="59" s="1"/>
  <c r="Y169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AU376" i="97"/>
  <c r="AS164" i="59"/>
  <c r="AS167" i="59" s="1"/>
  <c r="AS169" i="59" s="1"/>
  <c r="W164" i="59"/>
  <c r="W167" i="59" s="1"/>
  <c r="W169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AK224" i="6" l="1"/>
  <c r="AK232" i="6" s="1"/>
  <c r="BG169" i="59"/>
  <c r="Y38" i="28"/>
  <c r="V27" i="36"/>
  <c r="V26" i="36" s="1"/>
  <c r="W21" i="34"/>
  <c r="W26" i="36"/>
  <c r="W203" i="59"/>
  <c r="V38" i="64" s="1"/>
  <c r="U15" i="36"/>
  <c r="U16" i="36" s="1"/>
  <c r="X40" i="28"/>
  <c r="AA38" i="28"/>
  <c r="Y21" i="34"/>
  <c r="X27" i="36"/>
  <c r="AC11" i="33"/>
  <c r="AB69" i="33"/>
  <c r="U58" i="63"/>
  <c r="Y205" i="59"/>
  <c r="X8" i="92" s="1"/>
  <c r="Y203" i="59"/>
  <c r="X38" i="64" s="1"/>
  <c r="Z40" i="28"/>
  <c r="W15" i="36"/>
  <c r="W16" i="36" s="1"/>
  <c r="AG8" i="33"/>
  <c r="U24" i="34"/>
  <c r="U20" i="34"/>
  <c r="V17" i="34"/>
  <c r="V19" i="34" s="1"/>
  <c r="V56" i="63"/>
  <c r="V57" i="63"/>
  <c r="V22" i="34"/>
  <c r="G45" i="31"/>
  <c r="G8" i="34"/>
  <c r="G46" i="31" s="1"/>
  <c r="H5" i="34"/>
  <c r="S8" i="92"/>
  <c r="T207" i="59"/>
  <c r="S42" i="71" s="1"/>
  <c r="P164" i="91"/>
  <c r="AG167" i="59"/>
  <c r="AG169" i="59" s="1"/>
  <c r="U167" i="59"/>
  <c r="U169" i="59" s="1"/>
  <c r="U205" i="59" s="1"/>
  <c r="S21" i="52" s="1"/>
  <c r="BA232" i="6"/>
  <c r="BA570" i="6" s="1"/>
  <c r="I207" i="59"/>
  <c r="H42" i="71" s="1"/>
  <c r="W568" i="6"/>
  <c r="AR380" i="6"/>
  <c r="AN168" i="91" s="1"/>
  <c r="AN38" i="92" s="1"/>
  <c r="AN47" i="92" s="1"/>
  <c r="H8" i="92"/>
  <c r="AX232" i="6"/>
  <c r="AX570" i="6" s="1"/>
  <c r="AI568" i="6"/>
  <c r="AG553" i="6"/>
  <c r="AC376" i="97" s="1"/>
  <c r="AA232" i="6"/>
  <c r="AA570" i="6" s="1"/>
  <c r="AA566" i="6"/>
  <c r="AP568" i="6"/>
  <c r="AP571" i="6" s="1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K7" i="71"/>
  <c r="P571" i="6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X164" i="59"/>
  <c r="AX167" i="59" s="1"/>
  <c r="AX169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AN230" i="6"/>
  <c r="AK166" i="59"/>
  <c r="AK167" i="59" s="1"/>
  <c r="AK169" i="59" s="1"/>
  <c r="AY166" i="91"/>
  <c r="BC378" i="6"/>
  <c r="H563" i="6"/>
  <c r="C10" i="12"/>
  <c r="BP562" i="6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AE379" i="6"/>
  <c r="C54" i="9" s="1"/>
  <c r="C55" i="9" s="1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L8" i="92"/>
  <c r="K21" i="52"/>
  <c r="M207" i="59"/>
  <c r="AE551" i="6"/>
  <c r="AA372" i="97"/>
  <c r="E30" i="97" s="1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W570" i="6"/>
  <c r="S376" i="97"/>
  <c r="N570" i="6"/>
  <c r="J376" i="97"/>
  <c r="BB232" i="6"/>
  <c r="BB570" i="6" s="1"/>
  <c r="BB567" i="6"/>
  <c r="BB568" i="6" s="1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AF563" i="6"/>
  <c r="AF565" i="6" s="1"/>
  <c r="AA10" i="12"/>
  <c r="AA11" i="12" s="1"/>
  <c r="AI376" i="97"/>
  <c r="AM570" i="6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AW368" i="97"/>
  <c r="BA566" i="6"/>
  <c r="BA568" i="6" s="1"/>
  <c r="Z376" i="97"/>
  <c r="P168" i="91"/>
  <c r="P38" i="92" s="1"/>
  <c r="P47" i="92" s="1"/>
  <c r="AE381" i="6"/>
  <c r="C56" i="9" s="1"/>
  <c r="Y368" i="97"/>
  <c r="AC553" i="6"/>
  <c r="AG232" i="6"/>
  <c r="AG567" i="6"/>
  <c r="AE164" i="59"/>
  <c r="AE167" i="59" s="1"/>
  <c r="AE169" i="59" s="1"/>
  <c r="AH566" i="6"/>
  <c r="AH568" i="6" s="1"/>
  <c r="AH164" i="59"/>
  <c r="AH167" i="59" s="1"/>
  <c r="AH169" i="59" s="1"/>
  <c r="AS374" i="97"/>
  <c r="AW553" i="6"/>
  <c r="AD164" i="59"/>
  <c r="AD167" i="59" s="1"/>
  <c r="AD169" i="59" s="1"/>
  <c r="AK553" i="6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X570" i="6"/>
  <c r="T376" i="97"/>
  <c r="AF372" i="6"/>
  <c r="AJ566" i="6"/>
  <c r="AF376" i="97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D8" i="111"/>
  <c r="X26" i="36" l="1"/>
  <c r="W205" i="59"/>
  <c r="X203" i="59"/>
  <c r="Y40" i="28"/>
  <c r="V15" i="36"/>
  <c r="V16" i="36" s="1"/>
  <c r="Y207" i="59"/>
  <c r="X35" i="64" s="1"/>
  <c r="W21" i="52"/>
  <c r="Z21" i="34"/>
  <c r="AB38" i="28"/>
  <c r="Y27" i="36"/>
  <c r="Y26" i="36" s="1"/>
  <c r="V58" i="63"/>
  <c r="AD11" i="33"/>
  <c r="AC69" i="33"/>
  <c r="S35" i="64"/>
  <c r="T79" i="63" s="1"/>
  <c r="Z203" i="59"/>
  <c r="X15" i="36"/>
  <c r="AA40" i="28"/>
  <c r="AH8" i="33"/>
  <c r="W57" i="63"/>
  <c r="W22" i="34"/>
  <c r="H43" i="31"/>
  <c r="H7" i="34"/>
  <c r="V24" i="34"/>
  <c r="W56" i="63"/>
  <c r="W58" i="63" s="1"/>
  <c r="V20" i="34"/>
  <c r="W17" i="34"/>
  <c r="W19" i="34" s="1"/>
  <c r="H9" i="92"/>
  <c r="G22" i="52"/>
  <c r="T8" i="92"/>
  <c r="H35" i="64"/>
  <c r="I79" i="63" s="1"/>
  <c r="U207" i="59"/>
  <c r="T9" i="92" s="1"/>
  <c r="AG570" i="6"/>
  <c r="AB7" i="71" s="1"/>
  <c r="BC381" i="6"/>
  <c r="E56" i="9" s="1"/>
  <c r="D9" i="9"/>
  <c r="U568" i="6"/>
  <c r="AR232" i="6"/>
  <c r="BC233" i="6" s="1"/>
  <c r="E28" i="9" s="1"/>
  <c r="BB164" i="59"/>
  <c r="BB167" i="59" s="1"/>
  <c r="BB169" i="59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L358" i="97" s="1"/>
  <c r="BP535" i="6"/>
  <c r="BM358" i="97" s="1"/>
  <c r="S536" i="6"/>
  <c r="Q8" i="92"/>
  <c r="P21" i="52"/>
  <c r="R207" i="59"/>
  <c r="Q7" i="71"/>
  <c r="V571" i="6"/>
  <c r="X376" i="97"/>
  <c r="AB570" i="6"/>
  <c r="BK166" i="91"/>
  <c r="BK37" i="92" s="1"/>
  <c r="BO378" i="6"/>
  <c r="BO380" i="6" s="1"/>
  <c r="BK168" i="91" s="1"/>
  <c r="BK38" i="92" s="1"/>
  <c r="BK47" i="92" s="1"/>
  <c r="AS7" i="71"/>
  <c r="AX571" i="6"/>
  <c r="BE232" i="6"/>
  <c r="E48" i="59"/>
  <c r="BM152" i="59"/>
  <c r="BO536" i="6"/>
  <c r="F65" i="9" s="1"/>
  <c r="F69" i="9" s="1"/>
  <c r="AZ358" i="97"/>
  <c r="L79" i="63"/>
  <c r="AI571" i="6"/>
  <c r="AD7" i="71"/>
  <c r="AV570" i="6"/>
  <c r="AR376" i="97"/>
  <c r="AM374" i="97"/>
  <c r="AQ553" i="6"/>
  <c r="AQ554" i="6" s="1"/>
  <c r="D70" i="9" s="1"/>
  <c r="E46" i="59"/>
  <c r="BM150" i="59"/>
  <c r="E154" i="59"/>
  <c r="AZ34" i="92"/>
  <c r="H19" i="91"/>
  <c r="H25" i="91" s="1"/>
  <c r="J571" i="6"/>
  <c r="E7" i="71"/>
  <c r="AN37" i="92"/>
  <c r="G20" i="91"/>
  <c r="S363" i="6"/>
  <c r="BP362" i="6"/>
  <c r="L21" i="52"/>
  <c r="M8" i="92"/>
  <c r="N207" i="59"/>
  <c r="M571" i="6"/>
  <c r="H7" i="71"/>
  <c r="BP211" i="6"/>
  <c r="B21" i="9"/>
  <c r="AA571" i="6"/>
  <c r="V7" i="71"/>
  <c r="BC553" i="6"/>
  <c r="AY374" i="97"/>
  <c r="W571" i="6"/>
  <c r="R7" i="71"/>
  <c r="H565" i="6"/>
  <c r="BP565" i="6" s="1"/>
  <c r="BP563" i="6"/>
  <c r="AZ164" i="91"/>
  <c r="BO373" i="6"/>
  <c r="F52" i="9" s="1"/>
  <c r="F53" i="9" s="1"/>
  <c r="BD380" i="6"/>
  <c r="BE376" i="97"/>
  <c r="B49" i="9"/>
  <c r="BP359" i="6"/>
  <c r="BD563" i="6"/>
  <c r="BD565" i="6" s="1"/>
  <c r="AY10" i="12"/>
  <c r="AY11" i="12" s="1"/>
  <c r="AO568" i="6"/>
  <c r="BK372" i="97"/>
  <c r="BO551" i="6"/>
  <c r="X42" i="71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I19" i="91"/>
  <c r="D25" i="91"/>
  <c r="BJ568" i="6"/>
  <c r="I571" i="6"/>
  <c r="D7" i="71"/>
  <c r="B63" i="9"/>
  <c r="BP532" i="6"/>
  <c r="N571" i="6"/>
  <c r="I7" i="71"/>
  <c r="BL567" i="6"/>
  <c r="BL568" i="6" s="1"/>
  <c r="BL232" i="6"/>
  <c r="BL570" i="6" s="1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H7" i="71"/>
  <c r="AM571" i="6"/>
  <c r="BC380" i="6"/>
  <c r="AY168" i="91" s="1"/>
  <c r="AY38" i="92" s="1"/>
  <c r="AY47" i="92" s="1"/>
  <c r="BC379" i="6"/>
  <c r="E54" i="9" s="1"/>
  <c r="E55" i="9" s="1"/>
  <c r="AS376" i="97"/>
  <c r="AQ546" i="6"/>
  <c r="D66" i="9" s="1"/>
  <c r="D67" i="9" s="1"/>
  <c r="AB368" i="97"/>
  <c r="F28" i="97" s="1"/>
  <c r="AO164" i="59"/>
  <c r="BC225" i="6"/>
  <c r="E24" i="9" s="1"/>
  <c r="M22" i="52"/>
  <c r="N9" i="92"/>
  <c r="N42" i="71"/>
  <c r="N35" i="64"/>
  <c r="AR553" i="6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B164" i="91"/>
  <c r="AQ373" i="6"/>
  <c r="D52" i="9" s="1"/>
  <c r="D53" i="9" s="1"/>
  <c r="AF380" i="6"/>
  <c r="BM153" i="59"/>
  <c r="E49" i="59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BB7" i="71"/>
  <c r="BG571" i="6"/>
  <c r="AJ568" i="6"/>
  <c r="AJ571" i="6" s="1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H224" i="6"/>
  <c r="E35" i="64"/>
  <c r="E42" i="71"/>
  <c r="E9" i="92"/>
  <c r="D22" i="52"/>
  <c r="U8" i="92"/>
  <c r="T21" i="52"/>
  <c r="V207" i="59"/>
  <c r="AZ363" i="97"/>
  <c r="BD545" i="6"/>
  <c r="K49" i="71"/>
  <c r="K55" i="71"/>
  <c r="AG571" i="6" l="1"/>
  <c r="W22" i="52"/>
  <c r="T42" i="71"/>
  <c r="W38" i="64"/>
  <c r="X205" i="59"/>
  <c r="X9" i="92"/>
  <c r="V8" i="92"/>
  <c r="W207" i="59"/>
  <c r="U21" i="52"/>
  <c r="X16" i="36"/>
  <c r="Y38" i="64"/>
  <c r="Y15" i="36"/>
  <c r="Y16" i="36" s="1"/>
  <c r="AA203" i="59"/>
  <c r="AB40" i="28"/>
  <c r="Z27" i="36"/>
  <c r="Z26" i="36" s="1"/>
  <c r="AC38" i="28"/>
  <c r="AA21" i="34"/>
  <c r="E9" i="34" s="1"/>
  <c r="AC70" i="33"/>
  <c r="AE11" i="33"/>
  <c r="AD69" i="33"/>
  <c r="H45" i="64"/>
  <c r="H67" i="64" s="1"/>
  <c r="X17" i="34"/>
  <c r="X19" i="34" s="1"/>
  <c r="W20" i="34"/>
  <c r="W24" i="34"/>
  <c r="X56" i="63"/>
  <c r="X57" i="63"/>
  <c r="X22" i="34"/>
  <c r="AI8" i="33"/>
  <c r="H8" i="34"/>
  <c r="H46" i="31" s="1"/>
  <c r="H45" i="31"/>
  <c r="S22" i="52"/>
  <c r="T35" i="64"/>
  <c r="BD566" i="6"/>
  <c r="F9" i="9"/>
  <c r="AC571" i="6"/>
  <c r="X7" i="71"/>
  <c r="BG7" i="71"/>
  <c r="BL571" i="6"/>
  <c r="BD7" i="71"/>
  <c r="BI571" i="6"/>
  <c r="AN571" i="6"/>
  <c r="AI7" i="71"/>
  <c r="BL166" i="59"/>
  <c r="BO230" i="6"/>
  <c r="U79" i="63"/>
  <c r="P7" i="71"/>
  <c r="U571" i="6"/>
  <c r="AB37" i="92"/>
  <c r="F20" i="91"/>
  <c r="AQ7" i="71"/>
  <c r="AV571" i="6"/>
  <c r="E49" i="71"/>
  <c r="E55" i="71"/>
  <c r="AQ225" i="6"/>
  <c r="D24" i="9" s="1"/>
  <c r="AC164" i="59"/>
  <c r="AF232" i="6"/>
  <c r="J49" i="59"/>
  <c r="K49" i="59" s="1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 s="1"/>
  <c r="AQ232" i="6"/>
  <c r="AQ570" i="6" s="1"/>
  <c r="AQ231" i="6"/>
  <c r="D26" i="9" s="1"/>
  <c r="AB167" i="59"/>
  <c r="AB169" i="59" s="1"/>
  <c r="F62" i="59"/>
  <c r="E72" i="116" s="1"/>
  <c r="M79" i="63"/>
  <c r="AN167" i="59"/>
  <c r="AN169" i="59" s="1"/>
  <c r="Y79" i="63"/>
  <c r="B7" i="9"/>
  <c r="AM376" i="97"/>
  <c r="F32" i="97" s="1"/>
  <c r="F41" i="97" s="1"/>
  <c r="F12" i="9"/>
  <c r="F27" i="9"/>
  <c r="I45" i="64"/>
  <c r="J79" i="63"/>
  <c r="AO571" i="6"/>
  <c r="AJ7" i="71"/>
  <c r="Q22" i="52"/>
  <c r="R9" i="92"/>
  <c r="R42" i="71"/>
  <c r="R35" i="64"/>
  <c r="BK374" i="97"/>
  <c r="BO553" i="6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E50" i="59"/>
  <c r="BM154" i="59"/>
  <c r="Q35" i="64"/>
  <c r="Q9" i="92"/>
  <c r="Q42" i="71"/>
  <c r="P22" i="52"/>
  <c r="B65" i="9"/>
  <c r="BP536" i="6"/>
  <c r="AG7" i="71"/>
  <c r="AL571" i="6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N376" i="97"/>
  <c r="G32" i="97" s="1"/>
  <c r="G41" i="97" s="1"/>
  <c r="AR570" i="6"/>
  <c r="BC554" i="6"/>
  <c r="E70" i="9" s="1"/>
  <c r="E14" i="9" s="1"/>
  <c r="BO225" i="6"/>
  <c r="F24" i="9" s="1"/>
  <c r="BA164" i="59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AE570" i="6"/>
  <c r="T566" i="6"/>
  <c r="T568" i="6" s="1"/>
  <c r="BO546" i="6"/>
  <c r="F66" i="9" s="1"/>
  <c r="F67" i="9" s="1"/>
  <c r="AZ368" i="97"/>
  <c r="H28" i="97" s="1"/>
  <c r="BD553" i="6"/>
  <c r="BC567" i="6"/>
  <c r="BC568" i="6" s="1"/>
  <c r="BC232" i="6"/>
  <c r="BC570" i="6" s="1"/>
  <c r="BC231" i="6"/>
  <c r="E26" i="9" s="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L48" i="50"/>
  <c r="K58" i="52"/>
  <c r="L52" i="63"/>
  <c r="L31" i="50"/>
  <c r="L49" i="52" s="1"/>
  <c r="K52" i="52"/>
  <c r="N49" i="71"/>
  <c r="N55" i="71"/>
  <c r="BF7" i="71"/>
  <c r="BK571" i="6"/>
  <c r="P376" i="97"/>
  <c r="AE554" i="6"/>
  <c r="C70" i="9" s="1"/>
  <c r="D56" i="116"/>
  <c r="J46" i="59"/>
  <c r="K46" i="59" s="1"/>
  <c r="J55" i="71"/>
  <c r="J49" i="71"/>
  <c r="G67" i="64"/>
  <c r="G55" i="64"/>
  <c r="V35" i="64" l="1"/>
  <c r="W79" i="63" s="1"/>
  <c r="U22" i="52"/>
  <c r="V42" i="71"/>
  <c r="V9" i="92"/>
  <c r="W8" i="92"/>
  <c r="V21" i="52"/>
  <c r="X207" i="59"/>
  <c r="Z38" i="64"/>
  <c r="AA205" i="59"/>
  <c r="AF11" i="33"/>
  <c r="AE69" i="33"/>
  <c r="E10" i="34"/>
  <c r="E47" i="31"/>
  <c r="AA27" i="36"/>
  <c r="AA26" i="36" s="1"/>
  <c r="AB21" i="34"/>
  <c r="AD38" i="28"/>
  <c r="AB203" i="59"/>
  <c r="AA38" i="64" s="1"/>
  <c r="Z15" i="36"/>
  <c r="Z16" i="36" s="1"/>
  <c r="AC40" i="28"/>
  <c r="E39" i="35" s="1"/>
  <c r="E37" i="35"/>
  <c r="AJ8" i="33"/>
  <c r="X20" i="34"/>
  <c r="X24" i="34"/>
  <c r="Y17" i="34"/>
  <c r="Y19" i="34" s="1"/>
  <c r="Y56" i="63"/>
  <c r="Y57" i="63"/>
  <c r="Y22" i="34"/>
  <c r="X58" i="63"/>
  <c r="F13" i="9"/>
  <c r="AQ569" i="6"/>
  <c r="E32" i="97"/>
  <c r="E41" i="97" s="1"/>
  <c r="AE233" i="6"/>
  <c r="C28" i="9" s="1"/>
  <c r="AQ233" i="6"/>
  <c r="D28" i="9" s="1"/>
  <c r="D14" i="9" s="1"/>
  <c r="BC571" i="6"/>
  <c r="AX7" i="71"/>
  <c r="Z7" i="71"/>
  <c r="AE571" i="6"/>
  <c r="S568" i="6"/>
  <c r="BP567" i="6"/>
  <c r="O7" i="71"/>
  <c r="T571" i="6"/>
  <c r="BM164" i="59"/>
  <c r="E60" i="59"/>
  <c r="E167" i="59"/>
  <c r="B26" i="9"/>
  <c r="BP231" i="6"/>
  <c r="K16" i="67"/>
  <c r="K19" i="67" s="1"/>
  <c r="K51" i="63"/>
  <c r="AQ571" i="6"/>
  <c r="AL7" i="71"/>
  <c r="N79" i="63"/>
  <c r="G44" i="71"/>
  <c r="G6" i="111"/>
  <c r="G15" i="111" s="1"/>
  <c r="D168" i="91"/>
  <c r="D38" i="92" s="1"/>
  <c r="D47" i="92" s="1"/>
  <c r="S381" i="6"/>
  <c r="BP380" i="6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M55" i="71"/>
  <c r="M49" i="71"/>
  <c r="H6" i="111"/>
  <c r="H44" i="71"/>
  <c r="AZ7" i="71"/>
  <c r="BE571" i="6"/>
  <c r="BK376" i="97"/>
  <c r="AC167" i="59"/>
  <c r="G60" i="59"/>
  <c r="F70" i="116" s="1"/>
  <c r="J43" i="64"/>
  <c r="J45" i="64" s="1"/>
  <c r="F55" i="71"/>
  <c r="F49" i="71"/>
  <c r="B66" i="9"/>
  <c r="B67" i="9" s="1"/>
  <c r="BP546" i="6"/>
  <c r="O8" i="92"/>
  <c r="N21" i="52"/>
  <c r="P207" i="59"/>
  <c r="G79" i="63"/>
  <c r="F45" i="64"/>
  <c r="C14" i="9"/>
  <c r="F10" i="9"/>
  <c r="F11" i="9" s="1"/>
  <c r="F25" i="9"/>
  <c r="C27" i="9"/>
  <c r="C12" i="9"/>
  <c r="C13" i="9" s="1"/>
  <c r="Q55" i="71"/>
  <c r="Q49" i="71"/>
  <c r="BP553" i="6"/>
  <c r="BM376" i="97" s="1"/>
  <c r="J32" i="97" s="1"/>
  <c r="J41" i="97" s="1"/>
  <c r="D376" i="97"/>
  <c r="H570" i="6"/>
  <c r="S554" i="6"/>
  <c r="S79" i="63"/>
  <c r="I55" i="64"/>
  <c r="I67" i="64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U55" i="71"/>
  <c r="U49" i="71"/>
  <c r="D25" i="9"/>
  <c r="D10" i="9"/>
  <c r="D11" i="9" s="1"/>
  <c r="BO232" i="6"/>
  <c r="BO570" i="6" s="1"/>
  <c r="BO567" i="6"/>
  <c r="BO568" i="6" s="1"/>
  <c r="B54" i="9"/>
  <c r="B55" i="9" s="1"/>
  <c r="BP379" i="6"/>
  <c r="R55" i="71"/>
  <c r="R49" i="71"/>
  <c r="BM571" i="6"/>
  <c r="BH7" i="7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9" i="9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L368" i="97"/>
  <c r="J28" i="97" s="1"/>
  <c r="D28" i="97"/>
  <c r="I28" i="97" s="1"/>
  <c r="V22" i="52" l="1"/>
  <c r="W35" i="64"/>
  <c r="X79" i="63" s="1"/>
  <c r="W9" i="92"/>
  <c r="W42" i="71"/>
  <c r="F99" i="59"/>
  <c r="E109" i="116" s="1"/>
  <c r="V49" i="71"/>
  <c r="V55" i="71"/>
  <c r="Y58" i="63"/>
  <c r="E8" i="64"/>
  <c r="E123" i="116" s="1"/>
  <c r="E48" i="31"/>
  <c r="E12" i="34"/>
  <c r="E50" i="31" s="1"/>
  <c r="AC21" i="34"/>
  <c r="AB27" i="36"/>
  <c r="AB26" i="36" s="1"/>
  <c r="AE38" i="28"/>
  <c r="AD40" i="28"/>
  <c r="AC203" i="59"/>
  <c r="AB38" i="64" s="1"/>
  <c r="AA15" i="36"/>
  <c r="AA16" i="36" s="1"/>
  <c r="Z8" i="92"/>
  <c r="Y21" i="52"/>
  <c r="AA207" i="59"/>
  <c r="AG11" i="33"/>
  <c r="AF69" i="33"/>
  <c r="Z17" i="36"/>
  <c r="AB205" i="59"/>
  <c r="Z57" i="63"/>
  <c r="Z22" i="34"/>
  <c r="Y24" i="34"/>
  <c r="Z17" i="34"/>
  <c r="Z19" i="34" s="1"/>
  <c r="Z56" i="63"/>
  <c r="Y20" i="34"/>
  <c r="AK8" i="33"/>
  <c r="M65" i="50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A169" i="59"/>
  <c r="I63" i="59"/>
  <c r="H73" i="116" s="1"/>
  <c r="S569" i="6"/>
  <c r="BP569" i="6" s="1"/>
  <c r="BP568" i="6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Q169" i="59"/>
  <c r="F63" i="59"/>
  <c r="E73" i="116" s="1"/>
  <c r="D32" i="97"/>
  <c r="BL376" i="97"/>
  <c r="BP381" i="6"/>
  <c r="B56" i="9"/>
  <c r="N7" i="71"/>
  <c r="S571" i="6"/>
  <c r="B25" i="9"/>
  <c r="B10" i="9"/>
  <c r="B11" i="9" s="1"/>
  <c r="F14" i="9"/>
  <c r="I44" i="71"/>
  <c r="I6" i="111"/>
  <c r="J67" i="64"/>
  <c r="J55" i="64"/>
  <c r="Y49" i="71"/>
  <c r="Y55" i="71"/>
  <c r="BP554" i="6"/>
  <c r="B70" i="9"/>
  <c r="AC169" i="59"/>
  <c r="G63" i="59"/>
  <c r="F73" i="116" s="1"/>
  <c r="C7" i="71"/>
  <c r="H571" i="6"/>
  <c r="AY7" i="71"/>
  <c r="BD571" i="6"/>
  <c r="M58" i="52"/>
  <c r="N52" i="63"/>
  <c r="M52" i="52"/>
  <c r="N48" i="50"/>
  <c r="N31" i="50"/>
  <c r="N49" i="52" s="1"/>
  <c r="B28" i="9"/>
  <c r="BP233" i="6"/>
  <c r="Z79" i="63"/>
  <c r="H65" i="59"/>
  <c r="G75" i="116" s="1"/>
  <c r="E63" i="59"/>
  <c r="E169" i="59"/>
  <c r="BM167" i="59"/>
  <c r="W49" i="71" l="1"/>
  <c r="W55" i="71"/>
  <c r="AD203" i="59"/>
  <c r="AE40" i="28"/>
  <c r="AB15" i="36"/>
  <c r="AB16" i="36" s="1"/>
  <c r="AC27" i="36"/>
  <c r="AC26" i="36" s="1"/>
  <c r="AF38" i="28"/>
  <c r="AD21" i="34"/>
  <c r="Z58" i="63"/>
  <c r="Z21" i="52"/>
  <c r="AA8" i="92"/>
  <c r="AB207" i="59"/>
  <c r="AH11" i="33"/>
  <c r="AG69" i="33"/>
  <c r="Y22" i="52"/>
  <c r="Z9" i="92"/>
  <c r="Z35" i="64"/>
  <c r="AA79" i="63" s="1"/>
  <c r="Z42" i="71"/>
  <c r="AA56" i="63"/>
  <c r="AA17" i="34"/>
  <c r="AA19" i="34" s="1"/>
  <c r="Z20" i="34"/>
  <c r="Z24" i="34"/>
  <c r="AA57" i="63"/>
  <c r="AA22" i="34"/>
  <c r="AL8" i="33"/>
  <c r="I65" i="59"/>
  <c r="H75" i="116" s="1"/>
  <c r="F44" i="71"/>
  <c r="F6" i="111"/>
  <c r="F15" i="111" s="1"/>
  <c r="E57" i="71"/>
  <c r="E50" i="71"/>
  <c r="P79" i="63"/>
  <c r="E36" i="63" s="1"/>
  <c r="D179" i="116" s="1"/>
  <c r="BM169" i="59"/>
  <c r="E205" i="59"/>
  <c r="E65" i="59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14" i="9"/>
  <c r="G14" i="9" s="1"/>
  <c r="I57" i="71"/>
  <c r="I50" i="71"/>
  <c r="L67" i="64"/>
  <c r="L55" i="64"/>
  <c r="G65" i="59"/>
  <c r="F75" i="116" s="1"/>
  <c r="AC205" i="59"/>
  <c r="O49" i="71"/>
  <c r="O55" i="71"/>
  <c r="D73" i="116"/>
  <c r="J63" i="59"/>
  <c r="K63" i="59" s="1"/>
  <c r="I15" i="11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G38" i="28" l="1"/>
  <c r="AD27" i="36"/>
  <c r="AD26" i="36" s="1"/>
  <c r="AE21" i="34"/>
  <c r="Z55" i="71"/>
  <c r="Z49" i="71"/>
  <c r="AA42" i="71"/>
  <c r="AA35" i="64"/>
  <c r="AB79" i="63" s="1"/>
  <c r="F36" i="63" s="1"/>
  <c r="E179" i="116" s="1"/>
  <c r="AA9" i="92"/>
  <c r="Z22" i="52"/>
  <c r="AF40" i="28"/>
  <c r="AE203" i="59"/>
  <c r="AC15" i="36"/>
  <c r="AC16" i="36" s="1"/>
  <c r="AI11" i="33"/>
  <c r="AH69" i="33"/>
  <c r="AC38" i="64"/>
  <c r="AD205" i="59"/>
  <c r="AM8" i="33"/>
  <c r="AB57" i="63"/>
  <c r="F14" i="63" s="1"/>
  <c r="E157" i="116" s="1"/>
  <c r="AB22" i="34"/>
  <c r="AB56" i="63"/>
  <c r="AB17" i="34"/>
  <c r="AB19" i="34" s="1"/>
  <c r="AA24" i="34"/>
  <c r="AA20" i="34"/>
  <c r="AA58" i="63"/>
  <c r="P52" i="63"/>
  <c r="E9" i="63" s="1"/>
  <c r="D152" i="116" s="1"/>
  <c r="P48" i="50"/>
  <c r="P31" i="50"/>
  <c r="P49" i="52" s="1"/>
  <c r="O52" i="52"/>
  <c r="O58" i="52"/>
  <c r="N16" i="67"/>
  <c r="N19" i="67" s="1"/>
  <c r="N51" i="63"/>
  <c r="C21" i="52"/>
  <c r="E101" i="59"/>
  <c r="D8" i="92"/>
  <c r="E207" i="59"/>
  <c r="AA21" i="52"/>
  <c r="AB8" i="92"/>
  <c r="AC207" i="59"/>
  <c r="J50" i="71"/>
  <c r="J57" i="71"/>
  <c r="K57" i="71"/>
  <c r="K50" i="71"/>
  <c r="O21" i="52"/>
  <c r="P8" i="92"/>
  <c r="F101" i="59"/>
  <c r="E111" i="116" s="1"/>
  <c r="Q207" i="59"/>
  <c r="D75" i="116"/>
  <c r="J65" i="59"/>
  <c r="K65" i="59" s="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F57" i="71"/>
  <c r="F50" i="71"/>
  <c r="AC8" i="92" l="1"/>
  <c r="AD207" i="59"/>
  <c r="AB21" i="52"/>
  <c r="AF21" i="34"/>
  <c r="AE27" i="36"/>
  <c r="AE26" i="36" s="1"/>
  <c r="AH38" i="28"/>
  <c r="AA49" i="71"/>
  <c r="AA55" i="71"/>
  <c r="AE205" i="59"/>
  <c r="AD38" i="64"/>
  <c r="AJ11" i="33"/>
  <c r="AI69" i="33"/>
  <c r="AF203" i="59"/>
  <c r="AD15" i="36"/>
  <c r="AD16" i="36" s="1"/>
  <c r="AG40" i="28"/>
  <c r="AN8" i="33"/>
  <c r="AB24" i="34"/>
  <c r="AB20" i="34"/>
  <c r="AC17" i="34"/>
  <c r="AC19" i="34" s="1"/>
  <c r="AC56" i="63"/>
  <c r="AC57" i="63"/>
  <c r="AC22" i="34"/>
  <c r="F13" i="63"/>
  <c r="E156" i="116" s="1"/>
  <c r="AB58" i="63"/>
  <c r="F15" i="63" s="1"/>
  <c r="E158" i="116" s="1"/>
  <c r="O51" i="63"/>
  <c r="O16" i="67"/>
  <c r="O19" i="67" s="1"/>
  <c r="N67" i="64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L57" i="71"/>
  <c r="L50" i="71"/>
  <c r="AB9" i="92"/>
  <c r="AB42" i="71"/>
  <c r="AB35" i="64"/>
  <c r="AA22" i="52"/>
  <c r="AG203" i="59" l="1"/>
  <c r="AH40" i="28"/>
  <c r="AE15" i="36"/>
  <c r="AE16" i="36" s="1"/>
  <c r="AI38" i="28"/>
  <c r="AF27" i="36"/>
  <c r="AF26" i="36" s="1"/>
  <c r="AG21" i="34"/>
  <c r="AK11" i="33"/>
  <c r="AJ69" i="33"/>
  <c r="AC42" i="71"/>
  <c r="AB22" i="52"/>
  <c r="AC35" i="64"/>
  <c r="AD79" i="63" s="1"/>
  <c r="AC9" i="92"/>
  <c r="AE38" i="64"/>
  <c r="AF205" i="59"/>
  <c r="AC21" i="52"/>
  <c r="AE207" i="59"/>
  <c r="AD8" i="92"/>
  <c r="AD56" i="63"/>
  <c r="AD17" i="34"/>
  <c r="AD19" i="34" s="1"/>
  <c r="AC20" i="34"/>
  <c r="AC24" i="34"/>
  <c r="AO8" i="33"/>
  <c r="AC58" i="63"/>
  <c r="AD57" i="63"/>
  <c r="AD22" i="34"/>
  <c r="AB49" i="71"/>
  <c r="AB55" i="71"/>
  <c r="M50" i="71"/>
  <c r="M57" i="71"/>
  <c r="N44" i="71"/>
  <c r="N6" i="111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D113" i="116"/>
  <c r="O43" i="64"/>
  <c r="O45" i="64" s="1"/>
  <c r="D11" i="64"/>
  <c r="P16" i="67"/>
  <c r="P19" i="67" s="1"/>
  <c r="P51" i="63"/>
  <c r="E8" i="63" s="1"/>
  <c r="D151" i="116" s="1"/>
  <c r="D9" i="116" s="1"/>
  <c r="AC79" i="63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AI40" i="28" l="1"/>
  <c r="AF15" i="36"/>
  <c r="AF16" i="36" s="1"/>
  <c r="AH203" i="59"/>
  <c r="AD9" i="92"/>
  <c r="AD42" i="71"/>
  <c r="AC22" i="52"/>
  <c r="AD35" i="64"/>
  <c r="AE79" i="63" s="1"/>
  <c r="AL11" i="33"/>
  <c r="AK69" i="33"/>
  <c r="AH21" i="34"/>
  <c r="AJ38" i="28"/>
  <c r="AG27" i="36"/>
  <c r="AG26" i="36" s="1"/>
  <c r="AD21" i="52"/>
  <c r="AE8" i="92"/>
  <c r="AF207" i="59"/>
  <c r="AC49" i="71"/>
  <c r="AC55" i="71"/>
  <c r="AF38" i="64"/>
  <c r="AG205" i="59"/>
  <c r="AP8" i="33"/>
  <c r="AD24" i="34"/>
  <c r="AE56" i="63"/>
  <c r="AE17" i="34"/>
  <c r="AE19" i="34" s="1"/>
  <c r="AD20" i="34"/>
  <c r="AE57" i="63"/>
  <c r="AE22" i="34"/>
  <c r="AD58" i="63"/>
  <c r="Q51" i="63"/>
  <c r="Q16" i="67"/>
  <c r="Q19" i="67" s="1"/>
  <c r="P43" i="64"/>
  <c r="P45" i="64" s="1"/>
  <c r="E120" i="116"/>
  <c r="N57" i="71"/>
  <c r="N50" i="71"/>
  <c r="D114" i="116"/>
  <c r="D126" i="116"/>
  <c r="D13" i="64"/>
  <c r="D128" i="116" s="1"/>
  <c r="O55" i="64"/>
  <c r="O67" i="64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E10" i="92"/>
  <c r="D23" i="52"/>
  <c r="E43" i="71"/>
  <c r="E56" i="71" s="1"/>
  <c r="G208" i="59"/>
  <c r="E14" i="116"/>
  <c r="D166" i="116"/>
  <c r="E25" i="63"/>
  <c r="AM11" i="33" l="1"/>
  <c r="AL69" i="33"/>
  <c r="AD49" i="71"/>
  <c r="AD55" i="71"/>
  <c r="AG207" i="59"/>
  <c r="AE21" i="52"/>
  <c r="AF8" i="92"/>
  <c r="AG38" i="64"/>
  <c r="AH205" i="59"/>
  <c r="AD22" i="52"/>
  <c r="AE42" i="71"/>
  <c r="AE35" i="64"/>
  <c r="AF79" i="63" s="1"/>
  <c r="AE9" i="92"/>
  <c r="AE58" i="63"/>
  <c r="AG15" i="36"/>
  <c r="AG16" i="36" s="1"/>
  <c r="AJ40" i="28"/>
  <c r="AI203" i="59"/>
  <c r="AH27" i="36"/>
  <c r="AH26" i="36" s="1"/>
  <c r="AK38" i="28"/>
  <c r="AI21" i="34"/>
  <c r="AQ8" i="33"/>
  <c r="AF17" i="34"/>
  <c r="AF19" i="34" s="1"/>
  <c r="AE24" i="34"/>
  <c r="AF56" i="63"/>
  <c r="AE20" i="34"/>
  <c r="AF57" i="63"/>
  <c r="AF22" i="34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AC78" i="63"/>
  <c r="AD78" i="63" s="1"/>
  <c r="AE78" i="63" s="1"/>
  <c r="AF78" i="63" s="1"/>
  <c r="AG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F10" i="92"/>
  <c r="E23" i="52"/>
  <c r="F43" i="71"/>
  <c r="F56" i="71" s="1"/>
  <c r="H208" i="59"/>
  <c r="E114" i="116"/>
  <c r="AF9" i="92" l="1"/>
  <c r="AE22" i="52"/>
  <c r="AF35" i="64"/>
  <c r="AG79" i="63" s="1"/>
  <c r="AH78" i="63" s="1"/>
  <c r="AF42" i="71"/>
  <c r="AK40" i="28"/>
  <c r="AH15" i="36"/>
  <c r="AH16" i="36" s="1"/>
  <c r="AJ203" i="59"/>
  <c r="AE55" i="71"/>
  <c r="AE49" i="71"/>
  <c r="AJ21" i="34"/>
  <c r="AI27" i="36"/>
  <c r="AI26" i="36" s="1"/>
  <c r="AL38" i="28"/>
  <c r="AI205" i="59"/>
  <c r="AH38" i="64"/>
  <c r="AH207" i="59"/>
  <c r="AF21" i="52"/>
  <c r="AG8" i="92"/>
  <c r="AN11" i="33"/>
  <c r="AM69" i="33"/>
  <c r="AG57" i="63"/>
  <c r="AG22" i="34"/>
  <c r="AF24" i="34"/>
  <c r="AG56" i="63"/>
  <c r="AG58" i="63" s="1"/>
  <c r="AF20" i="34"/>
  <c r="AG17" i="34"/>
  <c r="AG19" i="34" s="1"/>
  <c r="AR8" i="33"/>
  <c r="AF58" i="63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D50" i="71"/>
  <c r="D57" i="71"/>
  <c r="P44" i="71"/>
  <c r="P6" i="111"/>
  <c r="P15" i="111" s="1"/>
  <c r="AJ205" i="59" l="1"/>
  <c r="AI38" i="64"/>
  <c r="AK21" i="34"/>
  <c r="AJ27" i="36"/>
  <c r="AJ26" i="36" s="1"/>
  <c r="AM38" i="28"/>
  <c r="AG9" i="92"/>
  <c r="AG35" i="64"/>
  <c r="AH79" i="63" s="1"/>
  <c r="AI78" i="63" s="1"/>
  <c r="AF22" i="52"/>
  <c r="AG42" i="71"/>
  <c r="AO11" i="33"/>
  <c r="AN69" i="33"/>
  <c r="AF55" i="71"/>
  <c r="AF49" i="71"/>
  <c r="AG21" i="52"/>
  <c r="AH8" i="92"/>
  <c r="AI207" i="59"/>
  <c r="AL40" i="28"/>
  <c r="AK203" i="59"/>
  <c r="AI15" i="36"/>
  <c r="AI16" i="36" s="1"/>
  <c r="AG24" i="34"/>
  <c r="AG20" i="34"/>
  <c r="AH56" i="63"/>
  <c r="AH17" i="34"/>
  <c r="AH19" i="34" s="1"/>
  <c r="AH57" i="63"/>
  <c r="AH22" i="34"/>
  <c r="AS8" i="33"/>
  <c r="T16" i="67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AJ15" i="36" l="1"/>
  <c r="AL203" i="59"/>
  <c r="AM40" i="28"/>
  <c r="AP11" i="33"/>
  <c r="AO69" i="33"/>
  <c r="AG55" i="71"/>
  <c r="AG49" i="71"/>
  <c r="AK27" i="36"/>
  <c r="AK26" i="36" s="1"/>
  <c r="AL21" i="34"/>
  <c r="AN38" i="28"/>
  <c r="AG22" i="52"/>
  <c r="AH42" i="71"/>
  <c r="AH9" i="92"/>
  <c r="AH35" i="64"/>
  <c r="AI79" i="63" s="1"/>
  <c r="AJ78" i="63" s="1"/>
  <c r="AH21" i="52"/>
  <c r="AJ207" i="59"/>
  <c r="AI8" i="92"/>
  <c r="AK205" i="59"/>
  <c r="AJ38" i="64"/>
  <c r="AI57" i="63"/>
  <c r="AI22" i="34"/>
  <c r="AI17" i="34"/>
  <c r="AI19" i="34" s="1"/>
  <c r="AI56" i="63"/>
  <c r="AI58" i="63" s="1"/>
  <c r="AH24" i="34"/>
  <c r="AH20" i="34"/>
  <c r="AH58" i="63"/>
  <c r="AT8" i="33"/>
  <c r="S44" i="7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AH55" i="71" l="1"/>
  <c r="AH49" i="71"/>
  <c r="AL27" i="36"/>
  <c r="AL26" i="36" s="1"/>
  <c r="AO38" i="28"/>
  <c r="F37" i="35" s="1"/>
  <c r="AM21" i="34"/>
  <c r="F9" i="34" s="1"/>
  <c r="AO70" i="33"/>
  <c r="AI42" i="71"/>
  <c r="AI9" i="92"/>
  <c r="AI35" i="64"/>
  <c r="AJ79" i="63" s="1"/>
  <c r="AK78" i="63" s="1"/>
  <c r="AH22" i="52"/>
  <c r="AL205" i="59"/>
  <c r="AK38" i="64"/>
  <c r="AQ11" i="33"/>
  <c r="AP69" i="33"/>
  <c r="AJ16" i="36"/>
  <c r="AI21" i="52"/>
  <c r="AJ8" i="92"/>
  <c r="AK207" i="59"/>
  <c r="AN40" i="28"/>
  <c r="AK15" i="36"/>
  <c r="AK16" i="36" s="1"/>
  <c r="AM203" i="59"/>
  <c r="AJ17" i="34"/>
  <c r="AJ19" i="34" s="1"/>
  <c r="AI20" i="34"/>
  <c r="AJ56" i="63"/>
  <c r="AI24" i="34"/>
  <c r="AU8" i="33"/>
  <c r="AJ57" i="63"/>
  <c r="AJ22" i="34"/>
  <c r="U55" i="64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F47" i="31" l="1"/>
  <c r="F10" i="34"/>
  <c r="AJ42" i="71"/>
  <c r="AJ9" i="92"/>
  <c r="AJ35" i="64"/>
  <c r="AK79" i="63" s="1"/>
  <c r="AL78" i="63" s="1"/>
  <c r="AI22" i="52"/>
  <c r="AM27" i="36"/>
  <c r="AM26" i="36" s="1"/>
  <c r="AP38" i="28"/>
  <c r="AN21" i="34"/>
  <c r="AI49" i="71"/>
  <c r="AI55" i="71"/>
  <c r="AL15" i="36"/>
  <c r="AN203" i="59"/>
  <c r="AO40" i="28"/>
  <c r="F39" i="35" s="1"/>
  <c r="AJ21" i="52"/>
  <c r="AL207" i="59"/>
  <c r="AK8" i="92"/>
  <c r="AL38" i="64"/>
  <c r="AM205" i="59"/>
  <c r="AR11" i="33"/>
  <c r="AQ69" i="33"/>
  <c r="AK57" i="63"/>
  <c r="AK22" i="34"/>
  <c r="AJ58" i="63"/>
  <c r="AK17" i="34"/>
  <c r="AK19" i="34" s="1"/>
  <c r="AJ24" i="34"/>
  <c r="AJ20" i="34"/>
  <c r="AK56" i="63"/>
  <c r="AV8" i="33"/>
  <c r="W16" i="67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AM207" i="59" l="1"/>
  <c r="AK21" i="52"/>
  <c r="AL8" i="92"/>
  <c r="G101" i="59"/>
  <c r="AK58" i="63"/>
  <c r="AJ55" i="71"/>
  <c r="AJ49" i="71"/>
  <c r="AM38" i="64"/>
  <c r="F8" i="64" s="1"/>
  <c r="F123" i="116" s="1"/>
  <c r="AN205" i="59"/>
  <c r="G99" i="59"/>
  <c r="F109" i="116" s="1"/>
  <c r="AL16" i="36"/>
  <c r="AL17" i="36"/>
  <c r="AM15" i="36"/>
  <c r="AM16" i="36" s="1"/>
  <c r="AP40" i="28"/>
  <c r="AO203" i="59"/>
  <c r="F48" i="31"/>
  <c r="F12" i="34"/>
  <c r="F50" i="31" s="1"/>
  <c r="AO21" i="34"/>
  <c r="AQ38" i="28"/>
  <c r="AN27" i="36"/>
  <c r="AN26" i="36" s="1"/>
  <c r="AS11" i="33"/>
  <c r="AR69" i="33"/>
  <c r="AK9" i="92"/>
  <c r="AK35" i="64"/>
  <c r="AK42" i="71"/>
  <c r="AJ22" i="52"/>
  <c r="AL57" i="63"/>
  <c r="AL22" i="34"/>
  <c r="AL56" i="63"/>
  <c r="AK24" i="34"/>
  <c r="AL17" i="34"/>
  <c r="AL19" i="34" s="1"/>
  <c r="AK20" i="34"/>
  <c r="AW8" i="33"/>
  <c r="U50" i="7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AL79" i="63" l="1"/>
  <c r="AM78" i="63" s="1"/>
  <c r="AR38" i="28"/>
  <c r="AO27" i="36"/>
  <c r="AO26" i="36" s="1"/>
  <c r="AP21" i="34"/>
  <c r="F111" i="116"/>
  <c r="AN15" i="36"/>
  <c r="AN16" i="36" s="1"/>
  <c r="AP203" i="59"/>
  <c r="AQ40" i="28"/>
  <c r="AN38" i="64"/>
  <c r="AN43" i="64" s="1"/>
  <c r="AO205" i="59"/>
  <c r="AT11" i="33"/>
  <c r="AS69" i="33"/>
  <c r="AK49" i="71"/>
  <c r="AK55" i="71"/>
  <c r="AN207" i="59"/>
  <c r="G103" i="59" s="1"/>
  <c r="AL21" i="52"/>
  <c r="AM8" i="92"/>
  <c r="AL42" i="71"/>
  <c r="AL9" i="92"/>
  <c r="AL35" i="64"/>
  <c r="AM79" i="63" s="1"/>
  <c r="AK22" i="52"/>
  <c r="AL58" i="63"/>
  <c r="AX8" i="33"/>
  <c r="AL24" i="34"/>
  <c r="AM17" i="34"/>
  <c r="AM19" i="34" s="1"/>
  <c r="AM56" i="63"/>
  <c r="AL20" i="34"/>
  <c r="AM57" i="63"/>
  <c r="AM22" i="34"/>
  <c r="V15" i="11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AS38" i="28" l="1"/>
  <c r="AQ21" i="34"/>
  <c r="AP27" i="36"/>
  <c r="AP26" i="36" s="1"/>
  <c r="AU11" i="33"/>
  <c r="AT69" i="33"/>
  <c r="AL49" i="71"/>
  <c r="AL55" i="71"/>
  <c r="AR40" i="28"/>
  <c r="AO15" i="36"/>
  <c r="AO16" i="36" s="1"/>
  <c r="AQ203" i="59"/>
  <c r="G104" i="59"/>
  <c r="F113" i="116"/>
  <c r="F14" i="116" s="1"/>
  <c r="AO207" i="59"/>
  <c r="H101" i="59"/>
  <c r="AN8" i="92"/>
  <c r="AM21" i="52"/>
  <c r="AM42" i="71"/>
  <c r="AM9" i="92"/>
  <c r="AM35" i="64"/>
  <c r="AN79" i="63" s="1"/>
  <c r="G36" i="63" s="1"/>
  <c r="F179" i="116" s="1"/>
  <c r="AL22" i="52"/>
  <c r="AP205" i="59"/>
  <c r="AO38" i="64"/>
  <c r="AO43" i="64" s="1"/>
  <c r="AN78" i="63"/>
  <c r="AY8" i="33"/>
  <c r="AN57" i="63"/>
  <c r="G14" i="63" s="1"/>
  <c r="F157" i="116" s="1"/>
  <c r="AN22" i="34"/>
  <c r="AM24" i="34"/>
  <c r="AM20" i="34"/>
  <c r="AN17" i="34"/>
  <c r="AN19" i="34" s="1"/>
  <c r="AN56" i="63"/>
  <c r="AM58" i="63"/>
  <c r="H70" i="64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G111" i="116" l="1"/>
  <c r="J101" i="59"/>
  <c r="AN9" i="92"/>
  <c r="AN35" i="64"/>
  <c r="H103" i="59"/>
  <c r="AM22" i="52"/>
  <c r="AN42" i="71"/>
  <c r="AV11" i="33"/>
  <c r="AU69" i="33"/>
  <c r="AO8" i="92"/>
  <c r="AP207" i="59"/>
  <c r="AN21" i="52"/>
  <c r="F114" i="116"/>
  <c r="AR21" i="34"/>
  <c r="AT38" i="28"/>
  <c r="AQ27" i="36"/>
  <c r="AQ26" i="36" s="1"/>
  <c r="AM55" i="71"/>
  <c r="AM49" i="71"/>
  <c r="F5" i="64"/>
  <c r="F120" i="116" s="1"/>
  <c r="AQ205" i="59"/>
  <c r="AP38" i="64"/>
  <c r="AP43" i="64" s="1"/>
  <c r="AO78" i="63"/>
  <c r="G35" i="63"/>
  <c r="F178" i="116" s="1"/>
  <c r="AP15" i="36"/>
  <c r="AP16" i="36" s="1"/>
  <c r="AR203" i="59"/>
  <c r="AS40" i="28"/>
  <c r="G13" i="63"/>
  <c r="F156" i="116" s="1"/>
  <c r="AN58" i="63"/>
  <c r="G15" i="63" s="1"/>
  <c r="F158" i="116" s="1"/>
  <c r="AZ8" i="33"/>
  <c r="AO57" i="63"/>
  <c r="AO22" i="34"/>
  <c r="AN24" i="34"/>
  <c r="AO17" i="34"/>
  <c r="AO19" i="34" s="1"/>
  <c r="AO56" i="63"/>
  <c r="AN20" i="34"/>
  <c r="N23" i="52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O58" i="63" l="1"/>
  <c r="AQ15" i="36"/>
  <c r="AQ16" i="36" s="1"/>
  <c r="AT40" i="28"/>
  <c r="AS203" i="59"/>
  <c r="AQ207" i="59"/>
  <c r="AO21" i="52"/>
  <c r="AP8" i="92"/>
  <c r="AN45" i="64"/>
  <c r="G5" i="64"/>
  <c r="G120" i="116" s="1"/>
  <c r="AO79" i="63"/>
  <c r="AP78" i="63" s="1"/>
  <c r="AN49" i="71"/>
  <c r="AN55" i="71"/>
  <c r="AO42" i="71"/>
  <c r="AO35" i="64"/>
  <c r="AO9" i="92"/>
  <c r="AN22" i="52"/>
  <c r="AW11" i="33"/>
  <c r="AV69" i="33"/>
  <c r="G113" i="116"/>
  <c r="G14" i="116" s="1"/>
  <c r="H104" i="59"/>
  <c r="J103" i="59"/>
  <c r="AR205" i="59"/>
  <c r="AQ38" i="64"/>
  <c r="AQ43" i="64" s="1"/>
  <c r="AU38" i="28"/>
  <c r="AR27" i="36"/>
  <c r="AR26" i="36" s="1"/>
  <c r="AS21" i="34"/>
  <c r="BA8" i="33"/>
  <c r="AP56" i="63"/>
  <c r="AP17" i="34"/>
  <c r="AP19" i="34" s="1"/>
  <c r="AO20" i="34"/>
  <c r="AO24" i="34"/>
  <c r="AP57" i="63"/>
  <c r="AP22" i="34"/>
  <c r="AA43" i="64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AU40" i="28" l="1"/>
  <c r="AR15" i="36"/>
  <c r="AR16" i="36" s="1"/>
  <c r="AT203" i="59"/>
  <c r="AN67" i="64"/>
  <c r="AN55" i="64"/>
  <c r="AP21" i="52"/>
  <c r="AQ8" i="92"/>
  <c r="AR207" i="59"/>
  <c r="AP79" i="63"/>
  <c r="AQ78" i="63" s="1"/>
  <c r="AO45" i="64"/>
  <c r="AO49" i="71"/>
  <c r="AO55" i="71"/>
  <c r="AP35" i="64"/>
  <c r="AO22" i="52"/>
  <c r="AP42" i="71"/>
  <c r="AP9" i="92"/>
  <c r="G114" i="116"/>
  <c r="J104" i="59"/>
  <c r="AS205" i="59"/>
  <c r="AR38" i="64"/>
  <c r="AR43" i="64" s="1"/>
  <c r="AX11" i="33"/>
  <c r="AW69" i="33"/>
  <c r="AV38" i="28"/>
  <c r="AT21" i="34"/>
  <c r="AS27" i="36"/>
  <c r="AS26" i="36" s="1"/>
  <c r="BB8" i="33"/>
  <c r="AQ56" i="63"/>
  <c r="AQ17" i="34"/>
  <c r="AQ19" i="34" s="1"/>
  <c r="AP20" i="34"/>
  <c r="AP24" i="34"/>
  <c r="AP58" i="63"/>
  <c r="AQ57" i="63"/>
  <c r="AQ22" i="34"/>
  <c r="P23" i="52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AU21" i="34" l="1"/>
  <c r="AW38" i="28"/>
  <c r="AT27" i="36"/>
  <c r="AT26" i="36" s="1"/>
  <c r="AQ79" i="63"/>
  <c r="AR78" i="63" s="1"/>
  <c r="AP45" i="64"/>
  <c r="AQ35" i="64"/>
  <c r="AQ9" i="92"/>
  <c r="AP22" i="52"/>
  <c r="AQ42" i="71"/>
  <c r="AN6" i="111"/>
  <c r="AN15" i="111" s="1"/>
  <c r="AN44" i="71"/>
  <c r="AP49" i="71"/>
  <c r="AP55" i="71"/>
  <c r="AY11" i="33"/>
  <c r="AX69" i="33"/>
  <c r="AQ58" i="63"/>
  <c r="AQ21" i="52"/>
  <c r="AR8" i="92"/>
  <c r="AS207" i="59"/>
  <c r="AT205" i="59"/>
  <c r="AS38" i="64"/>
  <c r="AS43" i="64" s="1"/>
  <c r="AO67" i="64"/>
  <c r="AO55" i="64"/>
  <c r="AS15" i="36"/>
  <c r="AS16" i="36" s="1"/>
  <c r="AU203" i="59"/>
  <c r="AV40" i="28"/>
  <c r="BC8" i="33"/>
  <c r="AR17" i="34"/>
  <c r="AR19" i="34" s="1"/>
  <c r="AQ20" i="34"/>
  <c r="AR56" i="63"/>
  <c r="AQ24" i="34"/>
  <c r="AR57" i="63"/>
  <c r="AR22" i="34"/>
  <c r="E11" i="116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AR58" i="63" l="1"/>
  <c r="AO6" i="111"/>
  <c r="AO15" i="111" s="1"/>
  <c r="AO44" i="71"/>
  <c r="AZ11" i="33"/>
  <c r="AY69" i="33"/>
  <c r="AR79" i="63"/>
  <c r="AS78" i="63" s="1"/>
  <c r="AQ45" i="64"/>
  <c r="AP55" i="64"/>
  <c r="AP67" i="64"/>
  <c r="AV21" i="34"/>
  <c r="AU27" i="36"/>
  <c r="AU26" i="36" s="1"/>
  <c r="AX38" i="28"/>
  <c r="AR21" i="52"/>
  <c r="AS8" i="92"/>
  <c r="AT207" i="59"/>
  <c r="AR42" i="71"/>
  <c r="AR9" i="92"/>
  <c r="AQ22" i="52"/>
  <c r="AR35" i="64"/>
  <c r="AN50" i="71"/>
  <c r="AN57" i="71"/>
  <c r="AW40" i="28"/>
  <c r="AV203" i="59"/>
  <c r="AT15" i="36"/>
  <c r="AT16" i="36" s="1"/>
  <c r="AT38" i="64"/>
  <c r="AT43" i="64" s="1"/>
  <c r="AU205" i="59"/>
  <c r="AQ55" i="71"/>
  <c r="AQ49" i="71"/>
  <c r="BD8" i="33"/>
  <c r="AS57" i="63"/>
  <c r="AS22" i="34"/>
  <c r="AS17" i="34"/>
  <c r="AS19" i="34" s="1"/>
  <c r="AS56" i="63"/>
  <c r="AR24" i="34"/>
  <c r="AR20" i="34"/>
  <c r="R23" i="52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AR49" i="71" l="1"/>
  <c r="AR55" i="71"/>
  <c r="AQ55" i="64"/>
  <c r="AQ67" i="64"/>
  <c r="AV27" i="36"/>
  <c r="AV26" i="36" s="1"/>
  <c r="AW21" i="34"/>
  <c r="AY38" i="28"/>
  <c r="AW203" i="59"/>
  <c r="AU15" i="36"/>
  <c r="AU16" i="36" s="1"/>
  <c r="AX40" i="28"/>
  <c r="BA11" i="33"/>
  <c r="AZ69" i="33"/>
  <c r="AS35" i="64"/>
  <c r="AS9" i="92"/>
  <c r="AR22" i="52"/>
  <c r="AS42" i="71"/>
  <c r="AS79" i="63"/>
  <c r="AT78" i="63" s="1"/>
  <c r="AR45" i="64"/>
  <c r="AO57" i="71"/>
  <c r="AO50" i="71"/>
  <c r="AU38" i="64"/>
  <c r="AU43" i="64" s="1"/>
  <c r="AV205" i="59"/>
  <c r="AS21" i="52"/>
  <c r="AT8" i="92"/>
  <c r="AU207" i="59"/>
  <c r="AP44" i="71"/>
  <c r="AP6" i="111"/>
  <c r="AP15" i="111" s="1"/>
  <c r="AS24" i="34"/>
  <c r="AT17" i="34"/>
  <c r="AT19" i="34" s="1"/>
  <c r="AT56" i="63"/>
  <c r="AS20" i="34"/>
  <c r="BE8" i="33"/>
  <c r="AS58" i="63"/>
  <c r="AT57" i="63"/>
  <c r="AT22" i="34"/>
  <c r="F43" i="111"/>
  <c r="F42" i="111"/>
  <c r="F49" i="111" s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AU8" i="92" l="1"/>
  <c r="AV207" i="59"/>
  <c r="AT21" i="52"/>
  <c r="AS45" i="64"/>
  <c r="AT79" i="63"/>
  <c r="AU78" i="63" s="1"/>
  <c r="AS55" i="71"/>
  <c r="AS49" i="71"/>
  <c r="AX21" i="34"/>
  <c r="AZ38" i="28"/>
  <c r="AW27" i="36"/>
  <c r="AW26" i="36" s="1"/>
  <c r="AQ6" i="111"/>
  <c r="AQ15" i="111" s="1"/>
  <c r="AQ44" i="71"/>
  <c r="AW205" i="59"/>
  <c r="AV38" i="64"/>
  <c r="AV43" i="64" s="1"/>
  <c r="AX203" i="59"/>
  <c r="AY40" i="28"/>
  <c r="AV15" i="36"/>
  <c r="BB11" i="33"/>
  <c r="BA69" i="33"/>
  <c r="AR67" i="64"/>
  <c r="AR55" i="64"/>
  <c r="AP57" i="71"/>
  <c r="AP50" i="71"/>
  <c r="AT35" i="64"/>
  <c r="AS22" i="52"/>
  <c r="AT9" i="92"/>
  <c r="AT42" i="71"/>
  <c r="AT20" i="34"/>
  <c r="AT24" i="34"/>
  <c r="AU17" i="34"/>
  <c r="AU19" i="34" s="1"/>
  <c r="AU56" i="63"/>
  <c r="BF8" i="33"/>
  <c r="AT58" i="63"/>
  <c r="AU57" i="63"/>
  <c r="AU22" i="34"/>
  <c r="C140" i="116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AQ57" i="71" l="1"/>
  <c r="AQ50" i="71"/>
  <c r="AR6" i="111"/>
  <c r="AR15" i="111" s="1"/>
  <c r="AR44" i="71"/>
  <c r="BC11" i="33"/>
  <c r="BB69" i="33"/>
  <c r="AW38" i="64"/>
  <c r="AW43" i="64" s="1"/>
  <c r="AX205" i="59"/>
  <c r="AU21" i="52"/>
  <c r="AW207" i="59"/>
  <c r="AV8" i="92"/>
  <c r="AS55" i="64"/>
  <c r="AS67" i="64"/>
  <c r="AT45" i="64"/>
  <c r="AU79" i="63"/>
  <c r="AV78" i="63" s="1"/>
  <c r="AT49" i="71"/>
  <c r="AT55" i="71"/>
  <c r="AY21" i="34"/>
  <c r="G9" i="34" s="1"/>
  <c r="AX27" i="36"/>
  <c r="AX26" i="36" s="1"/>
  <c r="BA38" i="28"/>
  <c r="BA70" i="33"/>
  <c r="AV16" i="36"/>
  <c r="AZ40" i="28"/>
  <c r="AY203" i="59"/>
  <c r="AW15" i="36"/>
  <c r="AW16" i="36" s="1"/>
  <c r="AT22" i="52"/>
  <c r="AU9" i="92"/>
  <c r="AU42" i="71"/>
  <c r="AU35" i="64"/>
  <c r="AU58" i="63"/>
  <c r="AV57" i="63"/>
  <c r="AV22" i="34"/>
  <c r="AV17" i="34"/>
  <c r="AV19" i="34" s="1"/>
  <c r="AV56" i="63"/>
  <c r="AU20" i="34"/>
  <c r="AU24" i="34"/>
  <c r="BG8" i="33"/>
  <c r="D60" i="63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R50" i="71" l="1"/>
  <c r="AR57" i="71"/>
  <c r="AU49" i="71"/>
  <c r="AU55" i="71"/>
  <c r="AS6" i="111"/>
  <c r="AS15" i="111" s="1"/>
  <c r="AS44" i="71"/>
  <c r="G47" i="31"/>
  <c r="G10" i="34"/>
  <c r="AV35" i="64"/>
  <c r="AV42" i="71"/>
  <c r="AV9" i="92"/>
  <c r="AU22" i="52"/>
  <c r="AV79" i="63"/>
  <c r="AW78" i="63" s="1"/>
  <c r="AU45" i="64"/>
  <c r="AT67" i="64"/>
  <c r="AT55" i="64"/>
  <c r="AZ21" i="34"/>
  <c r="BB38" i="28"/>
  <c r="AY27" i="36"/>
  <c r="AY26" i="36" s="1"/>
  <c r="BD11" i="33"/>
  <c r="BC69" i="33"/>
  <c r="AX15" i="36"/>
  <c r="AZ203" i="59"/>
  <c r="H99" i="59" s="1"/>
  <c r="G109" i="116" s="1"/>
  <c r="BA40" i="28"/>
  <c r="G39" i="35" s="1"/>
  <c r="G37" i="35"/>
  <c r="AX38" i="64"/>
  <c r="AX43" i="64" s="1"/>
  <c r="AY205" i="59"/>
  <c r="AV21" i="52"/>
  <c r="AW8" i="92"/>
  <c r="AX207" i="59"/>
  <c r="AW56" i="63"/>
  <c r="AW17" i="34"/>
  <c r="AW19" i="34" s="1"/>
  <c r="AV20" i="34"/>
  <c r="AV24" i="34"/>
  <c r="AW57" i="63"/>
  <c r="AW22" i="34"/>
  <c r="BH8" i="33"/>
  <c r="AV58" i="63"/>
  <c r="AH43" i="64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Z27" i="36" l="1"/>
  <c r="AZ26" i="36" s="1"/>
  <c r="BC38" i="28"/>
  <c r="BA21" i="34"/>
  <c r="BE11" i="33"/>
  <c r="BD69" i="33"/>
  <c r="AX16" i="36"/>
  <c r="AX17" i="36"/>
  <c r="AW21" i="52"/>
  <c r="AX8" i="92"/>
  <c r="AY207" i="59"/>
  <c r="AV22" i="52"/>
  <c r="AW35" i="64"/>
  <c r="AW42" i="71"/>
  <c r="AW9" i="92"/>
  <c r="AS50" i="71"/>
  <c r="AS57" i="71"/>
  <c r="BA203" i="59"/>
  <c r="BB40" i="28"/>
  <c r="AY15" i="36"/>
  <c r="AY16" i="36" s="1"/>
  <c r="AV49" i="71"/>
  <c r="AV55" i="71"/>
  <c r="AT44" i="71"/>
  <c r="AT6" i="111"/>
  <c r="AT15" i="111" s="1"/>
  <c r="AW79" i="63"/>
  <c r="AX78" i="63" s="1"/>
  <c r="AV45" i="64"/>
  <c r="AY38" i="64"/>
  <c r="AY43" i="64" s="1"/>
  <c r="AZ205" i="59"/>
  <c r="AU55" i="64"/>
  <c r="AU67" i="64"/>
  <c r="G48" i="31"/>
  <c r="G12" i="34"/>
  <c r="G50" i="31" s="1"/>
  <c r="G8" i="64"/>
  <c r="AW58" i="63"/>
  <c r="BI8" i="33"/>
  <c r="AX17" i="34"/>
  <c r="AX19" i="34" s="1"/>
  <c r="AW24" i="34"/>
  <c r="AX56" i="63"/>
  <c r="AW20" i="34"/>
  <c r="AX57" i="63"/>
  <c r="AX22" i="34"/>
  <c r="AG57" i="7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U44" i="71" l="1"/>
  <c r="AU6" i="111"/>
  <c r="AU15" i="111" s="1"/>
  <c r="AX79" i="63"/>
  <c r="AY78" i="63" s="1"/>
  <c r="AW45" i="64"/>
  <c r="BF11" i="33"/>
  <c r="BE69" i="33"/>
  <c r="G13" i="64"/>
  <c r="G123" i="116"/>
  <c r="AT57" i="71"/>
  <c r="AT50" i="71"/>
  <c r="BB21" i="34"/>
  <c r="BA27" i="36"/>
  <c r="BA26" i="36" s="1"/>
  <c r="BD38" i="28"/>
  <c r="AY8" i="92"/>
  <c r="AX21" i="52"/>
  <c r="AZ207" i="59"/>
  <c r="AX42" i="71"/>
  <c r="AX9" i="92"/>
  <c r="AX35" i="64"/>
  <c r="AW22" i="52"/>
  <c r="BB203" i="59"/>
  <c r="BC40" i="28"/>
  <c r="AZ15" i="36"/>
  <c r="AZ16" i="36" s="1"/>
  <c r="AW55" i="71"/>
  <c r="AW49" i="71"/>
  <c r="AV55" i="64"/>
  <c r="AV67" i="64"/>
  <c r="BA205" i="59"/>
  <c r="AZ38" i="64"/>
  <c r="AZ43" i="64" s="1"/>
  <c r="BJ8" i="33"/>
  <c r="AX58" i="63"/>
  <c r="AY57" i="63"/>
  <c r="AY22" i="34"/>
  <c r="AX20" i="34"/>
  <c r="AX24" i="34"/>
  <c r="AY56" i="63"/>
  <c r="AY17" i="34"/>
  <c r="AY19" i="34" s="1"/>
  <c r="AL66" i="63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AZ8" i="92" l="1"/>
  <c r="I101" i="59"/>
  <c r="H111" i="116" s="1"/>
  <c r="AY21" i="52"/>
  <c r="BA207" i="59"/>
  <c r="AW67" i="64"/>
  <c r="AW55" i="64"/>
  <c r="AY9" i="92"/>
  <c r="AY35" i="64"/>
  <c r="AX22" i="52"/>
  <c r="AY42" i="71"/>
  <c r="G128" i="116"/>
  <c r="G15" i="64"/>
  <c r="BG11" i="33"/>
  <c r="BF69" i="33"/>
  <c r="AV44" i="71"/>
  <c r="AV6" i="111"/>
  <c r="AV15" i="111" s="1"/>
  <c r="AX45" i="64"/>
  <c r="AY79" i="63"/>
  <c r="AZ78" i="63" s="1"/>
  <c r="BE38" i="28"/>
  <c r="BC21" i="34"/>
  <c r="BB27" i="36"/>
  <c r="BB26" i="36" s="1"/>
  <c r="BA38" i="64"/>
  <c r="BA43" i="64" s="1"/>
  <c r="BB205" i="59"/>
  <c r="BA15" i="36"/>
  <c r="BA16" i="36" s="1"/>
  <c r="BC203" i="59"/>
  <c r="BD40" i="28"/>
  <c r="AX55" i="71"/>
  <c r="AX49" i="71"/>
  <c r="AU57" i="71"/>
  <c r="AU50" i="71"/>
  <c r="AZ17" i="34"/>
  <c r="AZ19" i="34" s="1"/>
  <c r="AY24" i="34"/>
  <c r="AZ56" i="63"/>
  <c r="AY20" i="34"/>
  <c r="AY58" i="63"/>
  <c r="BK8" i="33"/>
  <c r="AZ57" i="63"/>
  <c r="H14" i="63" s="1"/>
  <c r="G157" i="116" s="1"/>
  <c r="AZ22" i="34"/>
  <c r="N8" i="11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Y45" i="64" l="1"/>
  <c r="AZ79" i="63"/>
  <c r="H36" i="63" s="1"/>
  <c r="G179" i="116" s="1"/>
  <c r="G25" i="64"/>
  <c r="G140" i="116" s="1"/>
  <c r="G130" i="116"/>
  <c r="AZ35" i="64"/>
  <c r="I103" i="59"/>
  <c r="AZ9" i="92"/>
  <c r="AY22" i="52"/>
  <c r="AZ42" i="71"/>
  <c r="BH11" i="33"/>
  <c r="BG69" i="33"/>
  <c r="BB207" i="59"/>
  <c r="BA8" i="92"/>
  <c r="AZ21" i="52"/>
  <c r="AV57" i="71"/>
  <c r="AV50" i="71"/>
  <c r="BC27" i="36"/>
  <c r="BC26" i="36" s="1"/>
  <c r="BD21" i="34"/>
  <c r="BF38" i="28"/>
  <c r="AW44" i="71"/>
  <c r="AW6" i="111"/>
  <c r="AW15" i="111" s="1"/>
  <c r="BD203" i="59"/>
  <c r="BB15" i="36"/>
  <c r="BB16" i="36" s="1"/>
  <c r="BE40" i="28"/>
  <c r="H35" i="63"/>
  <c r="G178" i="116" s="1"/>
  <c r="BA78" i="63"/>
  <c r="AY55" i="71"/>
  <c r="AY49" i="71"/>
  <c r="BB38" i="64"/>
  <c r="BB43" i="64" s="1"/>
  <c r="BC205" i="59"/>
  <c r="AX67" i="64"/>
  <c r="AX55" i="64"/>
  <c r="AZ20" i="34"/>
  <c r="BA56" i="63"/>
  <c r="AZ24" i="34"/>
  <c r="BA17" i="34"/>
  <c r="BA19" i="34" s="1"/>
  <c r="BL8" i="33"/>
  <c r="BA57" i="63"/>
  <c r="BA22" i="34"/>
  <c r="AZ58" i="63"/>
  <c r="H15" i="63" s="1"/>
  <c r="G158" i="116" s="1"/>
  <c r="H13" i="63"/>
  <c r="G156" i="116" s="1"/>
  <c r="AK6" i="11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BC38" i="64" l="1"/>
  <c r="BC43" i="64" s="1"/>
  <c r="BD205" i="59"/>
  <c r="H113" i="116"/>
  <c r="H14" i="116" s="1"/>
  <c r="I104" i="59"/>
  <c r="H114" i="116" s="1"/>
  <c r="BA79" i="63"/>
  <c r="BB78" i="63" s="1"/>
  <c r="H5" i="64"/>
  <c r="H120" i="116" s="1"/>
  <c r="AZ45" i="64"/>
  <c r="AW57" i="71"/>
  <c r="AW50" i="71"/>
  <c r="BA9" i="92"/>
  <c r="BA35" i="64"/>
  <c r="BA42" i="71"/>
  <c r="AZ22" i="52"/>
  <c r="BF40" i="28"/>
  <c r="BC15" i="36"/>
  <c r="BC16" i="36" s="1"/>
  <c r="BE203" i="59"/>
  <c r="BD27" i="36"/>
  <c r="BD26" i="36" s="1"/>
  <c r="BG38" i="28"/>
  <c r="BE21" i="34"/>
  <c r="BI11" i="33"/>
  <c r="BH69" i="33"/>
  <c r="AX6" i="111"/>
  <c r="AX15" i="111" s="1"/>
  <c r="AX44" i="71"/>
  <c r="BB8" i="92"/>
  <c r="BA21" i="52"/>
  <c r="BC207" i="59"/>
  <c r="AZ49" i="71"/>
  <c r="AZ55" i="71"/>
  <c r="AY67" i="64"/>
  <c r="AY55" i="64"/>
  <c r="BA24" i="34"/>
  <c r="BA20" i="34"/>
  <c r="BB56" i="63"/>
  <c r="BB17" i="34"/>
  <c r="BB19" i="34" s="1"/>
  <c r="BM8" i="33"/>
  <c r="BA58" i="63"/>
  <c r="BB57" i="63"/>
  <c r="BB22" i="34"/>
  <c r="AB43" i="7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BB58" i="63" l="1"/>
  <c r="AX57" i="71"/>
  <c r="AX50" i="71"/>
  <c r="AZ55" i="64"/>
  <c r="AZ67" i="64"/>
  <c r="BF203" i="59"/>
  <c r="BG40" i="28"/>
  <c r="BD15" i="36"/>
  <c r="BD16" i="36" s="1"/>
  <c r="AY44" i="71"/>
  <c r="AY6" i="111"/>
  <c r="AY15" i="111" s="1"/>
  <c r="BA22" i="52"/>
  <c r="BB42" i="71"/>
  <c r="BB9" i="92"/>
  <c r="BB35" i="64"/>
  <c r="BE205" i="59"/>
  <c r="BD38" i="64"/>
  <c r="BD43" i="64" s="1"/>
  <c r="BE27" i="36"/>
  <c r="BE26" i="36" s="1"/>
  <c r="BH38" i="28"/>
  <c r="BF21" i="34"/>
  <c r="BA55" i="71"/>
  <c r="BA49" i="71"/>
  <c r="BJ11" i="33"/>
  <c r="BI69" i="33"/>
  <c r="BC78" i="63"/>
  <c r="BA45" i="64"/>
  <c r="BB79" i="63"/>
  <c r="BB21" i="52"/>
  <c r="BC8" i="92"/>
  <c r="BD207" i="59"/>
  <c r="BC57" i="63"/>
  <c r="BC22" i="34"/>
  <c r="BC56" i="63"/>
  <c r="BB20" i="34"/>
  <c r="BC17" i="34"/>
  <c r="BC19" i="34" s="1"/>
  <c r="BB24" i="34"/>
  <c r="F126" i="116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BG21" i="34" l="1"/>
  <c r="BF27" i="36"/>
  <c r="BF26" i="36" s="1"/>
  <c r="BI38" i="28"/>
  <c r="BK11" i="33"/>
  <c r="BJ69" i="33"/>
  <c r="BF205" i="59"/>
  <c r="BE38" i="64"/>
  <c r="BE43" i="64" s="1"/>
  <c r="BC35" i="64"/>
  <c r="BC9" i="92"/>
  <c r="BC42" i="71"/>
  <c r="BB22" i="52"/>
  <c r="BB55" i="71"/>
  <c r="BB49" i="71"/>
  <c r="AZ44" i="71"/>
  <c r="AZ6" i="111"/>
  <c r="AZ15" i="111" s="1"/>
  <c r="BB45" i="64"/>
  <c r="BC79" i="63"/>
  <c r="BD78" i="63" s="1"/>
  <c r="BE15" i="36"/>
  <c r="BE16" i="36" s="1"/>
  <c r="BG203" i="59"/>
  <c r="BH40" i="28"/>
  <c r="BE207" i="59"/>
  <c r="BC21" i="52"/>
  <c r="BD8" i="92"/>
  <c r="BA55" i="64"/>
  <c r="BA67" i="64"/>
  <c r="AY57" i="71"/>
  <c r="AY50" i="71"/>
  <c r="BC58" i="63"/>
  <c r="BC20" i="34"/>
  <c r="BD56" i="63"/>
  <c r="BC24" i="34"/>
  <c r="BD17" i="34"/>
  <c r="BD19" i="34" s="1"/>
  <c r="BD57" i="63"/>
  <c r="BD22" i="34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BB67" i="64" l="1"/>
  <c r="BB55" i="64"/>
  <c r="BD79" i="63"/>
  <c r="BE78" i="63" s="1"/>
  <c r="BC45" i="64"/>
  <c r="AZ50" i="71"/>
  <c r="AZ57" i="71"/>
  <c r="BE8" i="92"/>
  <c r="BD21" i="52"/>
  <c r="BF207" i="59"/>
  <c r="BJ38" i="28"/>
  <c r="BG27" i="36"/>
  <c r="BG26" i="36" s="1"/>
  <c r="BH21" i="34"/>
  <c r="BA44" i="71"/>
  <c r="BA6" i="111"/>
  <c r="BA15" i="111" s="1"/>
  <c r="BF38" i="64"/>
  <c r="BF43" i="64" s="1"/>
  <c r="BG205" i="59"/>
  <c r="BL11" i="33"/>
  <c r="BK69" i="33"/>
  <c r="BD35" i="64"/>
  <c r="BD9" i="92"/>
  <c r="BD42" i="71"/>
  <c r="BC22" i="52"/>
  <c r="BH203" i="59"/>
  <c r="BF15" i="36"/>
  <c r="BF16" i="36" s="1"/>
  <c r="BI40" i="28"/>
  <c r="BD58" i="63"/>
  <c r="BC55" i="71"/>
  <c r="BC49" i="71"/>
  <c r="BE57" i="63"/>
  <c r="BE22" i="34"/>
  <c r="BD24" i="34"/>
  <c r="BE56" i="63"/>
  <c r="BE17" i="34"/>
  <c r="BE19" i="34" s="1"/>
  <c r="BD20" i="34"/>
  <c r="AE10" i="92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BC67" i="64" l="1"/>
  <c r="BC55" i="64"/>
  <c r="BG38" i="64"/>
  <c r="BG43" i="64" s="1"/>
  <c r="BH205" i="59"/>
  <c r="BA57" i="71"/>
  <c r="BA50" i="71"/>
  <c r="BD45" i="64"/>
  <c r="BE79" i="63"/>
  <c r="BF78" i="63" s="1"/>
  <c r="BH27" i="36"/>
  <c r="BH26" i="36" s="1"/>
  <c r="BI21" i="34"/>
  <c r="BK38" i="28"/>
  <c r="BJ40" i="28"/>
  <c r="BG15" i="36"/>
  <c r="BI203" i="59"/>
  <c r="BD49" i="71"/>
  <c r="BD55" i="71"/>
  <c r="BM11" i="33"/>
  <c r="BM69" i="33" s="1"/>
  <c r="BL69" i="33"/>
  <c r="BE42" i="71"/>
  <c r="BE35" i="64"/>
  <c r="BE9" i="92"/>
  <c r="BD22" i="52"/>
  <c r="BB44" i="71"/>
  <c r="BB6" i="111"/>
  <c r="BB15" i="111" s="1"/>
  <c r="BF8" i="92"/>
  <c r="BG207" i="59"/>
  <c r="BE21" i="52"/>
  <c r="BE58" i="63"/>
  <c r="BF57" i="63"/>
  <c r="BF22" i="34"/>
  <c r="BM205" i="59"/>
  <c r="K101" i="59" s="1"/>
  <c r="BE20" i="34"/>
  <c r="BF17" i="34"/>
  <c r="BF19" i="34" s="1"/>
  <c r="BE24" i="34"/>
  <c r="BF56" i="63"/>
  <c r="AS65" i="50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BE49" i="71" l="1"/>
  <c r="BE55" i="71"/>
  <c r="BF42" i="71"/>
  <c r="BF9" i="92"/>
  <c r="BF35" i="64"/>
  <c r="BE22" i="52"/>
  <c r="BL38" i="28"/>
  <c r="BI27" i="36"/>
  <c r="BI26" i="36" s="1"/>
  <c r="BJ21" i="34"/>
  <c r="H9" i="34" s="1"/>
  <c r="BM70" i="33"/>
  <c r="BN70" i="33" s="1"/>
  <c r="BN69" i="33"/>
  <c r="BH15" i="36"/>
  <c r="BH16" i="36" s="1"/>
  <c r="BK40" i="28"/>
  <c r="BJ203" i="59"/>
  <c r="BG8" i="92"/>
  <c r="BF21" i="52"/>
  <c r="BH207" i="59"/>
  <c r="BK21" i="34"/>
  <c r="BJ27" i="36"/>
  <c r="BJ26" i="36" s="1"/>
  <c r="BM38" i="28"/>
  <c r="BC44" i="71"/>
  <c r="BC6" i="111"/>
  <c r="BC15" i="111" s="1"/>
  <c r="BB57" i="71"/>
  <c r="BB50" i="71"/>
  <c r="BH38" i="64"/>
  <c r="BI205" i="59"/>
  <c r="BD55" i="64"/>
  <c r="BD67" i="64"/>
  <c r="BF79" i="63"/>
  <c r="BG78" i="63" s="1"/>
  <c r="BE45" i="64"/>
  <c r="BG16" i="36"/>
  <c r="BG17" i="34"/>
  <c r="BG19" i="34" s="1"/>
  <c r="BG56" i="63"/>
  <c r="BF24" i="34"/>
  <c r="BF20" i="34"/>
  <c r="BF58" i="63"/>
  <c r="BM207" i="59"/>
  <c r="K103" i="59" s="1"/>
  <c r="BG57" i="63"/>
  <c r="BG22" i="34"/>
  <c r="J77" i="63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BJ15" i="36" l="1"/>
  <c r="BJ16" i="36" s="1"/>
  <c r="BM40" i="28"/>
  <c r="BL203" i="59"/>
  <c r="H10" i="34"/>
  <c r="H47" i="31"/>
  <c r="BC50" i="71"/>
  <c r="BC57" i="71"/>
  <c r="BG79" i="63"/>
  <c r="BH78" i="63" s="1"/>
  <c r="BF45" i="64"/>
  <c r="H37" i="35"/>
  <c r="BF22" i="52"/>
  <c r="BG42" i="71"/>
  <c r="BG35" i="64"/>
  <c r="BG9" i="92"/>
  <c r="BJ205" i="59"/>
  <c r="BI38" i="64"/>
  <c r="BI43" i="64" s="1"/>
  <c r="BD44" i="71"/>
  <c r="BD6" i="111"/>
  <c r="BD15" i="111" s="1"/>
  <c r="BH8" i="92"/>
  <c r="BI207" i="59"/>
  <c r="BG21" i="52"/>
  <c r="BF55" i="71"/>
  <c r="BF49" i="71"/>
  <c r="I99" i="59"/>
  <c r="BH43" i="64"/>
  <c r="BE67" i="64"/>
  <c r="BE55" i="64"/>
  <c r="BL40" i="28"/>
  <c r="H39" i="35" s="1"/>
  <c r="I39" i="35" s="1"/>
  <c r="BK203" i="59"/>
  <c r="BM203" i="59" s="1"/>
  <c r="BI15" i="36"/>
  <c r="BI16" i="36" s="1"/>
  <c r="BH57" i="63"/>
  <c r="BH22" i="34"/>
  <c r="BG58" i="63"/>
  <c r="BG24" i="34"/>
  <c r="BH17" i="34"/>
  <c r="BH19" i="34" s="1"/>
  <c r="BG20" i="34"/>
  <c r="BH56" i="63"/>
  <c r="R70" i="64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BG49" i="71" l="1"/>
  <c r="BG55" i="71"/>
  <c r="H48" i="31"/>
  <c r="H12" i="34"/>
  <c r="H50" i="31" s="1"/>
  <c r="H109" i="116"/>
  <c r="J99" i="59"/>
  <c r="K99" i="59" s="1"/>
  <c r="BK38" i="64"/>
  <c r="BK43" i="64" s="1"/>
  <c r="BL205" i="59"/>
  <c r="BH35" i="64"/>
  <c r="BH9" i="92"/>
  <c r="BH42" i="71"/>
  <c r="BG22" i="52"/>
  <c r="BH79" i="63"/>
  <c r="BI78" i="63" s="1"/>
  <c r="BG45" i="64"/>
  <c r="BH58" i="63"/>
  <c r="BJ17" i="36"/>
  <c r="BE6" i="111"/>
  <c r="BE15" i="111" s="1"/>
  <c r="BE44" i="71"/>
  <c r="BD57" i="71"/>
  <c r="BD50" i="71"/>
  <c r="BJ38" i="64"/>
  <c r="BK205" i="59"/>
  <c r="BF67" i="64"/>
  <c r="BF55" i="64"/>
  <c r="BJ207" i="59"/>
  <c r="BI8" i="92"/>
  <c r="BH21" i="52"/>
  <c r="BN40" i="28"/>
  <c r="BI56" i="63"/>
  <c r="BI17" i="34"/>
  <c r="BI19" i="34" s="1"/>
  <c r="BH20" i="34"/>
  <c r="BH24" i="34"/>
  <c r="BI57" i="63"/>
  <c r="BI22" i="34"/>
  <c r="L60" i="64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BG67" i="64" l="1"/>
  <c r="BG55" i="64"/>
  <c r="BJ8" i="92"/>
  <c r="BK207" i="59"/>
  <c r="BI21" i="52"/>
  <c r="BJ43" i="64"/>
  <c r="H8" i="64"/>
  <c r="BF6" i="111"/>
  <c r="BF15" i="111" s="1"/>
  <c r="BF44" i="71"/>
  <c r="BH49" i="71"/>
  <c r="BH55" i="71"/>
  <c r="BE57" i="71"/>
  <c r="BE50" i="71"/>
  <c r="BI35" i="64"/>
  <c r="BH22" i="52"/>
  <c r="BI9" i="92"/>
  <c r="BI42" i="71"/>
  <c r="BI79" i="63"/>
  <c r="BJ78" i="63" s="1"/>
  <c r="BH45" i="64"/>
  <c r="BK8" i="92"/>
  <c r="BJ21" i="52"/>
  <c r="BL207" i="59"/>
  <c r="BJ57" i="63"/>
  <c r="BJ22" i="34"/>
  <c r="BI58" i="63"/>
  <c r="BJ17" i="34"/>
  <c r="BJ19" i="34" s="1"/>
  <c r="BI24" i="34"/>
  <c r="BI20" i="34"/>
  <c r="BJ56" i="63"/>
  <c r="L59" i="7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BK9" i="92" l="1"/>
  <c r="BK35" i="64"/>
  <c r="BJ22" i="52"/>
  <c r="BK42" i="71"/>
  <c r="BI45" i="64"/>
  <c r="BJ79" i="63"/>
  <c r="BK78" i="63" s="1"/>
  <c r="BI22" i="52"/>
  <c r="BJ35" i="64"/>
  <c r="BJ9" i="92"/>
  <c r="BJ42" i="71"/>
  <c r="BH55" i="64"/>
  <c r="BH67" i="64"/>
  <c r="H13" i="64"/>
  <c r="H123" i="116"/>
  <c r="BI55" i="71"/>
  <c r="BI49" i="71"/>
  <c r="BF50" i="71"/>
  <c r="BF57" i="71"/>
  <c r="BG6" i="111"/>
  <c r="BG15" i="111" s="1"/>
  <c r="BG44" i="71"/>
  <c r="BK57" i="63"/>
  <c r="BK22" i="34"/>
  <c r="BL57" i="63" s="1"/>
  <c r="I14" i="63" s="1"/>
  <c r="H157" i="116" s="1"/>
  <c r="BK56" i="63"/>
  <c r="BK17" i="34"/>
  <c r="BK19" i="34" s="1"/>
  <c r="BJ20" i="34"/>
  <c r="BJ24" i="34"/>
  <c r="BJ58" i="63"/>
  <c r="AW16" i="67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H15" i="64" l="1"/>
  <c r="H128" i="116"/>
  <c r="BG50" i="71"/>
  <c r="BG57" i="71"/>
  <c r="BH44" i="71"/>
  <c r="BH6" i="111"/>
  <c r="BH15" i="111" s="1"/>
  <c r="BK55" i="71"/>
  <c r="BK49" i="71"/>
  <c r="BK58" i="63"/>
  <c r="BK79" i="63"/>
  <c r="BL78" i="63" s="1"/>
  <c r="I35" i="63" s="1"/>
  <c r="H178" i="116" s="1"/>
  <c r="BJ45" i="64"/>
  <c r="BI55" i="64"/>
  <c r="BI67" i="64"/>
  <c r="BJ55" i="71"/>
  <c r="BJ49" i="71"/>
  <c r="BL79" i="63"/>
  <c r="I36" i="63" s="1"/>
  <c r="H179" i="116" s="1"/>
  <c r="BK45" i="64"/>
  <c r="BL56" i="63"/>
  <c r="BK20" i="34"/>
  <c r="BK24" i="34"/>
  <c r="AL43" i="7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BI6" i="111" l="1"/>
  <c r="BI15" i="111" s="1"/>
  <c r="BI44" i="71"/>
  <c r="BH57" i="71"/>
  <c r="BH50" i="71"/>
  <c r="BJ55" i="64"/>
  <c r="BJ67" i="64"/>
  <c r="BK67" i="64"/>
  <c r="BK55" i="64"/>
  <c r="H25" i="64"/>
  <c r="H140" i="116" s="1"/>
  <c r="H130" i="116"/>
  <c r="BL58" i="63"/>
  <c r="I15" i="63" s="1"/>
  <c r="H158" i="116" s="1"/>
  <c r="I13" i="63"/>
  <c r="H156" i="116" s="1"/>
  <c r="G10" i="116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BK6" i="111" l="1"/>
  <c r="BK15" i="111" s="1"/>
  <c r="BK44" i="71"/>
  <c r="BJ6" i="111"/>
  <c r="BJ15" i="111" s="1"/>
  <c r="BJ44" i="71"/>
  <c r="BI57" i="71"/>
  <c r="BI50" i="71"/>
  <c r="AZ51" i="63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J18" i="111" l="1"/>
  <c r="BK17" i="111" s="1"/>
  <c r="BK18" i="111" s="1"/>
  <c r="BJ57" i="71"/>
  <c r="BJ50" i="71"/>
  <c r="BK57" i="71"/>
  <c r="BK50" i="71"/>
  <c r="BA51" i="63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<sst xmlns="http://schemas.openxmlformats.org/spreadsheetml/2006/main" count="7631" uniqueCount="1248">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</sst>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-9388717.333333334</c:v>
                </c:pt>
                <c:pt idx="2">
                  <c:v>-9361409</c:v>
                </c:pt>
                <c:pt idx="3">
                  <c:v>-9364465.666666666</c:v>
                </c:pt>
                <c:pt idx="4">
                  <c:v>-9348818.0333333332</c:v>
                </c:pt>
                <c:pt idx="5">
                  <c:v>-9380694.4333333336</c:v>
                </c:pt>
                <c:pt idx="6">
                  <c:v>-9378040.833333334</c:v>
                </c:pt>
                <c:pt idx="7">
                  <c:v>-9418358.0333333332</c:v>
                </c:pt>
                <c:pt idx="8">
                  <c:v>-9381754.4333333336</c:v>
                </c:pt>
                <c:pt idx="9">
                  <c:v>-9386096.6333333347</c:v>
                </c:pt>
                <c:pt idx="10">
                  <c:v>-9373961.6333333347</c:v>
                </c:pt>
                <c:pt idx="11">
                  <c:v>-9359986.6333333347</c:v>
                </c:pt>
                <c:pt idx="12">
                  <c:v>-9367375.9333333336</c:v>
                </c:pt>
                <c:pt idx="13">
                  <c:v>-10756462.008333335</c:v>
                </c:pt>
                <c:pt idx="14">
                  <c:v>-10712516.858333334</c:v>
                </c:pt>
                <c:pt idx="15">
                  <c:v>-10692246.758333335</c:v>
                </c:pt>
                <c:pt idx="16">
                  <c:v>-10711311.758333335</c:v>
                </c:pt>
                <c:pt idx="17">
                  <c:v>-10684234.808333334</c:v>
                </c:pt>
                <c:pt idx="18">
                  <c:v>-10675238.108333334</c:v>
                </c:pt>
                <c:pt idx="19">
                  <c:v>-9701918.4250000007</c:v>
                </c:pt>
                <c:pt idx="20">
                  <c:v>-9691161.4749999996</c:v>
                </c:pt>
                <c:pt idx="21">
                  <c:v>-9719123.5250000004</c:v>
                </c:pt>
                <c:pt idx="22">
                  <c:v>-9737638.5250000004</c:v>
                </c:pt>
                <c:pt idx="23">
                  <c:v>-9719123.5250000004</c:v>
                </c:pt>
                <c:pt idx="24">
                  <c:v>-9760473.6750000007</c:v>
                </c:pt>
                <c:pt idx="25">
                  <c:v>-8197188.8404583335</c:v>
                </c:pt>
                <c:pt idx="26">
                  <c:v>-8136933.7466249997</c:v>
                </c:pt>
                <c:pt idx="27">
                  <c:v>-8110777.3952250015</c:v>
                </c:pt>
                <c:pt idx="28">
                  <c:v>-8132882.3952250015</c:v>
                </c:pt>
                <c:pt idx="29">
                  <c:v>-8093104.9616250005</c:v>
                </c:pt>
                <c:pt idx="30">
                  <c:v>-8079368.6102250004</c:v>
                </c:pt>
                <c:pt idx="31">
                  <c:v>-8112132.3952250015</c:v>
                </c:pt>
                <c:pt idx="32">
                  <c:v>-8096904.9616250005</c:v>
                </c:pt>
                <c:pt idx="33">
                  <c:v>-8130813.7466249997</c:v>
                </c:pt>
                <c:pt idx="34">
                  <c:v>-8151418.7466249997</c:v>
                </c:pt>
                <c:pt idx="35">
                  <c:v>-8130813.7466249997</c:v>
                </c:pt>
                <c:pt idx="36">
                  <c:v>-8194172.8008250007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-9427559</c:v>
                </c:pt>
                <c:pt idx="2">
                  <c:v>-9395659</c:v>
                </c:pt>
                <c:pt idx="3">
                  <c:v>-9433049</c:v>
                </c:pt>
                <c:pt idx="4">
                  <c:v>-10199924.699999999</c:v>
                </c:pt>
                <c:pt idx="5">
                  <c:v>-9395991.0999999996</c:v>
                </c:pt>
                <c:pt idx="6">
                  <c:v>-9357337.5</c:v>
                </c:pt>
                <c:pt idx="7">
                  <c:v>-9384514.6999999993</c:v>
                </c:pt>
                <c:pt idx="8">
                  <c:v>-9361051.0999999996</c:v>
                </c:pt>
                <c:pt idx="9">
                  <c:v>-9337753.3000000007</c:v>
                </c:pt>
                <c:pt idx="10">
                  <c:v>-9360878.3000000007</c:v>
                </c:pt>
                <c:pt idx="11">
                  <c:v>-9322903.3000000007</c:v>
                </c:pt>
                <c:pt idx="12">
                  <c:v>-9408602.5999999996</c:v>
                </c:pt>
                <c:pt idx="13">
                  <c:v>-11074803.675000001</c:v>
                </c:pt>
                <c:pt idx="14">
                  <c:v>-10943178.525</c:v>
                </c:pt>
                <c:pt idx="15">
                  <c:v>-10739618.425000001</c:v>
                </c:pt>
                <c:pt idx="16">
                  <c:v>-10723908.425000001</c:v>
                </c:pt>
                <c:pt idx="17">
                  <c:v>-10759961.475</c:v>
                </c:pt>
                <c:pt idx="18">
                  <c:v>-10676599.775</c:v>
                </c:pt>
                <c:pt idx="19">
                  <c:v>-9592463.4250000007</c:v>
                </c:pt>
                <c:pt idx="20">
                  <c:v>-9676891.4749999996</c:v>
                </c:pt>
                <c:pt idx="21">
                  <c:v>-9582338.5250000004</c:v>
                </c:pt>
                <c:pt idx="22">
                  <c:v>-9724438.5250000004</c:v>
                </c:pt>
                <c:pt idx="23">
                  <c:v>-9628883.5250000004</c:v>
                </c:pt>
                <c:pt idx="24">
                  <c:v>-9563768.6750000007</c:v>
                </c:pt>
                <c:pt idx="25">
                  <c:v>-8632517.3071250003</c:v>
                </c:pt>
                <c:pt idx="26">
                  <c:v>-8560062.9966249987</c:v>
                </c:pt>
                <c:pt idx="27">
                  <c:v>-8244125.2152250018</c:v>
                </c:pt>
                <c:pt idx="28">
                  <c:v>-8163659.3952250015</c:v>
                </c:pt>
                <c:pt idx="29">
                  <c:v>-8238372.8916250002</c:v>
                </c:pt>
                <c:pt idx="30">
                  <c:v>-8124762.4302250007</c:v>
                </c:pt>
                <c:pt idx="31">
                  <c:v>-7881870.6452250015</c:v>
                </c:pt>
                <c:pt idx="32">
                  <c:v>-8110241.8916250002</c:v>
                </c:pt>
                <c:pt idx="33">
                  <c:v>-7856574.9966249997</c:v>
                </c:pt>
                <c:pt idx="34">
                  <c:v>-8138218.7466249997</c:v>
                </c:pt>
                <c:pt idx="35">
                  <c:v>-7985682.7466249997</c:v>
                </c:pt>
                <c:pt idx="36">
                  <c:v>-7990532.3408250008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-9388717.333333334</c:v>
                </c:pt>
                <c:pt idx="2">
                  <c:v>-9361409</c:v>
                </c:pt>
                <c:pt idx="3">
                  <c:v>-9364465.666666666</c:v>
                </c:pt>
                <c:pt idx="4">
                  <c:v>-9348818.0333333332</c:v>
                </c:pt>
                <c:pt idx="5">
                  <c:v>-9380694.4333333336</c:v>
                </c:pt>
                <c:pt idx="6">
                  <c:v>-9378040.833333334</c:v>
                </c:pt>
                <c:pt idx="7">
                  <c:v>-9418358.0333333332</c:v>
                </c:pt>
                <c:pt idx="8">
                  <c:v>-9381754.4333333336</c:v>
                </c:pt>
                <c:pt idx="9">
                  <c:v>-9386096.6333333347</c:v>
                </c:pt>
                <c:pt idx="10">
                  <c:v>-9373961.6333333347</c:v>
                </c:pt>
                <c:pt idx="11">
                  <c:v>-9359986.6333333347</c:v>
                </c:pt>
                <c:pt idx="12">
                  <c:v>-9367375.9333333336</c:v>
                </c:pt>
                <c:pt idx="13">
                  <c:v>-10756462.008333335</c:v>
                </c:pt>
                <c:pt idx="14">
                  <c:v>-10712516.858333334</c:v>
                </c:pt>
                <c:pt idx="15">
                  <c:v>-10692246.758333335</c:v>
                </c:pt>
                <c:pt idx="16">
                  <c:v>-10711311.758333335</c:v>
                </c:pt>
                <c:pt idx="17">
                  <c:v>-10684234.808333334</c:v>
                </c:pt>
                <c:pt idx="18">
                  <c:v>-10675238.108333334</c:v>
                </c:pt>
                <c:pt idx="19">
                  <c:v>-9701918.4250000007</c:v>
                </c:pt>
                <c:pt idx="20">
                  <c:v>-9691161.4749999996</c:v>
                </c:pt>
                <c:pt idx="21">
                  <c:v>-9719123.5250000004</c:v>
                </c:pt>
                <c:pt idx="22">
                  <c:v>-9737638.5250000004</c:v>
                </c:pt>
                <c:pt idx="23">
                  <c:v>-9719123.5250000004</c:v>
                </c:pt>
                <c:pt idx="24">
                  <c:v>-9760473.6750000007</c:v>
                </c:pt>
                <c:pt idx="25">
                  <c:v>-8197188.8404583335</c:v>
                </c:pt>
                <c:pt idx="26">
                  <c:v>-8136933.7466249997</c:v>
                </c:pt>
                <c:pt idx="27">
                  <c:v>-8110777.3952250015</c:v>
                </c:pt>
                <c:pt idx="28">
                  <c:v>-8132882.3952250015</c:v>
                </c:pt>
                <c:pt idx="29">
                  <c:v>-8093104.9616250005</c:v>
                </c:pt>
                <c:pt idx="30">
                  <c:v>-8079368.6102250004</c:v>
                </c:pt>
                <c:pt idx="31">
                  <c:v>-8112132.3952250015</c:v>
                </c:pt>
                <c:pt idx="32">
                  <c:v>-8096904.9616250005</c:v>
                </c:pt>
                <c:pt idx="33">
                  <c:v>-8130813.7466249997</c:v>
                </c:pt>
                <c:pt idx="34">
                  <c:v>-8151418.7466249997</c:v>
                </c:pt>
                <c:pt idx="35">
                  <c:v>-8130813.7466249997</c:v>
                </c:pt>
                <c:pt idx="36">
                  <c:v>-8194172.8008250007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-9417309.333333334</c:v>
                </c:pt>
                <c:pt idx="2">
                  <c:v>-18778718.333333336</c:v>
                </c:pt>
                <c:pt idx="3">
                  <c:v>-28143184</c:v>
                </c:pt>
                <c:pt idx="4">
                  <c:v>-37492002.033333331</c:v>
                </c:pt>
                <c:pt idx="5">
                  <c:v>-46872696.466666669</c:v>
                </c:pt>
                <c:pt idx="6">
                  <c:v>-56250737.300000004</c:v>
                </c:pt>
                <c:pt idx="7">
                  <c:v>-65669095.333333336</c:v>
                </c:pt>
                <c:pt idx="8">
                  <c:v>-75050849.766666666</c:v>
                </c:pt>
                <c:pt idx="9">
                  <c:v>-84436946.400000006</c:v>
                </c:pt>
                <c:pt idx="10">
                  <c:v>-93810908.033333346</c:v>
                </c:pt>
                <c:pt idx="11">
                  <c:v>-103170894.66666669</c:v>
                </c:pt>
                <c:pt idx="12">
                  <c:v>-112538270.60000002</c:v>
                </c:pt>
                <c:pt idx="13">
                  <c:v>-123294732.60833336</c:v>
                </c:pt>
                <c:pt idx="14">
                  <c:v>-134007249.4666667</c:v>
                </c:pt>
                <c:pt idx="15">
                  <c:v>-144699496.22500002</c:v>
                </c:pt>
                <c:pt idx="16">
                  <c:v>-155410807.98333335</c:v>
                </c:pt>
                <c:pt idx="17">
                  <c:v>-166095042.79166669</c:v>
                </c:pt>
                <c:pt idx="18">
                  <c:v>-176770280.90000004</c:v>
                </c:pt>
                <c:pt idx="19">
                  <c:v>-186472199.32500005</c:v>
                </c:pt>
                <c:pt idx="20">
                  <c:v>-196163360.80000004</c:v>
                </c:pt>
                <c:pt idx="21">
                  <c:v>-205882484.32500005</c:v>
                </c:pt>
                <c:pt idx="22">
                  <c:v>-215620122.85000005</c:v>
                </c:pt>
                <c:pt idx="23">
                  <c:v>-225339246.37500006</c:v>
                </c:pt>
                <c:pt idx="24">
                  <c:v>-235099720.05000007</c:v>
                </c:pt>
                <c:pt idx="25">
                  <c:v>-243296908.89045841</c:v>
                </c:pt>
                <c:pt idx="26">
                  <c:v>-251433842.63708341</c:v>
                </c:pt>
                <c:pt idx="27">
                  <c:v>-259544620.0323084</c:v>
                </c:pt>
                <c:pt idx="28">
                  <c:v>-267677502.42753339</c:v>
                </c:pt>
                <c:pt idx="29">
                  <c:v>-275770607.38915837</c:v>
                </c:pt>
                <c:pt idx="30">
                  <c:v>-283849975.99938339</c:v>
                </c:pt>
                <c:pt idx="31">
                  <c:v>-291962108.39460838</c:v>
                </c:pt>
                <c:pt idx="32">
                  <c:v>-300059013.35623336</c:v>
                </c:pt>
                <c:pt idx="33">
                  <c:v>-308189827.10285836</c:v>
                </c:pt>
                <c:pt idx="34">
                  <c:v>-316341245.84948337</c:v>
                </c:pt>
                <c:pt idx="35">
                  <c:v>-324472059.59610838</c:v>
                </c:pt>
                <c:pt idx="36">
                  <c:v>-332666232.39693338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-9427559</c:v>
                </c:pt>
                <c:pt idx="2">
                  <c:v>-9395659</c:v>
                </c:pt>
                <c:pt idx="3">
                  <c:v>-9433049</c:v>
                </c:pt>
                <c:pt idx="4">
                  <c:v>-10199924.699999999</c:v>
                </c:pt>
                <c:pt idx="5">
                  <c:v>-9395991.0999999996</c:v>
                </c:pt>
                <c:pt idx="6">
                  <c:v>-9357337.5</c:v>
                </c:pt>
                <c:pt idx="7">
                  <c:v>-9384514.6999999993</c:v>
                </c:pt>
                <c:pt idx="8">
                  <c:v>-9361051.0999999996</c:v>
                </c:pt>
                <c:pt idx="9">
                  <c:v>-9337753.3000000007</c:v>
                </c:pt>
                <c:pt idx="10">
                  <c:v>-9360878.3000000007</c:v>
                </c:pt>
                <c:pt idx="11">
                  <c:v>-9322903.3000000007</c:v>
                </c:pt>
                <c:pt idx="12">
                  <c:v>-9408602.5999999996</c:v>
                </c:pt>
                <c:pt idx="13">
                  <c:v>-11074803.675000001</c:v>
                </c:pt>
                <c:pt idx="14">
                  <c:v>-10943178.525</c:v>
                </c:pt>
                <c:pt idx="15">
                  <c:v>-10739618.425000001</c:v>
                </c:pt>
                <c:pt idx="16">
                  <c:v>-10723908.425000001</c:v>
                </c:pt>
                <c:pt idx="17">
                  <c:v>-10759961.475</c:v>
                </c:pt>
                <c:pt idx="18">
                  <c:v>-10676599.775</c:v>
                </c:pt>
                <c:pt idx="19">
                  <c:v>-9592463.4250000007</c:v>
                </c:pt>
                <c:pt idx="20">
                  <c:v>-9676891.4749999996</c:v>
                </c:pt>
                <c:pt idx="21">
                  <c:v>-9582338.5250000004</c:v>
                </c:pt>
                <c:pt idx="22">
                  <c:v>-9724438.5250000004</c:v>
                </c:pt>
                <c:pt idx="23">
                  <c:v>-9628883.5250000004</c:v>
                </c:pt>
                <c:pt idx="24">
                  <c:v>-9563768.6750000007</c:v>
                </c:pt>
                <c:pt idx="25">
                  <c:v>-8632517.3071250003</c:v>
                </c:pt>
                <c:pt idx="26">
                  <c:v>-8560062.9966249987</c:v>
                </c:pt>
                <c:pt idx="27">
                  <c:v>-8244125.2152250018</c:v>
                </c:pt>
                <c:pt idx="28">
                  <c:v>-8163659.3952250015</c:v>
                </c:pt>
                <c:pt idx="29">
                  <c:v>-8238372.8916250002</c:v>
                </c:pt>
                <c:pt idx="30">
                  <c:v>-8124762.4302250007</c:v>
                </c:pt>
                <c:pt idx="31">
                  <c:v>-7881870.6452250015</c:v>
                </c:pt>
                <c:pt idx="32">
                  <c:v>-8110241.8916250002</c:v>
                </c:pt>
                <c:pt idx="33">
                  <c:v>-7856574.9966249997</c:v>
                </c:pt>
                <c:pt idx="34">
                  <c:v>-8138218.7466249997</c:v>
                </c:pt>
                <c:pt idx="35">
                  <c:v>-7985682.7466249997</c:v>
                </c:pt>
                <c:pt idx="36">
                  <c:v>-7990532.3408250008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-9456151</c:v>
                </c:pt>
                <c:pt idx="2">
                  <c:v>-18851810</c:v>
                </c:pt>
                <c:pt idx="3">
                  <c:v>-28284859</c:v>
                </c:pt>
                <c:pt idx="4">
                  <c:v>-38484783.700000003</c:v>
                </c:pt>
                <c:pt idx="5">
                  <c:v>-47880774.800000004</c:v>
                </c:pt>
                <c:pt idx="6">
                  <c:v>-57238112.300000004</c:v>
                </c:pt>
                <c:pt idx="7">
                  <c:v>-66622627</c:v>
                </c:pt>
                <c:pt idx="8">
                  <c:v>-75983678.099999994</c:v>
                </c:pt>
                <c:pt idx="9">
                  <c:v>-85321431.399999991</c:v>
                </c:pt>
                <c:pt idx="10">
                  <c:v>-94682309.699999988</c:v>
                </c:pt>
                <c:pt idx="11">
                  <c:v>-104005212.99999999</c:v>
                </c:pt>
                <c:pt idx="12">
                  <c:v>-113413815.59999998</c:v>
                </c:pt>
                <c:pt idx="13">
                  <c:v>-124488619.27499998</c:v>
                </c:pt>
                <c:pt idx="14">
                  <c:v>-135431797.79999998</c:v>
                </c:pt>
                <c:pt idx="15">
                  <c:v>-146171416.22499999</c:v>
                </c:pt>
                <c:pt idx="16">
                  <c:v>-156895324.65000001</c:v>
                </c:pt>
                <c:pt idx="17">
                  <c:v>-167655286.125</c:v>
                </c:pt>
                <c:pt idx="18">
                  <c:v>-178331885.90000001</c:v>
                </c:pt>
                <c:pt idx="19">
                  <c:v>-187924349.32500002</c:v>
                </c:pt>
                <c:pt idx="20">
                  <c:v>-197601240.80000001</c:v>
                </c:pt>
                <c:pt idx="21">
                  <c:v>-207183579.32500002</c:v>
                </c:pt>
                <c:pt idx="22">
                  <c:v>-216908017.85000002</c:v>
                </c:pt>
                <c:pt idx="23">
                  <c:v>-226536901.37500003</c:v>
                </c:pt>
                <c:pt idx="24">
                  <c:v>-236100670.05000004</c:v>
                </c:pt>
                <c:pt idx="25">
                  <c:v>-244733187.35712504</c:v>
                </c:pt>
                <c:pt idx="26">
                  <c:v>-253293250.35375005</c:v>
                </c:pt>
                <c:pt idx="27">
                  <c:v>-261537375.56897506</c:v>
                </c:pt>
                <c:pt idx="28">
                  <c:v>-269701034.96420008</c:v>
                </c:pt>
                <c:pt idx="29">
                  <c:v>-277939407.85582507</c:v>
                </c:pt>
                <c:pt idx="30">
                  <c:v>-286064170.28605008</c:v>
                </c:pt>
                <c:pt idx="31">
                  <c:v>-293946040.93127507</c:v>
                </c:pt>
                <c:pt idx="32">
                  <c:v>-302056282.82290006</c:v>
                </c:pt>
                <c:pt idx="33">
                  <c:v>-309912857.81952506</c:v>
                </c:pt>
                <c:pt idx="34">
                  <c:v>-318051076.56615007</c:v>
                </c:pt>
                <c:pt idx="35">
                  <c:v>-326036759.31277508</c:v>
                </c:pt>
                <c:pt idx="36">
                  <c:v>-334027291.6536001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-9388717.333333334</c:v>
                </c:pt>
                <c:pt idx="2">
                  <c:v>-9361409</c:v>
                </c:pt>
                <c:pt idx="3">
                  <c:v>-9364465.666666666</c:v>
                </c:pt>
                <c:pt idx="4">
                  <c:v>-9348818.0333333332</c:v>
                </c:pt>
                <c:pt idx="5">
                  <c:v>-9380694.4333333336</c:v>
                </c:pt>
                <c:pt idx="6">
                  <c:v>-9378040.833333334</c:v>
                </c:pt>
                <c:pt idx="7">
                  <c:v>-9418358.0333333332</c:v>
                </c:pt>
                <c:pt idx="8">
                  <c:v>-9381754.4333333336</c:v>
                </c:pt>
                <c:pt idx="9">
                  <c:v>-9386096.6333333347</c:v>
                </c:pt>
                <c:pt idx="10">
                  <c:v>-9373961.6333333347</c:v>
                </c:pt>
                <c:pt idx="11">
                  <c:v>-9359986.6333333347</c:v>
                </c:pt>
                <c:pt idx="12">
                  <c:v>-9367375.9333333336</c:v>
                </c:pt>
                <c:pt idx="13">
                  <c:v>-10756462.008333335</c:v>
                </c:pt>
                <c:pt idx="14">
                  <c:v>-10712516.858333334</c:v>
                </c:pt>
                <c:pt idx="15">
                  <c:v>-10692246.758333335</c:v>
                </c:pt>
                <c:pt idx="16">
                  <c:v>-10711311.758333335</c:v>
                </c:pt>
                <c:pt idx="17">
                  <c:v>-10684234.808333334</c:v>
                </c:pt>
                <c:pt idx="18">
                  <c:v>-10675238.108333334</c:v>
                </c:pt>
                <c:pt idx="19">
                  <c:v>-9701918.4250000007</c:v>
                </c:pt>
                <c:pt idx="20">
                  <c:v>-9691161.4749999996</c:v>
                </c:pt>
                <c:pt idx="21">
                  <c:v>-9719123.5250000004</c:v>
                </c:pt>
                <c:pt idx="22">
                  <c:v>-9737638.5250000004</c:v>
                </c:pt>
                <c:pt idx="23">
                  <c:v>-9719123.5250000004</c:v>
                </c:pt>
                <c:pt idx="24">
                  <c:v>-9760473.6750000007</c:v>
                </c:pt>
                <c:pt idx="25">
                  <c:v>-8197188.8404583335</c:v>
                </c:pt>
                <c:pt idx="26">
                  <c:v>-8136933.7466249997</c:v>
                </c:pt>
                <c:pt idx="27">
                  <c:v>-8110777.3952250015</c:v>
                </c:pt>
                <c:pt idx="28">
                  <c:v>-8132882.3952250015</c:v>
                </c:pt>
                <c:pt idx="29">
                  <c:v>-8093104.9616250005</c:v>
                </c:pt>
                <c:pt idx="30">
                  <c:v>-8079368.6102250004</c:v>
                </c:pt>
                <c:pt idx="31">
                  <c:v>-8112132.3952250015</c:v>
                </c:pt>
                <c:pt idx="32">
                  <c:v>-8096904.9616250005</c:v>
                </c:pt>
                <c:pt idx="33">
                  <c:v>-8130813.7466249997</c:v>
                </c:pt>
                <c:pt idx="34">
                  <c:v>-8151418.7466249997</c:v>
                </c:pt>
                <c:pt idx="35">
                  <c:v>-8130813.7466249997</c:v>
                </c:pt>
                <c:pt idx="36">
                  <c:v>-8194172.8008250007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-9417309.333333334</c:v>
                </c:pt>
                <c:pt idx="2">
                  <c:v>-18778718.333333336</c:v>
                </c:pt>
                <c:pt idx="3">
                  <c:v>-28143184</c:v>
                </c:pt>
                <c:pt idx="4">
                  <c:v>-37492002.033333331</c:v>
                </c:pt>
                <c:pt idx="5">
                  <c:v>-46872696.466666669</c:v>
                </c:pt>
                <c:pt idx="6">
                  <c:v>-56250737.300000004</c:v>
                </c:pt>
                <c:pt idx="7">
                  <c:v>-65669095.333333336</c:v>
                </c:pt>
                <c:pt idx="8">
                  <c:v>-75050849.766666666</c:v>
                </c:pt>
                <c:pt idx="9">
                  <c:v>-84436946.400000006</c:v>
                </c:pt>
                <c:pt idx="10">
                  <c:v>-93810908.033333346</c:v>
                </c:pt>
                <c:pt idx="11">
                  <c:v>-103170894.66666669</c:v>
                </c:pt>
                <c:pt idx="12">
                  <c:v>-112538270.60000002</c:v>
                </c:pt>
                <c:pt idx="13">
                  <c:v>-123294732.60833336</c:v>
                </c:pt>
                <c:pt idx="14">
                  <c:v>-134007249.4666667</c:v>
                </c:pt>
                <c:pt idx="15">
                  <c:v>-144699496.22500002</c:v>
                </c:pt>
                <c:pt idx="16">
                  <c:v>-155410807.98333335</c:v>
                </c:pt>
                <c:pt idx="17">
                  <c:v>-166095042.79166669</c:v>
                </c:pt>
                <c:pt idx="18">
                  <c:v>-176770280.90000004</c:v>
                </c:pt>
                <c:pt idx="19">
                  <c:v>-186472199.32500005</c:v>
                </c:pt>
                <c:pt idx="20">
                  <c:v>-196163360.80000004</c:v>
                </c:pt>
                <c:pt idx="21">
                  <c:v>-205882484.32500005</c:v>
                </c:pt>
                <c:pt idx="22">
                  <c:v>-215620122.85000005</c:v>
                </c:pt>
                <c:pt idx="23">
                  <c:v>-225339246.37500006</c:v>
                </c:pt>
                <c:pt idx="24">
                  <c:v>-235099720.05000007</c:v>
                </c:pt>
                <c:pt idx="25">
                  <c:v>-243296908.89045841</c:v>
                </c:pt>
                <c:pt idx="26">
                  <c:v>-251433842.63708341</c:v>
                </c:pt>
                <c:pt idx="27">
                  <c:v>-259544620.0323084</c:v>
                </c:pt>
                <c:pt idx="28">
                  <c:v>-267677502.42753339</c:v>
                </c:pt>
                <c:pt idx="29">
                  <c:v>-275770607.38915837</c:v>
                </c:pt>
                <c:pt idx="30">
                  <c:v>-283849975.99938339</c:v>
                </c:pt>
                <c:pt idx="31">
                  <c:v>-291962108.39460838</c:v>
                </c:pt>
                <c:pt idx="32">
                  <c:v>-300059013.35623336</c:v>
                </c:pt>
                <c:pt idx="33">
                  <c:v>-308189827.10285836</c:v>
                </c:pt>
                <c:pt idx="34">
                  <c:v>-316341245.84948337</c:v>
                </c:pt>
                <c:pt idx="35">
                  <c:v>-324472059.59610838</c:v>
                </c:pt>
                <c:pt idx="36">
                  <c:v>-332666232.39693338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-9427559</c:v>
                </c:pt>
                <c:pt idx="2">
                  <c:v>-9395659</c:v>
                </c:pt>
                <c:pt idx="3">
                  <c:v>-9433049</c:v>
                </c:pt>
                <c:pt idx="4">
                  <c:v>-10199924.699999999</c:v>
                </c:pt>
                <c:pt idx="5">
                  <c:v>-9395991.0999999996</c:v>
                </c:pt>
                <c:pt idx="6">
                  <c:v>-9357337.5</c:v>
                </c:pt>
                <c:pt idx="7">
                  <c:v>-9384514.6999999993</c:v>
                </c:pt>
                <c:pt idx="8">
                  <c:v>-9361051.0999999996</c:v>
                </c:pt>
                <c:pt idx="9">
                  <c:v>-9337753.3000000007</c:v>
                </c:pt>
                <c:pt idx="10">
                  <c:v>-9360878.3000000007</c:v>
                </c:pt>
                <c:pt idx="11">
                  <c:v>-9322903.3000000007</c:v>
                </c:pt>
                <c:pt idx="12">
                  <c:v>-9408602.5999999996</c:v>
                </c:pt>
                <c:pt idx="13">
                  <c:v>-11074803.675000001</c:v>
                </c:pt>
                <c:pt idx="14">
                  <c:v>-10943178.525</c:v>
                </c:pt>
                <c:pt idx="15">
                  <c:v>-10739618.425000001</c:v>
                </c:pt>
                <c:pt idx="16">
                  <c:v>-10723908.425000001</c:v>
                </c:pt>
                <c:pt idx="17">
                  <c:v>-10759961.475</c:v>
                </c:pt>
                <c:pt idx="18">
                  <c:v>-10676599.775</c:v>
                </c:pt>
                <c:pt idx="19">
                  <c:v>-9592463.4250000007</c:v>
                </c:pt>
                <c:pt idx="20">
                  <c:v>-9676891.4749999996</c:v>
                </c:pt>
                <c:pt idx="21">
                  <c:v>-9582338.5250000004</c:v>
                </c:pt>
                <c:pt idx="22">
                  <c:v>-9724438.5250000004</c:v>
                </c:pt>
                <c:pt idx="23">
                  <c:v>-9628883.5250000004</c:v>
                </c:pt>
                <c:pt idx="24">
                  <c:v>-9563768.6750000007</c:v>
                </c:pt>
                <c:pt idx="25">
                  <c:v>-8632517.3071250003</c:v>
                </c:pt>
                <c:pt idx="26">
                  <c:v>-8560062.9966249987</c:v>
                </c:pt>
                <c:pt idx="27">
                  <c:v>-8244125.2152250018</c:v>
                </c:pt>
                <c:pt idx="28">
                  <c:v>-8163659.3952250015</c:v>
                </c:pt>
                <c:pt idx="29">
                  <c:v>-8238372.8916250002</c:v>
                </c:pt>
                <c:pt idx="30">
                  <c:v>-8124762.4302250007</c:v>
                </c:pt>
                <c:pt idx="31">
                  <c:v>-7881870.6452250015</c:v>
                </c:pt>
                <c:pt idx="32">
                  <c:v>-8110241.8916250002</c:v>
                </c:pt>
                <c:pt idx="33">
                  <c:v>-7856574.9966249997</c:v>
                </c:pt>
                <c:pt idx="34">
                  <c:v>-8138218.7466249997</c:v>
                </c:pt>
                <c:pt idx="35">
                  <c:v>-7985682.7466249997</c:v>
                </c:pt>
                <c:pt idx="36">
                  <c:v>-7990532.3408250008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-9456151</c:v>
                </c:pt>
                <c:pt idx="2">
                  <c:v>-18851810</c:v>
                </c:pt>
                <c:pt idx="3">
                  <c:v>-28284859</c:v>
                </c:pt>
                <c:pt idx="4">
                  <c:v>-38484783.700000003</c:v>
                </c:pt>
                <c:pt idx="5">
                  <c:v>-47880774.800000004</c:v>
                </c:pt>
                <c:pt idx="6">
                  <c:v>-57238112.300000004</c:v>
                </c:pt>
                <c:pt idx="7">
                  <c:v>-66622627</c:v>
                </c:pt>
                <c:pt idx="8">
                  <c:v>-75983678.099999994</c:v>
                </c:pt>
                <c:pt idx="9">
                  <c:v>-85321431.399999991</c:v>
                </c:pt>
                <c:pt idx="10">
                  <c:v>-94682309.699999988</c:v>
                </c:pt>
                <c:pt idx="11">
                  <c:v>-104005212.99999999</c:v>
                </c:pt>
                <c:pt idx="12">
                  <c:v>-113413815.59999998</c:v>
                </c:pt>
                <c:pt idx="13">
                  <c:v>-124488619.27499998</c:v>
                </c:pt>
                <c:pt idx="14">
                  <c:v>-135431797.79999998</c:v>
                </c:pt>
                <c:pt idx="15">
                  <c:v>-146171416.22499999</c:v>
                </c:pt>
                <c:pt idx="16">
                  <c:v>-156895324.65000001</c:v>
                </c:pt>
                <c:pt idx="17">
                  <c:v>-167655286.125</c:v>
                </c:pt>
                <c:pt idx="18">
                  <c:v>-178331885.90000001</c:v>
                </c:pt>
                <c:pt idx="19">
                  <c:v>-187924349.32500002</c:v>
                </c:pt>
                <c:pt idx="20">
                  <c:v>-197601240.80000001</c:v>
                </c:pt>
                <c:pt idx="21">
                  <c:v>-207183579.32500002</c:v>
                </c:pt>
                <c:pt idx="22">
                  <c:v>-216908017.85000002</c:v>
                </c:pt>
                <c:pt idx="23">
                  <c:v>-226536901.37500003</c:v>
                </c:pt>
                <c:pt idx="24">
                  <c:v>-236100670.05000004</c:v>
                </c:pt>
                <c:pt idx="25">
                  <c:v>-244733187.35712504</c:v>
                </c:pt>
                <c:pt idx="26">
                  <c:v>-253293250.35375005</c:v>
                </c:pt>
                <c:pt idx="27">
                  <c:v>-261537375.56897506</c:v>
                </c:pt>
                <c:pt idx="28">
                  <c:v>-269701034.96420008</c:v>
                </c:pt>
                <c:pt idx="29">
                  <c:v>-277939407.85582507</c:v>
                </c:pt>
                <c:pt idx="30">
                  <c:v>-286064170.28605008</c:v>
                </c:pt>
                <c:pt idx="31">
                  <c:v>-293946040.93127507</c:v>
                </c:pt>
                <c:pt idx="32">
                  <c:v>-302056282.82290006</c:v>
                </c:pt>
                <c:pt idx="33">
                  <c:v>-309912857.81952506</c:v>
                </c:pt>
                <c:pt idx="34">
                  <c:v>-318051076.56615007</c:v>
                </c:pt>
                <c:pt idx="35">
                  <c:v>-326036759.31277508</c:v>
                </c:pt>
                <c:pt idx="36">
                  <c:v>-334027291.6536001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47852182.800000004</c:v>
                </c:pt>
                <c:pt idx="1">
                  <c:v>38424623.800000004</c:v>
                </c:pt>
                <c:pt idx="2">
                  <c:v>29028964.800000004</c:v>
                </c:pt>
                <c:pt idx="3">
                  <c:v>19595915.800000004</c:v>
                </c:pt>
                <c:pt idx="4">
                  <c:v>9395991.1000000052</c:v>
                </c:pt>
                <c:pt idx="5">
                  <c:v>56124438.199999988</c:v>
                </c:pt>
                <c:pt idx="6">
                  <c:v>46767100.699999988</c:v>
                </c:pt>
                <c:pt idx="7">
                  <c:v>37382585.999999985</c:v>
                </c:pt>
                <c:pt idx="8">
                  <c:v>28021534.899999984</c:v>
                </c:pt>
                <c:pt idx="9">
                  <c:v>18683781.599999983</c:v>
                </c:pt>
                <c:pt idx="10">
                  <c:v>9322903.2999999821</c:v>
                </c:pt>
                <c:pt idx="11">
                  <c:v>52890111.650000006</c:v>
                </c:pt>
                <c:pt idx="12">
                  <c:v>43481509.050000004</c:v>
                </c:pt>
                <c:pt idx="13">
                  <c:v>32406705.375000004</c:v>
                </c:pt>
                <c:pt idx="14">
                  <c:v>21463526.850000001</c:v>
                </c:pt>
                <c:pt idx="15">
                  <c:v>10723908.425000001</c:v>
                </c:pt>
                <c:pt idx="16">
                  <c:v>0</c:v>
                </c:pt>
                <c:pt idx="17">
                  <c:v>-10759961.475</c:v>
                </c:pt>
                <c:pt idx="18">
                  <c:v>-21436561.25</c:v>
                </c:pt>
                <c:pt idx="19">
                  <c:v>-31029024.675000001</c:v>
                </c:pt>
                <c:pt idx="20">
                  <c:v>-40705916.149999999</c:v>
                </c:pt>
                <c:pt idx="21">
                  <c:v>-50288254.674999997</c:v>
                </c:pt>
                <c:pt idx="22">
                  <c:v>-60012693.199999996</c:v>
                </c:pt>
                <c:pt idx="23">
                  <c:v>-69641576.724999994</c:v>
                </c:pt>
                <c:pt idx="24">
                  <c:v>-79205345.399999991</c:v>
                </c:pt>
                <c:pt idx="25">
                  <c:v>-87837862.707124993</c:v>
                </c:pt>
                <c:pt idx="26">
                  <c:v>-96397925.703749985</c:v>
                </c:pt>
                <c:pt idx="27">
                  <c:v>-104642050.91897498</c:v>
                </c:pt>
                <c:pt idx="28">
                  <c:v>-112805710.31419998</c:v>
                </c:pt>
                <c:pt idx="29">
                  <c:v>-121044083.20582499</c:v>
                </c:pt>
                <c:pt idx="30">
                  <c:v>-129168845.63604999</c:v>
                </c:pt>
                <c:pt idx="31">
                  <c:v>-137050716.28127497</c:v>
                </c:pt>
                <c:pt idx="32">
                  <c:v>-145160958.17289996</c:v>
                </c:pt>
                <c:pt idx="33">
                  <c:v>-153017533.16952497</c:v>
                </c:pt>
                <c:pt idx="34">
                  <c:v>-161155751.91614997</c:v>
                </c:pt>
                <c:pt idx="35">
                  <c:v>-169141434.66277498</c:v>
                </c:pt>
                <c:pt idx="36">
                  <c:v>-177131967.00359997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1151774.05</c:v>
                </c:pt>
                <c:pt idx="26">
                  <c:v>1298321.8700000001</c:v>
                </c:pt>
                <c:pt idx="27">
                  <c:v>1298321.8700000001</c:v>
                </c:pt>
                <c:pt idx="28">
                  <c:v>1412812.8</c:v>
                </c:pt>
                <c:pt idx="29">
                  <c:v>1559360.62</c:v>
                </c:pt>
                <c:pt idx="30">
                  <c:v>1298321.8700000001</c:v>
                </c:pt>
                <c:pt idx="31">
                  <c:v>1412812.8</c:v>
                </c:pt>
                <c:pt idx="32">
                  <c:v>1151774.05</c:v>
                </c:pt>
                <c:pt idx="33">
                  <c:v>1151774.05</c:v>
                </c:pt>
                <c:pt idx="34">
                  <c:v>1151774.05</c:v>
                </c:pt>
                <c:pt idx="35">
                  <c:v>712130.59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451667.70000000007</c:v>
                </c:pt>
                <c:pt idx="26">
                  <c:v>508913.31999999995</c:v>
                </c:pt>
                <c:pt idx="27">
                  <c:v>508913.31999999995</c:v>
                </c:pt>
                <c:pt idx="28">
                  <c:v>549558.20000000007</c:v>
                </c:pt>
                <c:pt idx="29">
                  <c:v>606803.81999999995</c:v>
                </c:pt>
                <c:pt idx="30">
                  <c:v>508913.31999999995</c:v>
                </c:pt>
                <c:pt idx="31">
                  <c:v>549558.20000000007</c:v>
                </c:pt>
                <c:pt idx="32">
                  <c:v>451667.70000000007</c:v>
                </c:pt>
                <c:pt idx="33">
                  <c:v>451667.70000000007</c:v>
                </c:pt>
                <c:pt idx="34">
                  <c:v>451667.70000000007</c:v>
                </c:pt>
                <c:pt idx="35">
                  <c:v>279930.83999999997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680070.6</c:v>
                </c:pt>
                <c:pt idx="49">
                  <c:v>1092234.6000000001</c:v>
                </c:pt>
                <c:pt idx="50">
                  <c:v>1215883.8</c:v>
                </c:pt>
                <c:pt idx="51">
                  <c:v>1215883.8</c:v>
                </c:pt>
                <c:pt idx="52">
                  <c:v>1360141.2</c:v>
                </c:pt>
                <c:pt idx="53">
                  <c:v>1483790.4000000001</c:v>
                </c:pt>
                <c:pt idx="54">
                  <c:v>1215883.8</c:v>
                </c:pt>
                <c:pt idx="55">
                  <c:v>1360141.2</c:v>
                </c:pt>
                <c:pt idx="56">
                  <c:v>1092234.6000000001</c:v>
                </c:pt>
                <c:pt idx="57">
                  <c:v>1092234.6000000001</c:v>
                </c:pt>
                <c:pt idx="58">
                  <c:v>1092234.6000000001</c:v>
                </c:pt>
                <c:pt idx="59">
                  <c:v>680070.6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1250</c:v>
                </c:pt>
                <c:pt idx="2">
                  <c:v>1416.6666666666667</c:v>
                </c:pt>
                <c:pt idx="3">
                  <c:v>13083.333333333332</c:v>
                </c:pt>
                <c:pt idx="4">
                  <c:v>13083.333333333332</c:v>
                </c:pt>
                <c:pt idx="5">
                  <c:v>13083.333333333332</c:v>
                </c:pt>
                <c:pt idx="6">
                  <c:v>13083.333333333332</c:v>
                </c:pt>
                <c:pt idx="7">
                  <c:v>13083.333333333332</c:v>
                </c:pt>
                <c:pt idx="8">
                  <c:v>13083.333333333332</c:v>
                </c:pt>
                <c:pt idx="9">
                  <c:v>13083.333333333332</c:v>
                </c:pt>
                <c:pt idx="10">
                  <c:v>13083.333333333332</c:v>
                </c:pt>
                <c:pt idx="11">
                  <c:v>13083.333333333332</c:v>
                </c:pt>
                <c:pt idx="12">
                  <c:v>13083.333333333332</c:v>
                </c:pt>
                <c:pt idx="13">
                  <c:v>13083.333333333332</c:v>
                </c:pt>
                <c:pt idx="14">
                  <c:v>13083.333333333332</c:v>
                </c:pt>
                <c:pt idx="15">
                  <c:v>13083.333333333332</c:v>
                </c:pt>
                <c:pt idx="16">
                  <c:v>13083.333333333332</c:v>
                </c:pt>
                <c:pt idx="17">
                  <c:v>13083.333333333332</c:v>
                </c:pt>
                <c:pt idx="18">
                  <c:v>13199.999999999998</c:v>
                </c:pt>
                <c:pt idx="19">
                  <c:v>13199.999999999998</c:v>
                </c:pt>
                <c:pt idx="20">
                  <c:v>13199.999999999998</c:v>
                </c:pt>
                <c:pt idx="21">
                  <c:v>13199.999999999998</c:v>
                </c:pt>
                <c:pt idx="22">
                  <c:v>13199.999999999998</c:v>
                </c:pt>
                <c:pt idx="23">
                  <c:v>13199.999999999998</c:v>
                </c:pt>
                <c:pt idx="24">
                  <c:v>13108.333333333332</c:v>
                </c:pt>
                <c:pt idx="25">
                  <c:v>13199.999999999998</c:v>
                </c:pt>
                <c:pt idx="26">
                  <c:v>13199.999999999998</c:v>
                </c:pt>
                <c:pt idx="27">
                  <c:v>13199.999999999998</c:v>
                </c:pt>
                <c:pt idx="28">
                  <c:v>13199.999999999998</c:v>
                </c:pt>
                <c:pt idx="29">
                  <c:v>13199.999999999998</c:v>
                </c:pt>
                <c:pt idx="30">
                  <c:v>13199.999999999998</c:v>
                </c:pt>
                <c:pt idx="31">
                  <c:v>13199.999999999998</c:v>
                </c:pt>
                <c:pt idx="32">
                  <c:v>13199.999999999998</c:v>
                </c:pt>
                <c:pt idx="33">
                  <c:v>13199.999999999998</c:v>
                </c:pt>
                <c:pt idx="34">
                  <c:v>13199.999999999998</c:v>
                </c:pt>
                <c:pt idx="35">
                  <c:v>13199.999999999998</c:v>
                </c:pt>
                <c:pt idx="36">
                  <c:v>13199.999999999998</c:v>
                </c:pt>
                <c:pt idx="37">
                  <c:v>13199.999999999998</c:v>
                </c:pt>
                <c:pt idx="38">
                  <c:v>13199.999999999998</c:v>
                </c:pt>
                <c:pt idx="39">
                  <c:v>13199.999999999998</c:v>
                </c:pt>
                <c:pt idx="40">
                  <c:v>13199.999999999998</c:v>
                </c:pt>
                <c:pt idx="41">
                  <c:v>13199.999999999998</c:v>
                </c:pt>
                <c:pt idx="42">
                  <c:v>13199.999999999998</c:v>
                </c:pt>
                <c:pt idx="43">
                  <c:v>13199.999999999998</c:v>
                </c:pt>
                <c:pt idx="44">
                  <c:v>13199.999999999998</c:v>
                </c:pt>
                <c:pt idx="45">
                  <c:v>13199.999999999998</c:v>
                </c:pt>
                <c:pt idx="46">
                  <c:v>13199.999999999998</c:v>
                </c:pt>
                <c:pt idx="47">
                  <c:v>13199.999999999998</c:v>
                </c:pt>
                <c:pt idx="48">
                  <c:v>13199.999999999998</c:v>
                </c:pt>
                <c:pt idx="49">
                  <c:v>13199.999999999998</c:v>
                </c:pt>
                <c:pt idx="50">
                  <c:v>13199.999999999998</c:v>
                </c:pt>
                <c:pt idx="51">
                  <c:v>13199.999999999998</c:v>
                </c:pt>
                <c:pt idx="52">
                  <c:v>13199.999999999998</c:v>
                </c:pt>
                <c:pt idx="53">
                  <c:v>13199.999999999998</c:v>
                </c:pt>
                <c:pt idx="54">
                  <c:v>13199.999999999998</c:v>
                </c:pt>
                <c:pt idx="55">
                  <c:v>13199.999999999998</c:v>
                </c:pt>
                <c:pt idx="56">
                  <c:v>13199.999999999998</c:v>
                </c:pt>
                <c:pt idx="57">
                  <c:v>13199.999999999998</c:v>
                </c:pt>
                <c:pt idx="58">
                  <c:v>13199.999999999998</c:v>
                </c:pt>
                <c:pt idx="59">
                  <c:v>13199.999999999998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700000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785000</c:v>
                </c:pt>
                <c:pt idx="4">
                  <c:v>785000</c:v>
                </c:pt>
                <c:pt idx="5">
                  <c:v>785000</c:v>
                </c:pt>
                <c:pt idx="6">
                  <c:v>785000</c:v>
                </c:pt>
                <c:pt idx="7">
                  <c:v>785000</c:v>
                </c:pt>
                <c:pt idx="8">
                  <c:v>785000</c:v>
                </c:pt>
                <c:pt idx="9">
                  <c:v>785000</c:v>
                </c:pt>
                <c:pt idx="10">
                  <c:v>785000</c:v>
                </c:pt>
                <c:pt idx="11">
                  <c:v>785000</c:v>
                </c:pt>
                <c:pt idx="12">
                  <c:v>785000</c:v>
                </c:pt>
                <c:pt idx="13">
                  <c:v>785000</c:v>
                </c:pt>
                <c:pt idx="14">
                  <c:v>785000</c:v>
                </c:pt>
                <c:pt idx="15">
                  <c:v>785000</c:v>
                </c:pt>
                <c:pt idx="16">
                  <c:v>785000</c:v>
                </c:pt>
                <c:pt idx="17">
                  <c:v>785000</c:v>
                </c:pt>
                <c:pt idx="18">
                  <c:v>792000</c:v>
                </c:pt>
                <c:pt idx="19">
                  <c:v>792000</c:v>
                </c:pt>
                <c:pt idx="20">
                  <c:v>792000</c:v>
                </c:pt>
                <c:pt idx="21">
                  <c:v>792000</c:v>
                </c:pt>
                <c:pt idx="22">
                  <c:v>792000</c:v>
                </c:pt>
                <c:pt idx="23">
                  <c:v>792000</c:v>
                </c:pt>
                <c:pt idx="24">
                  <c:v>786500</c:v>
                </c:pt>
                <c:pt idx="25">
                  <c:v>786500</c:v>
                </c:pt>
                <c:pt idx="26">
                  <c:v>786500</c:v>
                </c:pt>
                <c:pt idx="27">
                  <c:v>786500</c:v>
                </c:pt>
                <c:pt idx="28">
                  <c:v>786500</c:v>
                </c:pt>
                <c:pt idx="29">
                  <c:v>786500</c:v>
                </c:pt>
                <c:pt idx="30">
                  <c:v>786500</c:v>
                </c:pt>
                <c:pt idx="31">
                  <c:v>786500</c:v>
                </c:pt>
                <c:pt idx="32">
                  <c:v>786500</c:v>
                </c:pt>
                <c:pt idx="33">
                  <c:v>786500</c:v>
                </c:pt>
                <c:pt idx="34">
                  <c:v>786500</c:v>
                </c:pt>
                <c:pt idx="35">
                  <c:v>786500</c:v>
                </c:pt>
                <c:pt idx="36">
                  <c:v>786500</c:v>
                </c:pt>
                <c:pt idx="37">
                  <c:v>786500</c:v>
                </c:pt>
                <c:pt idx="38">
                  <c:v>786500</c:v>
                </c:pt>
                <c:pt idx="39">
                  <c:v>786500</c:v>
                </c:pt>
                <c:pt idx="40">
                  <c:v>786500</c:v>
                </c:pt>
                <c:pt idx="41">
                  <c:v>786500</c:v>
                </c:pt>
                <c:pt idx="42">
                  <c:v>786500</c:v>
                </c:pt>
                <c:pt idx="43">
                  <c:v>786500</c:v>
                </c:pt>
                <c:pt idx="44">
                  <c:v>786500</c:v>
                </c:pt>
                <c:pt idx="45">
                  <c:v>786500</c:v>
                </c:pt>
                <c:pt idx="46">
                  <c:v>786500</c:v>
                </c:pt>
                <c:pt idx="47">
                  <c:v>786500</c:v>
                </c:pt>
                <c:pt idx="48">
                  <c:v>786500</c:v>
                </c:pt>
                <c:pt idx="49">
                  <c:v>786500</c:v>
                </c:pt>
                <c:pt idx="50">
                  <c:v>786500</c:v>
                </c:pt>
                <c:pt idx="51">
                  <c:v>786500</c:v>
                </c:pt>
                <c:pt idx="52">
                  <c:v>786500</c:v>
                </c:pt>
                <c:pt idx="53">
                  <c:v>786500</c:v>
                </c:pt>
                <c:pt idx="54">
                  <c:v>786500</c:v>
                </c:pt>
                <c:pt idx="55">
                  <c:v>786500</c:v>
                </c:pt>
                <c:pt idx="56">
                  <c:v>786500</c:v>
                </c:pt>
                <c:pt idx="57">
                  <c:v>786500</c:v>
                </c:pt>
                <c:pt idx="58">
                  <c:v>786500</c:v>
                </c:pt>
                <c:pt idx="59">
                  <c:v>786500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16408.333333333332</c:v>
                </c:pt>
                <c:pt idx="4">
                  <c:v>29491.666666666664</c:v>
                </c:pt>
                <c:pt idx="5">
                  <c:v>42575</c:v>
                </c:pt>
                <c:pt idx="6">
                  <c:v>55658.333333333328</c:v>
                </c:pt>
                <c:pt idx="7">
                  <c:v>68741.666666666657</c:v>
                </c:pt>
                <c:pt idx="8">
                  <c:v>81824.999999999985</c:v>
                </c:pt>
                <c:pt idx="9">
                  <c:v>94908.333333333314</c:v>
                </c:pt>
                <c:pt idx="10">
                  <c:v>107991.66666666664</c:v>
                </c:pt>
                <c:pt idx="11">
                  <c:v>121074.99999999997</c:v>
                </c:pt>
                <c:pt idx="12">
                  <c:v>134158.33333333331</c:v>
                </c:pt>
                <c:pt idx="13">
                  <c:v>147241.66666666666</c:v>
                </c:pt>
                <c:pt idx="14">
                  <c:v>160325</c:v>
                </c:pt>
                <c:pt idx="15">
                  <c:v>173408.33333333334</c:v>
                </c:pt>
                <c:pt idx="16">
                  <c:v>186491.66666666669</c:v>
                </c:pt>
                <c:pt idx="17">
                  <c:v>199575.00000000003</c:v>
                </c:pt>
                <c:pt idx="18">
                  <c:v>212775.00000000003</c:v>
                </c:pt>
                <c:pt idx="19">
                  <c:v>225975.00000000003</c:v>
                </c:pt>
                <c:pt idx="20">
                  <c:v>239175.00000000003</c:v>
                </c:pt>
                <c:pt idx="21">
                  <c:v>252375.00000000003</c:v>
                </c:pt>
                <c:pt idx="22">
                  <c:v>265575</c:v>
                </c:pt>
                <c:pt idx="23">
                  <c:v>278775</c:v>
                </c:pt>
                <c:pt idx="24">
                  <c:v>291883.33333333331</c:v>
                </c:pt>
                <c:pt idx="25">
                  <c:v>305083.33333333331</c:v>
                </c:pt>
                <c:pt idx="26">
                  <c:v>318283.33333333331</c:v>
                </c:pt>
                <c:pt idx="27">
                  <c:v>331483.33333333331</c:v>
                </c:pt>
                <c:pt idx="28">
                  <c:v>344683.33333333331</c:v>
                </c:pt>
                <c:pt idx="29">
                  <c:v>357883.33333333331</c:v>
                </c:pt>
                <c:pt idx="30">
                  <c:v>371083.33333333331</c:v>
                </c:pt>
                <c:pt idx="31">
                  <c:v>384283.33333333331</c:v>
                </c:pt>
                <c:pt idx="32">
                  <c:v>397483.33333333331</c:v>
                </c:pt>
                <c:pt idx="33">
                  <c:v>410683.33333333331</c:v>
                </c:pt>
                <c:pt idx="34">
                  <c:v>423883.33333333331</c:v>
                </c:pt>
                <c:pt idx="35">
                  <c:v>437083.33333333331</c:v>
                </c:pt>
                <c:pt idx="36">
                  <c:v>450283.33333333331</c:v>
                </c:pt>
                <c:pt idx="37">
                  <c:v>463483.33333333331</c:v>
                </c:pt>
                <c:pt idx="38">
                  <c:v>476683.33333333331</c:v>
                </c:pt>
                <c:pt idx="39">
                  <c:v>489883.33333333331</c:v>
                </c:pt>
                <c:pt idx="40">
                  <c:v>503083.33333333331</c:v>
                </c:pt>
                <c:pt idx="41">
                  <c:v>516283.33333333331</c:v>
                </c:pt>
                <c:pt idx="42">
                  <c:v>529483.33333333326</c:v>
                </c:pt>
                <c:pt idx="43">
                  <c:v>542683.33333333326</c:v>
                </c:pt>
                <c:pt idx="44">
                  <c:v>555883.33333333326</c:v>
                </c:pt>
                <c:pt idx="45">
                  <c:v>569083.33333333326</c:v>
                </c:pt>
                <c:pt idx="46">
                  <c:v>582283.33333333326</c:v>
                </c:pt>
                <c:pt idx="47">
                  <c:v>595483.33333333326</c:v>
                </c:pt>
                <c:pt idx="48">
                  <c:v>608683.33333333326</c:v>
                </c:pt>
                <c:pt idx="49">
                  <c:v>621883.33333333326</c:v>
                </c:pt>
                <c:pt idx="50">
                  <c:v>635083.33333333326</c:v>
                </c:pt>
                <c:pt idx="51">
                  <c:v>648283.33333333326</c:v>
                </c:pt>
                <c:pt idx="52">
                  <c:v>661483.33333333326</c:v>
                </c:pt>
                <c:pt idx="53">
                  <c:v>674683.33333333326</c:v>
                </c:pt>
                <c:pt idx="54">
                  <c:v>687883.33333333326</c:v>
                </c:pt>
                <c:pt idx="55">
                  <c:v>701083.33333333326</c:v>
                </c:pt>
                <c:pt idx="56">
                  <c:v>714283.33333333326</c:v>
                </c:pt>
                <c:pt idx="57">
                  <c:v>727483.33333333326</c:v>
                </c:pt>
                <c:pt idx="58">
                  <c:v>740683.33333333326</c:v>
                </c:pt>
                <c:pt idx="59">
                  <c:v>753883.33333333326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700000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785000</c:v>
                </c:pt>
                <c:pt idx="4">
                  <c:v>785000</c:v>
                </c:pt>
                <c:pt idx="5">
                  <c:v>785000</c:v>
                </c:pt>
                <c:pt idx="6">
                  <c:v>785000</c:v>
                </c:pt>
                <c:pt idx="7">
                  <c:v>785000</c:v>
                </c:pt>
                <c:pt idx="8">
                  <c:v>785000</c:v>
                </c:pt>
                <c:pt idx="9">
                  <c:v>785000</c:v>
                </c:pt>
                <c:pt idx="10">
                  <c:v>785000</c:v>
                </c:pt>
                <c:pt idx="11">
                  <c:v>785000</c:v>
                </c:pt>
                <c:pt idx="12">
                  <c:v>785000</c:v>
                </c:pt>
                <c:pt idx="13">
                  <c:v>785000</c:v>
                </c:pt>
                <c:pt idx="14">
                  <c:v>785000</c:v>
                </c:pt>
                <c:pt idx="15">
                  <c:v>785000</c:v>
                </c:pt>
                <c:pt idx="16">
                  <c:v>785000</c:v>
                </c:pt>
                <c:pt idx="17">
                  <c:v>785000</c:v>
                </c:pt>
                <c:pt idx="18">
                  <c:v>792000</c:v>
                </c:pt>
                <c:pt idx="19">
                  <c:v>792000</c:v>
                </c:pt>
                <c:pt idx="20">
                  <c:v>792000</c:v>
                </c:pt>
                <c:pt idx="21">
                  <c:v>792000</c:v>
                </c:pt>
                <c:pt idx="22">
                  <c:v>792000</c:v>
                </c:pt>
                <c:pt idx="23">
                  <c:v>792000</c:v>
                </c:pt>
                <c:pt idx="24">
                  <c:v>786500</c:v>
                </c:pt>
                <c:pt idx="25">
                  <c:v>786500</c:v>
                </c:pt>
                <c:pt idx="26">
                  <c:v>786500</c:v>
                </c:pt>
                <c:pt idx="27">
                  <c:v>786500</c:v>
                </c:pt>
                <c:pt idx="28">
                  <c:v>786500</c:v>
                </c:pt>
                <c:pt idx="29">
                  <c:v>786500</c:v>
                </c:pt>
                <c:pt idx="30">
                  <c:v>786500</c:v>
                </c:pt>
                <c:pt idx="31">
                  <c:v>786500</c:v>
                </c:pt>
                <c:pt idx="32">
                  <c:v>786500</c:v>
                </c:pt>
                <c:pt idx="33">
                  <c:v>786500</c:v>
                </c:pt>
                <c:pt idx="34">
                  <c:v>786500</c:v>
                </c:pt>
                <c:pt idx="35">
                  <c:v>786500</c:v>
                </c:pt>
                <c:pt idx="36">
                  <c:v>786500</c:v>
                </c:pt>
                <c:pt idx="37">
                  <c:v>786500</c:v>
                </c:pt>
                <c:pt idx="38">
                  <c:v>786500</c:v>
                </c:pt>
                <c:pt idx="39">
                  <c:v>786500</c:v>
                </c:pt>
                <c:pt idx="40">
                  <c:v>786500</c:v>
                </c:pt>
                <c:pt idx="41">
                  <c:v>786500</c:v>
                </c:pt>
                <c:pt idx="42">
                  <c:v>786500</c:v>
                </c:pt>
                <c:pt idx="43">
                  <c:v>786500</c:v>
                </c:pt>
                <c:pt idx="44">
                  <c:v>786500</c:v>
                </c:pt>
                <c:pt idx="45">
                  <c:v>786500</c:v>
                </c:pt>
                <c:pt idx="46">
                  <c:v>786500</c:v>
                </c:pt>
                <c:pt idx="47">
                  <c:v>786500</c:v>
                </c:pt>
                <c:pt idx="48">
                  <c:v>786500</c:v>
                </c:pt>
                <c:pt idx="49">
                  <c:v>786500</c:v>
                </c:pt>
                <c:pt idx="50">
                  <c:v>786500</c:v>
                </c:pt>
                <c:pt idx="51">
                  <c:v>786500</c:v>
                </c:pt>
                <c:pt idx="52">
                  <c:v>786500</c:v>
                </c:pt>
                <c:pt idx="53">
                  <c:v>786500</c:v>
                </c:pt>
                <c:pt idx="54">
                  <c:v>786500</c:v>
                </c:pt>
                <c:pt idx="55">
                  <c:v>786500</c:v>
                </c:pt>
                <c:pt idx="56">
                  <c:v>786500</c:v>
                </c:pt>
                <c:pt idx="57">
                  <c:v>786500</c:v>
                </c:pt>
                <c:pt idx="58">
                  <c:v>786500</c:v>
                </c:pt>
                <c:pt idx="59">
                  <c:v>786500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16408.333333333332</c:v>
                </c:pt>
                <c:pt idx="4">
                  <c:v>29491.666666666664</c:v>
                </c:pt>
                <c:pt idx="5">
                  <c:v>42575</c:v>
                </c:pt>
                <c:pt idx="6">
                  <c:v>55658.333333333328</c:v>
                </c:pt>
                <c:pt idx="7">
                  <c:v>68741.666666666657</c:v>
                </c:pt>
                <c:pt idx="8">
                  <c:v>81824.999999999985</c:v>
                </c:pt>
                <c:pt idx="9">
                  <c:v>94908.333333333314</c:v>
                </c:pt>
                <c:pt idx="10">
                  <c:v>107991.66666666664</c:v>
                </c:pt>
                <c:pt idx="11">
                  <c:v>121074.99999999997</c:v>
                </c:pt>
                <c:pt idx="12">
                  <c:v>134158.33333333331</c:v>
                </c:pt>
                <c:pt idx="13">
                  <c:v>147241.66666666666</c:v>
                </c:pt>
                <c:pt idx="14">
                  <c:v>160325</c:v>
                </c:pt>
                <c:pt idx="15">
                  <c:v>173408.33333333334</c:v>
                </c:pt>
                <c:pt idx="16">
                  <c:v>186491.66666666669</c:v>
                </c:pt>
                <c:pt idx="17">
                  <c:v>199575.00000000003</c:v>
                </c:pt>
                <c:pt idx="18">
                  <c:v>212775.00000000003</c:v>
                </c:pt>
                <c:pt idx="19">
                  <c:v>225975.00000000003</c:v>
                </c:pt>
                <c:pt idx="20">
                  <c:v>239175.00000000003</c:v>
                </c:pt>
                <c:pt idx="21">
                  <c:v>252375.00000000003</c:v>
                </c:pt>
                <c:pt idx="22">
                  <c:v>265575</c:v>
                </c:pt>
                <c:pt idx="23">
                  <c:v>278775</c:v>
                </c:pt>
                <c:pt idx="24">
                  <c:v>291883.33333333331</c:v>
                </c:pt>
                <c:pt idx="25">
                  <c:v>305083.33333333331</c:v>
                </c:pt>
                <c:pt idx="26">
                  <c:v>318283.33333333331</c:v>
                </c:pt>
                <c:pt idx="27">
                  <c:v>331483.33333333331</c:v>
                </c:pt>
                <c:pt idx="28">
                  <c:v>344683.33333333331</c:v>
                </c:pt>
                <c:pt idx="29">
                  <c:v>357883.33333333331</c:v>
                </c:pt>
                <c:pt idx="30">
                  <c:v>371083.33333333331</c:v>
                </c:pt>
                <c:pt idx="31">
                  <c:v>384283.33333333331</c:v>
                </c:pt>
                <c:pt idx="32">
                  <c:v>397483.33333333331</c:v>
                </c:pt>
                <c:pt idx="33">
                  <c:v>410683.33333333331</c:v>
                </c:pt>
                <c:pt idx="34">
                  <c:v>423883.33333333331</c:v>
                </c:pt>
                <c:pt idx="35">
                  <c:v>437083.33333333331</c:v>
                </c:pt>
                <c:pt idx="36">
                  <c:v>450283.33333333331</c:v>
                </c:pt>
                <c:pt idx="37">
                  <c:v>463483.33333333331</c:v>
                </c:pt>
                <c:pt idx="38">
                  <c:v>476683.33333333331</c:v>
                </c:pt>
                <c:pt idx="39">
                  <c:v>489883.33333333331</c:v>
                </c:pt>
                <c:pt idx="40">
                  <c:v>503083.33333333331</c:v>
                </c:pt>
                <c:pt idx="41">
                  <c:v>516283.33333333331</c:v>
                </c:pt>
                <c:pt idx="42">
                  <c:v>529483.33333333326</c:v>
                </c:pt>
                <c:pt idx="43">
                  <c:v>542683.33333333326</c:v>
                </c:pt>
                <c:pt idx="44">
                  <c:v>555883.33333333326</c:v>
                </c:pt>
                <c:pt idx="45">
                  <c:v>569083.33333333326</c:v>
                </c:pt>
                <c:pt idx="46">
                  <c:v>582283.33333333326</c:v>
                </c:pt>
                <c:pt idx="47">
                  <c:v>595483.33333333326</c:v>
                </c:pt>
                <c:pt idx="48">
                  <c:v>608683.33333333326</c:v>
                </c:pt>
                <c:pt idx="49">
                  <c:v>621883.33333333326</c:v>
                </c:pt>
                <c:pt idx="50">
                  <c:v>635083.33333333326</c:v>
                </c:pt>
                <c:pt idx="51">
                  <c:v>648283.33333333326</c:v>
                </c:pt>
                <c:pt idx="52">
                  <c:v>661483.33333333326</c:v>
                </c:pt>
                <c:pt idx="53">
                  <c:v>674683.33333333326</c:v>
                </c:pt>
                <c:pt idx="54">
                  <c:v>687883.33333333326</c:v>
                </c:pt>
                <c:pt idx="55">
                  <c:v>701083.33333333326</c:v>
                </c:pt>
                <c:pt idx="56">
                  <c:v>714283.33333333326</c:v>
                </c:pt>
                <c:pt idx="57">
                  <c:v>727483.33333333326</c:v>
                </c:pt>
                <c:pt idx="58">
                  <c:v>740683.33333333326</c:v>
                </c:pt>
                <c:pt idx="59">
                  <c:v>753883.33333333326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6998.2012500000001</c:v>
                </c:pt>
                <c:pt idx="25">
                  <c:v>11291.692500000003</c:v>
                </c:pt>
                <c:pt idx="26">
                  <c:v>12722.832999999999</c:v>
                </c:pt>
                <c:pt idx="27">
                  <c:v>12722.832999999999</c:v>
                </c:pt>
                <c:pt idx="28">
                  <c:v>13738.955000000002</c:v>
                </c:pt>
                <c:pt idx="29">
                  <c:v>15170.095499999999</c:v>
                </c:pt>
                <c:pt idx="30">
                  <c:v>12722.832999999999</c:v>
                </c:pt>
                <c:pt idx="31">
                  <c:v>13738.955000000002</c:v>
                </c:pt>
                <c:pt idx="32">
                  <c:v>11291.692500000003</c:v>
                </c:pt>
                <c:pt idx="33">
                  <c:v>11291.692500000003</c:v>
                </c:pt>
                <c:pt idx="34">
                  <c:v>11291.692500000003</c:v>
                </c:pt>
                <c:pt idx="35">
                  <c:v>6998.2709999999997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6406998.2012499999</c:v>
                </c:pt>
                <c:pt idx="25">
                  <c:v>6411291.6924999999</c:v>
                </c:pt>
                <c:pt idx="26">
                  <c:v>6412722.8329999996</c:v>
                </c:pt>
                <c:pt idx="27">
                  <c:v>6412722.8329999996</c:v>
                </c:pt>
                <c:pt idx="28">
                  <c:v>6413738.9550000001</c:v>
                </c:pt>
                <c:pt idx="29">
                  <c:v>6415170.0954999998</c:v>
                </c:pt>
                <c:pt idx="30">
                  <c:v>6412722.8329999996</c:v>
                </c:pt>
                <c:pt idx="31">
                  <c:v>6413738.9550000001</c:v>
                </c:pt>
                <c:pt idx="32">
                  <c:v>6411291.6924999999</c:v>
                </c:pt>
                <c:pt idx="33">
                  <c:v>6411291.6924999999</c:v>
                </c:pt>
                <c:pt idx="34">
                  <c:v>6411291.6924999999</c:v>
                </c:pt>
                <c:pt idx="35">
                  <c:v>6406998.2709999997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6998.2012500000001</c:v>
                </c:pt>
                <c:pt idx="25">
                  <c:v>11291.692500000003</c:v>
                </c:pt>
                <c:pt idx="26">
                  <c:v>12722.832999999999</c:v>
                </c:pt>
                <c:pt idx="27">
                  <c:v>12722.832999999999</c:v>
                </c:pt>
                <c:pt idx="28">
                  <c:v>13738.955000000002</c:v>
                </c:pt>
                <c:pt idx="29">
                  <c:v>15170.095499999999</c:v>
                </c:pt>
                <c:pt idx="30">
                  <c:v>12722.832999999999</c:v>
                </c:pt>
                <c:pt idx="31">
                  <c:v>13738.955000000002</c:v>
                </c:pt>
                <c:pt idx="32">
                  <c:v>11291.692500000003</c:v>
                </c:pt>
                <c:pt idx="33">
                  <c:v>11291.692500000003</c:v>
                </c:pt>
                <c:pt idx="34">
                  <c:v>11291.692500000003</c:v>
                </c:pt>
                <c:pt idx="35">
                  <c:v>6998.2709999999997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6406998.2012499999</c:v>
                </c:pt>
                <c:pt idx="25">
                  <c:v>6411291.6924999999</c:v>
                </c:pt>
                <c:pt idx="26">
                  <c:v>6412722.8329999996</c:v>
                </c:pt>
                <c:pt idx="27">
                  <c:v>6412722.8329999996</c:v>
                </c:pt>
                <c:pt idx="28">
                  <c:v>6413738.9550000001</c:v>
                </c:pt>
                <c:pt idx="29">
                  <c:v>6415170.0954999998</c:v>
                </c:pt>
                <c:pt idx="30">
                  <c:v>6412722.8329999996</c:v>
                </c:pt>
                <c:pt idx="31">
                  <c:v>6413738.9550000001</c:v>
                </c:pt>
                <c:pt idx="32">
                  <c:v>6411291.6924999999</c:v>
                </c:pt>
                <c:pt idx="33">
                  <c:v>6411291.6924999999</c:v>
                </c:pt>
                <c:pt idx="34">
                  <c:v>6411291.6924999999</c:v>
                </c:pt>
                <c:pt idx="35">
                  <c:v>6406998.2709999997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99.407948310810824</v>
      </c>
      <c r="E5" s="256">
        <f>E153/E168</f>
        <v>-124.11542437535761</v>
      </c>
      <c r="F5" s="256">
        <f>F153/F168</f>
        <v>-112.34419090442215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98.110651013513518</v>
      </c>
      <c r="E6" s="256">
        <f>(E150+E151)/E168</f>
        <v>-125.33705321380887</v>
      </c>
      <c r="F6" s="256">
        <f>(F150+F151)/F168</f>
        <v>-113.53694517863323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8.7243215742213831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0.50250509378057218</v>
      </c>
      <c r="H10" s="257">
        <f>H21/((G152+H152)/2)</f>
        <v>0.77345261111942609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1.1810660518106606</v>
      </c>
      <c r="H11" s="257">
        <f>H21/((G166+H166)/2)</f>
        <v>1.1920322685347975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-152.17583060567537</v>
      </c>
      <c r="E14" s="258">
        <f t="shared" ref="E14:H14" si="0">E113/(E20+E28+E33)</f>
        <v>-28.064047703279329</v>
      </c>
      <c r="F14" s="258">
        <f t="shared" si="0"/>
        <v>-15.703970622667144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-5.0729103187591003</v>
      </c>
      <c r="E15" s="258">
        <f>E113/((D180+E180)/2)</f>
        <v>7.2420133789917154</v>
      </c>
      <c r="F15" s="258">
        <f>F113/((E180+F180)/2)</f>
        <v>0.76831495927371951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 t="e">
        <f>'FIN-P&amp;L_CWS'!H10</f>
        <v>#VALUE!</v>
      </c>
      <c r="H20" s="70">
        <f>'FIN-P&amp;L_CWS'!I10</f>
        <v>13580803.799999999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931756</v>
      </c>
      <c r="H21" s="70">
        <f>'FIN-P&amp;L_CWS'!I11</f>
        <v>9431113.75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 t="e">
        <f>'FIN-P&amp;L_CWS'!H12</f>
        <v>#VALUE!</v>
      </c>
      <c r="H22" s="70">
        <f>'FIN-P&amp;L_CWS'!I12</f>
        <v>4149690.05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2091216.27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52800</v>
      </c>
      <c r="E44" s="70">
        <f>'FIN-P&amp;L_CWS'!F34</f>
        <v>173050</v>
      </c>
      <c r="F44" s="70">
        <f>'FIN-P&amp;L_CWS'!G34</f>
        <v>244710</v>
      </c>
      <c r="G44" s="70">
        <f>'FIN-P&amp;L_CWS'!H34</f>
        <v>319110</v>
      </c>
      <c r="H44" s="70">
        <f>'FIN-P&amp;L_CWS'!I34</f>
        <v>355150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43339979.746749997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76939979.746749997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15387995.949350001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22137083.949349999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99077063.696100011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121074.99999999997</v>
      </c>
      <c r="E109" s="70">
        <f>'FIN-P&amp;L_CWS'!F99</f>
        <v>157699.99999999997</v>
      </c>
      <c r="F109" s="70">
        <f>'FIN-P&amp;L_CWS'!G99</f>
        <v>158308.33333333331</v>
      </c>
      <c r="G109" s="70">
        <f>'FIN-P&amp;L_CWS'!H99</f>
        <v>158399.99999999997</v>
      </c>
      <c r="H109" s="70">
        <f>'FIN-P&amp;L_CWS'!I99</f>
        <v>158399.99999999997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112711518.60000002</v>
      </c>
      <c r="E111" s="70">
        <f>'FIN-P&amp;L_CWS'!F101</f>
        <v>124012904.45</v>
      </c>
      <c r="F111" s="70">
        <f>'FIN-P&amp;L_CWS'!G101</f>
        <v>99657728.616933361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-112509678.60000002</v>
      </c>
      <c r="E113" s="70">
        <f>'FIN-P&amp;L_CWS'!F103</f>
        <v>-122561449.45</v>
      </c>
      <c r="F113" s="70">
        <f>'FIN-P&amp;L_CWS'!G103</f>
        <v>-97566512.346933365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-112538270.60000002</v>
      </c>
      <c r="E114" s="70">
        <f>'FIN-P&amp;L_CWS'!F104</f>
        <v>-235099720.05000001</v>
      </c>
      <c r="F114" s="70">
        <f>'FIN-P&amp;L_CWS'!G104</f>
        <v>-332666232.39693338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-112509678.60000002</v>
      </c>
      <c r="E120" s="121">
        <f>'FIN-CASHFLOW_CWS'!E5</f>
        <v>-122561449.45</v>
      </c>
      <c r="F120" s="121">
        <f>'FIN-CASHFLOW_CWS'!F5</f>
        <v>-97566512.346933365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121074.99999999997</v>
      </c>
      <c r="E123" s="121">
        <f>'FIN-CASHFLOW_CWS'!E8</f>
        <v>157699.99999999997</v>
      </c>
      <c r="F123" s="121">
        <f>'FIN-CASHFLOW_CWS'!F8</f>
        <v>158308.33333333331</v>
      </c>
      <c r="G123" s="121">
        <f>'FIN-CASHFLOW_CWS'!G8</f>
        <v>158399.99999999997</v>
      </c>
      <c r="H123" s="121">
        <f>'FIN-CASHFLOW_CWS'!H8</f>
        <v>158399.99999999997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-363845.58999999997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-90545</v>
      </c>
      <c r="E128" s="121">
        <f>'FIN-CASHFLOW_CWS'!E13</f>
        <v>-118405</v>
      </c>
      <c r="F128" s="121">
        <f>'FIN-CASHFLOW_CWS'!F13</f>
        <v>-365609.2566666666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-112600223.60000002</v>
      </c>
      <c r="E130" s="121">
        <f>'FIN-CASHFLOW_CWS'!E15</f>
        <v>-122679854.45</v>
      </c>
      <c r="F130" s="121">
        <f>'FIN-CASHFLOW_CWS'!F15</f>
        <v>-97932121.603600025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-785000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-785000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47880774.800000004</v>
      </c>
      <c r="D138" s="121">
        <f>'FIN-CASHFLOW_CWS'!D23</f>
        <v>109014549.84999999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47852182.800000004</v>
      </c>
      <c r="D140" s="121">
        <f>'FIN-CASHFLOW_CWS'!D25</f>
        <v>-4370673.7500000298</v>
      </c>
      <c r="E140" s="121">
        <f>'FIN-CASHFLOW_CWS'!E25</f>
        <v>-122686854.45</v>
      </c>
      <c r="F140" s="121">
        <f>'FIN-CASHFLOW_CWS'!F25</f>
        <v>-97926621.603600025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47852182.800000004</v>
      </c>
      <c r="E142" s="121">
        <f>'FIN-CASHFLOW_CWS'!E27</f>
        <v>43481509.049999975</v>
      </c>
      <c r="F142" s="121">
        <f>'FIN-CASHFLOW_CWS'!F27</f>
        <v>-79205345.400000036</v>
      </c>
      <c r="G142" s="121">
        <f>'FIN-CASHFLOW_CWS'!G27</f>
        <v>-177131967.00360006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47852182.800000004</v>
      </c>
      <c r="D143" s="121">
        <f>'FIN-CASHFLOW_CWS'!D28</f>
        <v>43481509.049999975</v>
      </c>
      <c r="E143" s="121">
        <f>'FIN-CASHFLOW_CWS'!E28</f>
        <v>-79205345.400000036</v>
      </c>
      <c r="F143" s="121">
        <f>'FIN-CASHFLOW_CWS'!F28</f>
        <v>-177131967.00360006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47852182.800000004</v>
      </c>
      <c r="D150" s="121">
        <f>'FIN-BALANCE_CWS'!E7</f>
        <v>43481509.050000004</v>
      </c>
      <c r="E150" s="121">
        <f>'FIN-BALANCE_CWS'!F7</f>
        <v>-79205345.399999991</v>
      </c>
      <c r="F150" s="121">
        <f>'FIN-BALANCE_CWS'!G7</f>
        <v>-177131967.00359997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712130.58999999962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458</v>
      </c>
      <c r="C153" s="121">
        <f>'FIN-BALANCE_CWS'!D10</f>
        <v>47852182.800000004</v>
      </c>
      <c r="D153" s="121">
        <f>'FIN-BALANCE_CWS'!E10</f>
        <v>44137129.050000004</v>
      </c>
      <c r="E153" s="121">
        <f>'FIN-BALANCE_CWS'!F10</f>
        <v>-78088460.399999991</v>
      </c>
      <c r="F153" s="121">
        <f>'FIN-BALANCE_CWS'!G10</f>
        <v>-174566470.41359997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785000</v>
      </c>
      <c r="E156" s="121">
        <f>'FIN-BALANCE_CWS'!F13</f>
        <v>792000</v>
      </c>
      <c r="F156" s="121">
        <f>'FIN-BALANCE_CWS'!G13</f>
        <v>786500</v>
      </c>
      <c r="G156" s="121">
        <f>'FIN-BALANCE_CWS'!H13</f>
        <v>786500</v>
      </c>
      <c r="H156" s="121">
        <f>'FIN-BALANCE_CWS'!I13</f>
        <v>786500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-121074.99999999997</v>
      </c>
      <c r="E157" s="121">
        <f>'FIN-BALANCE_CWS'!F14</f>
        <v>-278775</v>
      </c>
      <c r="F157" s="121">
        <f>'FIN-BALANCE_CWS'!G14</f>
        <v>-437083.33333333331</v>
      </c>
      <c r="G157" s="121">
        <f>'FIN-BALANCE_CWS'!H14</f>
        <v>-595483.33333333326</v>
      </c>
      <c r="H157" s="121">
        <f>'FIN-BALANCE_CWS'!I14</f>
        <v>-753883.33333333326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663925</v>
      </c>
      <c r="E158" s="121">
        <f>'FIN-BALANCE_CWS'!F15</f>
        <v>513225</v>
      </c>
      <c r="F158" s="121">
        <f>'FIN-BALANCE_CWS'!G15</f>
        <v>349416.66666666669</v>
      </c>
      <c r="G158" s="121">
        <f>'FIN-BALANCE_CWS'!H15</f>
        <v>191016.66666666674</v>
      </c>
      <c r="H158" s="121">
        <f>'FIN-BALANCE_CWS'!I15</f>
        <v>32616.666666666744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47852182.800000004</v>
      </c>
      <c r="D160" s="121">
        <f>'FIN-BALANCE_CWS'!E17</f>
        <v>44801054.050000004</v>
      </c>
      <c r="E160" s="121">
        <f>'FIN-BALANCE_CWS'!F17</f>
        <v>-77575235.399999991</v>
      </c>
      <c r="F160" s="121">
        <f>'FIN-BALANCE_CWS'!G17</f>
        <v>-174217053.74693331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47880774.800000004</v>
      </c>
      <c r="D177" s="121">
        <f>'FIN-BALANCE_CWS'!E34</f>
        <v>156895324.65000001</v>
      </c>
      <c r="E177" s="121">
        <f>'FIN-BALANCE_CWS'!F34</f>
        <v>156895324.65000001</v>
      </c>
      <c r="F177" s="121">
        <f>'FIN-BALANCE_CWS'!G34</f>
        <v>156895324.65000001</v>
      </c>
      <c r="G177" s="121">
        <f>'FIN-BALANCE_CWS'!H34</f>
        <v>156895324.65000001</v>
      </c>
      <c r="H177" s="121">
        <f>'FIN-BALANCE_CWS'!I34</f>
        <v>156895324.65000001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-103170894.66666669</v>
      </c>
      <c r="E178" s="121">
        <f>'FIN-BALANCE_CWS'!F35</f>
        <v>-225339246.37500006</v>
      </c>
      <c r="F178" s="121">
        <f>'FIN-BALANCE_CWS'!G35</f>
        <v>-324472059.59610838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-9367375.9333333336</v>
      </c>
      <c r="E179" s="121">
        <f>'FIN-BALANCE_CWS'!F36</f>
        <v>-9760473.6750000007</v>
      </c>
      <c r="F179" s="121">
        <f>'FIN-BALANCE_CWS'!G36</f>
        <v>-8194172.8008250007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47852182.800000004</v>
      </c>
      <c r="D180" s="121">
        <f>'FIN-BALANCE_CWS'!E37</f>
        <v>44357054.049999982</v>
      </c>
      <c r="E180" s="121">
        <f>'FIN-BALANCE_CWS'!F37</f>
        <v>-78204395.400000051</v>
      </c>
      <c r="F180" s="121">
        <f>'FIN-BALANCE_CWS'!G37</f>
        <v>-175770907.74693337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47852182.800000004</v>
      </c>
      <c r="D182" s="121">
        <f>'FIN-BALANCE_CWS'!E39</f>
        <v>44801054.049999982</v>
      </c>
      <c r="E182" s="121">
        <f>'FIN-BALANCE_CWS'!F39</f>
        <v>-77575235.400000051</v>
      </c>
      <c r="F182" s="121">
        <f>'FIN-BALANCE_CWS'!G39</f>
        <v>-174217053.74693337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 t="e">
        <f>SUM(AO114:AZ114)</f>
        <v>#VALUE!</v>
      </c>
      <c r="I10" s="70">
        <f>SUM(BA114:BL114)</f>
        <v>13580803.799999999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931756</v>
      </c>
      <c r="I11" s="70">
        <f>SUM(BA115:BL115)</f>
        <v>9431113.75</v>
      </c>
      <c r="J11" s="65">
        <f>SUM(D11:I11)</f>
        <v>17937759.75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 t="e">
        <f>SUM(AO116:AZ116)</f>
        <v>#VALUE!</v>
      </c>
      <c r="I12" s="70">
        <f>SUM(BA116:BL116)</f>
        <v>4149690.05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2091216.27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52800</v>
      </c>
      <c r="F34" s="130">
        <f>SUM(Q138:AB138)</f>
        <v>173050</v>
      </c>
      <c r="G34" s="130">
        <f>SUM(AC138:AN138)</f>
        <v>244710</v>
      </c>
      <c r="H34" s="130">
        <f>SUM(AO138:AZ138)</f>
        <v>319110</v>
      </c>
      <c r="I34" s="130">
        <f>SUM(BA138:BL138)</f>
        <v>355150</v>
      </c>
      <c r="J34" s="38">
        <f>SUM(D34:I34)</f>
        <v>1145760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43339979.746749997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76939979.746749997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15387995.949350001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22137083.949349999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99077063.696100011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121074.99999999997</v>
      </c>
      <c r="F99" s="158">
        <f>SUM(Q203:AB203)</f>
        <v>157699.99999999997</v>
      </c>
      <c r="G99" s="158">
        <f>SUM(AC203:AN203)</f>
        <v>158308.33333333331</v>
      </c>
      <c r="H99" s="158">
        <f>SUM(AO203:AZ203)</f>
        <v>158399.99999999997</v>
      </c>
      <c r="I99" s="158">
        <f>SUM(BA203:BL203)</f>
        <v>158399.99999999997</v>
      </c>
      <c r="J99" s="159">
        <f>SUM(D99:I99)</f>
        <v>753883.33333333326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112711518.60000002</v>
      </c>
      <c r="F101" s="130">
        <f>SUM(Q205:AB205)</f>
        <v>124012904.45</v>
      </c>
      <c r="G101" s="130">
        <f>SUM(AC205:AN205)</f>
        <v>99657728.616933361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-112509678.60000002</v>
      </c>
      <c r="F103" s="130">
        <f>SUM(Q207:AB207)</f>
        <v>-122561449.45</v>
      </c>
      <c r="G103" s="130">
        <f>SUM(AC207:AN207)</f>
        <v>-97566512.346933365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-112538270.60000002</v>
      </c>
      <c r="F104" s="130">
        <f>F103+E104</f>
        <v>-235099720.05000001</v>
      </c>
      <c r="G104" s="130">
        <f>G103+F104</f>
        <v>-332666232.39693338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680070.6</v>
      </c>
      <c r="BB114" s="70">
        <f>'REV-REVCALC_CWS'!AZ17</f>
        <v>1092234.6000000001</v>
      </c>
      <c r="BC114" s="70">
        <f>'REV-REVCALC_CWS'!BA17</f>
        <v>1215883.8</v>
      </c>
      <c r="BD114" s="70">
        <f>'REV-REVCALC_CWS'!BB17</f>
        <v>1215883.8</v>
      </c>
      <c r="BE114" s="70">
        <f>'REV-REVCALC_CWS'!BC17</f>
        <v>1360141.2</v>
      </c>
      <c r="BF114" s="70">
        <f>'REV-REVCALC_CWS'!BD17</f>
        <v>1483790.4000000001</v>
      </c>
      <c r="BG114" s="70">
        <f>'REV-REVCALC_CWS'!BE17</f>
        <v>1215883.8</v>
      </c>
      <c r="BH114" s="70">
        <f>'REV-REVCALC_CWS'!BF17</f>
        <v>1360141.2</v>
      </c>
      <c r="BI114" s="70">
        <f>'REV-REVCALC_CWS'!BG17</f>
        <v>1092234.6000000001</v>
      </c>
      <c r="BJ114" s="70">
        <f>'REV-REVCALC_CWS'!BH17</f>
        <v>1092234.6000000001</v>
      </c>
      <c r="BK114" s="70">
        <f>'REV-REVCALC_CWS'!BI17</f>
        <v>1092234.6000000001</v>
      </c>
      <c r="BL114" s="70">
        <f>'REV-REVCALC_CWS'!BJ17</f>
        <v>680070.6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472271.25</v>
      </c>
      <c r="BB115" s="70">
        <f>'REV-REVCALC_CWS'!AZ26</f>
        <v>758496.25</v>
      </c>
      <c r="BC115" s="70">
        <f>'REV-REVCALC_CWS'!BA26</f>
        <v>844363.75000000012</v>
      </c>
      <c r="BD115" s="70">
        <f>'REV-REVCALC_CWS'!BB26</f>
        <v>844363.75000000012</v>
      </c>
      <c r="BE115" s="70">
        <f>'REV-REVCALC_CWS'!BC26</f>
        <v>944542.5</v>
      </c>
      <c r="BF115" s="70">
        <f>'REV-REVCALC_CWS'!BD26</f>
        <v>1030410.0000000001</v>
      </c>
      <c r="BG115" s="70">
        <f>'REV-REVCALC_CWS'!BE26</f>
        <v>844363.75000000012</v>
      </c>
      <c r="BH115" s="70">
        <f>'REV-REVCALC_CWS'!BF26</f>
        <v>944542.5</v>
      </c>
      <c r="BI115" s="70">
        <f>'REV-REVCALC_CWS'!BG26</f>
        <v>758496.25</v>
      </c>
      <c r="BJ115" s="70">
        <f>'REV-REVCALC_CWS'!BH26</f>
        <v>758496.25</v>
      </c>
      <c r="BK115" s="70">
        <f>'REV-REVCALC_CWS'!BI26</f>
        <v>758496.25</v>
      </c>
      <c r="BL115" s="70">
        <f>'REV-REVCALC_CWS'!BJ26</f>
        <v>472271.25</v>
      </c>
      <c r="BM115" s="167">
        <f>SUM(D115:BL115)</f>
        <v>17937759.75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207799.34999999998</v>
      </c>
      <c r="BB116" s="70">
        <f t="shared" si="9"/>
        <v>333738.35000000009</v>
      </c>
      <c r="BC116" s="70">
        <f t="shared" si="9"/>
        <v>371520.04999999993</v>
      </c>
      <c r="BD116" s="70">
        <f t="shared" si="9"/>
        <v>371520.04999999993</v>
      </c>
      <c r="BE116" s="70">
        <f t="shared" si="9"/>
        <v>415598.69999999995</v>
      </c>
      <c r="BF116" s="70">
        <f t="shared" si="9"/>
        <v>453380.4</v>
      </c>
      <c r="BG116" s="70">
        <f t="shared" si="9"/>
        <v>371520.04999999993</v>
      </c>
      <c r="BH116" s="70">
        <f t="shared" si="9"/>
        <v>415598.69999999995</v>
      </c>
      <c r="BI116" s="70">
        <f t="shared" si="9"/>
        <v>333738.35000000009</v>
      </c>
      <c r="BJ116" s="70">
        <f t="shared" si="9"/>
        <v>333738.35000000009</v>
      </c>
      <c r="BK116" s="70">
        <f t="shared" si="9"/>
        <v>333738.35000000009</v>
      </c>
      <c r="BL116" s="70">
        <f t="shared" si="9"/>
        <v>207799.34999999998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0.30555555555555547</v>
      </c>
      <c r="BD117" s="46">
        <f>'REV-REVCALC_CWS'!BB29</f>
        <v>0.30555555555555547</v>
      </c>
      <c r="BE117" s="46">
        <f>'REV-REVCALC_CWS'!BC29</f>
        <v>0.30555555555555552</v>
      </c>
      <c r="BF117" s="46">
        <f>'REV-REVCALC_CWS'!BD29</f>
        <v>0.30555555555555552</v>
      </c>
      <c r="BG117" s="46">
        <f>'REV-REVCALC_CWS'!BE29</f>
        <v>0.30555555555555547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167732.50000000003</v>
      </c>
      <c r="AE129" s="104">
        <f t="shared" si="12"/>
        <v>189486.22</v>
      </c>
      <c r="AF129" s="104">
        <f t="shared" si="12"/>
        <v>189486.22</v>
      </c>
      <c r="AG129" s="104">
        <f t="shared" si="12"/>
        <v>208378.00000000006</v>
      </c>
      <c r="AH129" s="104">
        <f t="shared" si="12"/>
        <v>230131.71999999997</v>
      </c>
      <c r="AI129" s="104">
        <f t="shared" si="12"/>
        <v>189486.22</v>
      </c>
      <c r="AJ129" s="104">
        <f t="shared" ref="AJ129:BL129" si="13">AJ127+AJ122+AJ116</f>
        <v>208378.00000000006</v>
      </c>
      <c r="AK129" s="104">
        <f t="shared" si="13"/>
        <v>167732.50000000003</v>
      </c>
      <c r="AL129" s="104">
        <f t="shared" si="13"/>
        <v>167732.50000000003</v>
      </c>
      <c r="AM129" s="104">
        <f t="shared" si="13"/>
        <v>167732.50000000003</v>
      </c>
      <c r="AN129" s="104">
        <f t="shared" si="13"/>
        <v>102471.34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3600</v>
      </c>
      <c r="F138" s="130">
        <f t="shared" si="14"/>
        <v>3050</v>
      </c>
      <c r="G138" s="130">
        <f t="shared" si="14"/>
        <v>6100</v>
      </c>
      <c r="H138" s="130">
        <f t="shared" si="14"/>
        <v>3050</v>
      </c>
      <c r="I138" s="130">
        <f t="shared" si="14"/>
        <v>1350</v>
      </c>
      <c r="J138" s="104">
        <f t="shared" si="14"/>
        <v>3300</v>
      </c>
      <c r="K138" s="130">
        <f t="shared" si="14"/>
        <v>1350</v>
      </c>
      <c r="L138" s="130">
        <f t="shared" si="14"/>
        <v>2350</v>
      </c>
      <c r="M138" s="130">
        <f t="shared" si="14"/>
        <v>2900</v>
      </c>
      <c r="N138" s="130">
        <f t="shared" si="14"/>
        <v>17400</v>
      </c>
      <c r="O138" s="130">
        <f t="shared" si="14"/>
        <v>3900</v>
      </c>
      <c r="P138" s="130">
        <f t="shared" si="14"/>
        <v>4450</v>
      </c>
      <c r="Q138" s="130">
        <f t="shared" si="14"/>
        <v>6550</v>
      </c>
      <c r="R138" s="130">
        <f t="shared" si="14"/>
        <v>7100</v>
      </c>
      <c r="S138" s="130">
        <f t="shared" si="14"/>
        <v>6550</v>
      </c>
      <c r="T138" s="130">
        <f t="shared" si="14"/>
        <v>22760</v>
      </c>
      <c r="U138" s="130">
        <f t="shared" si="14"/>
        <v>9650</v>
      </c>
      <c r="V138" s="130">
        <f t="shared" si="14"/>
        <v>13860</v>
      </c>
      <c r="W138" s="130">
        <f t="shared" si="14"/>
        <v>14250</v>
      </c>
      <c r="X138" s="130">
        <f t="shared" si="14"/>
        <v>15960</v>
      </c>
      <c r="Y138" s="130">
        <f t="shared" si="14"/>
        <v>14250</v>
      </c>
      <c r="Z138" s="130">
        <f t="shared" si="14"/>
        <v>31410</v>
      </c>
      <c r="AA138" s="130">
        <f t="shared" si="14"/>
        <v>14250</v>
      </c>
      <c r="AB138" s="130">
        <f t="shared" si="14"/>
        <v>16460</v>
      </c>
      <c r="AC138" s="130">
        <f t="shared" si="14"/>
        <v>16800</v>
      </c>
      <c r="AD138" s="130">
        <f t="shared" si="14"/>
        <v>18510</v>
      </c>
      <c r="AE138" s="130">
        <f t="shared" si="14"/>
        <v>16800</v>
      </c>
      <c r="AF138" s="130">
        <f t="shared" si="14"/>
        <v>33960</v>
      </c>
      <c r="AG138" s="130">
        <f t="shared" si="14"/>
        <v>16800</v>
      </c>
      <c r="AH138" s="130">
        <f t="shared" si="14"/>
        <v>21010</v>
      </c>
      <c r="AI138" s="130">
        <f t="shared" si="14"/>
        <v>16800</v>
      </c>
      <c r="AJ138" s="130">
        <f t="shared" si="14"/>
        <v>18510</v>
      </c>
      <c r="AK138" s="130">
        <f t="shared" si="14"/>
        <v>16800</v>
      </c>
      <c r="AL138" s="130">
        <f t="shared" si="14"/>
        <v>33960</v>
      </c>
      <c r="AM138" s="130">
        <f t="shared" si="14"/>
        <v>16800</v>
      </c>
      <c r="AN138" s="130">
        <f t="shared" si="14"/>
        <v>17960</v>
      </c>
      <c r="AO138" s="130">
        <f t="shared" si="14"/>
        <v>23000</v>
      </c>
      <c r="AP138" s="130">
        <f t="shared" si="14"/>
        <v>24710</v>
      </c>
      <c r="AQ138" s="130">
        <f t="shared" si="14"/>
        <v>23000</v>
      </c>
      <c r="AR138" s="130">
        <f t="shared" si="14"/>
        <v>40160</v>
      </c>
      <c r="AS138" s="130">
        <f t="shared" si="14"/>
        <v>23000</v>
      </c>
      <c r="AT138" s="130">
        <f t="shared" si="14"/>
        <v>27210</v>
      </c>
      <c r="AU138" s="130">
        <f t="shared" si="14"/>
        <v>23000</v>
      </c>
      <c r="AV138" s="130">
        <f t="shared" si="14"/>
        <v>24710</v>
      </c>
      <c r="AW138" s="130">
        <f t="shared" si="14"/>
        <v>23000</v>
      </c>
      <c r="AX138" s="130">
        <f t="shared" si="14"/>
        <v>40160</v>
      </c>
      <c r="AY138" s="130">
        <f t="shared" si="14"/>
        <v>23000</v>
      </c>
      <c r="AZ138" s="130">
        <f t="shared" si="14"/>
        <v>24160</v>
      </c>
      <c r="BA138" s="130">
        <f t="shared" si="14"/>
        <v>26100</v>
      </c>
      <c r="BB138" s="130">
        <f t="shared" si="14"/>
        <v>27810</v>
      </c>
      <c r="BC138" s="130">
        <f t="shared" si="14"/>
        <v>26100</v>
      </c>
      <c r="BD138" s="130">
        <f t="shared" si="14"/>
        <v>43260</v>
      </c>
      <c r="BE138" s="130">
        <f t="shared" si="14"/>
        <v>26100</v>
      </c>
      <c r="BF138" s="130">
        <f t="shared" si="14"/>
        <v>30310</v>
      </c>
      <c r="BG138" s="130">
        <f t="shared" si="14"/>
        <v>26100</v>
      </c>
      <c r="BH138" s="130">
        <f t="shared" si="14"/>
        <v>27810</v>
      </c>
      <c r="BI138" s="130">
        <f t="shared" si="14"/>
        <v>26100</v>
      </c>
      <c r="BJ138" s="130">
        <f t="shared" si="14"/>
        <v>43260</v>
      </c>
      <c r="BK138" s="130">
        <f t="shared" si="14"/>
        <v>26100</v>
      </c>
      <c r="BL138" s="130">
        <f t="shared" si="14"/>
        <v>26100</v>
      </c>
      <c r="BM138" s="167">
        <f>SUM(D138:BL138)</f>
        <v>1145760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3606998.2012499999</v>
      </c>
      <c r="AD150" s="158">
        <f>STAFF_CWS!AG210</f>
        <v>3611291.6924999999</v>
      </c>
      <c r="AE150" s="158">
        <f>STAFF_CWS!AH210</f>
        <v>3612722.8330000001</v>
      </c>
      <c r="AF150" s="158">
        <f>STAFF_CWS!AI210</f>
        <v>3612722.8330000001</v>
      </c>
      <c r="AG150" s="158">
        <f>STAFF_CWS!AJ210</f>
        <v>3613738.9550000001</v>
      </c>
      <c r="AH150" s="158">
        <f>STAFF_CWS!AK210</f>
        <v>3615170.0954999998</v>
      </c>
      <c r="AI150" s="158">
        <f>STAFF_CWS!AL210</f>
        <v>3612722.8330000001</v>
      </c>
      <c r="AJ150" s="158">
        <f>STAFF_CWS!AM210</f>
        <v>3613738.9550000001</v>
      </c>
      <c r="AK150" s="158">
        <f>STAFF_CWS!AN210</f>
        <v>3611291.6924999999</v>
      </c>
      <c r="AL150" s="158">
        <f>STAFF_CWS!AO210</f>
        <v>3611291.6924999999</v>
      </c>
      <c r="AM150" s="158">
        <f>STAFF_CWS!AP210</f>
        <v>3611291.6924999999</v>
      </c>
      <c r="AN150" s="158">
        <f>STAFF_CWS!AQ210</f>
        <v>3606998.2710000002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6406998.2012499999</v>
      </c>
      <c r="AD154" s="160">
        <f t="shared" si="17"/>
        <v>6411291.6924999999</v>
      </c>
      <c r="AE154" s="160">
        <f t="shared" si="17"/>
        <v>6412722.8330000006</v>
      </c>
      <c r="AF154" s="160">
        <f t="shared" si="17"/>
        <v>6412722.8330000006</v>
      </c>
      <c r="AG154" s="160">
        <f t="shared" si="17"/>
        <v>6413738.9550000001</v>
      </c>
      <c r="AH154" s="160">
        <f t="shared" si="17"/>
        <v>6415170.0954999998</v>
      </c>
      <c r="AI154" s="160">
        <f t="shared" si="17"/>
        <v>6412722.8330000006</v>
      </c>
      <c r="AJ154" s="160">
        <f t="shared" si="17"/>
        <v>6413738.9550000001</v>
      </c>
      <c r="AK154" s="160">
        <f t="shared" si="17"/>
        <v>6411291.6924999999</v>
      </c>
      <c r="AL154" s="160">
        <f t="shared" si="17"/>
        <v>6411291.6924999999</v>
      </c>
      <c r="AM154" s="160">
        <f t="shared" si="17"/>
        <v>6411291.6924999999</v>
      </c>
      <c r="AN154" s="160">
        <f t="shared" si="17"/>
        <v>6406998.2709999997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1281399.6402499999</v>
      </c>
      <c r="AD164" s="161">
        <f>STAFF_CWS!AG224+STAFF_CWS!AG289+STAFF_CWS!AG372+STAFF_CWS!AG545</f>
        <v>1282258.3385000001</v>
      </c>
      <c r="AE164" s="161">
        <f>STAFF_CWS!AH224+STAFF_CWS!AH289+STAFF_CWS!AH372+STAFF_CWS!AH545</f>
        <v>1282544.5666</v>
      </c>
      <c r="AF164" s="161">
        <f>STAFF_CWS!AI224+STAFF_CWS!AI289+STAFF_CWS!AI372+STAFF_CWS!AI545</f>
        <v>1282544.5666</v>
      </c>
      <c r="AG164" s="161">
        <f>STAFF_CWS!AJ224+STAFF_CWS!AJ289+STAFF_CWS!AJ372+STAFF_CWS!AJ545</f>
        <v>1282747.791</v>
      </c>
      <c r="AH164" s="161">
        <f>STAFF_CWS!AK224+STAFF_CWS!AK289+STAFF_CWS!AK372+STAFF_CWS!AK545</f>
        <v>1283034.0191000002</v>
      </c>
      <c r="AI164" s="161">
        <f>STAFF_CWS!AL224+STAFF_CWS!AL289+STAFF_CWS!AL372+STAFF_CWS!AL545</f>
        <v>1282544.5666</v>
      </c>
      <c r="AJ164" s="161">
        <f>STAFF_CWS!AM224+STAFF_CWS!AM289+STAFF_CWS!AM372+STAFF_CWS!AM545</f>
        <v>1282747.791</v>
      </c>
      <c r="AK164" s="161">
        <f>STAFF_CWS!AN224+STAFF_CWS!AN289+STAFF_CWS!AN372+STAFF_CWS!AN545</f>
        <v>1282258.3385000001</v>
      </c>
      <c r="AL164" s="161">
        <f>STAFF_CWS!AO224+STAFF_CWS!AO289+STAFF_CWS!AO372+STAFF_CWS!AO545</f>
        <v>1282258.3385000001</v>
      </c>
      <c r="AM164" s="161">
        <f>STAFF_CWS!AP224+STAFF_CWS!AP289+STAFF_CWS!AP372+STAFF_CWS!AP545</f>
        <v>1282258.3385000001</v>
      </c>
      <c r="AN164" s="161">
        <f>STAFF_CWS!AQ224+STAFF_CWS!AQ289+STAFF_CWS!AQ372+STAFF_CWS!AQ545</f>
        <v>1281399.6542000002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1843823.6402499999</v>
      </c>
      <c r="AD167" s="161">
        <f t="shared" si="19"/>
        <v>1844682.3385000001</v>
      </c>
      <c r="AE167" s="161">
        <f t="shared" si="19"/>
        <v>1844968.5666</v>
      </c>
      <c r="AF167" s="161">
        <f t="shared" si="19"/>
        <v>1844968.5666</v>
      </c>
      <c r="AG167" s="161">
        <f t="shared" si="19"/>
        <v>1845171.791</v>
      </c>
      <c r="AH167" s="161">
        <f t="shared" si="19"/>
        <v>1845458.0191000002</v>
      </c>
      <c r="AI167" s="161">
        <f t="shared" si="19"/>
        <v>1844968.5666</v>
      </c>
      <c r="AJ167" s="161">
        <f t="shared" si="19"/>
        <v>1845171.791</v>
      </c>
      <c r="AK167" s="161">
        <f t="shared" si="19"/>
        <v>1844682.3385000001</v>
      </c>
      <c r="AL167" s="161">
        <f t="shared" si="19"/>
        <v>1844682.3385000001</v>
      </c>
      <c r="AM167" s="161">
        <f t="shared" si="19"/>
        <v>1844682.3385000001</v>
      </c>
      <c r="AN167" s="161">
        <f t="shared" si="19"/>
        <v>1843823.6542000002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8250821.8415000001</v>
      </c>
      <c r="AD169" s="130">
        <f t="shared" si="20"/>
        <v>8255974.0309999995</v>
      </c>
      <c r="AE169" s="130">
        <f t="shared" si="20"/>
        <v>8257691.3996000011</v>
      </c>
      <c r="AF169" s="130">
        <f t="shared" si="20"/>
        <v>8257691.3996000011</v>
      </c>
      <c r="AG169" s="130">
        <f t="shared" si="20"/>
        <v>8258910.7460000003</v>
      </c>
      <c r="AH169" s="130">
        <f t="shared" si="20"/>
        <v>8260628.1146</v>
      </c>
      <c r="AI169" s="130">
        <f t="shared" si="20"/>
        <v>8257691.3996000011</v>
      </c>
      <c r="AJ169" s="130">
        <f t="shared" ref="AJ169:BL169" si="21">AJ167+AJ161+AJ154</f>
        <v>8258910.7460000003</v>
      </c>
      <c r="AK169" s="130">
        <f t="shared" si="21"/>
        <v>8255974.0309999995</v>
      </c>
      <c r="AL169" s="130">
        <f t="shared" si="21"/>
        <v>8255974.0309999995</v>
      </c>
      <c r="AM169" s="130">
        <f t="shared" si="21"/>
        <v>8255974.0309999995</v>
      </c>
      <c r="AN169" s="130">
        <f t="shared" si="21"/>
        <v>8250821.9252000004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658.33333333333337</v>
      </c>
      <c r="F203" s="158">
        <f>'OPEX-M_CWS'!G38</f>
        <v>1250</v>
      </c>
      <c r="G203" s="158">
        <f>'OPEX-M_CWS'!H38</f>
        <v>1416.6666666666667</v>
      </c>
      <c r="H203" s="158">
        <f>'OPEX-M_CWS'!I38</f>
        <v>13083.333333333332</v>
      </c>
      <c r="I203" s="158">
        <f>'OPEX-M_CWS'!J38</f>
        <v>13083.333333333332</v>
      </c>
      <c r="J203" s="158">
        <f>'OPEX-M_CWS'!K38</f>
        <v>13083.333333333332</v>
      </c>
      <c r="K203" s="158">
        <f>'OPEX-M_CWS'!L38</f>
        <v>13083.333333333332</v>
      </c>
      <c r="L203" s="158">
        <f>'OPEX-M_CWS'!M38</f>
        <v>13083.333333333332</v>
      </c>
      <c r="M203" s="158">
        <f>'OPEX-M_CWS'!N38</f>
        <v>13083.333333333332</v>
      </c>
      <c r="N203" s="158">
        <f>'OPEX-M_CWS'!O38</f>
        <v>13083.333333333332</v>
      </c>
      <c r="O203" s="158">
        <f>'OPEX-M_CWS'!P38</f>
        <v>13083.333333333332</v>
      </c>
      <c r="P203" s="158">
        <f>'OPEX-M_CWS'!Q38</f>
        <v>13083.333333333332</v>
      </c>
      <c r="Q203" s="158">
        <f>'OPEX-M_CWS'!R38</f>
        <v>13083.333333333332</v>
      </c>
      <c r="R203" s="158">
        <f>'OPEX-M_CWS'!S38</f>
        <v>13083.333333333332</v>
      </c>
      <c r="S203" s="158">
        <f>'OPEX-M_CWS'!T38</f>
        <v>13083.333333333332</v>
      </c>
      <c r="T203" s="158">
        <f>'OPEX-M_CWS'!U38</f>
        <v>13083.333333333332</v>
      </c>
      <c r="U203" s="158">
        <f>'OPEX-M_CWS'!V38</f>
        <v>13083.333333333332</v>
      </c>
      <c r="V203" s="158">
        <f>'OPEX-M_CWS'!W38</f>
        <v>13083.333333333332</v>
      </c>
      <c r="W203" s="158">
        <f>'OPEX-M_CWS'!X38</f>
        <v>13199.999999999998</v>
      </c>
      <c r="X203" s="158">
        <f>'OPEX-M_CWS'!Y38</f>
        <v>13199.999999999998</v>
      </c>
      <c r="Y203" s="158">
        <f>'OPEX-M_CWS'!Z38</f>
        <v>13199.999999999998</v>
      </c>
      <c r="Z203" s="158">
        <f>'OPEX-M_CWS'!AA38</f>
        <v>13199.999999999998</v>
      </c>
      <c r="AA203" s="158">
        <f>'OPEX-M_CWS'!AB38</f>
        <v>13199.999999999998</v>
      </c>
      <c r="AB203" s="158">
        <f>'OPEX-M_CWS'!AC38</f>
        <v>13199.999999999998</v>
      </c>
      <c r="AC203" s="158">
        <f>'OPEX-M_CWS'!AD38</f>
        <v>13108.333333333332</v>
      </c>
      <c r="AD203" s="158">
        <f>'OPEX-M_CWS'!AE38</f>
        <v>13199.999999999998</v>
      </c>
      <c r="AE203" s="158">
        <f>'OPEX-M_CWS'!AF38</f>
        <v>13199.999999999998</v>
      </c>
      <c r="AF203" s="158">
        <f>'OPEX-M_CWS'!AG38</f>
        <v>13199.999999999998</v>
      </c>
      <c r="AG203" s="158">
        <f>'OPEX-M_CWS'!AH38</f>
        <v>13199.999999999998</v>
      </c>
      <c r="AH203" s="158">
        <f>'OPEX-M_CWS'!AI38</f>
        <v>13199.999999999998</v>
      </c>
      <c r="AI203" s="158">
        <f>'OPEX-M_CWS'!AJ38</f>
        <v>13199.999999999998</v>
      </c>
      <c r="AJ203" s="158">
        <f>'OPEX-M_CWS'!AK38</f>
        <v>13199.999999999998</v>
      </c>
      <c r="AK203" s="158">
        <f>'OPEX-M_CWS'!AL38</f>
        <v>13199.999999999998</v>
      </c>
      <c r="AL203" s="158">
        <f>'OPEX-M_CWS'!AM38</f>
        <v>13199.999999999998</v>
      </c>
      <c r="AM203" s="158">
        <f>'OPEX-M_CWS'!AN38</f>
        <v>13199.999999999998</v>
      </c>
      <c r="AN203" s="158">
        <f>'OPEX-M_CWS'!AO38</f>
        <v>13199.999999999998</v>
      </c>
      <c r="AO203" s="158">
        <f>'OPEX-M_CWS'!AP38</f>
        <v>13199.999999999998</v>
      </c>
      <c r="AP203" s="158">
        <f>'OPEX-M_CWS'!AQ38</f>
        <v>13199.999999999998</v>
      </c>
      <c r="AQ203" s="158">
        <f>'OPEX-M_CWS'!AR38</f>
        <v>13199.999999999998</v>
      </c>
      <c r="AR203" s="158">
        <f>'OPEX-M_CWS'!AS38</f>
        <v>13199.999999999998</v>
      </c>
      <c r="AS203" s="158">
        <f>'OPEX-M_CWS'!AT38</f>
        <v>13199.999999999998</v>
      </c>
      <c r="AT203" s="158">
        <f>'OPEX-M_CWS'!AU38</f>
        <v>13199.999999999998</v>
      </c>
      <c r="AU203" s="158">
        <f>'OPEX-M_CWS'!AV38</f>
        <v>13199.999999999998</v>
      </c>
      <c r="AV203" s="158">
        <f>'OPEX-M_CWS'!AW38</f>
        <v>13199.999999999998</v>
      </c>
      <c r="AW203" s="158">
        <f>'OPEX-M_CWS'!AX38</f>
        <v>13199.999999999998</v>
      </c>
      <c r="AX203" s="158">
        <f>'OPEX-M_CWS'!AY38</f>
        <v>13199.999999999998</v>
      </c>
      <c r="AY203" s="158">
        <f>'OPEX-M_CWS'!AZ38</f>
        <v>13199.999999999998</v>
      </c>
      <c r="AZ203" s="158">
        <f>'OPEX-M_CWS'!BA38</f>
        <v>13199.999999999998</v>
      </c>
      <c r="BA203" s="158">
        <f>'OPEX-M_CWS'!BB38</f>
        <v>13199.999999999998</v>
      </c>
      <c r="BB203" s="158">
        <f>'OPEX-M_CWS'!BC38</f>
        <v>13199.999999999998</v>
      </c>
      <c r="BC203" s="158">
        <f>'OPEX-M_CWS'!BD38</f>
        <v>13199.999999999998</v>
      </c>
      <c r="BD203" s="158">
        <f>'OPEX-M_CWS'!BE38</f>
        <v>13199.999999999998</v>
      </c>
      <c r="BE203" s="158">
        <f>'OPEX-M_CWS'!BF38</f>
        <v>13199.999999999998</v>
      </c>
      <c r="BF203" s="158">
        <f>'OPEX-M_CWS'!BG38</f>
        <v>13199.999999999998</v>
      </c>
      <c r="BG203" s="158">
        <f>'OPEX-M_CWS'!BH38</f>
        <v>13199.999999999998</v>
      </c>
      <c r="BH203" s="158">
        <f>'OPEX-M_CWS'!BI38</f>
        <v>13199.999999999998</v>
      </c>
      <c r="BI203" s="158">
        <f>'OPEX-M_CWS'!BJ38</f>
        <v>13199.999999999998</v>
      </c>
      <c r="BJ203" s="158">
        <f>'OPEX-M_CWS'!BK38</f>
        <v>13199.999999999998</v>
      </c>
      <c r="BK203" s="158">
        <f>'OPEX-M_CWS'!BL38</f>
        <v>13199.999999999998</v>
      </c>
      <c r="BL203" s="158">
        <f>'OPEX-M_CWS'!BM38</f>
        <v>13199.999999999998</v>
      </c>
      <c r="BM203" s="167">
        <f>SUM(D203:BL203)</f>
        <v>753883.33333333326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9388717.333333334</v>
      </c>
      <c r="F205" s="130">
        <f t="shared" si="22"/>
        <v>9361409</v>
      </c>
      <c r="G205" s="130">
        <f t="shared" si="22"/>
        <v>9364465.666666666</v>
      </c>
      <c r="H205" s="130">
        <f t="shared" si="22"/>
        <v>9373218.0333333332</v>
      </c>
      <c r="I205" s="130">
        <f t="shared" si="22"/>
        <v>9408974.4333333336</v>
      </c>
      <c r="J205" s="104">
        <f t="shared" si="22"/>
        <v>9410200.833333334</v>
      </c>
      <c r="K205" s="130">
        <f t="shared" si="22"/>
        <v>9442758.0333333332</v>
      </c>
      <c r="L205" s="130">
        <f t="shared" si="22"/>
        <v>9410034.4333333336</v>
      </c>
      <c r="M205" s="130">
        <f t="shared" si="22"/>
        <v>9404116.6333333347</v>
      </c>
      <c r="N205" s="130">
        <f t="shared" si="22"/>
        <v>9391981.6333333347</v>
      </c>
      <c r="O205" s="130">
        <f t="shared" si="22"/>
        <v>9378006.6333333347</v>
      </c>
      <c r="P205" s="130">
        <f t="shared" si="22"/>
        <v>9377635.9333333336</v>
      </c>
      <c r="Q205" s="130">
        <f t="shared" si="22"/>
        <v>10829222.008333335</v>
      </c>
      <c r="R205" s="130">
        <f t="shared" si="22"/>
        <v>10825936.858333334</v>
      </c>
      <c r="S205" s="130">
        <f t="shared" si="22"/>
        <v>10825996.758333335</v>
      </c>
      <c r="T205" s="130">
        <f t="shared" si="22"/>
        <v>10845061.758333335</v>
      </c>
      <c r="U205" s="130">
        <f t="shared" si="22"/>
        <v>10829754.808333334</v>
      </c>
      <c r="V205" s="130">
        <f t="shared" si="22"/>
        <v>10835203.108333334</v>
      </c>
      <c r="W205" s="130">
        <f t="shared" si="22"/>
        <v>9835668.4250000007</v>
      </c>
      <c r="X205" s="130">
        <f t="shared" si="22"/>
        <v>9836681.4749999996</v>
      </c>
      <c r="Y205" s="130">
        <f t="shared" si="22"/>
        <v>9832543.5250000004</v>
      </c>
      <c r="Z205" s="130">
        <f t="shared" si="22"/>
        <v>9851058.5250000004</v>
      </c>
      <c r="AA205" s="130">
        <f t="shared" si="22"/>
        <v>9832543.5250000004</v>
      </c>
      <c r="AB205" s="130">
        <f t="shared" si="22"/>
        <v>9833233.6750000007</v>
      </c>
      <c r="AC205" s="130">
        <f t="shared" si="22"/>
        <v>8299657.3904583333</v>
      </c>
      <c r="AD205" s="130">
        <f t="shared" si="22"/>
        <v>8304666.2466249997</v>
      </c>
      <c r="AE205" s="130">
        <f t="shared" si="22"/>
        <v>8300263.6152250012</v>
      </c>
      <c r="AF205" s="130">
        <f t="shared" si="22"/>
        <v>8322368.6152250012</v>
      </c>
      <c r="AG205" s="130">
        <f t="shared" si="22"/>
        <v>8301482.9616250005</v>
      </c>
      <c r="AH205" s="130">
        <f t="shared" si="22"/>
        <v>8309500.3302250002</v>
      </c>
      <c r="AI205" s="130">
        <f t="shared" si="22"/>
        <v>8301618.6152250012</v>
      </c>
      <c r="AJ205" s="130">
        <f t="shared" ref="AJ205:BL205" si="23">AJ203+AJ201+AJ199+AJ197+AJ191+AJ185+AJ178+AJ172+AJ169+AJ147+AJ138</f>
        <v>8305282.9616250005</v>
      </c>
      <c r="AK205" s="130">
        <f t="shared" si="23"/>
        <v>8298546.2466249997</v>
      </c>
      <c r="AL205" s="130">
        <f t="shared" si="23"/>
        <v>8319151.2466249997</v>
      </c>
      <c r="AM205" s="130">
        <f t="shared" si="23"/>
        <v>8298546.2466249997</v>
      </c>
      <c r="AN205" s="130">
        <f t="shared" si="23"/>
        <v>8296644.1408250006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-9388717.333333334</v>
      </c>
      <c r="F207" s="130">
        <f t="shared" si="24"/>
        <v>-9361409</v>
      </c>
      <c r="G207" s="130">
        <f t="shared" si="24"/>
        <v>-9364465.666666666</v>
      </c>
      <c r="H207" s="130">
        <f t="shared" si="24"/>
        <v>-9348818.0333333332</v>
      </c>
      <c r="I207" s="130">
        <f t="shared" si="24"/>
        <v>-9380694.4333333336</v>
      </c>
      <c r="J207" s="104">
        <f t="shared" si="24"/>
        <v>-9378040.833333334</v>
      </c>
      <c r="K207" s="130">
        <f t="shared" si="24"/>
        <v>-9418358.0333333332</v>
      </c>
      <c r="L207" s="130">
        <f t="shared" si="24"/>
        <v>-9381754.4333333336</v>
      </c>
      <c r="M207" s="130">
        <f t="shared" si="24"/>
        <v>-9386096.6333333347</v>
      </c>
      <c r="N207" s="130">
        <f t="shared" si="24"/>
        <v>-9373961.6333333347</v>
      </c>
      <c r="O207" s="130">
        <f t="shared" si="24"/>
        <v>-9359986.6333333347</v>
      </c>
      <c r="P207" s="130">
        <f t="shared" si="24"/>
        <v>-9367375.9333333336</v>
      </c>
      <c r="Q207" s="130">
        <f t="shared" si="24"/>
        <v>-10756462.008333335</v>
      </c>
      <c r="R207" s="130">
        <f t="shared" si="24"/>
        <v>-10712516.858333334</v>
      </c>
      <c r="S207" s="130">
        <f t="shared" si="24"/>
        <v>-10692246.758333335</v>
      </c>
      <c r="T207" s="130">
        <f t="shared" si="24"/>
        <v>-10711311.758333335</v>
      </c>
      <c r="U207" s="130">
        <f t="shared" si="24"/>
        <v>-10684234.808333334</v>
      </c>
      <c r="V207" s="130">
        <f t="shared" si="24"/>
        <v>-10675238.108333334</v>
      </c>
      <c r="W207" s="130">
        <f t="shared" si="24"/>
        <v>-9701918.4250000007</v>
      </c>
      <c r="X207" s="130">
        <f t="shared" si="24"/>
        <v>-9691161.4749999996</v>
      </c>
      <c r="Y207" s="130">
        <f t="shared" si="24"/>
        <v>-9719123.5250000004</v>
      </c>
      <c r="Z207" s="130">
        <f t="shared" si="24"/>
        <v>-9737638.5250000004</v>
      </c>
      <c r="AA207" s="130">
        <f t="shared" si="24"/>
        <v>-9719123.5250000004</v>
      </c>
      <c r="AB207" s="130">
        <f t="shared" si="24"/>
        <v>-9760473.6750000007</v>
      </c>
      <c r="AC207" s="130">
        <f t="shared" si="24"/>
        <v>-8197188.8404583335</v>
      </c>
      <c r="AD207" s="130">
        <f t="shared" si="24"/>
        <v>-8136933.7466249997</v>
      </c>
      <c r="AE207" s="130">
        <f t="shared" si="24"/>
        <v>-8110777.3952250015</v>
      </c>
      <c r="AF207" s="130">
        <f t="shared" si="24"/>
        <v>-8132882.3952250015</v>
      </c>
      <c r="AG207" s="130">
        <f t="shared" si="24"/>
        <v>-8093104.9616250005</v>
      </c>
      <c r="AH207" s="130">
        <f t="shared" si="24"/>
        <v>-8079368.6102250004</v>
      </c>
      <c r="AI207" s="130">
        <f t="shared" si="24"/>
        <v>-8112132.3952250015</v>
      </c>
      <c r="AJ207" s="130">
        <f t="shared" ref="AJ207:BL207" si="25">AJ129-AJ205</f>
        <v>-8096904.9616250005</v>
      </c>
      <c r="AK207" s="130">
        <f t="shared" si="25"/>
        <v>-8130813.7466249997</v>
      </c>
      <c r="AL207" s="130">
        <f t="shared" si="25"/>
        <v>-8151418.7466249997</v>
      </c>
      <c r="AM207" s="130">
        <f t="shared" si="25"/>
        <v>-8130813.7466249997</v>
      </c>
      <c r="AN207" s="130">
        <f t="shared" si="25"/>
        <v>-8194172.8008250007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-9417309.333333334</v>
      </c>
      <c r="F208" s="130">
        <f t="shared" si="26"/>
        <v>-18778718.333333336</v>
      </c>
      <c r="G208" s="130">
        <f t="shared" si="26"/>
        <v>-28143184</v>
      </c>
      <c r="H208" s="130">
        <f t="shared" si="26"/>
        <v>-37492002.033333331</v>
      </c>
      <c r="I208" s="130">
        <f t="shared" si="26"/>
        <v>-46872696.466666669</v>
      </c>
      <c r="J208" s="104">
        <f t="shared" si="26"/>
        <v>-56250737.300000004</v>
      </c>
      <c r="K208" s="130">
        <f t="shared" si="26"/>
        <v>-65669095.333333336</v>
      </c>
      <c r="L208" s="130">
        <f t="shared" si="26"/>
        <v>-75050849.766666666</v>
      </c>
      <c r="M208" s="130">
        <f t="shared" si="26"/>
        <v>-84436946.400000006</v>
      </c>
      <c r="N208" s="130">
        <f t="shared" si="26"/>
        <v>-93810908.033333346</v>
      </c>
      <c r="O208" s="130">
        <f t="shared" si="26"/>
        <v>-103170894.66666669</v>
      </c>
      <c r="P208" s="130">
        <f t="shared" si="26"/>
        <v>-112538270.60000002</v>
      </c>
      <c r="Q208" s="130">
        <f t="shared" si="26"/>
        <v>-123294732.60833336</v>
      </c>
      <c r="R208" s="130">
        <f t="shared" si="26"/>
        <v>-134007249.4666667</v>
      </c>
      <c r="S208" s="130">
        <f t="shared" si="26"/>
        <v>-144699496.22500002</v>
      </c>
      <c r="T208" s="130">
        <f t="shared" si="26"/>
        <v>-155410807.98333335</v>
      </c>
      <c r="U208" s="130">
        <f t="shared" si="26"/>
        <v>-166095042.79166669</v>
      </c>
      <c r="V208" s="130">
        <f t="shared" si="26"/>
        <v>-176770280.90000004</v>
      </c>
      <c r="W208" s="130">
        <f t="shared" si="26"/>
        <v>-186472199.32500005</v>
      </c>
      <c r="X208" s="130">
        <f t="shared" si="26"/>
        <v>-196163360.80000004</v>
      </c>
      <c r="Y208" s="130">
        <f t="shared" si="26"/>
        <v>-205882484.32500005</v>
      </c>
      <c r="Z208" s="130">
        <f t="shared" si="26"/>
        <v>-215620122.85000005</v>
      </c>
      <c r="AA208" s="130">
        <f t="shared" si="26"/>
        <v>-225339246.37500006</v>
      </c>
      <c r="AB208" s="130">
        <f t="shared" si="26"/>
        <v>-235099720.05000007</v>
      </c>
      <c r="AC208" s="130">
        <f t="shared" si="26"/>
        <v>-243296908.89045841</v>
      </c>
      <c r="AD208" s="130">
        <f t="shared" si="26"/>
        <v>-251433842.63708341</v>
      </c>
      <c r="AE208" s="130">
        <f t="shared" si="26"/>
        <v>-259544620.0323084</v>
      </c>
      <c r="AF208" s="130">
        <f t="shared" si="26"/>
        <v>-267677502.42753339</v>
      </c>
      <c r="AG208" s="130">
        <f t="shared" si="26"/>
        <v>-275770607.38915837</v>
      </c>
      <c r="AH208" s="130">
        <f t="shared" si="26"/>
        <v>-283849975.99938339</v>
      </c>
      <c r="AI208" s="130">
        <f t="shared" si="26"/>
        <v>-291962108.39460838</v>
      </c>
      <c r="AJ208" s="130">
        <f t="shared" si="26"/>
        <v>-300059013.35623336</v>
      </c>
      <c r="AK208" s="130">
        <f t="shared" ref="AK208:BL208" si="27">AK207+AJ208</f>
        <v>-308189827.10285836</v>
      </c>
      <c r="AL208" s="130">
        <f t="shared" si="27"/>
        <v>-316341245.84948337</v>
      </c>
      <c r="AM208" s="130">
        <f t="shared" si="27"/>
        <v>-324472059.59610838</v>
      </c>
      <c r="AN208" s="130">
        <f t="shared" si="27"/>
        <v>-332666232.39693338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-112509678.60000002</v>
      </c>
      <c r="E5" s="121">
        <f>SUM(P35:AA35)</f>
        <v>-122561449.45</v>
      </c>
      <c r="F5" s="121">
        <f>SUM(AB35:AM35)</f>
        <v>-97566512.346933365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121074.99999999997</v>
      </c>
      <c r="E8" s="121">
        <f>SUM(P38:AA38)</f>
        <v>157699.99999999997</v>
      </c>
      <c r="F8" s="121">
        <f>SUM(AB38:AM38)</f>
        <v>158308.33333333331</v>
      </c>
      <c r="G8" s="121">
        <f>SUM(AN38:AY38)</f>
        <v>158399.99999999997</v>
      </c>
      <c r="H8" s="121">
        <f>SUM(AZ38:BK38)</f>
        <v>158399.99999999997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-363845.58999999997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-90545</v>
      </c>
      <c r="E13" s="121">
        <f t="shared" si="0"/>
        <v>-118405</v>
      </c>
      <c r="F13" s="121">
        <f t="shared" si="0"/>
        <v>-365609.2566666666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-112600223.60000002</v>
      </c>
      <c r="E15" s="121">
        <f t="shared" si="1"/>
        <v>-122679854.45</v>
      </c>
      <c r="F15" s="121">
        <f t="shared" si="1"/>
        <v>-97932121.603600025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-785000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-785000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156895324.65000001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47880774.800000004</v>
      </c>
      <c r="D23" s="121">
        <f>SUM(D53:O53)</f>
        <v>109014549.84999999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47852182.800000004</v>
      </c>
      <c r="D25" s="121">
        <f t="shared" ref="D25:H25" si="3">+D23+D20+D15</f>
        <v>-4370673.7500000298</v>
      </c>
      <c r="E25" s="121">
        <f t="shared" si="3"/>
        <v>-122686854.45</v>
      </c>
      <c r="F25" s="121">
        <f t="shared" si="3"/>
        <v>-97926621.603600025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47852182.800000004</v>
      </c>
      <c r="E27" s="121">
        <f t="shared" ref="E27:H27" si="4">+D28</f>
        <v>43481509.049999975</v>
      </c>
      <c r="F27" s="121">
        <f t="shared" si="4"/>
        <v>-79205345.400000036</v>
      </c>
      <c r="G27" s="121">
        <f t="shared" si="4"/>
        <v>-177131967.00360006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47852182.800000004</v>
      </c>
      <c r="D28" s="121">
        <f>+D27+D25</f>
        <v>43481509.049999975</v>
      </c>
      <c r="E28" s="121">
        <f t="shared" ref="E28:H28" si="5">+E27+E25</f>
        <v>-79205345.400000036</v>
      </c>
      <c r="F28" s="121">
        <f t="shared" si="5"/>
        <v>-177131967.00360006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-9388717.333333334</v>
      </c>
      <c r="E35" s="121">
        <f>'FIN-P&amp;L_CWS'!F207</f>
        <v>-9361409</v>
      </c>
      <c r="F35" s="121">
        <f>'FIN-P&amp;L_CWS'!G207</f>
        <v>-9364465.666666666</v>
      </c>
      <c r="G35" s="121">
        <f>'FIN-P&amp;L_CWS'!H207</f>
        <v>-9348818.0333333332</v>
      </c>
      <c r="H35" s="121">
        <f>'FIN-P&amp;L_CWS'!I207</f>
        <v>-9380694.4333333336</v>
      </c>
      <c r="I35" s="121">
        <f>'FIN-P&amp;L_CWS'!J207</f>
        <v>-9378040.833333334</v>
      </c>
      <c r="J35" s="121">
        <f>'FIN-P&amp;L_CWS'!K207</f>
        <v>-9418358.0333333332</v>
      </c>
      <c r="K35" s="121">
        <f>'FIN-P&amp;L_CWS'!L207</f>
        <v>-9381754.4333333336</v>
      </c>
      <c r="L35" s="121">
        <f>'FIN-P&amp;L_CWS'!M207</f>
        <v>-9386096.6333333347</v>
      </c>
      <c r="M35" s="121">
        <f>'FIN-P&amp;L_CWS'!N207</f>
        <v>-9373961.6333333347</v>
      </c>
      <c r="N35" s="121">
        <f>'FIN-P&amp;L_CWS'!O207</f>
        <v>-9359986.6333333347</v>
      </c>
      <c r="O35" s="121">
        <f>'FIN-P&amp;L_CWS'!P207</f>
        <v>-9367375.9333333336</v>
      </c>
      <c r="P35" s="121">
        <f>'FIN-P&amp;L_CWS'!Q207</f>
        <v>-10756462.008333335</v>
      </c>
      <c r="Q35" s="121">
        <f>'FIN-P&amp;L_CWS'!R207</f>
        <v>-10712516.858333334</v>
      </c>
      <c r="R35" s="121">
        <f>'FIN-P&amp;L_CWS'!S207</f>
        <v>-10692246.758333335</v>
      </c>
      <c r="S35" s="121">
        <f>'FIN-P&amp;L_CWS'!T207</f>
        <v>-10711311.758333335</v>
      </c>
      <c r="T35" s="121">
        <f>'FIN-P&amp;L_CWS'!U207</f>
        <v>-10684234.808333334</v>
      </c>
      <c r="U35" s="121">
        <f>'FIN-P&amp;L_CWS'!V207</f>
        <v>-10675238.108333334</v>
      </c>
      <c r="V35" s="121">
        <f>'FIN-P&amp;L_CWS'!W207</f>
        <v>-9701918.4250000007</v>
      </c>
      <c r="W35" s="121">
        <f>'FIN-P&amp;L_CWS'!X207</f>
        <v>-9691161.4749999996</v>
      </c>
      <c r="X35" s="121">
        <f>'FIN-P&amp;L_CWS'!Y207</f>
        <v>-9719123.5250000004</v>
      </c>
      <c r="Y35" s="121">
        <f>'FIN-P&amp;L_CWS'!Z207</f>
        <v>-9737638.5250000004</v>
      </c>
      <c r="Z35" s="121">
        <f>'FIN-P&amp;L_CWS'!AA207</f>
        <v>-9719123.5250000004</v>
      </c>
      <c r="AA35" s="121">
        <f>'FIN-P&amp;L_CWS'!AB207</f>
        <v>-9760473.6750000007</v>
      </c>
      <c r="AB35" s="121">
        <f>'FIN-P&amp;L_CWS'!AC207</f>
        <v>-8197188.8404583335</v>
      </c>
      <c r="AC35" s="121">
        <f>'FIN-P&amp;L_CWS'!AD207</f>
        <v>-8136933.7466249997</v>
      </c>
      <c r="AD35" s="121">
        <f>'FIN-P&amp;L_CWS'!AE207</f>
        <v>-8110777.3952250015</v>
      </c>
      <c r="AE35" s="121">
        <f>'FIN-P&amp;L_CWS'!AF207</f>
        <v>-8132882.3952250015</v>
      </c>
      <c r="AF35" s="121">
        <f>'FIN-P&amp;L_CWS'!AG207</f>
        <v>-8093104.9616250005</v>
      </c>
      <c r="AG35" s="121">
        <f>'FIN-P&amp;L_CWS'!AH207</f>
        <v>-8079368.6102250004</v>
      </c>
      <c r="AH35" s="121">
        <f>'FIN-P&amp;L_CWS'!AI207</f>
        <v>-8112132.3952250015</v>
      </c>
      <c r="AI35" s="121">
        <f>'FIN-P&amp;L_CWS'!AJ207</f>
        <v>-8096904.9616250005</v>
      </c>
      <c r="AJ35" s="121">
        <f>'FIN-P&amp;L_CWS'!AK207</f>
        <v>-8130813.7466249997</v>
      </c>
      <c r="AK35" s="121">
        <f>'FIN-P&amp;L_CWS'!AL207</f>
        <v>-8151418.7466249997</v>
      </c>
      <c r="AL35" s="121">
        <f>'FIN-P&amp;L_CWS'!AM207</f>
        <v>-8130813.7466249997</v>
      </c>
      <c r="AM35" s="121">
        <f>'FIN-P&amp;L_CWS'!AN207</f>
        <v>-8194172.8008250007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658.33333333333337</v>
      </c>
      <c r="E38" s="121">
        <f>'FIN-P&amp;L_CWS'!F203</f>
        <v>1250</v>
      </c>
      <c r="F38" s="121">
        <f>'FIN-P&amp;L_CWS'!G203</f>
        <v>1416.6666666666667</v>
      </c>
      <c r="G38" s="121">
        <f>'FIN-P&amp;L_CWS'!H203</f>
        <v>13083.333333333332</v>
      </c>
      <c r="H38" s="121">
        <f>'FIN-P&amp;L_CWS'!I203</f>
        <v>13083.333333333332</v>
      </c>
      <c r="I38" s="121">
        <f>'FIN-P&amp;L_CWS'!J203</f>
        <v>13083.333333333332</v>
      </c>
      <c r="J38" s="121">
        <f>'FIN-P&amp;L_CWS'!K203</f>
        <v>13083.333333333332</v>
      </c>
      <c r="K38" s="121">
        <f>'FIN-P&amp;L_CWS'!L203</f>
        <v>13083.333333333332</v>
      </c>
      <c r="L38" s="121">
        <f>'FIN-P&amp;L_CWS'!M203</f>
        <v>13083.333333333332</v>
      </c>
      <c r="M38" s="121">
        <f>'FIN-P&amp;L_CWS'!N203</f>
        <v>13083.333333333332</v>
      </c>
      <c r="N38" s="121">
        <f>'FIN-P&amp;L_CWS'!O203</f>
        <v>13083.333333333332</v>
      </c>
      <c r="O38" s="121">
        <f>'FIN-P&amp;L_CWS'!P203</f>
        <v>13083.333333333332</v>
      </c>
      <c r="P38" s="121">
        <f>'FIN-P&amp;L_CWS'!Q203</f>
        <v>13083.333333333332</v>
      </c>
      <c r="Q38" s="121">
        <f>'FIN-P&amp;L_CWS'!R203</f>
        <v>13083.333333333332</v>
      </c>
      <c r="R38" s="121">
        <f>'FIN-P&amp;L_CWS'!S203</f>
        <v>13083.333333333332</v>
      </c>
      <c r="S38" s="121">
        <f>'FIN-P&amp;L_CWS'!T203</f>
        <v>13083.333333333332</v>
      </c>
      <c r="T38" s="121">
        <f>'FIN-P&amp;L_CWS'!U203</f>
        <v>13083.333333333332</v>
      </c>
      <c r="U38" s="121">
        <f>'FIN-P&amp;L_CWS'!V203</f>
        <v>13083.333333333332</v>
      </c>
      <c r="V38" s="121">
        <f>'FIN-P&amp;L_CWS'!W203</f>
        <v>13199.999999999998</v>
      </c>
      <c r="W38" s="121">
        <f>'FIN-P&amp;L_CWS'!X203</f>
        <v>13199.999999999998</v>
      </c>
      <c r="X38" s="121">
        <f>'FIN-P&amp;L_CWS'!Y203</f>
        <v>13199.999999999998</v>
      </c>
      <c r="Y38" s="121">
        <f>'FIN-P&amp;L_CWS'!Z203</f>
        <v>13199.999999999998</v>
      </c>
      <c r="Z38" s="121">
        <f>'FIN-P&amp;L_CWS'!AA203</f>
        <v>13199.999999999998</v>
      </c>
      <c r="AA38" s="121">
        <f>'FIN-P&amp;L_CWS'!AB203</f>
        <v>13199.999999999998</v>
      </c>
      <c r="AB38" s="121">
        <f>'FIN-P&amp;L_CWS'!AC203</f>
        <v>13108.333333333332</v>
      </c>
      <c r="AC38" s="121">
        <f>'FIN-P&amp;L_CWS'!AD203</f>
        <v>13199.999999999998</v>
      </c>
      <c r="AD38" s="121">
        <f>'FIN-P&amp;L_CWS'!AE203</f>
        <v>13199.999999999998</v>
      </c>
      <c r="AE38" s="121">
        <f>'FIN-P&amp;L_CWS'!AF203</f>
        <v>13199.999999999998</v>
      </c>
      <c r="AF38" s="121">
        <f>'FIN-P&amp;L_CWS'!AG203</f>
        <v>13199.999999999998</v>
      </c>
      <c r="AG38" s="121">
        <f>'FIN-P&amp;L_CWS'!AH203</f>
        <v>13199.999999999998</v>
      </c>
      <c r="AH38" s="121">
        <f>'FIN-P&amp;L_CWS'!AI203</f>
        <v>13199.999999999998</v>
      </c>
      <c r="AI38" s="121">
        <f>'FIN-P&amp;L_CWS'!AJ203</f>
        <v>13199.999999999998</v>
      </c>
      <c r="AJ38" s="121">
        <f>'FIN-P&amp;L_CWS'!AK203</f>
        <v>13199.999999999998</v>
      </c>
      <c r="AK38" s="121">
        <f>'FIN-P&amp;L_CWS'!AL203</f>
        <v>13199.999999999998</v>
      </c>
      <c r="AL38" s="121">
        <f>'FIN-P&amp;L_CWS'!AM203</f>
        <v>13199.999999999998</v>
      </c>
      <c r="AM38" s="121">
        <f>'FIN-P&amp;L_CWS'!AN203</f>
        <v>13199.999999999998</v>
      </c>
      <c r="AN38" s="121">
        <f>'FIN-P&amp;L_CWS'!AO203</f>
        <v>13199.999999999998</v>
      </c>
      <c r="AO38" s="121">
        <f>'FIN-P&amp;L_CWS'!AP203</f>
        <v>13199.999999999998</v>
      </c>
      <c r="AP38" s="121">
        <f>'FIN-P&amp;L_CWS'!AQ203</f>
        <v>13199.999999999998</v>
      </c>
      <c r="AQ38" s="121">
        <f>'FIN-P&amp;L_CWS'!AR203</f>
        <v>13199.999999999998</v>
      </c>
      <c r="AR38" s="121">
        <f>'FIN-P&amp;L_CWS'!AS203</f>
        <v>13199.999999999998</v>
      </c>
      <c r="AS38" s="121">
        <f>'FIN-P&amp;L_CWS'!AT203</f>
        <v>13199.999999999998</v>
      </c>
      <c r="AT38" s="121">
        <f>'FIN-P&amp;L_CWS'!AU203</f>
        <v>13199.999999999998</v>
      </c>
      <c r="AU38" s="121">
        <f>'FIN-P&amp;L_CWS'!AV203</f>
        <v>13199.999999999998</v>
      </c>
      <c r="AV38" s="121">
        <f>'FIN-P&amp;L_CWS'!AW203</f>
        <v>13199.999999999998</v>
      </c>
      <c r="AW38" s="121">
        <f>'FIN-P&amp;L_CWS'!AX203</f>
        <v>13199.999999999998</v>
      </c>
      <c r="AX38" s="121">
        <f>'FIN-P&amp;L_CWS'!AY203</f>
        <v>13199.999999999998</v>
      </c>
      <c r="AY38" s="121">
        <f>'FIN-P&amp;L_CWS'!AZ203</f>
        <v>13199.999999999998</v>
      </c>
      <c r="AZ38" s="121">
        <f>'FIN-P&amp;L_CWS'!BA203</f>
        <v>13199.999999999998</v>
      </c>
      <c r="BA38" s="121">
        <f>'FIN-P&amp;L_CWS'!BB203</f>
        <v>13199.999999999998</v>
      </c>
      <c r="BB38" s="121">
        <f>'FIN-P&amp;L_CWS'!BC203</f>
        <v>13199.999999999998</v>
      </c>
      <c r="BC38" s="121">
        <f>'FIN-P&amp;L_CWS'!BD203</f>
        <v>13199.999999999998</v>
      </c>
      <c r="BD38" s="121">
        <f>'FIN-P&amp;L_CWS'!BE203</f>
        <v>13199.999999999998</v>
      </c>
      <c r="BE38" s="121">
        <f>'FIN-P&amp;L_CWS'!BF203</f>
        <v>13199.999999999998</v>
      </c>
      <c r="BF38" s="121">
        <f>'FIN-P&amp;L_CWS'!BG203</f>
        <v>13199.999999999998</v>
      </c>
      <c r="BG38" s="121">
        <f>'FIN-P&amp;L_CWS'!BH203</f>
        <v>13199.999999999998</v>
      </c>
      <c r="BH38" s="121">
        <f>'FIN-P&amp;L_CWS'!BI203</f>
        <v>13199.999999999998</v>
      </c>
      <c r="BI38" s="121">
        <f>'FIN-P&amp;L_CWS'!BJ203</f>
        <v>13199.999999999998</v>
      </c>
      <c r="BJ38" s="121">
        <f>'FIN-P&amp;L_CWS'!BK203</f>
        <v>13199.999999999998</v>
      </c>
      <c r="BK38" s="121">
        <f>'FIN-P&amp;L_CWS'!BL203</f>
        <v>13199.999999999998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-439646.25</v>
      </c>
      <c r="AD39" s="121">
        <f>'REV-AR_CWS'!AD20*-1</f>
        <v>-146547.82000000007</v>
      </c>
      <c r="AE39" s="121">
        <f>'REV-AR_CWS'!AE20*-1</f>
        <v>0</v>
      </c>
      <c r="AF39" s="121">
        <f>'REV-AR_CWS'!AF20*-1</f>
        <v>-114490.92999999993</v>
      </c>
      <c r="AG39" s="121">
        <f>'REV-AR_CWS'!AG20*-1</f>
        <v>-146547.82000000007</v>
      </c>
      <c r="AH39" s="121">
        <f>'REV-AR_CWS'!AH20*-1</f>
        <v>261038.75</v>
      </c>
      <c r="AI39" s="121">
        <f>'REV-AR_CWS'!AI20*-1</f>
        <v>-114490.92999999993</v>
      </c>
      <c r="AJ39" s="121">
        <f>'REV-AR_CWS'!AJ20*-1</f>
        <v>261038.75</v>
      </c>
      <c r="AK39" s="121">
        <f>'REV-AR_CWS'!AK20*-1</f>
        <v>0</v>
      </c>
      <c r="AL39" s="121">
        <f>'REV-AR_CWS'!AL20*-1</f>
        <v>0</v>
      </c>
      <c r="AM39" s="121">
        <f>'REV-AR_CWS'!AM20*-1</f>
        <v>439643.46000000008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658.33333333333576</v>
      </c>
      <c r="E43" s="121">
        <f>SUM(E38:E42)</f>
        <v>1250</v>
      </c>
      <c r="F43" s="121">
        <f t="shared" ref="F43:BK43" si="6">SUM(F38:F42)</f>
        <v>-58583.333333333328</v>
      </c>
      <c r="G43" s="121">
        <f t="shared" si="6"/>
        <v>-151106.66666666666</v>
      </c>
      <c r="H43" s="121">
        <f t="shared" si="6"/>
        <v>-15296.666666666668</v>
      </c>
      <c r="I43" s="121">
        <f t="shared" si="6"/>
        <v>20703.333333333332</v>
      </c>
      <c r="J43" s="121">
        <f t="shared" si="6"/>
        <v>33843.333333333328</v>
      </c>
      <c r="K43" s="121">
        <f t="shared" si="6"/>
        <v>20703.333333333332</v>
      </c>
      <c r="L43" s="121">
        <f t="shared" si="6"/>
        <v>48343.333333333328</v>
      </c>
      <c r="M43" s="121">
        <f t="shared" si="6"/>
        <v>13083.333333333328</v>
      </c>
      <c r="N43" s="121">
        <f t="shared" si="6"/>
        <v>37083.333333333343</v>
      </c>
      <c r="O43" s="121">
        <f t="shared" si="6"/>
        <v>-41226.666666666686</v>
      </c>
      <c r="P43" s="121">
        <f t="shared" si="6"/>
        <v>-318341.66666666663</v>
      </c>
      <c r="Q43" s="121">
        <f t="shared" si="6"/>
        <v>-230661.66666666663</v>
      </c>
      <c r="R43" s="121">
        <f t="shared" si="6"/>
        <v>-47371.666666666672</v>
      </c>
      <c r="S43" s="121">
        <f t="shared" si="6"/>
        <v>-12596.666666666668</v>
      </c>
      <c r="T43" s="121">
        <f t="shared" si="6"/>
        <v>-75726.666666666672</v>
      </c>
      <c r="U43" s="121">
        <f t="shared" si="6"/>
        <v>-1361.6666666666715</v>
      </c>
      <c r="V43" s="121">
        <f t="shared" si="6"/>
        <v>116455</v>
      </c>
      <c r="W43" s="121">
        <f t="shared" si="6"/>
        <v>14270</v>
      </c>
      <c r="X43" s="121">
        <f t="shared" si="6"/>
        <v>136785</v>
      </c>
      <c r="Y43" s="121">
        <f t="shared" si="6"/>
        <v>13200</v>
      </c>
      <c r="Z43" s="121">
        <f t="shared" si="6"/>
        <v>90240</v>
      </c>
      <c r="AA43" s="121">
        <f t="shared" si="6"/>
        <v>196705</v>
      </c>
      <c r="AB43" s="121">
        <f t="shared" si="6"/>
        <v>-440828.46666666679</v>
      </c>
      <c r="AC43" s="121">
        <f t="shared" si="6"/>
        <v>-423129.25</v>
      </c>
      <c r="AD43" s="121">
        <f t="shared" si="6"/>
        <v>-133347.82000000007</v>
      </c>
      <c r="AE43" s="121">
        <f t="shared" si="6"/>
        <v>-30777</v>
      </c>
      <c r="AF43" s="121">
        <f t="shared" si="6"/>
        <v>-145267.92999999993</v>
      </c>
      <c r="AG43" s="121">
        <f t="shared" si="6"/>
        <v>-45393.820000000065</v>
      </c>
      <c r="AH43" s="121">
        <f t="shared" si="6"/>
        <v>230261.75</v>
      </c>
      <c r="AI43" s="121">
        <f t="shared" si="6"/>
        <v>-13336.929999999935</v>
      </c>
      <c r="AJ43" s="121">
        <f t="shared" si="6"/>
        <v>274238.75</v>
      </c>
      <c r="AK43" s="121">
        <f t="shared" si="6"/>
        <v>13200</v>
      </c>
      <c r="AL43" s="121">
        <f t="shared" si="6"/>
        <v>145131</v>
      </c>
      <c r="AM43" s="121">
        <f t="shared" si="6"/>
        <v>203640.46000000008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-9388059</v>
      </c>
      <c r="E45" s="121">
        <f t="shared" si="7"/>
        <v>-9360159</v>
      </c>
      <c r="F45" s="121">
        <f t="shared" si="7"/>
        <v>-9423049</v>
      </c>
      <c r="G45" s="121">
        <f t="shared" si="7"/>
        <v>-9499924.6999999993</v>
      </c>
      <c r="H45" s="121">
        <f t="shared" si="7"/>
        <v>-9395991.0999999996</v>
      </c>
      <c r="I45" s="121">
        <f t="shared" si="7"/>
        <v>-9357337.5</v>
      </c>
      <c r="J45" s="121">
        <f t="shared" si="7"/>
        <v>-9384514.6999999993</v>
      </c>
      <c r="K45" s="121">
        <f t="shared" si="7"/>
        <v>-9361051.0999999996</v>
      </c>
      <c r="L45" s="121">
        <f t="shared" si="7"/>
        <v>-9337753.3000000007</v>
      </c>
      <c r="M45" s="121">
        <f t="shared" si="7"/>
        <v>-9360878.3000000007</v>
      </c>
      <c r="N45" s="121">
        <f t="shared" si="7"/>
        <v>-9322903.3000000007</v>
      </c>
      <c r="O45" s="121">
        <f t="shared" si="7"/>
        <v>-9408602.5999999996</v>
      </c>
      <c r="P45" s="121">
        <f t="shared" si="7"/>
        <v>-11074803.675000001</v>
      </c>
      <c r="Q45" s="121">
        <f t="shared" si="7"/>
        <v>-10943178.525</v>
      </c>
      <c r="R45" s="121">
        <f t="shared" si="7"/>
        <v>-10739618.425000001</v>
      </c>
      <c r="S45" s="121">
        <f t="shared" si="7"/>
        <v>-10723908.425000001</v>
      </c>
      <c r="T45" s="121">
        <f t="shared" si="7"/>
        <v>-10759961.475</v>
      </c>
      <c r="U45" s="121">
        <f t="shared" si="7"/>
        <v>-10676599.775</v>
      </c>
      <c r="V45" s="121">
        <f t="shared" si="7"/>
        <v>-9585463.4250000007</v>
      </c>
      <c r="W45" s="121">
        <f t="shared" si="7"/>
        <v>-9676891.4749999996</v>
      </c>
      <c r="X45" s="121">
        <f t="shared" si="7"/>
        <v>-9582338.5250000004</v>
      </c>
      <c r="Y45" s="121">
        <f t="shared" si="7"/>
        <v>-9724438.5250000004</v>
      </c>
      <c r="Z45" s="121">
        <f t="shared" si="7"/>
        <v>-9628883.5250000004</v>
      </c>
      <c r="AA45" s="121">
        <f t="shared" si="7"/>
        <v>-9563768.6750000007</v>
      </c>
      <c r="AB45" s="121">
        <f t="shared" si="7"/>
        <v>-8638017.3071250003</v>
      </c>
      <c r="AC45" s="121">
        <f t="shared" si="7"/>
        <v>-8560062.9966249987</v>
      </c>
      <c r="AD45" s="121">
        <f t="shared" si="7"/>
        <v>-8244125.2152250018</v>
      </c>
      <c r="AE45" s="121">
        <f t="shared" si="7"/>
        <v>-8163659.3952250015</v>
      </c>
      <c r="AF45" s="121">
        <f t="shared" si="7"/>
        <v>-8238372.8916250002</v>
      </c>
      <c r="AG45" s="121">
        <f t="shared" si="7"/>
        <v>-8124762.4302250007</v>
      </c>
      <c r="AH45" s="121">
        <f t="shared" si="7"/>
        <v>-7881870.6452250015</v>
      </c>
      <c r="AI45" s="121">
        <f t="shared" ref="AI45:BK45" si="8">AI35+AI43</f>
        <v>-8110241.8916250002</v>
      </c>
      <c r="AJ45" s="121">
        <f t="shared" si="8"/>
        <v>-7856574.9966249997</v>
      </c>
      <c r="AK45" s="121">
        <f t="shared" si="8"/>
        <v>-8138218.7466249997</v>
      </c>
      <c r="AL45" s="121">
        <f t="shared" si="8"/>
        <v>-7985682.7466249997</v>
      </c>
      <c r="AM45" s="121">
        <f t="shared" si="8"/>
        <v>-7990532.3408250008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-39500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-700000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-39500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-700000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47880774.800000004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56124438.199999981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52890111.650000021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47852182.800000004</v>
      </c>
      <c r="D55" s="121">
        <f t="shared" ref="D55:BK55" si="10">+D45+D50+D53</f>
        <v>-9427559</v>
      </c>
      <c r="E55" s="121">
        <f t="shared" si="10"/>
        <v>-9395659</v>
      </c>
      <c r="F55" s="121">
        <f t="shared" si="10"/>
        <v>-9433049</v>
      </c>
      <c r="G55" s="121">
        <f t="shared" si="10"/>
        <v>-10199924.699999999</v>
      </c>
      <c r="H55" s="121">
        <f t="shared" si="10"/>
        <v>46728447.099999979</v>
      </c>
      <c r="I55" s="121">
        <f t="shared" si="10"/>
        <v>-9357337.5</v>
      </c>
      <c r="J55" s="121">
        <f t="shared" si="10"/>
        <v>-9384514.6999999993</v>
      </c>
      <c r="K55" s="121">
        <f t="shared" si="10"/>
        <v>-9361051.0999999996</v>
      </c>
      <c r="L55" s="121">
        <f t="shared" si="10"/>
        <v>-9337753.3000000007</v>
      </c>
      <c r="M55" s="121">
        <f t="shared" si="10"/>
        <v>-9360878.3000000007</v>
      </c>
      <c r="N55" s="121">
        <f t="shared" si="10"/>
        <v>43567208.350000024</v>
      </c>
      <c r="O55" s="121">
        <f t="shared" si="10"/>
        <v>-9408602.5999999996</v>
      </c>
      <c r="P55" s="121">
        <f t="shared" si="10"/>
        <v>-11074803.675000001</v>
      </c>
      <c r="Q55" s="121">
        <f t="shared" si="10"/>
        <v>-10943178.525</v>
      </c>
      <c r="R55" s="121">
        <f t="shared" si="10"/>
        <v>-10739618.425000001</v>
      </c>
      <c r="S55" s="121">
        <f t="shared" si="10"/>
        <v>-10723908.425000001</v>
      </c>
      <c r="T55" s="121">
        <f t="shared" si="10"/>
        <v>-10759961.475</v>
      </c>
      <c r="U55" s="121">
        <f t="shared" si="10"/>
        <v>-10676599.775</v>
      </c>
      <c r="V55" s="121">
        <f t="shared" si="10"/>
        <v>-9592463.4250000007</v>
      </c>
      <c r="W55" s="121">
        <f t="shared" si="10"/>
        <v>-9676891.4749999996</v>
      </c>
      <c r="X55" s="121">
        <f t="shared" si="10"/>
        <v>-9582338.5250000004</v>
      </c>
      <c r="Y55" s="121">
        <f t="shared" si="10"/>
        <v>-9724438.5250000004</v>
      </c>
      <c r="Z55" s="121">
        <f t="shared" si="10"/>
        <v>-9628883.5250000004</v>
      </c>
      <c r="AA55" s="121">
        <f t="shared" si="10"/>
        <v>-9563768.6750000007</v>
      </c>
      <c r="AB55" s="121">
        <f t="shared" si="10"/>
        <v>-8632517.3071250003</v>
      </c>
      <c r="AC55" s="121">
        <f t="shared" si="10"/>
        <v>-8560062.9966249987</v>
      </c>
      <c r="AD55" s="121">
        <f t="shared" si="10"/>
        <v>-8244125.2152250018</v>
      </c>
      <c r="AE55" s="121">
        <f t="shared" si="10"/>
        <v>-8163659.3952250015</v>
      </c>
      <c r="AF55" s="121">
        <f t="shared" si="10"/>
        <v>-8238372.8916250002</v>
      </c>
      <c r="AG55" s="121">
        <f t="shared" si="10"/>
        <v>-8124762.4302250007</v>
      </c>
      <c r="AH55" s="121">
        <f t="shared" si="10"/>
        <v>-7881870.6452250015</v>
      </c>
      <c r="AI55" s="121">
        <f t="shared" si="10"/>
        <v>-8110241.8916250002</v>
      </c>
      <c r="AJ55" s="121">
        <f t="shared" si="10"/>
        <v>-7856574.9966249997</v>
      </c>
      <c r="AK55" s="121">
        <f t="shared" si="10"/>
        <v>-8138218.7466249997</v>
      </c>
      <c r="AL55" s="121">
        <f t="shared" si="10"/>
        <v>-7985682.7466249997</v>
      </c>
      <c r="AM55" s="121">
        <f t="shared" si="10"/>
        <v>-7990532.3408250008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47852182.800000004</v>
      </c>
      <c r="E57" s="121">
        <f t="shared" si="11"/>
        <v>38424623.800000004</v>
      </c>
      <c r="F57" s="121">
        <f t="shared" si="11"/>
        <v>29028964.800000004</v>
      </c>
      <c r="G57" s="121">
        <f t="shared" si="11"/>
        <v>19595915.800000004</v>
      </c>
      <c r="H57" s="121">
        <f t="shared" si="11"/>
        <v>9395991.1000000052</v>
      </c>
      <c r="I57" s="121">
        <f t="shared" si="11"/>
        <v>56124438.199999988</v>
      </c>
      <c r="J57" s="121">
        <f t="shared" si="11"/>
        <v>46767100.699999988</v>
      </c>
      <c r="K57" s="121">
        <f t="shared" si="11"/>
        <v>37382585.999999985</v>
      </c>
      <c r="L57" s="121">
        <f t="shared" si="11"/>
        <v>28021534.899999984</v>
      </c>
      <c r="M57" s="121">
        <f t="shared" si="11"/>
        <v>18683781.599999983</v>
      </c>
      <c r="N57" s="121">
        <f t="shared" si="11"/>
        <v>9322903.2999999821</v>
      </c>
      <c r="O57" s="121">
        <f t="shared" si="11"/>
        <v>52890111.650000006</v>
      </c>
      <c r="P57" s="121">
        <f t="shared" si="11"/>
        <v>43481509.050000004</v>
      </c>
      <c r="Q57" s="121">
        <f t="shared" si="11"/>
        <v>32406705.375000004</v>
      </c>
      <c r="R57" s="121">
        <f t="shared" si="11"/>
        <v>21463526.850000001</v>
      </c>
      <c r="S57" s="121">
        <f t="shared" si="11"/>
        <v>10723908.425000001</v>
      </c>
      <c r="T57" s="121">
        <f t="shared" si="11"/>
        <v>0</v>
      </c>
      <c r="U57" s="121">
        <f t="shared" si="11"/>
        <v>-10759961.475</v>
      </c>
      <c r="V57" s="121">
        <f t="shared" si="11"/>
        <v>-21436561.25</v>
      </c>
      <c r="W57" s="121">
        <f t="shared" si="11"/>
        <v>-31029024.675000001</v>
      </c>
      <c r="X57" s="121">
        <f t="shared" si="11"/>
        <v>-40705916.149999999</v>
      </c>
      <c r="Y57" s="121">
        <f t="shared" si="11"/>
        <v>-50288254.674999997</v>
      </c>
      <c r="Z57" s="121">
        <f t="shared" si="11"/>
        <v>-60012693.199999996</v>
      </c>
      <c r="AA57" s="121">
        <f t="shared" si="11"/>
        <v>-69641576.724999994</v>
      </c>
      <c r="AB57" s="121">
        <f t="shared" si="11"/>
        <v>-79205345.399999991</v>
      </c>
      <c r="AC57" s="121">
        <f t="shared" si="11"/>
        <v>-87837862.707124993</v>
      </c>
      <c r="AD57" s="121">
        <f t="shared" si="11"/>
        <v>-96397925.703749985</v>
      </c>
      <c r="AE57" s="121">
        <f t="shared" si="11"/>
        <v>-104642050.91897498</v>
      </c>
      <c r="AF57" s="121">
        <f t="shared" si="11"/>
        <v>-112805710.31419998</v>
      </c>
      <c r="AG57" s="121">
        <f t="shared" si="11"/>
        <v>-121044083.20582499</v>
      </c>
      <c r="AH57" s="121">
        <f t="shared" si="11"/>
        <v>-129168845.63604999</v>
      </c>
      <c r="AI57" s="121">
        <f t="shared" si="11"/>
        <v>-137050716.28127497</v>
      </c>
      <c r="AJ57" s="121">
        <f t="shared" ref="AJ57:BK57" si="12">AI58</f>
        <v>-145160958.17289996</v>
      </c>
      <c r="AK57" s="121">
        <f t="shared" si="12"/>
        <v>-153017533.16952497</v>
      </c>
      <c r="AL57" s="121">
        <f t="shared" si="12"/>
        <v>-161155751.91614997</v>
      </c>
      <c r="AM57" s="121">
        <f t="shared" si="12"/>
        <v>-169141434.66277498</v>
      </c>
      <c r="AN57" s="121">
        <f t="shared" si="12"/>
        <v>-177131967.00359997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47852182.800000004</v>
      </c>
      <c r="D58" s="121">
        <f t="shared" ref="D58:AI58" si="13">D57+D55</f>
        <v>38424623.800000004</v>
      </c>
      <c r="E58" s="121">
        <f t="shared" si="13"/>
        <v>29028964.800000004</v>
      </c>
      <c r="F58" s="121">
        <f t="shared" si="13"/>
        <v>19595915.800000004</v>
      </c>
      <c r="G58" s="121">
        <f t="shared" si="13"/>
        <v>9395991.1000000052</v>
      </c>
      <c r="H58" s="121">
        <f t="shared" si="13"/>
        <v>56124438.199999988</v>
      </c>
      <c r="I58" s="121">
        <f t="shared" si="13"/>
        <v>46767100.699999988</v>
      </c>
      <c r="J58" s="121">
        <f t="shared" si="13"/>
        <v>37382585.999999985</v>
      </c>
      <c r="K58" s="121">
        <f t="shared" si="13"/>
        <v>28021534.899999984</v>
      </c>
      <c r="L58" s="121">
        <f t="shared" si="13"/>
        <v>18683781.599999983</v>
      </c>
      <c r="M58" s="121">
        <f t="shared" si="13"/>
        <v>9322903.2999999821</v>
      </c>
      <c r="N58" s="121">
        <f t="shared" si="13"/>
        <v>52890111.650000006</v>
      </c>
      <c r="O58" s="121">
        <f t="shared" si="13"/>
        <v>43481509.050000004</v>
      </c>
      <c r="P58" s="121">
        <f t="shared" si="13"/>
        <v>32406705.375000004</v>
      </c>
      <c r="Q58" s="121">
        <f t="shared" si="13"/>
        <v>21463526.850000001</v>
      </c>
      <c r="R58" s="121">
        <f t="shared" si="13"/>
        <v>10723908.425000001</v>
      </c>
      <c r="S58" s="121">
        <f t="shared" si="13"/>
        <v>0</v>
      </c>
      <c r="T58" s="121">
        <f t="shared" si="13"/>
        <v>-10759961.475</v>
      </c>
      <c r="U58" s="121">
        <f t="shared" si="13"/>
        <v>-21436561.25</v>
      </c>
      <c r="V58" s="121">
        <f t="shared" si="13"/>
        <v>-31029024.675000001</v>
      </c>
      <c r="W58" s="121">
        <f t="shared" si="13"/>
        <v>-40705916.149999999</v>
      </c>
      <c r="X58" s="121">
        <f t="shared" si="13"/>
        <v>-50288254.674999997</v>
      </c>
      <c r="Y58" s="121">
        <f t="shared" si="13"/>
        <v>-60012693.199999996</v>
      </c>
      <c r="Z58" s="121">
        <f t="shared" si="13"/>
        <v>-69641576.724999994</v>
      </c>
      <c r="AA58" s="121">
        <f t="shared" si="13"/>
        <v>-79205345.399999991</v>
      </c>
      <c r="AB58" s="121">
        <f t="shared" si="13"/>
        <v>-87837862.707124993</v>
      </c>
      <c r="AC58" s="121">
        <f t="shared" si="13"/>
        <v>-96397925.703749985</v>
      </c>
      <c r="AD58" s="121">
        <f t="shared" si="13"/>
        <v>-104642050.91897498</v>
      </c>
      <c r="AE58" s="121">
        <f t="shared" si="13"/>
        <v>-112805710.31419998</v>
      </c>
      <c r="AF58" s="121">
        <f t="shared" si="13"/>
        <v>-121044083.20582499</v>
      </c>
      <c r="AG58" s="121">
        <f t="shared" si="13"/>
        <v>-129168845.63604999</v>
      </c>
      <c r="AH58" s="121">
        <f t="shared" si="13"/>
        <v>-137050716.28127497</v>
      </c>
      <c r="AI58" s="121">
        <f t="shared" si="13"/>
        <v>-145160958.17289996</v>
      </c>
      <c r="AJ58" s="121">
        <f t="shared" ref="AJ58:BK58" si="14">AJ57+AJ55</f>
        <v>-153017533.16952497</v>
      </c>
      <c r="AK58" s="121">
        <f t="shared" si="14"/>
        <v>-161155751.91614997</v>
      </c>
      <c r="AL58" s="121">
        <f t="shared" si="14"/>
        <v>-169141434.66277498</v>
      </c>
      <c r="AM58" s="121">
        <f t="shared" si="14"/>
        <v>-177131967.00359997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47880774.800000004</v>
      </c>
      <c r="D60" s="130">
        <f t="shared" ref="D60:AI60" si="15">D53+C60</f>
        <v>47880774.800000004</v>
      </c>
      <c r="E60" s="130">
        <f t="shared" si="15"/>
        <v>47880774.800000004</v>
      </c>
      <c r="F60" s="130">
        <f t="shared" si="15"/>
        <v>47880774.800000004</v>
      </c>
      <c r="G60" s="130">
        <f t="shared" si="15"/>
        <v>47880774.800000004</v>
      </c>
      <c r="H60" s="130">
        <f t="shared" si="15"/>
        <v>104005212.99999999</v>
      </c>
      <c r="I60" s="130">
        <f t="shared" si="15"/>
        <v>104005212.99999999</v>
      </c>
      <c r="J60" s="130">
        <f t="shared" si="15"/>
        <v>104005212.99999999</v>
      </c>
      <c r="K60" s="130">
        <f t="shared" si="15"/>
        <v>104005212.99999999</v>
      </c>
      <c r="L60" s="130">
        <f t="shared" si="15"/>
        <v>104005212.99999999</v>
      </c>
      <c r="M60" s="130">
        <f t="shared" si="15"/>
        <v>104005212.99999999</v>
      </c>
      <c r="N60" s="130">
        <f t="shared" si="15"/>
        <v>156895324.65000001</v>
      </c>
      <c r="O60" s="130">
        <f t="shared" si="15"/>
        <v>156895324.65000001</v>
      </c>
      <c r="P60" s="130">
        <f t="shared" si="15"/>
        <v>156895324.65000001</v>
      </c>
      <c r="Q60" s="130">
        <f t="shared" si="15"/>
        <v>156895324.65000001</v>
      </c>
      <c r="R60" s="130">
        <f t="shared" si="15"/>
        <v>156895324.65000001</v>
      </c>
      <c r="S60" s="130">
        <f t="shared" si="15"/>
        <v>156895324.65000001</v>
      </c>
      <c r="T60" s="130">
        <f t="shared" si="15"/>
        <v>156895324.65000001</v>
      </c>
      <c r="U60" s="130">
        <f t="shared" si="15"/>
        <v>156895324.65000001</v>
      </c>
      <c r="V60" s="130">
        <f t="shared" si="15"/>
        <v>156895324.65000001</v>
      </c>
      <c r="W60" s="130">
        <f t="shared" si="15"/>
        <v>156895324.65000001</v>
      </c>
      <c r="X60" s="130">
        <f t="shared" si="15"/>
        <v>156895324.65000001</v>
      </c>
      <c r="Y60" s="130">
        <f t="shared" si="15"/>
        <v>156895324.65000001</v>
      </c>
      <c r="Z60" s="130">
        <f t="shared" si="15"/>
        <v>156895324.65000001</v>
      </c>
      <c r="AA60" s="130">
        <f t="shared" si="15"/>
        <v>156895324.65000001</v>
      </c>
      <c r="AB60" s="130">
        <f t="shared" si="15"/>
        <v>156895324.65000001</v>
      </c>
      <c r="AC60" s="130">
        <f t="shared" si="15"/>
        <v>156895324.65000001</v>
      </c>
      <c r="AD60" s="130">
        <f t="shared" si="15"/>
        <v>156895324.65000001</v>
      </c>
      <c r="AE60" s="130">
        <f t="shared" si="15"/>
        <v>156895324.65000001</v>
      </c>
      <c r="AF60" s="130">
        <f t="shared" si="15"/>
        <v>156895324.65000001</v>
      </c>
      <c r="AG60" s="130">
        <f t="shared" si="15"/>
        <v>156895324.65000001</v>
      </c>
      <c r="AH60" s="130">
        <f t="shared" si="15"/>
        <v>156895324.65000001</v>
      </c>
      <c r="AI60" s="130">
        <f t="shared" si="15"/>
        <v>156895324.65000001</v>
      </c>
      <c r="AJ60" s="130">
        <f t="shared" ref="AJ60:BK60" si="16">AJ53+AI60</f>
        <v>156895324.65000001</v>
      </c>
      <c r="AK60" s="130">
        <f t="shared" si="16"/>
        <v>156895324.65000001</v>
      </c>
      <c r="AL60" s="130">
        <f t="shared" si="16"/>
        <v>156895324.65000001</v>
      </c>
      <c r="AM60" s="130">
        <f t="shared" si="16"/>
        <v>156895324.65000001</v>
      </c>
      <c r="AN60" s="130">
        <f t="shared" si="16"/>
        <v>156895324.65000001</v>
      </c>
      <c r="AO60" s="130">
        <f t="shared" si="16"/>
        <v>156895324.65000001</v>
      </c>
      <c r="AP60" s="130">
        <f t="shared" si="16"/>
        <v>156895324.65000001</v>
      </c>
      <c r="AQ60" s="130">
        <f t="shared" si="16"/>
        <v>156895324.65000001</v>
      </c>
      <c r="AR60" s="130">
        <f t="shared" si="16"/>
        <v>156895324.65000001</v>
      </c>
      <c r="AS60" s="130">
        <f t="shared" si="16"/>
        <v>156895324.65000001</v>
      </c>
      <c r="AT60" s="130">
        <f t="shared" si="16"/>
        <v>156895324.65000001</v>
      </c>
      <c r="AU60" s="130">
        <f t="shared" si="16"/>
        <v>156895324.65000001</v>
      </c>
      <c r="AV60" s="130">
        <f t="shared" si="16"/>
        <v>156895324.65000001</v>
      </c>
      <c r="AW60" s="130">
        <f t="shared" si="16"/>
        <v>156895324.65000001</v>
      </c>
      <c r="AX60" s="130">
        <f t="shared" si="16"/>
        <v>156895324.65000001</v>
      </c>
      <c r="AY60" s="130">
        <f t="shared" si="16"/>
        <v>156895324.65000001</v>
      </c>
      <c r="AZ60" s="130">
        <f t="shared" si="16"/>
        <v>156895324.65000001</v>
      </c>
      <c r="BA60" s="130">
        <f t="shared" si="16"/>
        <v>156895324.65000001</v>
      </c>
      <c r="BB60" s="130">
        <f t="shared" si="16"/>
        <v>156895324.65000001</v>
      </c>
      <c r="BC60" s="130">
        <f t="shared" si="16"/>
        <v>156895324.65000001</v>
      </c>
      <c r="BD60" s="130">
        <f t="shared" si="16"/>
        <v>156895324.65000001</v>
      </c>
      <c r="BE60" s="130">
        <f t="shared" si="16"/>
        <v>156895324.65000001</v>
      </c>
      <c r="BF60" s="130">
        <f t="shared" si="16"/>
        <v>156895324.65000001</v>
      </c>
      <c r="BG60" s="130">
        <f t="shared" si="16"/>
        <v>156895324.65000001</v>
      </c>
      <c r="BH60" s="130">
        <f t="shared" si="16"/>
        <v>156895324.65000001</v>
      </c>
      <c r="BI60" s="130">
        <f t="shared" si="16"/>
        <v>156895324.65000001</v>
      </c>
      <c r="BJ60" s="130">
        <f t="shared" si="16"/>
        <v>156895324.65000001</v>
      </c>
      <c r="BK60" s="130">
        <f t="shared" si="16"/>
        <v>156895324.65000001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-9427559</v>
      </c>
      <c r="E67" s="121">
        <f t="shared" si="17"/>
        <v>-9395659</v>
      </c>
      <c r="F67" s="121">
        <f t="shared" si="17"/>
        <v>-9433049</v>
      </c>
      <c r="G67" s="121">
        <f t="shared" si="17"/>
        <v>-10199924.699999999</v>
      </c>
      <c r="H67" s="121">
        <f t="shared" si="17"/>
        <v>-9395991.0999999996</v>
      </c>
      <c r="I67" s="121">
        <f t="shared" si="17"/>
        <v>-9357337.5</v>
      </c>
      <c r="J67" s="121">
        <f t="shared" si="17"/>
        <v>-9384514.6999999993</v>
      </c>
      <c r="K67" s="121">
        <f t="shared" si="17"/>
        <v>-9361051.0999999996</v>
      </c>
      <c r="L67" s="121">
        <f t="shared" si="17"/>
        <v>-9337753.3000000007</v>
      </c>
      <c r="M67" s="121">
        <f t="shared" si="17"/>
        <v>-9360878.3000000007</v>
      </c>
      <c r="N67" s="121">
        <f t="shared" si="17"/>
        <v>-9322903.3000000007</v>
      </c>
      <c r="O67" s="121">
        <f t="shared" si="17"/>
        <v>-9408602.5999999996</v>
      </c>
      <c r="P67" s="121">
        <f t="shared" si="17"/>
        <v>-11074803.675000001</v>
      </c>
      <c r="Q67" s="121">
        <f t="shared" si="17"/>
        <v>-10943178.525</v>
      </c>
      <c r="R67" s="121">
        <f t="shared" si="17"/>
        <v>-10739618.425000001</v>
      </c>
      <c r="S67" s="121">
        <f t="shared" si="17"/>
        <v>-10723908.425000001</v>
      </c>
      <c r="T67" s="121">
        <f t="shared" si="17"/>
        <v>-10759961.475</v>
      </c>
      <c r="U67" s="121">
        <f t="shared" si="17"/>
        <v>-10676599.775</v>
      </c>
      <c r="V67" s="121">
        <f t="shared" si="17"/>
        <v>-9592463.4250000007</v>
      </c>
      <c r="W67" s="121">
        <f t="shared" si="17"/>
        <v>-9676891.4749999996</v>
      </c>
      <c r="X67" s="121">
        <f t="shared" si="17"/>
        <v>-9582338.5250000004</v>
      </c>
      <c r="Y67" s="121">
        <f t="shared" si="17"/>
        <v>-9724438.5250000004</v>
      </c>
      <c r="Z67" s="121">
        <f t="shared" si="17"/>
        <v>-9628883.5250000004</v>
      </c>
      <c r="AA67" s="121">
        <f t="shared" si="17"/>
        <v>-9563768.6750000007</v>
      </c>
      <c r="AB67" s="121">
        <f t="shared" si="17"/>
        <v>-8632517.3071250003</v>
      </c>
      <c r="AC67" s="121">
        <f t="shared" si="17"/>
        <v>-8560062.9966249987</v>
      </c>
      <c r="AD67" s="121">
        <f t="shared" si="17"/>
        <v>-8244125.2152250018</v>
      </c>
      <c r="AE67" s="121">
        <f t="shared" si="17"/>
        <v>-8163659.3952250015</v>
      </c>
      <c r="AF67" s="121">
        <f t="shared" si="17"/>
        <v>-8238372.8916250002</v>
      </c>
      <c r="AG67" s="121">
        <f t="shared" si="17"/>
        <v>-8124762.4302250007</v>
      </c>
      <c r="AH67" s="121">
        <f t="shared" si="17"/>
        <v>-7881870.6452250015</v>
      </c>
      <c r="AI67" s="121">
        <f t="shared" si="17"/>
        <v>-8110241.8916250002</v>
      </c>
      <c r="AJ67" s="121">
        <f t="shared" si="17"/>
        <v>-7856574.9966249997</v>
      </c>
      <c r="AK67" s="121">
        <f t="shared" si="17"/>
        <v>-8138218.7466249997</v>
      </c>
      <c r="AL67" s="121">
        <f t="shared" si="17"/>
        <v>-7985682.7466249997</v>
      </c>
      <c r="AM67" s="121">
        <f t="shared" si="17"/>
        <v>-7990532.3408250008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-9456151</v>
      </c>
      <c r="F69" s="121">
        <f t="shared" si="18"/>
        <v>-18851810</v>
      </c>
      <c r="G69" s="121">
        <f t="shared" si="18"/>
        <v>-28284859</v>
      </c>
      <c r="H69" s="121">
        <f t="shared" si="18"/>
        <v>-38484783.700000003</v>
      </c>
      <c r="I69" s="121">
        <f t="shared" si="18"/>
        <v>-47880774.800000004</v>
      </c>
      <c r="J69" s="121">
        <f t="shared" si="18"/>
        <v>-57238112.300000004</v>
      </c>
      <c r="K69" s="121">
        <f t="shared" si="18"/>
        <v>-66622627</v>
      </c>
      <c r="L69" s="121">
        <f t="shared" si="18"/>
        <v>-75983678.099999994</v>
      </c>
      <c r="M69" s="121">
        <f t="shared" si="18"/>
        <v>-85321431.399999991</v>
      </c>
      <c r="N69" s="121">
        <f t="shared" si="18"/>
        <v>-94682309.699999988</v>
      </c>
      <c r="O69" s="121">
        <f t="shared" si="18"/>
        <v>-104005212.99999999</v>
      </c>
      <c r="P69" s="121">
        <f t="shared" si="18"/>
        <v>-113413815.59999998</v>
      </c>
      <c r="Q69" s="121">
        <f t="shared" si="18"/>
        <v>-124488619.27499998</v>
      </c>
      <c r="R69" s="121">
        <f t="shared" si="18"/>
        <v>-135431797.79999998</v>
      </c>
      <c r="S69" s="121">
        <f t="shared" si="18"/>
        <v>-146171416.22499999</v>
      </c>
      <c r="T69" s="121">
        <f t="shared" si="18"/>
        <v>-156895324.65000001</v>
      </c>
      <c r="U69" s="121">
        <f t="shared" si="18"/>
        <v>-167655286.125</v>
      </c>
      <c r="V69" s="121">
        <f t="shared" si="18"/>
        <v>-178331885.90000001</v>
      </c>
      <c r="W69" s="121">
        <f t="shared" si="18"/>
        <v>-187924349.32500002</v>
      </c>
      <c r="X69" s="121">
        <f t="shared" si="18"/>
        <v>-197601240.80000001</v>
      </c>
      <c r="Y69" s="121">
        <f t="shared" si="18"/>
        <v>-207183579.32500002</v>
      </c>
      <c r="Z69" s="121">
        <f t="shared" si="18"/>
        <v>-216908017.85000002</v>
      </c>
      <c r="AA69" s="121">
        <f t="shared" si="18"/>
        <v>-226536901.37500003</v>
      </c>
      <c r="AB69" s="121">
        <f t="shared" si="18"/>
        <v>-236100670.05000004</v>
      </c>
      <c r="AC69" s="121">
        <f t="shared" si="18"/>
        <v>-244733187.35712504</v>
      </c>
      <c r="AD69" s="121">
        <f t="shared" si="18"/>
        <v>-253293250.35375005</v>
      </c>
      <c r="AE69" s="121">
        <f t="shared" si="18"/>
        <v>-261537375.56897506</v>
      </c>
      <c r="AF69" s="121">
        <f t="shared" si="18"/>
        <v>-269701034.96420008</v>
      </c>
      <c r="AG69" s="121">
        <f t="shared" si="18"/>
        <v>-277939407.85582507</v>
      </c>
      <c r="AH69" s="121">
        <f t="shared" si="18"/>
        <v>-286064170.28605008</v>
      </c>
      <c r="AI69" s="121">
        <f t="shared" si="18"/>
        <v>-293946040.93127507</v>
      </c>
      <c r="AJ69" s="121">
        <f t="shared" ref="AJ69:BK69" si="19">AI70</f>
        <v>-302056282.82290006</v>
      </c>
      <c r="AK69" s="121">
        <f t="shared" si="19"/>
        <v>-309912857.81952506</v>
      </c>
      <c r="AL69" s="121">
        <f t="shared" si="19"/>
        <v>-318051076.56615007</v>
      </c>
      <c r="AM69" s="121">
        <f t="shared" si="19"/>
        <v>-326036759.31277508</v>
      </c>
      <c r="AN69" s="121">
        <f t="shared" si="19"/>
        <v>-334027291.6536001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-9456151</v>
      </c>
      <c r="E70" s="121">
        <f t="shared" si="20"/>
        <v>-18851810</v>
      </c>
      <c r="F70" s="121">
        <f t="shared" si="20"/>
        <v>-28284859</v>
      </c>
      <c r="G70" s="121">
        <f t="shared" si="20"/>
        <v>-38484783.700000003</v>
      </c>
      <c r="H70" s="121">
        <f t="shared" si="20"/>
        <v>-47880774.800000004</v>
      </c>
      <c r="I70" s="121">
        <f t="shared" si="20"/>
        <v>-57238112.300000004</v>
      </c>
      <c r="J70" s="121">
        <f t="shared" si="20"/>
        <v>-66622627</v>
      </c>
      <c r="K70" s="121">
        <f t="shared" si="20"/>
        <v>-75983678.099999994</v>
      </c>
      <c r="L70" s="121">
        <f t="shared" si="20"/>
        <v>-85321431.399999991</v>
      </c>
      <c r="M70" s="121">
        <f t="shared" si="20"/>
        <v>-94682309.699999988</v>
      </c>
      <c r="N70" s="121">
        <f t="shared" si="20"/>
        <v>-104005212.99999999</v>
      </c>
      <c r="O70" s="121">
        <f t="shared" si="20"/>
        <v>-113413815.59999998</v>
      </c>
      <c r="P70" s="121">
        <f t="shared" si="20"/>
        <v>-124488619.27499998</v>
      </c>
      <c r="Q70" s="121">
        <f t="shared" si="20"/>
        <v>-135431797.79999998</v>
      </c>
      <c r="R70" s="121">
        <f t="shared" si="20"/>
        <v>-146171416.22499999</v>
      </c>
      <c r="S70" s="121">
        <f t="shared" si="20"/>
        <v>-156895324.65000001</v>
      </c>
      <c r="T70" s="121">
        <f t="shared" si="20"/>
        <v>-167655286.125</v>
      </c>
      <c r="U70" s="121">
        <f t="shared" si="20"/>
        <v>-178331885.90000001</v>
      </c>
      <c r="V70" s="121">
        <f t="shared" si="20"/>
        <v>-187924349.32500002</v>
      </c>
      <c r="W70" s="121">
        <f t="shared" si="20"/>
        <v>-197601240.80000001</v>
      </c>
      <c r="X70" s="121">
        <f t="shared" si="20"/>
        <v>-207183579.32500002</v>
      </c>
      <c r="Y70" s="121">
        <f t="shared" si="20"/>
        <v>-216908017.85000002</v>
      </c>
      <c r="Z70" s="121">
        <f t="shared" si="20"/>
        <v>-226536901.37500003</v>
      </c>
      <c r="AA70" s="121">
        <f t="shared" si="20"/>
        <v>-236100670.05000004</v>
      </c>
      <c r="AB70" s="121">
        <f t="shared" si="20"/>
        <v>-244733187.35712504</v>
      </c>
      <c r="AC70" s="121">
        <f t="shared" si="20"/>
        <v>-253293250.35375005</v>
      </c>
      <c r="AD70" s="121">
        <f t="shared" si="20"/>
        <v>-261537375.56897506</v>
      </c>
      <c r="AE70" s="121">
        <f t="shared" si="20"/>
        <v>-269701034.96420008</v>
      </c>
      <c r="AF70" s="121">
        <f t="shared" si="20"/>
        <v>-277939407.85582507</v>
      </c>
      <c r="AG70" s="121">
        <f t="shared" si="20"/>
        <v>-286064170.28605008</v>
      </c>
      <c r="AH70" s="121">
        <f t="shared" si="20"/>
        <v>-293946040.93127507</v>
      </c>
      <c r="AI70" s="121">
        <f t="shared" si="20"/>
        <v>-302056282.82290006</v>
      </c>
      <c r="AJ70" s="121">
        <f t="shared" ref="AJ70:BK70" si="21">AJ69+AJ67</f>
        <v>-309912857.81952506</v>
      </c>
      <c r="AK70" s="121">
        <f t="shared" si="21"/>
        <v>-318051076.56615007</v>
      </c>
      <c r="AL70" s="121">
        <f t="shared" si="21"/>
        <v>-326036759.31277508</v>
      </c>
      <c r="AM70" s="121">
        <f t="shared" si="21"/>
        <v>-334027291.6536001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47852182.800000004</v>
      </c>
      <c r="E7" s="121">
        <f>P50</f>
        <v>43481509.050000004</v>
      </c>
      <c r="F7" s="121">
        <f>AB50</f>
        <v>-79205345.399999991</v>
      </c>
      <c r="G7" s="121">
        <f>AN50</f>
        <v>-177131967.00359997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712130.58999999962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47852182.800000004</v>
      </c>
      <c r="E10" s="121">
        <f>P53</f>
        <v>44137129.050000004</v>
      </c>
      <c r="F10" s="121">
        <f>AB53</f>
        <v>-78088460.399999991</v>
      </c>
      <c r="G10" s="121">
        <f>SUM(G7:G9)</f>
        <v>-174566470.41359997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785000</v>
      </c>
      <c r="F13" s="121">
        <f>AB56</f>
        <v>792000</v>
      </c>
      <c r="G13" s="121">
        <f>AN56</f>
        <v>786500</v>
      </c>
      <c r="H13" s="121">
        <f>AZ56</f>
        <v>786500</v>
      </c>
      <c r="I13" s="121">
        <f>BL56</f>
        <v>786500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-121074.99999999997</v>
      </c>
      <c r="F14" s="121">
        <f>AB57</f>
        <v>-278775</v>
      </c>
      <c r="G14" s="121">
        <f>AN57</f>
        <v>-437083.33333333331</v>
      </c>
      <c r="H14" s="121">
        <f>AZ57</f>
        <v>-595483.33333333326</v>
      </c>
      <c r="I14" s="121">
        <f>BL57</f>
        <v>-753883.33333333326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663925</v>
      </c>
      <c r="F15" s="121">
        <f>AB58</f>
        <v>513225</v>
      </c>
      <c r="G15" s="121">
        <f>AN58</f>
        <v>349416.66666666669</v>
      </c>
      <c r="H15" s="121">
        <f>AZ58</f>
        <v>191016.66666666674</v>
      </c>
      <c r="I15" s="121">
        <f>BL58</f>
        <v>32616.666666666744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47852182.800000004</v>
      </c>
      <c r="E17" s="121">
        <f>E15+E10</f>
        <v>44801054.050000004</v>
      </c>
      <c r="F17" s="121">
        <f>F15+F10</f>
        <v>-77575235.399999991</v>
      </c>
      <c r="G17" s="121">
        <f>G15+G10</f>
        <v>-174217053.74693331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47880774.800000004</v>
      </c>
      <c r="E34" s="121">
        <f>P77</f>
        <v>156895324.65000001</v>
      </c>
      <c r="F34" s="121">
        <f>AB77</f>
        <v>156895324.65000001</v>
      </c>
      <c r="G34" s="121">
        <f>AN77</f>
        <v>156895324.65000001</v>
      </c>
      <c r="H34" s="121">
        <f>AZ77</f>
        <v>156895324.65000001</v>
      </c>
      <c r="I34" s="121">
        <f>BL77</f>
        <v>156895324.65000001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-103170894.66666669</v>
      </c>
      <c r="F35" s="121">
        <f>AB78</f>
        <v>-225339246.37500006</v>
      </c>
      <c r="G35" s="121">
        <f>AN78</f>
        <v>-324472059.59610838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-9367375.9333333336</v>
      </c>
      <c r="F36" s="121">
        <f>AB79</f>
        <v>-9760473.6750000007</v>
      </c>
      <c r="G36" s="121">
        <f>AN79</f>
        <v>-8194172.8008250007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47852182.800000004</v>
      </c>
      <c r="E37" s="121">
        <f>P80</f>
        <v>44357054.049999982</v>
      </c>
      <c r="F37" s="121">
        <f>AB80</f>
        <v>-78204395.400000051</v>
      </c>
      <c r="G37" s="121">
        <f>AN80</f>
        <v>-175770907.74693337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47852182.800000004</v>
      </c>
      <c r="E39" s="121">
        <f>E37+E31</f>
        <v>44801054.049999982</v>
      </c>
      <c r="F39" s="121">
        <f>F37+F31</f>
        <v>-77575235.400000051</v>
      </c>
      <c r="G39" s="121">
        <f>G37+G31</f>
        <v>-174217053.74693337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47852182.800000004</v>
      </c>
      <c r="E50" s="121">
        <f>IF($D42="Y",'FIN-CASHFLOW_CWS'!D58,'FIN-CASHFLOW_CWS'!D70)</f>
        <v>38424623.800000004</v>
      </c>
      <c r="F50" s="121">
        <f>IF($D42="Y",'FIN-CASHFLOW_CWS'!E58,'FIN-CASHFLOW_CWS'!E70)</f>
        <v>29028964.800000004</v>
      </c>
      <c r="G50" s="121">
        <f>IF($D42="Y",'FIN-CASHFLOW_CWS'!F58,'FIN-CASHFLOW_CWS'!F70)</f>
        <v>19595915.800000004</v>
      </c>
      <c r="H50" s="121">
        <f>IF($D42="Y",'FIN-CASHFLOW_CWS'!G58,'FIN-CASHFLOW_CWS'!G70)</f>
        <v>9395991.1000000052</v>
      </c>
      <c r="I50" s="121">
        <f>IF($D42="Y",'FIN-CASHFLOW_CWS'!H58,'FIN-CASHFLOW_CWS'!H70)</f>
        <v>56124438.199999988</v>
      </c>
      <c r="J50" s="121">
        <f>IF($D42="Y",'FIN-CASHFLOW_CWS'!I58,'FIN-CASHFLOW_CWS'!I70)</f>
        <v>46767100.699999988</v>
      </c>
      <c r="K50" s="121">
        <f>IF($D42="Y",'FIN-CASHFLOW_CWS'!J58,'FIN-CASHFLOW_CWS'!J70)</f>
        <v>37382585.999999985</v>
      </c>
      <c r="L50" s="121">
        <f>IF($D42="Y",'FIN-CASHFLOW_CWS'!K58,'FIN-CASHFLOW_CWS'!K70)</f>
        <v>28021534.899999984</v>
      </c>
      <c r="M50" s="121">
        <f>IF($D42="Y",'FIN-CASHFLOW_CWS'!L58,'FIN-CASHFLOW_CWS'!L70)</f>
        <v>18683781.599999983</v>
      </c>
      <c r="N50" s="121">
        <f>IF($D42="Y",'FIN-CASHFLOW_CWS'!M58,'FIN-CASHFLOW_CWS'!M70)</f>
        <v>9322903.2999999821</v>
      </c>
      <c r="O50" s="121">
        <f>IF($D42="Y",'FIN-CASHFLOW_CWS'!N58,'FIN-CASHFLOW_CWS'!N70)</f>
        <v>52890111.650000006</v>
      </c>
      <c r="P50" s="121">
        <f>IF($D42="Y",'FIN-CASHFLOW_CWS'!O58,'FIN-CASHFLOW_CWS'!O70)</f>
        <v>43481509.050000004</v>
      </c>
      <c r="Q50" s="121">
        <f>IF($D42="Y",'FIN-CASHFLOW_CWS'!P58,'FIN-CASHFLOW_CWS'!P70)</f>
        <v>32406705.375000004</v>
      </c>
      <c r="R50" s="121">
        <f>IF($D42="Y",'FIN-CASHFLOW_CWS'!Q58,'FIN-CASHFLOW_CWS'!Q70)</f>
        <v>21463526.850000001</v>
      </c>
      <c r="S50" s="121">
        <f>IF($D42="Y",'FIN-CASHFLOW_CWS'!R58,'FIN-CASHFLOW_CWS'!R70)</f>
        <v>10723908.425000001</v>
      </c>
      <c r="T50" s="121">
        <f>IF($D42="Y",'FIN-CASHFLOW_CWS'!S58,'FIN-CASHFLOW_CWS'!S70)</f>
        <v>0</v>
      </c>
      <c r="U50" s="121">
        <f>IF($D42="Y",'FIN-CASHFLOW_CWS'!T58,'FIN-CASHFLOW_CWS'!T70)</f>
        <v>-10759961.475</v>
      </c>
      <c r="V50" s="121">
        <f>IF($D42="Y",'FIN-CASHFLOW_CWS'!U58,'FIN-CASHFLOW_CWS'!U70)</f>
        <v>-21436561.25</v>
      </c>
      <c r="W50" s="121">
        <f>IF($D42="Y",'FIN-CASHFLOW_CWS'!V58,'FIN-CASHFLOW_CWS'!V70)</f>
        <v>-31029024.675000001</v>
      </c>
      <c r="X50" s="121">
        <f>IF($D42="Y",'FIN-CASHFLOW_CWS'!W58,'FIN-CASHFLOW_CWS'!W70)</f>
        <v>-40705916.149999999</v>
      </c>
      <c r="Y50" s="121">
        <f>IF($D42="Y",'FIN-CASHFLOW_CWS'!X58,'FIN-CASHFLOW_CWS'!X70)</f>
        <v>-50288254.674999997</v>
      </c>
      <c r="Z50" s="121">
        <f>IF($D42="Y",'FIN-CASHFLOW_CWS'!Y58,'FIN-CASHFLOW_CWS'!Y70)</f>
        <v>-60012693.199999996</v>
      </c>
      <c r="AA50" s="121">
        <f>IF($D42="Y",'FIN-CASHFLOW_CWS'!Z58,'FIN-CASHFLOW_CWS'!Z70)</f>
        <v>-69641576.724999994</v>
      </c>
      <c r="AB50" s="121">
        <f>IF($D42="Y",'FIN-CASHFLOW_CWS'!AA58,'FIN-CASHFLOW_CWS'!AA70)</f>
        <v>-79205345.399999991</v>
      </c>
      <c r="AC50" s="121">
        <f>IF($D42="Y",'FIN-CASHFLOW_CWS'!AB58,'FIN-CASHFLOW_CWS'!AB70)</f>
        <v>-87837862.707124993</v>
      </c>
      <c r="AD50" s="121">
        <f>IF($D42="Y",'FIN-CASHFLOW_CWS'!AC58,'FIN-CASHFLOW_CWS'!AC70)</f>
        <v>-96397925.703749985</v>
      </c>
      <c r="AE50" s="121">
        <f>IF($D42="Y",'FIN-CASHFLOW_CWS'!AD58,'FIN-CASHFLOW_CWS'!AD70)</f>
        <v>-104642050.91897498</v>
      </c>
      <c r="AF50" s="121">
        <f>IF($D42="Y",'FIN-CASHFLOW_CWS'!AE58,'FIN-CASHFLOW_CWS'!AE70)</f>
        <v>-112805710.31419998</v>
      </c>
      <c r="AG50" s="121">
        <f>IF($D42="Y",'FIN-CASHFLOW_CWS'!AF58,'FIN-CASHFLOW_CWS'!AF70)</f>
        <v>-121044083.20582499</v>
      </c>
      <c r="AH50" s="121">
        <f>IF($D42="Y",'FIN-CASHFLOW_CWS'!AG58,'FIN-CASHFLOW_CWS'!AG70)</f>
        <v>-129168845.63604999</v>
      </c>
      <c r="AI50" s="121">
        <f>IF($D42="Y",'FIN-CASHFLOW_CWS'!AH58,'FIN-CASHFLOW_CWS'!AH70)</f>
        <v>-137050716.28127497</v>
      </c>
      <c r="AJ50" s="121">
        <f>IF($D42="Y",'FIN-CASHFLOW_CWS'!AI58,'FIN-CASHFLOW_CWS'!AI70)</f>
        <v>-145160958.17289996</v>
      </c>
      <c r="AK50" s="121">
        <f>IF($D42="Y",'FIN-CASHFLOW_CWS'!AJ58,'FIN-CASHFLOW_CWS'!AJ70)</f>
        <v>-153017533.16952497</v>
      </c>
      <c r="AL50" s="121">
        <f>IF($D42="Y",'FIN-CASHFLOW_CWS'!AK58,'FIN-CASHFLOW_CWS'!AK70)</f>
        <v>-161155751.91614997</v>
      </c>
      <c r="AM50" s="121">
        <f>IF($D42="Y",'FIN-CASHFLOW_CWS'!AL58,'FIN-CASHFLOW_CWS'!AL70)</f>
        <v>-169141434.66277498</v>
      </c>
      <c r="AN50" s="121">
        <f>IF($D42="Y",'FIN-CASHFLOW_CWS'!AM58,'FIN-CASHFLOW_CWS'!AM70)</f>
        <v>-177131967.00359997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1151774.05</v>
      </c>
      <c r="AE51" s="121">
        <f>'REV-AR_CWS'!AD19</f>
        <v>1298321.8699999999</v>
      </c>
      <c r="AF51" s="121">
        <f>'REV-AR_CWS'!AE19</f>
        <v>1298321.8700000001</v>
      </c>
      <c r="AG51" s="121">
        <f>'REV-AR_CWS'!AF19</f>
        <v>1412812.7999999998</v>
      </c>
      <c r="AH51" s="121">
        <f>'REV-AR_CWS'!AG19</f>
        <v>1559360.6199999999</v>
      </c>
      <c r="AI51" s="121">
        <f>'REV-AR_CWS'!AH19</f>
        <v>1298321.8700000001</v>
      </c>
      <c r="AJ51" s="121">
        <f>'REV-AR_CWS'!AI19</f>
        <v>1412812.7999999998</v>
      </c>
      <c r="AK51" s="121">
        <f>'REV-AR_CWS'!AJ19</f>
        <v>1151774.0499999996</v>
      </c>
      <c r="AL51" s="121">
        <f>'REV-AR_CWS'!AK19</f>
        <v>1151774.0499999996</v>
      </c>
      <c r="AM51" s="121">
        <f>'REV-AR_CWS'!AL19</f>
        <v>1151774.0499999996</v>
      </c>
      <c r="AN51" s="121">
        <f>'REV-AR_CWS'!AM19</f>
        <v>712130.58999999962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458</v>
      </c>
      <c r="C53" s="135"/>
      <c r="D53" s="121">
        <f>SUM(D50:D52)</f>
        <v>47852182.800000004</v>
      </c>
      <c r="E53" s="121">
        <f>SUM(E50:E52)</f>
        <v>38484623.800000004</v>
      </c>
      <c r="F53" s="121">
        <f t="shared" ref="F53:BL53" si="3">SUM(F50:F52)</f>
        <v>29160964.800000004</v>
      </c>
      <c r="G53" s="121">
        <f t="shared" si="3"/>
        <v>19811915.800000004</v>
      </c>
      <c r="H53" s="121">
        <f t="shared" si="3"/>
        <v>9764181.1000000052</v>
      </c>
      <c r="I53" s="121">
        <f t="shared" si="3"/>
        <v>56509008.199999988</v>
      </c>
      <c r="J53" s="121">
        <f t="shared" si="3"/>
        <v>47132050.699999988</v>
      </c>
      <c r="K53" s="121">
        <f t="shared" si="3"/>
        <v>37702775.999999985</v>
      </c>
      <c r="L53" s="121">
        <f t="shared" si="3"/>
        <v>28334104.899999984</v>
      </c>
      <c r="M53" s="121">
        <f t="shared" si="3"/>
        <v>18937091.599999983</v>
      </c>
      <c r="N53" s="121">
        <f t="shared" si="3"/>
        <v>9660213.2999999821</v>
      </c>
      <c r="O53" s="121">
        <f t="shared" si="3"/>
        <v>53383421.650000006</v>
      </c>
      <c r="P53" s="121">
        <f t="shared" si="3"/>
        <v>44137129.050000004</v>
      </c>
      <c r="Q53" s="121">
        <f t="shared" si="3"/>
        <v>33446550.375000004</v>
      </c>
      <c r="R53" s="121">
        <f t="shared" si="3"/>
        <v>22789596.850000001</v>
      </c>
      <c r="S53" s="121">
        <f t="shared" si="3"/>
        <v>12161793.425000001</v>
      </c>
      <c r="T53" s="121">
        <f t="shared" si="3"/>
        <v>1437885</v>
      </c>
      <c r="U53" s="121">
        <f t="shared" si="3"/>
        <v>-9258946.4749999996</v>
      </c>
      <c r="V53" s="121">
        <f t="shared" si="3"/>
        <v>-19959621.25</v>
      </c>
      <c r="W53" s="121">
        <f t="shared" si="3"/>
        <v>-29719539.675000001</v>
      </c>
      <c r="X53" s="121">
        <f t="shared" si="3"/>
        <v>-39397501.149999999</v>
      </c>
      <c r="Y53" s="121">
        <f t="shared" si="3"/>
        <v>-49180464.674999997</v>
      </c>
      <c r="Z53" s="121">
        <f t="shared" si="3"/>
        <v>-58943423.199999996</v>
      </c>
      <c r="AA53" s="121">
        <f t="shared" si="3"/>
        <v>-68495266.724999994</v>
      </c>
      <c r="AB53" s="121">
        <f t="shared" si="3"/>
        <v>-78088460.399999991</v>
      </c>
      <c r="AC53" s="121">
        <f t="shared" si="3"/>
        <v>-86181226.907124996</v>
      </c>
      <c r="AD53" s="121">
        <f t="shared" si="3"/>
        <v>-94213689.653749987</v>
      </c>
      <c r="AE53" s="121">
        <f t="shared" si="3"/>
        <v>-102223313.04897498</v>
      </c>
      <c r="AF53" s="121">
        <f t="shared" si="3"/>
        <v>-110386972.44419998</v>
      </c>
      <c r="AG53" s="121">
        <f t="shared" si="3"/>
        <v>-118510854.40582499</v>
      </c>
      <c r="AH53" s="121">
        <f t="shared" si="3"/>
        <v>-126621000.01604998</v>
      </c>
      <c r="AI53" s="121">
        <f t="shared" si="3"/>
        <v>-134807886.41127497</v>
      </c>
      <c r="AJ53" s="121">
        <f t="shared" si="3"/>
        <v>-142891591.37289995</v>
      </c>
      <c r="AK53" s="121">
        <f t="shared" si="3"/>
        <v>-151141136.11952496</v>
      </c>
      <c r="AL53" s="121">
        <f t="shared" si="3"/>
        <v>-159162082.86614996</v>
      </c>
      <c r="AM53" s="121">
        <f t="shared" si="3"/>
        <v>-166751972.61277497</v>
      </c>
      <c r="AN53" s="121">
        <f t="shared" si="3"/>
        <v>-174566470.41359997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39500</v>
      </c>
      <c r="F56" s="121">
        <f>'CAPEX-FA_CWS '!E19</f>
        <v>75000</v>
      </c>
      <c r="G56" s="121">
        <f>'CAPEX-FA_CWS '!F19</f>
        <v>85000</v>
      </c>
      <c r="H56" s="121">
        <f>'CAPEX-FA_CWS '!G19</f>
        <v>785000</v>
      </c>
      <c r="I56" s="121">
        <f>'CAPEX-FA_CWS '!H19</f>
        <v>785000</v>
      </c>
      <c r="J56" s="121">
        <f>'CAPEX-FA_CWS '!I19</f>
        <v>785000</v>
      </c>
      <c r="K56" s="121">
        <f>'CAPEX-FA_CWS '!J19</f>
        <v>785000</v>
      </c>
      <c r="L56" s="121">
        <f>'CAPEX-FA_CWS '!K19</f>
        <v>785000</v>
      </c>
      <c r="M56" s="121">
        <f>'CAPEX-FA_CWS '!L19</f>
        <v>785000</v>
      </c>
      <c r="N56" s="121">
        <f>'CAPEX-FA_CWS '!M19</f>
        <v>785000</v>
      </c>
      <c r="O56" s="121">
        <f>'CAPEX-FA_CWS '!N19</f>
        <v>785000</v>
      </c>
      <c r="P56" s="121">
        <f>'CAPEX-FA_CWS '!O19</f>
        <v>785000</v>
      </c>
      <c r="Q56" s="121">
        <f>'CAPEX-FA_CWS '!P19</f>
        <v>785000</v>
      </c>
      <c r="R56" s="121">
        <f>'CAPEX-FA_CWS '!Q19</f>
        <v>785000</v>
      </c>
      <c r="S56" s="121">
        <f>'CAPEX-FA_CWS '!R19</f>
        <v>785000</v>
      </c>
      <c r="T56" s="121">
        <f>'CAPEX-FA_CWS '!S19</f>
        <v>785000</v>
      </c>
      <c r="U56" s="121">
        <f>'CAPEX-FA_CWS '!T19</f>
        <v>785000</v>
      </c>
      <c r="V56" s="121">
        <f>'CAPEX-FA_CWS '!U19</f>
        <v>785000</v>
      </c>
      <c r="W56" s="121">
        <f>'CAPEX-FA_CWS '!V19</f>
        <v>792000</v>
      </c>
      <c r="X56" s="121">
        <f>'CAPEX-FA_CWS '!W19</f>
        <v>792000</v>
      </c>
      <c r="Y56" s="121">
        <f>'CAPEX-FA_CWS '!X19</f>
        <v>792000</v>
      </c>
      <c r="Z56" s="121">
        <f>'CAPEX-FA_CWS '!Y19</f>
        <v>792000</v>
      </c>
      <c r="AA56" s="121">
        <f>'CAPEX-FA_CWS '!Z19</f>
        <v>792000</v>
      </c>
      <c r="AB56" s="121">
        <f>'CAPEX-FA_CWS '!AA19</f>
        <v>792000</v>
      </c>
      <c r="AC56" s="121">
        <f>'CAPEX-FA_CWS '!AB19</f>
        <v>786500</v>
      </c>
      <c r="AD56" s="121">
        <f>'CAPEX-FA_CWS '!AC19</f>
        <v>786500</v>
      </c>
      <c r="AE56" s="121">
        <f>'CAPEX-FA_CWS '!AD19</f>
        <v>786500</v>
      </c>
      <c r="AF56" s="121">
        <f>'CAPEX-FA_CWS '!AE19</f>
        <v>786500</v>
      </c>
      <c r="AG56" s="121">
        <f>'CAPEX-FA_CWS '!AF19</f>
        <v>786500</v>
      </c>
      <c r="AH56" s="121">
        <f>'CAPEX-FA_CWS '!AG19</f>
        <v>786500</v>
      </c>
      <c r="AI56" s="121">
        <f>'CAPEX-FA_CWS '!AH19</f>
        <v>786500</v>
      </c>
      <c r="AJ56" s="121">
        <f>'CAPEX-FA_CWS '!AI19</f>
        <v>786500</v>
      </c>
      <c r="AK56" s="121">
        <f>'CAPEX-FA_CWS '!AJ19</f>
        <v>786500</v>
      </c>
      <c r="AL56" s="121">
        <f>'CAPEX-FA_CWS '!AK19</f>
        <v>786500</v>
      </c>
      <c r="AM56" s="121">
        <f>'CAPEX-FA_CWS '!AL19</f>
        <v>786500</v>
      </c>
      <c r="AN56" s="121">
        <f>'CAPEX-FA_CWS '!AM19</f>
        <v>786500</v>
      </c>
      <c r="AO56" s="121">
        <f>'CAPEX-FA_CWS '!AN19</f>
        <v>786500</v>
      </c>
      <c r="AP56" s="121">
        <f>'CAPEX-FA_CWS '!AO19</f>
        <v>786500</v>
      </c>
      <c r="AQ56" s="121">
        <f>'CAPEX-FA_CWS '!AP19</f>
        <v>786500</v>
      </c>
      <c r="AR56" s="121">
        <f>'CAPEX-FA_CWS '!AQ19</f>
        <v>786500</v>
      </c>
      <c r="AS56" s="121">
        <f>'CAPEX-FA_CWS '!AR19</f>
        <v>786500</v>
      </c>
      <c r="AT56" s="121">
        <f>'CAPEX-FA_CWS '!AS19</f>
        <v>786500</v>
      </c>
      <c r="AU56" s="121">
        <f>'CAPEX-FA_CWS '!AT19</f>
        <v>786500</v>
      </c>
      <c r="AV56" s="121">
        <f>'CAPEX-FA_CWS '!AU19</f>
        <v>786500</v>
      </c>
      <c r="AW56" s="121">
        <f>'CAPEX-FA_CWS '!AV19</f>
        <v>786500</v>
      </c>
      <c r="AX56" s="121">
        <f>'CAPEX-FA_CWS '!AW19</f>
        <v>786500</v>
      </c>
      <c r="AY56" s="121">
        <f>'CAPEX-FA_CWS '!AX19</f>
        <v>786500</v>
      </c>
      <c r="AZ56" s="121">
        <f>'CAPEX-FA_CWS '!AY19</f>
        <v>786500</v>
      </c>
      <c r="BA56" s="121">
        <f>'CAPEX-FA_CWS '!AZ19</f>
        <v>786500</v>
      </c>
      <c r="BB56" s="121">
        <f>'CAPEX-FA_CWS '!BA19</f>
        <v>786500</v>
      </c>
      <c r="BC56" s="121">
        <f>'CAPEX-FA_CWS '!BB19</f>
        <v>786500</v>
      </c>
      <c r="BD56" s="121">
        <f>'CAPEX-FA_CWS '!BC19</f>
        <v>786500</v>
      </c>
      <c r="BE56" s="121">
        <f>'CAPEX-FA_CWS '!BD19</f>
        <v>786500</v>
      </c>
      <c r="BF56" s="121">
        <f>'CAPEX-FA_CWS '!BE19</f>
        <v>786500</v>
      </c>
      <c r="BG56" s="121">
        <f>'CAPEX-FA_CWS '!BF19</f>
        <v>786500</v>
      </c>
      <c r="BH56" s="121">
        <f>'CAPEX-FA_CWS '!BG19</f>
        <v>786500</v>
      </c>
      <c r="BI56" s="121">
        <f>'CAPEX-FA_CWS '!BH19</f>
        <v>786500</v>
      </c>
      <c r="BJ56" s="121">
        <f>'CAPEX-FA_CWS '!BI19</f>
        <v>786500</v>
      </c>
      <c r="BK56" s="121">
        <f>'CAPEX-FA_CWS '!BJ19</f>
        <v>786500</v>
      </c>
      <c r="BL56" s="121">
        <f>'CAPEX-FA_CWS '!BK19</f>
        <v>786500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-658.33333333333337</v>
      </c>
      <c r="F57" s="121">
        <f>'CAPEX-FA_CWS '!E22</f>
        <v>-1908.3333333333335</v>
      </c>
      <c r="G57" s="121">
        <f>'CAPEX-FA_CWS '!F22</f>
        <v>-3325</v>
      </c>
      <c r="H57" s="121">
        <f>'CAPEX-FA_CWS '!G22</f>
        <v>-16408.333333333332</v>
      </c>
      <c r="I57" s="121">
        <f>'CAPEX-FA_CWS '!H22</f>
        <v>-29491.666666666664</v>
      </c>
      <c r="J57" s="121">
        <f>'CAPEX-FA_CWS '!I22</f>
        <v>-42575</v>
      </c>
      <c r="K57" s="121">
        <f>'CAPEX-FA_CWS '!J22</f>
        <v>-55658.333333333328</v>
      </c>
      <c r="L57" s="121">
        <f>'CAPEX-FA_CWS '!K22</f>
        <v>-68741.666666666657</v>
      </c>
      <c r="M57" s="121">
        <f>'CAPEX-FA_CWS '!L22</f>
        <v>-81824.999999999985</v>
      </c>
      <c r="N57" s="121">
        <f>'CAPEX-FA_CWS '!M22</f>
        <v>-94908.333333333314</v>
      </c>
      <c r="O57" s="121">
        <f>'CAPEX-FA_CWS '!N22</f>
        <v>-107991.66666666664</v>
      </c>
      <c r="P57" s="121">
        <f>'CAPEX-FA_CWS '!O22</f>
        <v>-121074.99999999997</v>
      </c>
      <c r="Q57" s="121">
        <f>'CAPEX-FA_CWS '!P22</f>
        <v>-134158.33333333331</v>
      </c>
      <c r="R57" s="121">
        <f>'CAPEX-FA_CWS '!Q22</f>
        <v>-147241.66666666666</v>
      </c>
      <c r="S57" s="121">
        <f>'CAPEX-FA_CWS '!R22</f>
        <v>-160325</v>
      </c>
      <c r="T57" s="121">
        <f>'CAPEX-FA_CWS '!S22</f>
        <v>-173408.33333333334</v>
      </c>
      <c r="U57" s="121">
        <f>'CAPEX-FA_CWS '!T22</f>
        <v>-186491.66666666669</v>
      </c>
      <c r="V57" s="121">
        <f>'CAPEX-FA_CWS '!U22</f>
        <v>-199575.00000000003</v>
      </c>
      <c r="W57" s="121">
        <f>'CAPEX-FA_CWS '!V22</f>
        <v>-212775.00000000003</v>
      </c>
      <c r="X57" s="121">
        <f>'CAPEX-FA_CWS '!W22</f>
        <v>-225975.00000000003</v>
      </c>
      <c r="Y57" s="121">
        <f>'CAPEX-FA_CWS '!X22</f>
        <v>-239175.00000000003</v>
      </c>
      <c r="Z57" s="121">
        <f>'CAPEX-FA_CWS '!Y22</f>
        <v>-252375.00000000003</v>
      </c>
      <c r="AA57" s="121">
        <f>'CAPEX-FA_CWS '!Z22</f>
        <v>-265575</v>
      </c>
      <c r="AB57" s="121">
        <f>'CAPEX-FA_CWS '!AA22</f>
        <v>-278775</v>
      </c>
      <c r="AC57" s="121">
        <f>'CAPEX-FA_CWS '!AB22</f>
        <v>-291883.33333333331</v>
      </c>
      <c r="AD57" s="121">
        <f>'CAPEX-FA_CWS '!AC22</f>
        <v>-305083.33333333331</v>
      </c>
      <c r="AE57" s="121">
        <f>'CAPEX-FA_CWS '!AD22</f>
        <v>-318283.33333333331</v>
      </c>
      <c r="AF57" s="121">
        <f>'CAPEX-FA_CWS '!AE22</f>
        <v>-331483.33333333331</v>
      </c>
      <c r="AG57" s="121">
        <f>'CAPEX-FA_CWS '!AF22</f>
        <v>-344683.33333333331</v>
      </c>
      <c r="AH57" s="121">
        <f>'CAPEX-FA_CWS '!AG22</f>
        <v>-357883.33333333331</v>
      </c>
      <c r="AI57" s="121">
        <f>'CAPEX-FA_CWS '!AH22</f>
        <v>-371083.33333333331</v>
      </c>
      <c r="AJ57" s="121">
        <f>'CAPEX-FA_CWS '!AI22</f>
        <v>-384283.33333333331</v>
      </c>
      <c r="AK57" s="121">
        <f>'CAPEX-FA_CWS '!AJ22</f>
        <v>-397483.33333333331</v>
      </c>
      <c r="AL57" s="121">
        <f>'CAPEX-FA_CWS '!AK22</f>
        <v>-410683.33333333331</v>
      </c>
      <c r="AM57" s="121">
        <f>'CAPEX-FA_CWS '!AL22</f>
        <v>-423883.33333333331</v>
      </c>
      <c r="AN57" s="121">
        <f>'CAPEX-FA_CWS '!AM22</f>
        <v>-437083.33333333331</v>
      </c>
      <c r="AO57" s="121">
        <f>'CAPEX-FA_CWS '!AN22</f>
        <v>-450283.33333333331</v>
      </c>
      <c r="AP57" s="121">
        <f>'CAPEX-FA_CWS '!AO22</f>
        <v>-463483.33333333331</v>
      </c>
      <c r="AQ57" s="121">
        <f>'CAPEX-FA_CWS '!AP22</f>
        <v>-476683.33333333331</v>
      </c>
      <c r="AR57" s="121">
        <f>'CAPEX-FA_CWS '!AQ22</f>
        <v>-489883.33333333331</v>
      </c>
      <c r="AS57" s="121">
        <f>'CAPEX-FA_CWS '!AR22</f>
        <v>-503083.33333333331</v>
      </c>
      <c r="AT57" s="121">
        <f>'CAPEX-FA_CWS '!AS22</f>
        <v>-516283.33333333331</v>
      </c>
      <c r="AU57" s="121">
        <f>'CAPEX-FA_CWS '!AT22</f>
        <v>-529483.33333333326</v>
      </c>
      <c r="AV57" s="121">
        <f>'CAPEX-FA_CWS '!AU22</f>
        <v>-542683.33333333326</v>
      </c>
      <c r="AW57" s="121">
        <f>'CAPEX-FA_CWS '!AV22</f>
        <v>-555883.33333333326</v>
      </c>
      <c r="AX57" s="121">
        <f>'CAPEX-FA_CWS '!AW22</f>
        <v>-569083.33333333326</v>
      </c>
      <c r="AY57" s="121">
        <f>'CAPEX-FA_CWS '!AX22</f>
        <v>-582283.33333333326</v>
      </c>
      <c r="AZ57" s="121">
        <f>'CAPEX-FA_CWS '!AY22</f>
        <v>-595483.33333333326</v>
      </c>
      <c r="BA57" s="121">
        <f>'CAPEX-FA_CWS '!AZ22</f>
        <v>-608683.33333333326</v>
      </c>
      <c r="BB57" s="121">
        <f>'CAPEX-FA_CWS '!BA22</f>
        <v>-621883.33333333326</v>
      </c>
      <c r="BC57" s="121">
        <f>'CAPEX-FA_CWS '!BB22</f>
        <v>-635083.33333333326</v>
      </c>
      <c r="BD57" s="121">
        <f>'CAPEX-FA_CWS '!BC22</f>
        <v>-648283.33333333326</v>
      </c>
      <c r="BE57" s="121">
        <f>'CAPEX-FA_CWS '!BD22</f>
        <v>-661483.33333333326</v>
      </c>
      <c r="BF57" s="121">
        <f>'CAPEX-FA_CWS '!BE22</f>
        <v>-674683.33333333326</v>
      </c>
      <c r="BG57" s="121">
        <f>'CAPEX-FA_CWS '!BF22</f>
        <v>-687883.33333333326</v>
      </c>
      <c r="BH57" s="121">
        <f>'CAPEX-FA_CWS '!BG22</f>
        <v>-701083.33333333326</v>
      </c>
      <c r="BI57" s="121">
        <f>'CAPEX-FA_CWS '!BH22</f>
        <v>-714283.33333333326</v>
      </c>
      <c r="BJ57" s="121">
        <f>'CAPEX-FA_CWS '!BI22</f>
        <v>-727483.33333333326</v>
      </c>
      <c r="BK57" s="121">
        <f>'CAPEX-FA_CWS '!BJ22</f>
        <v>-740683.33333333326</v>
      </c>
      <c r="BL57" s="121">
        <f>'CAPEX-FA_CWS '!BK22</f>
        <v>-753883.33333333326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38841.666666666664</v>
      </c>
      <c r="F58" s="121">
        <f t="shared" ref="F58:BL58" si="4">SUM(F56:F57)</f>
        <v>73091.666666666672</v>
      </c>
      <c r="G58" s="121">
        <f t="shared" si="4"/>
        <v>81675</v>
      </c>
      <c r="H58" s="121">
        <f t="shared" si="4"/>
        <v>768591.66666666663</v>
      </c>
      <c r="I58" s="121">
        <f t="shared" si="4"/>
        <v>755508.33333333337</v>
      </c>
      <c r="J58" s="121">
        <f t="shared" si="4"/>
        <v>742425</v>
      </c>
      <c r="K58" s="121">
        <f t="shared" si="4"/>
        <v>729341.66666666663</v>
      </c>
      <c r="L58" s="121">
        <f t="shared" si="4"/>
        <v>716258.33333333337</v>
      </c>
      <c r="M58" s="121">
        <f t="shared" si="4"/>
        <v>703175</v>
      </c>
      <c r="N58" s="121">
        <f t="shared" si="4"/>
        <v>690091.66666666674</v>
      </c>
      <c r="O58" s="121">
        <f t="shared" si="4"/>
        <v>677008.33333333337</v>
      </c>
      <c r="P58" s="121">
        <f t="shared" si="4"/>
        <v>663925</v>
      </c>
      <c r="Q58" s="121">
        <f t="shared" si="4"/>
        <v>650841.66666666674</v>
      </c>
      <c r="R58" s="121">
        <f t="shared" si="4"/>
        <v>637758.33333333337</v>
      </c>
      <c r="S58" s="121">
        <f t="shared" si="4"/>
        <v>624675</v>
      </c>
      <c r="T58" s="121">
        <f t="shared" si="4"/>
        <v>611591.66666666663</v>
      </c>
      <c r="U58" s="121">
        <f t="shared" si="4"/>
        <v>598508.33333333326</v>
      </c>
      <c r="V58" s="121">
        <f t="shared" si="4"/>
        <v>585425</v>
      </c>
      <c r="W58" s="121">
        <f t="shared" si="4"/>
        <v>579225</v>
      </c>
      <c r="X58" s="121">
        <f t="shared" si="4"/>
        <v>566025</v>
      </c>
      <c r="Y58" s="121">
        <f t="shared" si="4"/>
        <v>552825</v>
      </c>
      <c r="Z58" s="121">
        <f t="shared" si="4"/>
        <v>539625</v>
      </c>
      <c r="AA58" s="121">
        <f t="shared" si="4"/>
        <v>526425</v>
      </c>
      <c r="AB58" s="121">
        <f t="shared" si="4"/>
        <v>513225</v>
      </c>
      <c r="AC58" s="121">
        <f t="shared" si="4"/>
        <v>494616.66666666669</v>
      </c>
      <c r="AD58" s="121">
        <f t="shared" si="4"/>
        <v>481416.66666666669</v>
      </c>
      <c r="AE58" s="121">
        <f t="shared" si="4"/>
        <v>468216.66666666669</v>
      </c>
      <c r="AF58" s="121">
        <f t="shared" si="4"/>
        <v>455016.66666666669</v>
      </c>
      <c r="AG58" s="121">
        <f t="shared" si="4"/>
        <v>441816.66666666669</v>
      </c>
      <c r="AH58" s="121">
        <f t="shared" si="4"/>
        <v>428616.66666666669</v>
      </c>
      <c r="AI58" s="121">
        <f t="shared" si="4"/>
        <v>415416.66666666669</v>
      </c>
      <c r="AJ58" s="121">
        <f t="shared" si="4"/>
        <v>402216.66666666669</v>
      </c>
      <c r="AK58" s="121">
        <f t="shared" si="4"/>
        <v>389016.66666666669</v>
      </c>
      <c r="AL58" s="121">
        <f t="shared" si="4"/>
        <v>375816.66666666669</v>
      </c>
      <c r="AM58" s="121">
        <f t="shared" si="4"/>
        <v>362616.66666666669</v>
      </c>
      <c r="AN58" s="121">
        <f t="shared" si="4"/>
        <v>349416.66666666669</v>
      </c>
      <c r="AO58" s="121">
        <f t="shared" si="4"/>
        <v>336216.66666666669</v>
      </c>
      <c r="AP58" s="121">
        <f t="shared" si="4"/>
        <v>323016.66666666669</v>
      </c>
      <c r="AQ58" s="121">
        <f t="shared" si="4"/>
        <v>309816.66666666669</v>
      </c>
      <c r="AR58" s="121">
        <f t="shared" si="4"/>
        <v>296616.66666666669</v>
      </c>
      <c r="AS58" s="121">
        <f t="shared" si="4"/>
        <v>283416.66666666669</v>
      </c>
      <c r="AT58" s="121">
        <f t="shared" si="4"/>
        <v>270216.66666666669</v>
      </c>
      <c r="AU58" s="121">
        <f t="shared" si="4"/>
        <v>257016.66666666674</v>
      </c>
      <c r="AV58" s="121">
        <f t="shared" si="4"/>
        <v>243816.66666666674</v>
      </c>
      <c r="AW58" s="121">
        <f t="shared" si="4"/>
        <v>230616.66666666674</v>
      </c>
      <c r="AX58" s="121">
        <f t="shared" si="4"/>
        <v>217416.66666666674</v>
      </c>
      <c r="AY58" s="121">
        <f t="shared" si="4"/>
        <v>204216.66666666674</v>
      </c>
      <c r="AZ58" s="121">
        <f t="shared" si="4"/>
        <v>191016.66666666674</v>
      </c>
      <c r="BA58" s="121">
        <f t="shared" si="4"/>
        <v>177816.66666666674</v>
      </c>
      <c r="BB58" s="121">
        <f t="shared" si="4"/>
        <v>164616.66666666674</v>
      </c>
      <c r="BC58" s="121">
        <f t="shared" si="4"/>
        <v>151416.66666666674</v>
      </c>
      <c r="BD58" s="121">
        <f t="shared" si="4"/>
        <v>138216.66666666674</v>
      </c>
      <c r="BE58" s="121">
        <f t="shared" si="4"/>
        <v>125016.66666666674</v>
      </c>
      <c r="BF58" s="121">
        <f t="shared" si="4"/>
        <v>111816.66666666674</v>
      </c>
      <c r="BG58" s="121">
        <f t="shared" si="4"/>
        <v>98616.666666666744</v>
      </c>
      <c r="BH58" s="121">
        <f t="shared" si="4"/>
        <v>85416.666666666744</v>
      </c>
      <c r="BI58" s="121">
        <f t="shared" si="4"/>
        <v>72216.666666666744</v>
      </c>
      <c r="BJ58" s="121">
        <f t="shared" si="4"/>
        <v>59016.666666666744</v>
      </c>
      <c r="BK58" s="121">
        <f t="shared" si="4"/>
        <v>45816.666666666744</v>
      </c>
      <c r="BL58" s="121">
        <f t="shared" si="4"/>
        <v>32616.666666666744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47852182.800000004</v>
      </c>
      <c r="E60" s="121">
        <f t="shared" si="5"/>
        <v>38523465.466666669</v>
      </c>
      <c r="F60" s="121">
        <f t="shared" si="5"/>
        <v>29234056.466666672</v>
      </c>
      <c r="G60" s="121">
        <f t="shared" si="5"/>
        <v>19893590.800000004</v>
      </c>
      <c r="H60" s="121">
        <f t="shared" si="5"/>
        <v>10532772.766666671</v>
      </c>
      <c r="I60" s="121">
        <f t="shared" si="5"/>
        <v>57264516.533333324</v>
      </c>
      <c r="J60" s="121">
        <f t="shared" si="5"/>
        <v>47874475.699999988</v>
      </c>
      <c r="K60" s="121">
        <f t="shared" si="5"/>
        <v>38432117.666666649</v>
      </c>
      <c r="L60" s="121">
        <f t="shared" si="5"/>
        <v>29050363.233333316</v>
      </c>
      <c r="M60" s="121">
        <f t="shared" si="5"/>
        <v>19640266.599999983</v>
      </c>
      <c r="N60" s="121">
        <f t="shared" si="5"/>
        <v>10350304.966666648</v>
      </c>
      <c r="O60" s="121">
        <f t="shared" si="5"/>
        <v>54060429.983333342</v>
      </c>
      <c r="P60" s="121">
        <f t="shared" si="5"/>
        <v>44801054.050000004</v>
      </c>
      <c r="Q60" s="121">
        <f t="shared" si="5"/>
        <v>34097392.041666672</v>
      </c>
      <c r="R60" s="121">
        <f t="shared" si="5"/>
        <v>23427355.183333334</v>
      </c>
      <c r="S60" s="121">
        <f t="shared" si="5"/>
        <v>12786468.425000001</v>
      </c>
      <c r="T60" s="121">
        <f t="shared" si="5"/>
        <v>2049476.6666666665</v>
      </c>
      <c r="U60" s="121">
        <f t="shared" si="5"/>
        <v>-8660438.1416666657</v>
      </c>
      <c r="V60" s="121">
        <f t="shared" si="5"/>
        <v>-19374196.25</v>
      </c>
      <c r="W60" s="121">
        <f t="shared" si="5"/>
        <v>-29140314.675000001</v>
      </c>
      <c r="X60" s="121">
        <f t="shared" si="5"/>
        <v>-38831476.149999999</v>
      </c>
      <c r="Y60" s="121">
        <f t="shared" si="5"/>
        <v>-48627639.674999997</v>
      </c>
      <c r="Z60" s="121">
        <f t="shared" si="5"/>
        <v>-58403798.199999996</v>
      </c>
      <c r="AA60" s="121">
        <f t="shared" si="5"/>
        <v>-67968841.724999994</v>
      </c>
      <c r="AB60" s="121">
        <f t="shared" si="5"/>
        <v>-77575235.399999991</v>
      </c>
      <c r="AC60" s="121">
        <f t="shared" si="5"/>
        <v>-85686610.240458325</v>
      </c>
      <c r="AD60" s="121">
        <f t="shared" si="5"/>
        <v>-93732272.987083316</v>
      </c>
      <c r="AE60" s="121">
        <f t="shared" si="5"/>
        <v>-101755096.3823083</v>
      </c>
      <c r="AF60" s="121">
        <f t="shared" si="5"/>
        <v>-109931955.77753331</v>
      </c>
      <c r="AG60" s="121">
        <f t="shared" si="5"/>
        <v>-118069037.73915832</v>
      </c>
      <c r="AH60" s="121">
        <f t="shared" si="5"/>
        <v>-126192383.34938331</v>
      </c>
      <c r="AI60" s="121">
        <f t="shared" si="5"/>
        <v>-134392469.74460831</v>
      </c>
      <c r="AJ60" s="121">
        <f t="shared" ref="AJ60:BL60" si="6">AJ58+AJ53</f>
        <v>-142489374.70623329</v>
      </c>
      <c r="AK60" s="121">
        <f t="shared" si="6"/>
        <v>-150752119.4528583</v>
      </c>
      <c r="AL60" s="121">
        <f t="shared" si="6"/>
        <v>-158786266.19948331</v>
      </c>
      <c r="AM60" s="121">
        <f t="shared" si="6"/>
        <v>-166389355.94610831</v>
      </c>
      <c r="AN60" s="121">
        <f t="shared" si="6"/>
        <v>-174217053.74693331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47880774.800000004</v>
      </c>
      <c r="E77" s="121">
        <f>IF($D42="Y",'FIN-CASHFLOW_CWS'!D60,'FIN-CASHFLOW_CWS'!D65)</f>
        <v>47880774.800000004</v>
      </c>
      <c r="F77" s="121">
        <f>IF($D42="Y",'FIN-CASHFLOW_CWS'!E60,'FIN-CASHFLOW_CWS'!E65)</f>
        <v>47880774.800000004</v>
      </c>
      <c r="G77" s="121">
        <f>IF($D42="Y",'FIN-CASHFLOW_CWS'!F60,'FIN-CASHFLOW_CWS'!F65)</f>
        <v>47880774.800000004</v>
      </c>
      <c r="H77" s="121">
        <f>IF($D42="Y",'FIN-CASHFLOW_CWS'!G60,'FIN-CASHFLOW_CWS'!G65)</f>
        <v>47880774.800000004</v>
      </c>
      <c r="I77" s="121">
        <f>IF($D42="Y",'FIN-CASHFLOW_CWS'!H60,'FIN-CASHFLOW_CWS'!H65)</f>
        <v>104005212.99999999</v>
      </c>
      <c r="J77" s="121">
        <f>IF($D42="Y",'FIN-CASHFLOW_CWS'!I60,'FIN-CASHFLOW_CWS'!I65)</f>
        <v>104005212.99999999</v>
      </c>
      <c r="K77" s="121">
        <f>IF($D42="Y",'FIN-CASHFLOW_CWS'!J60,'FIN-CASHFLOW_CWS'!J65)</f>
        <v>104005212.99999999</v>
      </c>
      <c r="L77" s="121">
        <f>IF($D42="Y",'FIN-CASHFLOW_CWS'!K60,'FIN-CASHFLOW_CWS'!K65)</f>
        <v>104005212.99999999</v>
      </c>
      <c r="M77" s="121">
        <f>IF($D42="Y",'FIN-CASHFLOW_CWS'!L60,'FIN-CASHFLOW_CWS'!L65)</f>
        <v>104005212.99999999</v>
      </c>
      <c r="N77" s="121">
        <f>IF($D42="Y",'FIN-CASHFLOW_CWS'!M60,'FIN-CASHFLOW_CWS'!M65)</f>
        <v>104005212.99999999</v>
      </c>
      <c r="O77" s="121">
        <f>IF($D42="Y",'FIN-CASHFLOW_CWS'!N60,'FIN-CASHFLOW_CWS'!N65)</f>
        <v>156895324.65000001</v>
      </c>
      <c r="P77" s="121">
        <f>IF($D42="Y",'FIN-CASHFLOW_CWS'!O60,'FIN-CASHFLOW_CWS'!O65)</f>
        <v>156895324.65000001</v>
      </c>
      <c r="Q77" s="121">
        <f>IF($D42="Y",'FIN-CASHFLOW_CWS'!P60,'FIN-CASHFLOW_CWS'!P65)</f>
        <v>156895324.65000001</v>
      </c>
      <c r="R77" s="121">
        <f>IF($D42="Y",'FIN-CASHFLOW_CWS'!Q60,'FIN-CASHFLOW_CWS'!Q65)</f>
        <v>156895324.65000001</v>
      </c>
      <c r="S77" s="121">
        <f>IF($D42="Y",'FIN-CASHFLOW_CWS'!R60,'FIN-CASHFLOW_CWS'!R65)</f>
        <v>156895324.65000001</v>
      </c>
      <c r="T77" s="121">
        <f>IF($D42="Y",'FIN-CASHFLOW_CWS'!S60,'FIN-CASHFLOW_CWS'!S65)</f>
        <v>156895324.65000001</v>
      </c>
      <c r="U77" s="121">
        <f>IF($D42="Y",'FIN-CASHFLOW_CWS'!T60,'FIN-CASHFLOW_CWS'!T65)</f>
        <v>156895324.65000001</v>
      </c>
      <c r="V77" s="121">
        <f>IF($D42="Y",'FIN-CASHFLOW_CWS'!U60,'FIN-CASHFLOW_CWS'!U65)</f>
        <v>156895324.65000001</v>
      </c>
      <c r="W77" s="121">
        <f>IF($D42="Y",'FIN-CASHFLOW_CWS'!V60,'FIN-CASHFLOW_CWS'!V65)</f>
        <v>156895324.65000001</v>
      </c>
      <c r="X77" s="121">
        <f>IF($D42="Y",'FIN-CASHFLOW_CWS'!W60,'FIN-CASHFLOW_CWS'!W65)</f>
        <v>156895324.65000001</v>
      </c>
      <c r="Y77" s="121">
        <f>IF($D42="Y",'FIN-CASHFLOW_CWS'!X60,'FIN-CASHFLOW_CWS'!X65)</f>
        <v>156895324.65000001</v>
      </c>
      <c r="Z77" s="121">
        <f>IF($D42="Y",'FIN-CASHFLOW_CWS'!Y60,'FIN-CASHFLOW_CWS'!Y65)</f>
        <v>156895324.65000001</v>
      </c>
      <c r="AA77" s="121">
        <f>IF($D42="Y",'FIN-CASHFLOW_CWS'!Z60,'FIN-CASHFLOW_CWS'!Z65)</f>
        <v>156895324.65000001</v>
      </c>
      <c r="AB77" s="121">
        <f>IF($D42="Y",'FIN-CASHFLOW_CWS'!AA60,'FIN-CASHFLOW_CWS'!AA65)</f>
        <v>156895324.65000001</v>
      </c>
      <c r="AC77" s="121">
        <f>IF($D42="Y",'FIN-CASHFLOW_CWS'!AB60,'FIN-CASHFLOW_CWS'!AB65)</f>
        <v>156895324.65000001</v>
      </c>
      <c r="AD77" s="121">
        <f>IF($D42="Y",'FIN-CASHFLOW_CWS'!AC60,'FIN-CASHFLOW_CWS'!AC65)</f>
        <v>156895324.65000001</v>
      </c>
      <c r="AE77" s="121">
        <f>IF($D42="Y",'FIN-CASHFLOW_CWS'!AD60,'FIN-CASHFLOW_CWS'!AD65)</f>
        <v>156895324.65000001</v>
      </c>
      <c r="AF77" s="121">
        <f>IF($D42="Y",'FIN-CASHFLOW_CWS'!AE60,'FIN-CASHFLOW_CWS'!AE65)</f>
        <v>156895324.65000001</v>
      </c>
      <c r="AG77" s="121">
        <f>IF($D42="Y",'FIN-CASHFLOW_CWS'!AF60,'FIN-CASHFLOW_CWS'!AF65)</f>
        <v>156895324.65000001</v>
      </c>
      <c r="AH77" s="121">
        <f>IF($D42="Y",'FIN-CASHFLOW_CWS'!AG60,'FIN-CASHFLOW_CWS'!AG65)</f>
        <v>156895324.65000001</v>
      </c>
      <c r="AI77" s="121">
        <f>IF($D42="Y",'FIN-CASHFLOW_CWS'!AH60,'FIN-CASHFLOW_CWS'!AH65)</f>
        <v>156895324.65000001</v>
      </c>
      <c r="AJ77" s="121">
        <f>IF($D42="Y",'FIN-CASHFLOW_CWS'!AI60,'FIN-CASHFLOW_CWS'!AI65)</f>
        <v>156895324.65000001</v>
      </c>
      <c r="AK77" s="121">
        <f>IF($D42="Y",'FIN-CASHFLOW_CWS'!AJ60,'FIN-CASHFLOW_CWS'!AJ65)</f>
        <v>156895324.65000001</v>
      </c>
      <c r="AL77" s="121">
        <f>IF($D42="Y",'FIN-CASHFLOW_CWS'!AK60,'FIN-CASHFLOW_CWS'!AK65)</f>
        <v>156895324.65000001</v>
      </c>
      <c r="AM77" s="121">
        <f>IF($D42="Y",'FIN-CASHFLOW_CWS'!AL60,'FIN-CASHFLOW_CWS'!AL65)</f>
        <v>156895324.65000001</v>
      </c>
      <c r="AN77" s="121">
        <f>IF($D42="Y",'FIN-CASHFLOW_CWS'!AM60,'FIN-CASHFLOW_CWS'!AM65)</f>
        <v>156895324.65000001</v>
      </c>
      <c r="AO77" s="121">
        <f>IF($D42="Y",'FIN-CASHFLOW_CWS'!AN60,'FIN-CASHFLOW_CWS'!AN65)</f>
        <v>156895324.65000001</v>
      </c>
      <c r="AP77" s="121">
        <f>IF($D42="Y",'FIN-CASHFLOW_CWS'!AO60,'FIN-CASHFLOW_CWS'!AO65)</f>
        <v>156895324.65000001</v>
      </c>
      <c r="AQ77" s="121">
        <f>IF($D42="Y",'FIN-CASHFLOW_CWS'!AP60,'FIN-CASHFLOW_CWS'!AP65)</f>
        <v>156895324.65000001</v>
      </c>
      <c r="AR77" s="121">
        <f>IF($D42="Y",'FIN-CASHFLOW_CWS'!AQ60,'FIN-CASHFLOW_CWS'!AQ65)</f>
        <v>156895324.65000001</v>
      </c>
      <c r="AS77" s="121">
        <f>IF($D42="Y",'FIN-CASHFLOW_CWS'!AR60,'FIN-CASHFLOW_CWS'!AR65)</f>
        <v>156895324.65000001</v>
      </c>
      <c r="AT77" s="121">
        <f>IF($D42="Y",'FIN-CASHFLOW_CWS'!AS60,'FIN-CASHFLOW_CWS'!AS65)</f>
        <v>156895324.65000001</v>
      </c>
      <c r="AU77" s="121">
        <f>IF($D42="Y",'FIN-CASHFLOW_CWS'!AT60,'FIN-CASHFLOW_CWS'!AT65)</f>
        <v>156895324.65000001</v>
      </c>
      <c r="AV77" s="121">
        <f>IF($D42="Y",'FIN-CASHFLOW_CWS'!AU60,'FIN-CASHFLOW_CWS'!AU65)</f>
        <v>156895324.65000001</v>
      </c>
      <c r="AW77" s="121">
        <f>IF($D42="Y",'FIN-CASHFLOW_CWS'!AV60,'FIN-CASHFLOW_CWS'!AV65)</f>
        <v>156895324.65000001</v>
      </c>
      <c r="AX77" s="121">
        <f>IF($D42="Y",'FIN-CASHFLOW_CWS'!AW60,'FIN-CASHFLOW_CWS'!AW65)</f>
        <v>156895324.65000001</v>
      </c>
      <c r="AY77" s="121">
        <f>IF($D42="Y",'FIN-CASHFLOW_CWS'!AX60,'FIN-CASHFLOW_CWS'!AX65)</f>
        <v>156895324.65000001</v>
      </c>
      <c r="AZ77" s="121">
        <f>IF($D42="Y",'FIN-CASHFLOW_CWS'!AY60,'FIN-CASHFLOW_CWS'!AY65)</f>
        <v>156895324.65000001</v>
      </c>
      <c r="BA77" s="121">
        <f>IF($D42="Y",'FIN-CASHFLOW_CWS'!AZ60,'FIN-CASHFLOW_CWS'!AZ65)</f>
        <v>156895324.65000001</v>
      </c>
      <c r="BB77" s="121">
        <f>IF($D42="Y",'FIN-CASHFLOW_CWS'!BA60,'FIN-CASHFLOW_CWS'!BA65)</f>
        <v>156895324.65000001</v>
      </c>
      <c r="BC77" s="121">
        <f>IF($D42="Y",'FIN-CASHFLOW_CWS'!BB60,'FIN-CASHFLOW_CWS'!BB65)</f>
        <v>156895324.65000001</v>
      </c>
      <c r="BD77" s="121">
        <f>IF($D42="Y",'FIN-CASHFLOW_CWS'!BC60,'FIN-CASHFLOW_CWS'!BC65)</f>
        <v>156895324.65000001</v>
      </c>
      <c r="BE77" s="121">
        <f>IF($D42="Y",'FIN-CASHFLOW_CWS'!BD60,'FIN-CASHFLOW_CWS'!BD65)</f>
        <v>156895324.65000001</v>
      </c>
      <c r="BF77" s="121">
        <f>IF($D42="Y",'FIN-CASHFLOW_CWS'!BE60,'FIN-CASHFLOW_CWS'!BE65)</f>
        <v>156895324.65000001</v>
      </c>
      <c r="BG77" s="121">
        <f>IF($D42="Y",'FIN-CASHFLOW_CWS'!BF60,'FIN-CASHFLOW_CWS'!BF65)</f>
        <v>156895324.65000001</v>
      </c>
      <c r="BH77" s="121">
        <f>IF($D42="Y",'FIN-CASHFLOW_CWS'!BG60,'FIN-CASHFLOW_CWS'!BG65)</f>
        <v>156895324.65000001</v>
      </c>
      <c r="BI77" s="121">
        <f>IF($D42="Y",'FIN-CASHFLOW_CWS'!BH60,'FIN-CASHFLOW_CWS'!BH65)</f>
        <v>156895324.65000001</v>
      </c>
      <c r="BJ77" s="121">
        <f>IF($D42="Y",'FIN-CASHFLOW_CWS'!BI60,'FIN-CASHFLOW_CWS'!BI65)</f>
        <v>156895324.65000001</v>
      </c>
      <c r="BK77" s="121">
        <f>IF($D42="Y",'FIN-CASHFLOW_CWS'!BJ60,'FIN-CASHFLOW_CWS'!BJ65)</f>
        <v>156895324.65000001</v>
      </c>
      <c r="BL77" s="121">
        <f>IF($D42="Y",'FIN-CASHFLOW_CWS'!BK60,'FIN-CASHFLOW_CWS'!BK65)</f>
        <v>156895324.65000001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-9417309.333333334</v>
      </c>
      <c r="G78" s="121">
        <f t="shared" si="10"/>
        <v>-18778718.333333336</v>
      </c>
      <c r="H78" s="121">
        <f t="shared" si="10"/>
        <v>-28143184</v>
      </c>
      <c r="I78" s="121">
        <f t="shared" si="10"/>
        <v>-37492002.033333331</v>
      </c>
      <c r="J78" s="121">
        <f t="shared" si="10"/>
        <v>-46872696.466666669</v>
      </c>
      <c r="K78" s="121">
        <f t="shared" si="10"/>
        <v>-56250737.300000004</v>
      </c>
      <c r="L78" s="121">
        <f t="shared" si="10"/>
        <v>-65669095.333333336</v>
      </c>
      <c r="M78" s="121">
        <f t="shared" si="10"/>
        <v>-75050849.766666666</v>
      </c>
      <c r="N78" s="121">
        <f t="shared" si="10"/>
        <v>-84436946.400000006</v>
      </c>
      <c r="O78" s="121">
        <f t="shared" si="10"/>
        <v>-93810908.033333346</v>
      </c>
      <c r="P78" s="121">
        <f t="shared" si="10"/>
        <v>-103170894.66666669</v>
      </c>
      <c r="Q78" s="121">
        <f t="shared" si="10"/>
        <v>-112538270.60000002</v>
      </c>
      <c r="R78" s="121">
        <f t="shared" si="10"/>
        <v>-123294732.60833336</v>
      </c>
      <c r="S78" s="121">
        <f t="shared" si="10"/>
        <v>-134007249.4666667</v>
      </c>
      <c r="T78" s="121">
        <f t="shared" si="10"/>
        <v>-144699496.22500002</v>
      </c>
      <c r="U78" s="121">
        <f t="shared" si="10"/>
        <v>-155410807.98333335</v>
      </c>
      <c r="V78" s="121">
        <f t="shared" si="10"/>
        <v>-166095042.79166669</v>
      </c>
      <c r="W78" s="121">
        <f t="shared" si="10"/>
        <v>-176770280.90000004</v>
      </c>
      <c r="X78" s="121">
        <f t="shared" si="10"/>
        <v>-186472199.32500005</v>
      </c>
      <c r="Y78" s="121">
        <f t="shared" si="10"/>
        <v>-196163360.80000004</v>
      </c>
      <c r="Z78" s="121">
        <f t="shared" si="10"/>
        <v>-205882484.32500005</v>
      </c>
      <c r="AA78" s="121">
        <f t="shared" si="10"/>
        <v>-215620122.85000005</v>
      </c>
      <c r="AB78" s="121">
        <f t="shared" si="10"/>
        <v>-225339246.37500006</v>
      </c>
      <c r="AC78" s="121">
        <f t="shared" si="10"/>
        <v>-235099720.05000007</v>
      </c>
      <c r="AD78" s="121">
        <f t="shared" si="10"/>
        <v>-243296908.89045841</v>
      </c>
      <c r="AE78" s="121">
        <f t="shared" si="10"/>
        <v>-251433842.63708341</v>
      </c>
      <c r="AF78" s="121">
        <f t="shared" si="10"/>
        <v>-259544620.0323084</v>
      </c>
      <c r="AG78" s="121">
        <f t="shared" si="10"/>
        <v>-267677502.42753339</v>
      </c>
      <c r="AH78" s="121">
        <f t="shared" si="10"/>
        <v>-275770607.38915837</v>
      </c>
      <c r="AI78" s="121">
        <f t="shared" si="10"/>
        <v>-283849975.99938339</v>
      </c>
      <c r="AJ78" s="121">
        <f t="shared" si="10"/>
        <v>-291962108.39460838</v>
      </c>
      <c r="AK78" s="121">
        <f t="shared" si="10"/>
        <v>-300059013.35623336</v>
      </c>
      <c r="AL78" s="121">
        <f t="shared" si="10"/>
        <v>-308189827.10285836</v>
      </c>
      <c r="AM78" s="121">
        <f t="shared" si="10"/>
        <v>-316341245.84948337</v>
      </c>
      <c r="AN78" s="121">
        <f t="shared" si="10"/>
        <v>-324472059.59610838</v>
      </c>
      <c r="AO78" s="121">
        <f t="shared" si="10"/>
        <v>-332666232.39693338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-9388717.333333334</v>
      </c>
      <c r="F79" s="70">
        <f>'FIN-CASHFLOW_CWS'!E35</f>
        <v>-9361409</v>
      </c>
      <c r="G79" s="70">
        <f>'FIN-CASHFLOW_CWS'!F35</f>
        <v>-9364465.666666666</v>
      </c>
      <c r="H79" s="70">
        <f>'FIN-CASHFLOW_CWS'!G35</f>
        <v>-9348818.0333333332</v>
      </c>
      <c r="I79" s="70">
        <f>'FIN-CASHFLOW_CWS'!H35</f>
        <v>-9380694.4333333336</v>
      </c>
      <c r="J79" s="70">
        <f>'FIN-CASHFLOW_CWS'!I35</f>
        <v>-9378040.833333334</v>
      </c>
      <c r="K79" s="70">
        <f>'FIN-CASHFLOW_CWS'!J35</f>
        <v>-9418358.0333333332</v>
      </c>
      <c r="L79" s="70">
        <f>'FIN-CASHFLOW_CWS'!K35</f>
        <v>-9381754.4333333336</v>
      </c>
      <c r="M79" s="70">
        <f>'FIN-CASHFLOW_CWS'!L35</f>
        <v>-9386096.6333333347</v>
      </c>
      <c r="N79" s="70">
        <f>'FIN-CASHFLOW_CWS'!M35</f>
        <v>-9373961.6333333347</v>
      </c>
      <c r="O79" s="70">
        <f>'FIN-CASHFLOW_CWS'!N35</f>
        <v>-9359986.6333333347</v>
      </c>
      <c r="P79" s="70">
        <f>'FIN-CASHFLOW_CWS'!O35</f>
        <v>-9367375.9333333336</v>
      </c>
      <c r="Q79" s="70">
        <f>'FIN-CASHFLOW_CWS'!P35</f>
        <v>-10756462.008333335</v>
      </c>
      <c r="R79" s="70">
        <f>'FIN-CASHFLOW_CWS'!Q35</f>
        <v>-10712516.858333334</v>
      </c>
      <c r="S79" s="70">
        <f>'FIN-CASHFLOW_CWS'!R35</f>
        <v>-10692246.758333335</v>
      </c>
      <c r="T79" s="70">
        <f>'FIN-CASHFLOW_CWS'!S35</f>
        <v>-10711311.758333335</v>
      </c>
      <c r="U79" s="70">
        <f>'FIN-CASHFLOW_CWS'!T35</f>
        <v>-10684234.808333334</v>
      </c>
      <c r="V79" s="70">
        <f>'FIN-CASHFLOW_CWS'!U35</f>
        <v>-10675238.108333334</v>
      </c>
      <c r="W79" s="70">
        <f>'FIN-CASHFLOW_CWS'!V35</f>
        <v>-9701918.4250000007</v>
      </c>
      <c r="X79" s="70">
        <f>'FIN-CASHFLOW_CWS'!W35</f>
        <v>-9691161.4749999996</v>
      </c>
      <c r="Y79" s="70">
        <f>'FIN-CASHFLOW_CWS'!X35</f>
        <v>-9719123.5250000004</v>
      </c>
      <c r="Z79" s="70">
        <f>'FIN-CASHFLOW_CWS'!Y35</f>
        <v>-9737638.5250000004</v>
      </c>
      <c r="AA79" s="70">
        <f>'FIN-CASHFLOW_CWS'!Z35</f>
        <v>-9719123.5250000004</v>
      </c>
      <c r="AB79" s="70">
        <f>'FIN-CASHFLOW_CWS'!AA35</f>
        <v>-9760473.6750000007</v>
      </c>
      <c r="AC79" s="70">
        <f>'FIN-CASHFLOW_CWS'!AB35</f>
        <v>-8197188.8404583335</v>
      </c>
      <c r="AD79" s="70">
        <f>'FIN-CASHFLOW_CWS'!AC35</f>
        <v>-8136933.7466249997</v>
      </c>
      <c r="AE79" s="70">
        <f>'FIN-CASHFLOW_CWS'!AD35</f>
        <v>-8110777.3952250015</v>
      </c>
      <c r="AF79" s="70">
        <f>'FIN-CASHFLOW_CWS'!AE35</f>
        <v>-8132882.3952250015</v>
      </c>
      <c r="AG79" s="70">
        <f>'FIN-CASHFLOW_CWS'!AF35</f>
        <v>-8093104.9616250005</v>
      </c>
      <c r="AH79" s="70">
        <f>'FIN-CASHFLOW_CWS'!AG35</f>
        <v>-8079368.6102250004</v>
      </c>
      <c r="AI79" s="70">
        <f>'FIN-CASHFLOW_CWS'!AH35</f>
        <v>-8112132.3952250015</v>
      </c>
      <c r="AJ79" s="70">
        <f>'FIN-CASHFLOW_CWS'!AI35</f>
        <v>-8096904.9616250005</v>
      </c>
      <c r="AK79" s="70">
        <f>'FIN-CASHFLOW_CWS'!AJ35</f>
        <v>-8130813.7466249997</v>
      </c>
      <c r="AL79" s="70">
        <f>'FIN-CASHFLOW_CWS'!AK35</f>
        <v>-8151418.7466249997</v>
      </c>
      <c r="AM79" s="70">
        <f>'FIN-CASHFLOW_CWS'!AL35</f>
        <v>-8130813.7466249997</v>
      </c>
      <c r="AN79" s="70">
        <f>'FIN-CASHFLOW_CWS'!AM35</f>
        <v>-8194172.8008250007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47852182.800000004</v>
      </c>
      <c r="E80" s="121">
        <f>SUM(E77:E79)</f>
        <v>38463465.466666669</v>
      </c>
      <c r="F80" s="121">
        <f t="shared" ref="F80:BL80" si="11">SUM(F77:F79)</f>
        <v>29102056.466666669</v>
      </c>
      <c r="G80" s="121">
        <f t="shared" si="11"/>
        <v>19737590.800000004</v>
      </c>
      <c r="H80" s="121">
        <f t="shared" si="11"/>
        <v>10388772.766666671</v>
      </c>
      <c r="I80" s="121">
        <f t="shared" si="11"/>
        <v>57132516.533333316</v>
      </c>
      <c r="J80" s="121">
        <f t="shared" si="11"/>
        <v>47754475.699999981</v>
      </c>
      <c r="K80" s="121">
        <f t="shared" si="11"/>
        <v>38336117.666666649</v>
      </c>
      <c r="L80" s="121">
        <f t="shared" si="11"/>
        <v>28954363.233333316</v>
      </c>
      <c r="M80" s="121">
        <f t="shared" si="11"/>
        <v>19568266.599999987</v>
      </c>
      <c r="N80" s="121">
        <f t="shared" si="11"/>
        <v>10194304.966666644</v>
      </c>
      <c r="O80" s="121">
        <f t="shared" si="11"/>
        <v>53724429.983333327</v>
      </c>
      <c r="P80" s="121">
        <f t="shared" si="11"/>
        <v>44357054.049999982</v>
      </c>
      <c r="Q80" s="121">
        <f t="shared" si="11"/>
        <v>33600592.041666649</v>
      </c>
      <c r="R80" s="121">
        <f t="shared" si="11"/>
        <v>22888075.183333308</v>
      </c>
      <c r="S80" s="121">
        <f t="shared" si="11"/>
        <v>12195828.424999973</v>
      </c>
      <c r="T80" s="121">
        <f t="shared" si="11"/>
        <v>1484516.6666666474</v>
      </c>
      <c r="U80" s="121">
        <f t="shared" si="11"/>
        <v>-9199718.1416666768</v>
      </c>
      <c r="V80" s="121">
        <f t="shared" si="11"/>
        <v>-19874956.250000015</v>
      </c>
      <c r="W80" s="121">
        <f t="shared" si="11"/>
        <v>-29576874.675000031</v>
      </c>
      <c r="X80" s="121">
        <f t="shared" si="11"/>
        <v>-39268036.150000043</v>
      </c>
      <c r="Y80" s="121">
        <f t="shared" si="11"/>
        <v>-48987159.675000034</v>
      </c>
      <c r="Z80" s="121">
        <f t="shared" si="11"/>
        <v>-58724798.20000004</v>
      </c>
      <c r="AA80" s="121">
        <f t="shared" si="11"/>
        <v>-68443921.725000054</v>
      </c>
      <c r="AB80" s="121">
        <f t="shared" si="11"/>
        <v>-78204395.400000051</v>
      </c>
      <c r="AC80" s="121">
        <f t="shared" si="11"/>
        <v>-86401584.240458399</v>
      </c>
      <c r="AD80" s="121">
        <f t="shared" si="11"/>
        <v>-94538517.987083405</v>
      </c>
      <c r="AE80" s="121">
        <f t="shared" si="11"/>
        <v>-102649295.38230841</v>
      </c>
      <c r="AF80" s="121">
        <f t="shared" si="11"/>
        <v>-110782177.7775334</v>
      </c>
      <c r="AG80" s="121">
        <f t="shared" si="11"/>
        <v>-118875282.73915838</v>
      </c>
      <c r="AH80" s="121">
        <f t="shared" si="11"/>
        <v>-126954651.34938337</v>
      </c>
      <c r="AI80" s="121">
        <f t="shared" si="11"/>
        <v>-135066783.74460837</v>
      </c>
      <c r="AJ80" s="121">
        <f t="shared" si="11"/>
        <v>-143163688.70623338</v>
      </c>
      <c r="AK80" s="121">
        <f t="shared" si="11"/>
        <v>-151294502.45285836</v>
      </c>
      <c r="AL80" s="121">
        <f t="shared" si="11"/>
        <v>-159445921.19948336</v>
      </c>
      <c r="AM80" s="121">
        <f t="shared" si="11"/>
        <v>-167576734.94610837</v>
      </c>
      <c r="AN80" s="121">
        <f t="shared" si="11"/>
        <v>-175770907.74693337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47852182.800000004</v>
      </c>
      <c r="E82" s="121">
        <f t="shared" si="12"/>
        <v>38523465.466666669</v>
      </c>
      <c r="F82" s="121">
        <f t="shared" si="12"/>
        <v>29234056.466666669</v>
      </c>
      <c r="G82" s="121">
        <f t="shared" si="12"/>
        <v>19893590.800000004</v>
      </c>
      <c r="H82" s="121">
        <f t="shared" si="12"/>
        <v>10532772.766666671</v>
      </c>
      <c r="I82" s="121">
        <f t="shared" si="12"/>
        <v>57264516.533333316</v>
      </c>
      <c r="J82" s="121">
        <f t="shared" si="12"/>
        <v>47874475.699999981</v>
      </c>
      <c r="K82" s="121">
        <f t="shared" si="12"/>
        <v>38432117.666666649</v>
      </c>
      <c r="L82" s="121">
        <f t="shared" si="12"/>
        <v>29050363.233333316</v>
      </c>
      <c r="M82" s="121">
        <f t="shared" si="12"/>
        <v>19640266.599999987</v>
      </c>
      <c r="N82" s="121">
        <f t="shared" si="12"/>
        <v>10350304.966666644</v>
      </c>
      <c r="O82" s="121">
        <f t="shared" si="12"/>
        <v>54060429.983333327</v>
      </c>
      <c r="P82" s="121">
        <f t="shared" si="12"/>
        <v>44801054.049999982</v>
      </c>
      <c r="Q82" s="121">
        <f t="shared" si="12"/>
        <v>34097392.041666649</v>
      </c>
      <c r="R82" s="121">
        <f t="shared" si="12"/>
        <v>23427355.183333308</v>
      </c>
      <c r="S82" s="121">
        <f t="shared" si="12"/>
        <v>12786468.424999973</v>
      </c>
      <c r="T82" s="121">
        <f t="shared" si="12"/>
        <v>2049476.6666666474</v>
      </c>
      <c r="U82" s="121">
        <f t="shared" si="12"/>
        <v>-8660438.1416666768</v>
      </c>
      <c r="V82" s="121">
        <f t="shared" si="12"/>
        <v>-19374196.250000015</v>
      </c>
      <c r="W82" s="121">
        <f t="shared" si="12"/>
        <v>-29140314.675000031</v>
      </c>
      <c r="X82" s="121">
        <f t="shared" si="12"/>
        <v>-38831476.150000043</v>
      </c>
      <c r="Y82" s="121">
        <f t="shared" si="12"/>
        <v>-48627639.675000034</v>
      </c>
      <c r="Z82" s="121">
        <f t="shared" si="12"/>
        <v>-58403798.20000004</v>
      </c>
      <c r="AA82" s="121">
        <f t="shared" si="12"/>
        <v>-67968841.725000054</v>
      </c>
      <c r="AB82" s="121">
        <f t="shared" si="12"/>
        <v>-77575235.400000051</v>
      </c>
      <c r="AC82" s="121">
        <f t="shared" si="12"/>
        <v>-85686610.240458399</v>
      </c>
      <c r="AD82" s="121">
        <f t="shared" si="12"/>
        <v>-93732272.987083405</v>
      </c>
      <c r="AE82" s="121">
        <f t="shared" si="12"/>
        <v>-101755096.38230841</v>
      </c>
      <c r="AF82" s="121">
        <f t="shared" si="12"/>
        <v>-109931955.7775334</v>
      </c>
      <c r="AG82" s="121">
        <f t="shared" si="12"/>
        <v>-118069037.73915838</v>
      </c>
      <c r="AH82" s="121">
        <f t="shared" si="12"/>
        <v>-126192383.34938337</v>
      </c>
      <c r="AI82" s="121">
        <f t="shared" si="12"/>
        <v>-134392469.74460837</v>
      </c>
      <c r="AJ82" s="121">
        <f t="shared" ref="AJ82:BL82" si="13">AJ80+AJ74</f>
        <v>-142489374.70623338</v>
      </c>
      <c r="AK82" s="121">
        <f t="shared" si="13"/>
        <v>-150752119.45285836</v>
      </c>
      <c r="AL82" s="121">
        <f t="shared" si="13"/>
        <v>-158786266.19948336</v>
      </c>
      <c r="AM82" s="121">
        <f t="shared" si="13"/>
        <v>-166389355.94610837</v>
      </c>
      <c r="AN82" s="121">
        <f t="shared" si="13"/>
        <v>-174217053.74693337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56124438.199999981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52890111.650000021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-9427559</v>
      </c>
      <c r="E6" s="121">
        <f>'FIN-CASHFLOW_CWS'!E67</f>
        <v>-9395659</v>
      </c>
      <c r="F6" s="121">
        <f>'FIN-CASHFLOW_CWS'!F67</f>
        <v>-9433049</v>
      </c>
      <c r="G6" s="121">
        <f>'FIN-CASHFLOW_CWS'!G67</f>
        <v>-10199924.699999999</v>
      </c>
      <c r="H6" s="121">
        <f>'FIN-CASHFLOW_CWS'!H67</f>
        <v>-9395991.0999999996</v>
      </c>
      <c r="I6" s="121">
        <f>'FIN-CASHFLOW_CWS'!I67</f>
        <v>-9357337.5</v>
      </c>
      <c r="J6" s="121">
        <f>'FIN-CASHFLOW_CWS'!J67</f>
        <v>-9384514.6999999993</v>
      </c>
      <c r="K6" s="121">
        <f>'FIN-CASHFLOW_CWS'!K67</f>
        <v>-9361051.0999999996</v>
      </c>
      <c r="L6" s="121">
        <f>'FIN-CASHFLOW_CWS'!L67</f>
        <v>-9337753.3000000007</v>
      </c>
      <c r="M6" s="121">
        <f>'FIN-CASHFLOW_CWS'!M67</f>
        <v>-9360878.3000000007</v>
      </c>
      <c r="N6" s="121">
        <f>'FIN-CASHFLOW_CWS'!N67</f>
        <v>-9322903.3000000007</v>
      </c>
      <c r="O6" s="121">
        <f>'FIN-CASHFLOW_CWS'!O67</f>
        <v>-9408602.5999999996</v>
      </c>
      <c r="P6" s="121">
        <f>'FIN-CASHFLOW_CWS'!P67</f>
        <v>-11074803.675000001</v>
      </c>
      <c r="Q6" s="121">
        <f>'FIN-CASHFLOW_CWS'!Q67</f>
        <v>-10943178.525</v>
      </c>
      <c r="R6" s="121">
        <f>'FIN-CASHFLOW_CWS'!R67</f>
        <v>-10739618.425000001</v>
      </c>
      <c r="S6" s="121">
        <f>'FIN-CASHFLOW_CWS'!S67</f>
        <v>-10723908.425000001</v>
      </c>
      <c r="T6" s="121">
        <f>'FIN-CASHFLOW_CWS'!T67</f>
        <v>-10759961.475</v>
      </c>
      <c r="U6" s="121">
        <f>'FIN-CASHFLOW_CWS'!U67</f>
        <v>-10676599.775</v>
      </c>
      <c r="V6" s="121">
        <f>'FIN-CASHFLOW_CWS'!V67</f>
        <v>-9592463.4250000007</v>
      </c>
      <c r="W6" s="121">
        <f>'FIN-CASHFLOW_CWS'!W67</f>
        <v>-9676891.4749999996</v>
      </c>
      <c r="X6" s="121">
        <f>'FIN-CASHFLOW_CWS'!X67</f>
        <v>-9582338.5250000004</v>
      </c>
      <c r="Y6" s="121">
        <f>'FIN-CASHFLOW_CWS'!Y67</f>
        <v>-9724438.5250000004</v>
      </c>
      <c r="Z6" s="121">
        <f>'FIN-CASHFLOW_CWS'!Z67</f>
        <v>-9628883.5250000004</v>
      </c>
      <c r="AA6" s="121">
        <f>'FIN-CASHFLOW_CWS'!AA67</f>
        <v>-9563768.6750000007</v>
      </c>
      <c r="AB6" s="121">
        <f>'FIN-CASHFLOW_CWS'!AB67</f>
        <v>-8632517.3071250003</v>
      </c>
      <c r="AC6" s="121">
        <f>'FIN-CASHFLOW_CWS'!AC67</f>
        <v>-8560062.9966249987</v>
      </c>
      <c r="AD6" s="121">
        <f>'FIN-CASHFLOW_CWS'!AD67</f>
        <v>-8244125.2152250018</v>
      </c>
      <c r="AE6" s="121">
        <f>'FIN-CASHFLOW_CWS'!AE67</f>
        <v>-8163659.3952250015</v>
      </c>
      <c r="AF6" s="121">
        <f>'FIN-CASHFLOW_CWS'!AF67</f>
        <v>-8238372.8916250002</v>
      </c>
      <c r="AG6" s="121">
        <f>'FIN-CASHFLOW_CWS'!AG67</f>
        <v>-8124762.4302250007</v>
      </c>
      <c r="AH6" s="121">
        <f>'FIN-CASHFLOW_CWS'!AH67</f>
        <v>-7881870.6452250015</v>
      </c>
      <c r="AI6" s="121">
        <f>'FIN-CASHFLOW_CWS'!AI67</f>
        <v>-8110241.8916250002</v>
      </c>
      <c r="AJ6" s="121">
        <f>'FIN-CASHFLOW_CWS'!AJ67</f>
        <v>-7856574.9966249997</v>
      </c>
      <c r="AK6" s="121">
        <f>'FIN-CASHFLOW_CWS'!AK67</f>
        <v>-8138218.7466249997</v>
      </c>
      <c r="AL6" s="121">
        <f>'FIN-CASHFLOW_CWS'!AL67</f>
        <v>-7985682.7466249997</v>
      </c>
      <c r="AM6" s="121">
        <f>'FIN-CASHFLOW_CWS'!AM67</f>
        <v>-7990532.3408250008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-9456151</v>
      </c>
      <c r="F8" s="121">
        <f>'FIN-CASHFLOW_CWS'!F69</f>
        <v>-18851810</v>
      </c>
      <c r="G8" s="121">
        <f>'FIN-CASHFLOW_CWS'!G69</f>
        <v>-28284859</v>
      </c>
      <c r="H8" s="121">
        <f>'FIN-CASHFLOW_CWS'!H69</f>
        <v>-38484783.700000003</v>
      </c>
      <c r="I8" s="121">
        <f>'FIN-CASHFLOW_CWS'!I69</f>
        <v>-47880774.800000004</v>
      </c>
      <c r="J8" s="121">
        <f>'FIN-CASHFLOW_CWS'!J69</f>
        <v>-57238112.300000004</v>
      </c>
      <c r="K8" s="121">
        <f>'FIN-CASHFLOW_CWS'!K69</f>
        <v>-66622627</v>
      </c>
      <c r="L8" s="121">
        <f>'FIN-CASHFLOW_CWS'!L69</f>
        <v>-75983678.099999994</v>
      </c>
      <c r="M8" s="121">
        <f>'FIN-CASHFLOW_CWS'!M69</f>
        <v>-85321431.399999991</v>
      </c>
      <c r="N8" s="121">
        <f>'FIN-CASHFLOW_CWS'!N69</f>
        <v>-94682309.699999988</v>
      </c>
      <c r="O8" s="121">
        <f>'FIN-CASHFLOW_CWS'!O69</f>
        <v>-104005212.99999999</v>
      </c>
      <c r="P8" s="121">
        <f>'FIN-CASHFLOW_CWS'!P69</f>
        <v>-113413815.59999998</v>
      </c>
      <c r="Q8" s="121">
        <f>'FIN-CASHFLOW_CWS'!Q69</f>
        <v>-124488619.27499998</v>
      </c>
      <c r="R8" s="121">
        <f>'FIN-CASHFLOW_CWS'!R69</f>
        <v>-135431797.79999998</v>
      </c>
      <c r="S8" s="121">
        <f>'FIN-CASHFLOW_CWS'!S69</f>
        <v>-146171416.22499999</v>
      </c>
      <c r="T8" s="121">
        <f>'FIN-CASHFLOW_CWS'!T69</f>
        <v>-156895324.65000001</v>
      </c>
      <c r="U8" s="121">
        <f>'FIN-CASHFLOW_CWS'!U69</f>
        <v>-167655286.125</v>
      </c>
      <c r="V8" s="121">
        <f>'FIN-CASHFLOW_CWS'!V69</f>
        <v>-178331885.90000001</v>
      </c>
      <c r="W8" s="121">
        <f>'FIN-CASHFLOW_CWS'!W69</f>
        <v>-187924349.32500002</v>
      </c>
      <c r="X8" s="121">
        <f>'FIN-CASHFLOW_CWS'!X69</f>
        <v>-197601240.80000001</v>
      </c>
      <c r="Y8" s="121">
        <f>'FIN-CASHFLOW_CWS'!Y69</f>
        <v>-207183579.32500002</v>
      </c>
      <c r="Z8" s="121">
        <f>'FIN-CASHFLOW_CWS'!Z69</f>
        <v>-216908017.85000002</v>
      </c>
      <c r="AA8" s="121">
        <f>'FIN-CASHFLOW_CWS'!AA69</f>
        <v>-226536901.37500003</v>
      </c>
      <c r="AB8" s="121">
        <f>'FIN-CASHFLOW_CWS'!AB69</f>
        <v>-236100670.05000004</v>
      </c>
      <c r="AC8" s="121">
        <f>'FIN-CASHFLOW_CWS'!AC69</f>
        <v>-244733187.35712504</v>
      </c>
      <c r="AD8" s="121">
        <f>'FIN-CASHFLOW_CWS'!AD69</f>
        <v>-253293250.35375005</v>
      </c>
      <c r="AE8" s="121">
        <f>'FIN-CASHFLOW_CWS'!AE69</f>
        <v>-261537375.56897506</v>
      </c>
      <c r="AF8" s="121">
        <f>'FIN-CASHFLOW_CWS'!AF69</f>
        <v>-269701034.96420008</v>
      </c>
      <c r="AG8" s="121">
        <f>'FIN-CASHFLOW_CWS'!AG69</f>
        <v>-277939407.85582507</v>
      </c>
      <c r="AH8" s="121">
        <f>'FIN-CASHFLOW_CWS'!AH69</f>
        <v>-286064170.28605008</v>
      </c>
      <c r="AI8" s="121">
        <f>'FIN-CASHFLOW_CWS'!AI69</f>
        <v>-293946040.93127507</v>
      </c>
      <c r="AJ8" s="121">
        <f>'FIN-CASHFLOW_CWS'!AJ69</f>
        <v>-302056282.82290006</v>
      </c>
      <c r="AK8" s="121">
        <f>'FIN-CASHFLOW_CWS'!AK69</f>
        <v>-309912857.81952506</v>
      </c>
      <c r="AL8" s="121">
        <f>'FIN-CASHFLOW_CWS'!AL69</f>
        <v>-318051076.56615007</v>
      </c>
      <c r="AM8" s="121">
        <f>'FIN-CASHFLOW_CWS'!AM69</f>
        <v>-326036759.31277508</v>
      </c>
      <c r="AN8" s="121">
        <f>'FIN-CASHFLOW_CWS'!AN69</f>
        <v>-334027291.6536001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-9456151</v>
      </c>
      <c r="E9" s="121">
        <f>'FIN-CASHFLOW_CWS'!E70</f>
        <v>-18851810</v>
      </c>
      <c r="F9" s="121">
        <f>'FIN-CASHFLOW_CWS'!F70</f>
        <v>-28284859</v>
      </c>
      <c r="G9" s="121">
        <f>'FIN-CASHFLOW_CWS'!G70</f>
        <v>-38484783.700000003</v>
      </c>
      <c r="H9" s="121">
        <f>'FIN-CASHFLOW_CWS'!H70</f>
        <v>-47880774.800000004</v>
      </c>
      <c r="I9" s="121">
        <f>'FIN-CASHFLOW_CWS'!I70</f>
        <v>-57238112.300000004</v>
      </c>
      <c r="J9" s="121">
        <f>'FIN-CASHFLOW_CWS'!J70</f>
        <v>-66622627</v>
      </c>
      <c r="K9" s="121">
        <f>'FIN-CASHFLOW_CWS'!K70</f>
        <v>-75983678.099999994</v>
      </c>
      <c r="L9" s="121">
        <f>'FIN-CASHFLOW_CWS'!L70</f>
        <v>-85321431.399999991</v>
      </c>
      <c r="M9" s="121">
        <f>'FIN-CASHFLOW_CWS'!M70</f>
        <v>-94682309.699999988</v>
      </c>
      <c r="N9" s="121">
        <f>'FIN-CASHFLOW_CWS'!N70</f>
        <v>-104005212.99999999</v>
      </c>
      <c r="O9" s="121">
        <f>'FIN-CASHFLOW_CWS'!O70</f>
        <v>-113413815.59999998</v>
      </c>
      <c r="P9" s="121">
        <f>'FIN-CASHFLOW_CWS'!P70</f>
        <v>-124488619.27499998</v>
      </c>
      <c r="Q9" s="121">
        <f>'FIN-CASHFLOW_CWS'!Q70</f>
        <v>-135431797.79999998</v>
      </c>
      <c r="R9" s="121">
        <f>'FIN-CASHFLOW_CWS'!R70</f>
        <v>-146171416.22499999</v>
      </c>
      <c r="S9" s="121">
        <f>'FIN-CASHFLOW_CWS'!S70</f>
        <v>-156895324.65000001</v>
      </c>
      <c r="T9" s="121">
        <f>'FIN-CASHFLOW_CWS'!T70</f>
        <v>-167655286.125</v>
      </c>
      <c r="U9" s="121">
        <f>'FIN-CASHFLOW_CWS'!U70</f>
        <v>-178331885.90000001</v>
      </c>
      <c r="V9" s="121">
        <f>'FIN-CASHFLOW_CWS'!V70</f>
        <v>-187924349.32500002</v>
      </c>
      <c r="W9" s="121">
        <f>'FIN-CASHFLOW_CWS'!W70</f>
        <v>-197601240.80000001</v>
      </c>
      <c r="X9" s="121">
        <f>'FIN-CASHFLOW_CWS'!X70</f>
        <v>-207183579.32500002</v>
      </c>
      <c r="Y9" s="121">
        <f>'FIN-CASHFLOW_CWS'!Y70</f>
        <v>-216908017.85000002</v>
      </c>
      <c r="Z9" s="121">
        <f>'FIN-CASHFLOW_CWS'!Z70</f>
        <v>-226536901.37500003</v>
      </c>
      <c r="AA9" s="121">
        <f>'FIN-CASHFLOW_CWS'!AA70</f>
        <v>-236100670.05000004</v>
      </c>
      <c r="AB9" s="121">
        <f>'FIN-CASHFLOW_CWS'!AB70</f>
        <v>-244733187.35712504</v>
      </c>
      <c r="AC9" s="121">
        <f>'FIN-CASHFLOW_CWS'!AC70</f>
        <v>-253293250.35375005</v>
      </c>
      <c r="AD9" s="121">
        <f>'FIN-CASHFLOW_CWS'!AD70</f>
        <v>-261537375.56897506</v>
      </c>
      <c r="AE9" s="121">
        <f>'FIN-CASHFLOW_CWS'!AE70</f>
        <v>-269701034.96420008</v>
      </c>
      <c r="AF9" s="121">
        <f>'FIN-CASHFLOW_CWS'!AF70</f>
        <v>-277939407.85582507</v>
      </c>
      <c r="AG9" s="121">
        <f>'FIN-CASHFLOW_CWS'!AG70</f>
        <v>-286064170.28605008</v>
      </c>
      <c r="AH9" s="121">
        <f>'FIN-CASHFLOW_CWS'!AH70</f>
        <v>-293946040.93127507</v>
      </c>
      <c r="AI9" s="121">
        <f>'FIN-CASHFLOW_CWS'!AI70</f>
        <v>-302056282.82290006</v>
      </c>
      <c r="AJ9" s="121">
        <f>'FIN-CASHFLOW_CWS'!AJ70</f>
        <v>-309912857.81952506</v>
      </c>
      <c r="AK9" s="121">
        <f>'FIN-CASHFLOW_CWS'!AK70</f>
        <v>-318051076.56615007</v>
      </c>
      <c r="AL9" s="121">
        <f>'FIN-CASHFLOW_CWS'!AL70</f>
        <v>-326036759.31277508</v>
      </c>
      <c r="AM9" s="121">
        <f>'FIN-CASHFLOW_CWS'!AM70</f>
        <v>-334027291.6536001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47880774.800000004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56124438.199999981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52890111.650000021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-9427559</v>
      </c>
      <c r="E15" s="121">
        <f t="shared" si="0"/>
        <v>-9395659</v>
      </c>
      <c r="F15" s="121">
        <f t="shared" si="0"/>
        <v>-9433049</v>
      </c>
      <c r="G15" s="121">
        <f t="shared" si="0"/>
        <v>-10199924.699999999</v>
      </c>
      <c r="H15" s="121">
        <f t="shared" si="0"/>
        <v>46728447.099999979</v>
      </c>
      <c r="I15" s="121">
        <f t="shared" si="0"/>
        <v>-9357337.5</v>
      </c>
      <c r="J15" s="121">
        <f t="shared" si="0"/>
        <v>-9384514.6999999993</v>
      </c>
      <c r="K15" s="121">
        <f t="shared" si="0"/>
        <v>-9361051.0999999996</v>
      </c>
      <c r="L15" s="121">
        <f t="shared" si="0"/>
        <v>-9337753.3000000007</v>
      </c>
      <c r="M15" s="121">
        <f t="shared" si="0"/>
        <v>-9360878.3000000007</v>
      </c>
      <c r="N15" s="121">
        <f t="shared" si="0"/>
        <v>43567208.350000024</v>
      </c>
      <c r="O15" s="121">
        <f t="shared" si="0"/>
        <v>-9408602.5999999996</v>
      </c>
      <c r="P15" s="121">
        <f t="shared" si="0"/>
        <v>-11074803.675000001</v>
      </c>
      <c r="Q15" s="121">
        <f t="shared" si="0"/>
        <v>-10943178.525</v>
      </c>
      <c r="R15" s="121">
        <f t="shared" si="0"/>
        <v>-10739618.425000001</v>
      </c>
      <c r="S15" s="121">
        <f t="shared" si="0"/>
        <v>-10723908.425000001</v>
      </c>
      <c r="T15" s="121">
        <f t="shared" si="0"/>
        <v>-10759961.475</v>
      </c>
      <c r="U15" s="121">
        <f t="shared" si="0"/>
        <v>-10676599.775</v>
      </c>
      <c r="V15" s="121">
        <f t="shared" si="0"/>
        <v>-9592463.4250000007</v>
      </c>
      <c r="W15" s="121">
        <f t="shared" si="0"/>
        <v>-9676891.4749999996</v>
      </c>
      <c r="X15" s="121">
        <f t="shared" si="0"/>
        <v>-9582338.5250000004</v>
      </c>
      <c r="Y15" s="121">
        <f t="shared" si="0"/>
        <v>-9724438.5250000004</v>
      </c>
      <c r="Z15" s="121">
        <f t="shared" si="0"/>
        <v>-9628883.5250000004</v>
      </c>
      <c r="AA15" s="121">
        <f t="shared" si="0"/>
        <v>-9563768.6750000007</v>
      </c>
      <c r="AB15" s="121">
        <f t="shared" si="0"/>
        <v>-8632517.3071250003</v>
      </c>
      <c r="AC15" s="121">
        <f t="shared" si="0"/>
        <v>-8560062.9966249987</v>
      </c>
      <c r="AD15" s="121">
        <f t="shared" si="0"/>
        <v>-8244125.2152250018</v>
      </c>
      <c r="AE15" s="121">
        <f t="shared" si="0"/>
        <v>-8163659.3952250015</v>
      </c>
      <c r="AF15" s="121">
        <f t="shared" si="0"/>
        <v>-8238372.8916250002</v>
      </c>
      <c r="AG15" s="121">
        <f t="shared" si="0"/>
        <v>-8124762.4302250007</v>
      </c>
      <c r="AH15" s="121">
        <f t="shared" si="0"/>
        <v>-7881870.6452250015</v>
      </c>
      <c r="AI15" s="121">
        <f t="shared" si="0"/>
        <v>-8110241.8916250002</v>
      </c>
      <c r="AJ15" s="121">
        <f t="shared" ref="AJ15:BK15" si="1">AJ6+AJ13</f>
        <v>-7856574.9966249997</v>
      </c>
      <c r="AK15" s="121">
        <f t="shared" si="1"/>
        <v>-8138218.7466249997</v>
      </c>
      <c r="AL15" s="121">
        <f t="shared" si="1"/>
        <v>-7985682.7466249997</v>
      </c>
      <c r="AM15" s="121">
        <f t="shared" si="1"/>
        <v>-7990532.3408250008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47880774.800000004</v>
      </c>
      <c r="D17" s="121">
        <f t="shared" ref="D17:AI17" si="2">C18</f>
        <v>47852182.800000004</v>
      </c>
      <c r="E17" s="121">
        <f t="shared" si="2"/>
        <v>38424623.800000004</v>
      </c>
      <c r="F17" s="121">
        <f t="shared" si="2"/>
        <v>29028964.800000004</v>
      </c>
      <c r="G17" s="121">
        <f t="shared" si="2"/>
        <v>19595915.800000004</v>
      </c>
      <c r="H17" s="121">
        <f t="shared" si="2"/>
        <v>9395991.1000000052</v>
      </c>
      <c r="I17" s="121">
        <f t="shared" si="2"/>
        <v>56124438.199999988</v>
      </c>
      <c r="J17" s="121">
        <f t="shared" si="2"/>
        <v>46767100.699999988</v>
      </c>
      <c r="K17" s="121">
        <f t="shared" si="2"/>
        <v>37382585.999999985</v>
      </c>
      <c r="L17" s="121">
        <f t="shared" si="2"/>
        <v>28021534.899999984</v>
      </c>
      <c r="M17" s="121">
        <f t="shared" si="2"/>
        <v>18683781.599999983</v>
      </c>
      <c r="N17" s="121">
        <f t="shared" si="2"/>
        <v>9322903.2999999821</v>
      </c>
      <c r="O17" s="121">
        <f t="shared" si="2"/>
        <v>52890111.650000006</v>
      </c>
      <c r="P17" s="121">
        <f t="shared" si="2"/>
        <v>43481509.050000004</v>
      </c>
      <c r="Q17" s="121">
        <f t="shared" si="2"/>
        <v>32406705.375000004</v>
      </c>
      <c r="R17" s="121">
        <f t="shared" si="2"/>
        <v>21463526.850000001</v>
      </c>
      <c r="S17" s="121">
        <f t="shared" si="2"/>
        <v>10723908.425000001</v>
      </c>
      <c r="T17" s="121">
        <f t="shared" si="2"/>
        <v>0</v>
      </c>
      <c r="U17" s="121">
        <f t="shared" si="2"/>
        <v>-10759961.475</v>
      </c>
      <c r="V17" s="121">
        <f t="shared" si="2"/>
        <v>-21436561.25</v>
      </c>
      <c r="W17" s="121">
        <f t="shared" si="2"/>
        <v>-31029024.675000001</v>
      </c>
      <c r="X17" s="121">
        <f t="shared" si="2"/>
        <v>-40705916.149999999</v>
      </c>
      <c r="Y17" s="121">
        <f t="shared" si="2"/>
        <v>-50288254.674999997</v>
      </c>
      <c r="Z17" s="121">
        <f t="shared" si="2"/>
        <v>-60012693.199999996</v>
      </c>
      <c r="AA17" s="121">
        <f t="shared" si="2"/>
        <v>-69641576.724999994</v>
      </c>
      <c r="AB17" s="121">
        <f t="shared" si="2"/>
        <v>-79205345.399999991</v>
      </c>
      <c r="AC17" s="121">
        <f t="shared" si="2"/>
        <v>-87837862.707124993</v>
      </c>
      <c r="AD17" s="121">
        <f t="shared" si="2"/>
        <v>-96397925.703749985</v>
      </c>
      <c r="AE17" s="121">
        <f t="shared" si="2"/>
        <v>-104642050.91897498</v>
      </c>
      <c r="AF17" s="121">
        <f t="shared" si="2"/>
        <v>-112805710.31419998</v>
      </c>
      <c r="AG17" s="121">
        <f t="shared" si="2"/>
        <v>-121044083.20582499</v>
      </c>
      <c r="AH17" s="121">
        <f t="shared" si="2"/>
        <v>-129168845.63604999</v>
      </c>
      <c r="AI17" s="121">
        <f t="shared" si="2"/>
        <v>-137050716.28127497</v>
      </c>
      <c r="AJ17" s="121">
        <f t="shared" ref="AJ17:BK17" si="3">AI18</f>
        <v>-145160958.17289996</v>
      </c>
      <c r="AK17" s="121">
        <f t="shared" si="3"/>
        <v>-153017533.16952497</v>
      </c>
      <c r="AL17" s="121">
        <f t="shared" si="3"/>
        <v>-161155751.91614997</v>
      </c>
      <c r="AM17" s="121">
        <f t="shared" si="3"/>
        <v>-169141434.66277498</v>
      </c>
      <c r="AN17" s="121">
        <f t="shared" si="3"/>
        <v>-177131967.00359997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47852182.800000004</v>
      </c>
      <c r="D18" s="121">
        <f t="shared" ref="D18:AI18" si="4">D15+D17</f>
        <v>38424623.800000004</v>
      </c>
      <c r="E18" s="121">
        <f t="shared" si="4"/>
        <v>29028964.800000004</v>
      </c>
      <c r="F18" s="121">
        <f t="shared" si="4"/>
        <v>19595915.800000004</v>
      </c>
      <c r="G18" s="121">
        <f t="shared" si="4"/>
        <v>9395991.1000000052</v>
      </c>
      <c r="H18" s="121">
        <f t="shared" si="4"/>
        <v>56124438.199999988</v>
      </c>
      <c r="I18" s="121">
        <f t="shared" si="4"/>
        <v>46767100.699999988</v>
      </c>
      <c r="J18" s="121">
        <f t="shared" si="4"/>
        <v>37382585.999999985</v>
      </c>
      <c r="K18" s="121">
        <f t="shared" si="4"/>
        <v>28021534.899999984</v>
      </c>
      <c r="L18" s="121">
        <f t="shared" si="4"/>
        <v>18683781.599999983</v>
      </c>
      <c r="M18" s="121">
        <f t="shared" si="4"/>
        <v>9322903.2999999821</v>
      </c>
      <c r="N18" s="121">
        <f t="shared" si="4"/>
        <v>52890111.650000006</v>
      </c>
      <c r="O18" s="121">
        <f t="shared" si="4"/>
        <v>43481509.050000004</v>
      </c>
      <c r="P18" s="121">
        <f t="shared" si="4"/>
        <v>32406705.375000004</v>
      </c>
      <c r="Q18" s="121">
        <f t="shared" si="4"/>
        <v>21463526.850000001</v>
      </c>
      <c r="R18" s="121">
        <f t="shared" si="4"/>
        <v>10723908.425000001</v>
      </c>
      <c r="S18" s="121">
        <f t="shared" si="4"/>
        <v>0</v>
      </c>
      <c r="T18" s="121">
        <f t="shared" si="4"/>
        <v>-10759961.475</v>
      </c>
      <c r="U18" s="121">
        <f t="shared" si="4"/>
        <v>-21436561.25</v>
      </c>
      <c r="V18" s="121">
        <f t="shared" si="4"/>
        <v>-31029024.675000001</v>
      </c>
      <c r="W18" s="121">
        <f t="shared" si="4"/>
        <v>-40705916.149999999</v>
      </c>
      <c r="X18" s="121">
        <f t="shared" si="4"/>
        <v>-50288254.674999997</v>
      </c>
      <c r="Y18" s="121">
        <f t="shared" si="4"/>
        <v>-60012693.199999996</v>
      </c>
      <c r="Z18" s="121">
        <f t="shared" si="4"/>
        <v>-69641576.724999994</v>
      </c>
      <c r="AA18" s="121">
        <f t="shared" si="4"/>
        <v>-79205345.399999991</v>
      </c>
      <c r="AB18" s="121">
        <f t="shared" si="4"/>
        <v>-87837862.707124993</v>
      </c>
      <c r="AC18" s="121">
        <f t="shared" si="4"/>
        <v>-96397925.703749985</v>
      </c>
      <c r="AD18" s="121">
        <f t="shared" si="4"/>
        <v>-104642050.91897498</v>
      </c>
      <c r="AE18" s="121">
        <f t="shared" si="4"/>
        <v>-112805710.31419998</v>
      </c>
      <c r="AF18" s="121">
        <f t="shared" si="4"/>
        <v>-121044083.20582499</v>
      </c>
      <c r="AG18" s="121">
        <f t="shared" si="4"/>
        <v>-129168845.63604999</v>
      </c>
      <c r="AH18" s="121">
        <f t="shared" si="4"/>
        <v>-137050716.28127497</v>
      </c>
      <c r="AI18" s="121">
        <f t="shared" si="4"/>
        <v>-145160958.17289996</v>
      </c>
      <c r="AJ18" s="121">
        <f t="shared" ref="AJ18:BK18" si="5">AJ15+AJ17</f>
        <v>-153017533.16952497</v>
      </c>
      <c r="AK18" s="121">
        <f t="shared" si="5"/>
        <v>-161155751.91614997</v>
      </c>
      <c r="AL18" s="121">
        <f t="shared" si="5"/>
        <v>-169141434.66277498</v>
      </c>
      <c r="AM18" s="121">
        <f t="shared" si="5"/>
        <v>-177131967.00359997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-47880774.800000004</v>
      </c>
      <c r="E27" s="130">
        <f>D29</f>
        <v>-104005212.99999999</v>
      </c>
      <c r="F27" s="224">
        <f>C27</f>
        <v>0</v>
      </c>
      <c r="G27" s="224">
        <f>F29</f>
        <v>-156895324.65000001</v>
      </c>
      <c r="L27" s="130"/>
    </row>
    <row r="28" spans="2:64" x14ac:dyDescent="0.15">
      <c r="B28" s="138" t="s">
        <v>842</v>
      </c>
      <c r="C28" s="121">
        <f>C29-C27</f>
        <v>-47880774.800000004</v>
      </c>
      <c r="D28" s="121">
        <f>D29-D27</f>
        <v>-56124438.199999981</v>
      </c>
      <c r="E28" s="121">
        <f>E29-E27</f>
        <v>-52890111.650000021</v>
      </c>
      <c r="F28" s="224">
        <f>SUM(C28:E28)</f>
        <v>-156895324.65000001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-47880774.800000004</v>
      </c>
      <c r="D29" s="130">
        <f>N9</f>
        <v>-104005212.99999999</v>
      </c>
      <c r="E29" s="130">
        <f>S9</f>
        <v>-156895324.65000001</v>
      </c>
      <c r="F29" s="224">
        <f>E29</f>
        <v>-156895324.65000001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56124438.199999981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52890111.650000021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23940387.400000002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23940387.400000002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47880774.800000004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478.80774800000006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56124438.199999981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52890111.650000021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23940387.400000002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23940387.400000002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56124438.199999981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52890111.650000021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156895324.65000001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8250821.8415000001</v>
      </c>
      <c r="AB7" s="250">
        <f>STAFF_CWS!AG570</f>
        <v>8255974.0309999995</v>
      </c>
      <c r="AC7" s="250">
        <f>STAFF_CWS!AH570</f>
        <v>8257691.3996000001</v>
      </c>
      <c r="AD7" s="250">
        <f>STAFF_CWS!AI570</f>
        <v>8257691.3996000001</v>
      </c>
      <c r="AE7" s="250">
        <f>STAFF_CWS!AJ570</f>
        <v>8258910.7460000003</v>
      </c>
      <c r="AF7" s="250">
        <f>STAFF_CWS!AK570</f>
        <v>8260628.1146</v>
      </c>
      <c r="AG7" s="250">
        <f>STAFF_CWS!AL570</f>
        <v>8257691.3996000001</v>
      </c>
      <c r="AH7" s="250">
        <f>STAFF_CWS!AM570</f>
        <v>8258910.7460000003</v>
      </c>
      <c r="AI7" s="250">
        <f>STAFF_CWS!AN570</f>
        <v>8255974.0309999995</v>
      </c>
      <c r="AJ7" s="250">
        <f>STAFF_CWS!AO570</f>
        <v>8255974.0309999995</v>
      </c>
      <c r="AK7" s="250">
        <f>STAFF_CWS!AP570</f>
        <v>8255974.0309999995</v>
      </c>
      <c r="AL7" s="250">
        <f>STAFF_CWS!AQ570</f>
        <v>8250821.9252000004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1151774.05</v>
      </c>
      <c r="AC22" s="250">
        <f>'REV-REVCALC_CWS'!AC90</f>
        <v>1298321.8700000001</v>
      </c>
      <c r="AD22" s="250">
        <f>'REV-REVCALC_CWS'!AD90</f>
        <v>1298321.8700000001</v>
      </c>
      <c r="AE22" s="250">
        <f>'REV-REVCALC_CWS'!AE90</f>
        <v>1412812.8</v>
      </c>
      <c r="AF22" s="250">
        <f>'REV-REVCALC_CWS'!AF90</f>
        <v>1559360.62</v>
      </c>
      <c r="AG22" s="250">
        <f>'REV-REVCALC_CWS'!AG90</f>
        <v>1298321.8700000001</v>
      </c>
      <c r="AH22" s="250">
        <f>'REV-REVCALC_CWS'!AH90</f>
        <v>1412812.8</v>
      </c>
      <c r="AI22" s="250">
        <f>'REV-REVCALC_CWS'!AI90</f>
        <v>1151774.05</v>
      </c>
      <c r="AJ22" s="250">
        <f>'REV-REVCALC_CWS'!AJ90</f>
        <v>1151774.05</v>
      </c>
      <c r="AK22" s="250">
        <f>'REV-REVCALC_CWS'!AK90</f>
        <v>1151774.05</v>
      </c>
      <c r="AL22" s="250">
        <f>'REV-REVCALC_CWS'!AL90</f>
        <v>712130.59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-9388717.333333334</v>
      </c>
      <c r="E42" s="250">
        <f>+'FIN-P&amp;L_CWS'!F207</f>
        <v>-9361409</v>
      </c>
      <c r="F42" s="250">
        <f>+'FIN-P&amp;L_CWS'!G207</f>
        <v>-9364465.666666666</v>
      </c>
      <c r="G42" s="250">
        <f>+'FIN-P&amp;L_CWS'!H207</f>
        <v>-9348818.0333333332</v>
      </c>
      <c r="H42" s="250">
        <f>+'FIN-P&amp;L_CWS'!I207</f>
        <v>-9380694.4333333336</v>
      </c>
      <c r="I42" s="250">
        <f>+'FIN-P&amp;L_CWS'!J207</f>
        <v>-9378040.833333334</v>
      </c>
      <c r="J42" s="250">
        <f>+'FIN-P&amp;L_CWS'!K207</f>
        <v>-9418358.0333333332</v>
      </c>
      <c r="K42" s="250">
        <f>+'FIN-P&amp;L_CWS'!L207</f>
        <v>-9381754.4333333336</v>
      </c>
      <c r="L42" s="250">
        <f>+'FIN-P&amp;L_CWS'!M207</f>
        <v>-9386096.6333333347</v>
      </c>
      <c r="M42" s="250">
        <f>+'FIN-P&amp;L_CWS'!N207</f>
        <v>-9373961.6333333347</v>
      </c>
      <c r="N42" s="250">
        <f>+'FIN-P&amp;L_CWS'!O207</f>
        <v>-9359986.6333333347</v>
      </c>
      <c r="O42" s="250">
        <f>+'FIN-P&amp;L_CWS'!P207</f>
        <v>-9367375.9333333336</v>
      </c>
      <c r="P42" s="250">
        <f>+'FIN-P&amp;L_CWS'!Q207</f>
        <v>-10756462.008333335</v>
      </c>
      <c r="Q42" s="250">
        <f>+'FIN-P&amp;L_CWS'!R207</f>
        <v>-10712516.858333334</v>
      </c>
      <c r="R42" s="250">
        <f>+'FIN-P&amp;L_CWS'!S207</f>
        <v>-10692246.758333335</v>
      </c>
      <c r="S42" s="250">
        <f>+'FIN-P&amp;L_CWS'!T207</f>
        <v>-10711311.758333335</v>
      </c>
      <c r="T42" s="250">
        <f>+'FIN-P&amp;L_CWS'!U207</f>
        <v>-10684234.808333334</v>
      </c>
      <c r="U42" s="250">
        <f>+'FIN-P&amp;L_CWS'!V207</f>
        <v>-10675238.108333334</v>
      </c>
      <c r="V42" s="250">
        <f>+'FIN-P&amp;L_CWS'!W207</f>
        <v>-9701918.4250000007</v>
      </c>
      <c r="W42" s="250">
        <f>+'FIN-P&amp;L_CWS'!X207</f>
        <v>-9691161.4749999996</v>
      </c>
      <c r="X42" s="250">
        <f>+'FIN-P&amp;L_CWS'!Y207</f>
        <v>-9719123.5250000004</v>
      </c>
      <c r="Y42" s="250">
        <f>+'FIN-P&amp;L_CWS'!Z207</f>
        <v>-9737638.5250000004</v>
      </c>
      <c r="Z42" s="250">
        <f>+'FIN-P&amp;L_CWS'!AA207</f>
        <v>-9719123.5250000004</v>
      </c>
      <c r="AA42" s="250">
        <f>+'FIN-P&amp;L_CWS'!AB207</f>
        <v>-9760473.6750000007</v>
      </c>
      <c r="AB42" s="250">
        <f>+'FIN-P&amp;L_CWS'!AC207</f>
        <v>-8197188.8404583335</v>
      </c>
      <c r="AC42" s="250">
        <f>+'FIN-P&amp;L_CWS'!AD207</f>
        <v>-8136933.7466249997</v>
      </c>
      <c r="AD42" s="250">
        <f>+'FIN-P&amp;L_CWS'!AE207</f>
        <v>-8110777.3952250015</v>
      </c>
      <c r="AE42" s="250">
        <f>+'FIN-P&amp;L_CWS'!AF207</f>
        <v>-8132882.3952250015</v>
      </c>
      <c r="AF42" s="250">
        <f>+'FIN-P&amp;L_CWS'!AG207</f>
        <v>-8093104.9616250005</v>
      </c>
      <c r="AG42" s="250">
        <f>+'FIN-P&amp;L_CWS'!AH207</f>
        <v>-8079368.6102250004</v>
      </c>
      <c r="AH42" s="250">
        <f>+'FIN-P&amp;L_CWS'!AI207</f>
        <v>-8112132.3952250015</v>
      </c>
      <c r="AI42" s="250">
        <f>+'FIN-P&amp;L_CWS'!AJ207</f>
        <v>-8096904.9616250005</v>
      </c>
      <c r="AJ42" s="250">
        <f>+'FIN-P&amp;L_CWS'!AK207</f>
        <v>-8130813.7466249997</v>
      </c>
      <c r="AK42" s="250">
        <f>+'FIN-P&amp;L_CWS'!AL207</f>
        <v>-8151418.7466249997</v>
      </c>
      <c r="AL42" s="250">
        <f>+'FIN-P&amp;L_CWS'!AM207</f>
        <v>-8130813.7466249997</v>
      </c>
      <c r="AM42" s="250">
        <f>+'FIN-P&amp;L_CWS'!AN207</f>
        <v>-8194172.8008250007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-9417309.333333334</v>
      </c>
      <c r="E43" s="250">
        <f>+'FIN-P&amp;L_CWS'!F208</f>
        <v>-18778718.333333336</v>
      </c>
      <c r="F43" s="250">
        <f>+'FIN-P&amp;L_CWS'!G208</f>
        <v>-28143184</v>
      </c>
      <c r="G43" s="250">
        <f>+'FIN-P&amp;L_CWS'!H208</f>
        <v>-37492002.033333331</v>
      </c>
      <c r="H43" s="250">
        <f>+'FIN-P&amp;L_CWS'!I208</f>
        <v>-46872696.466666669</v>
      </c>
      <c r="I43" s="250">
        <f>+'FIN-P&amp;L_CWS'!J208</f>
        <v>-56250737.300000004</v>
      </c>
      <c r="J43" s="250">
        <f>+'FIN-P&amp;L_CWS'!K208</f>
        <v>-65669095.333333336</v>
      </c>
      <c r="K43" s="250">
        <f>+'FIN-P&amp;L_CWS'!L208</f>
        <v>-75050849.766666666</v>
      </c>
      <c r="L43" s="250">
        <f>+'FIN-P&amp;L_CWS'!M208</f>
        <v>-84436946.400000006</v>
      </c>
      <c r="M43" s="250">
        <f>+'FIN-P&amp;L_CWS'!N208</f>
        <v>-93810908.033333346</v>
      </c>
      <c r="N43" s="250">
        <f>+'FIN-P&amp;L_CWS'!O208</f>
        <v>-103170894.66666669</v>
      </c>
      <c r="O43" s="250">
        <f>+'FIN-P&amp;L_CWS'!P208</f>
        <v>-112538270.60000002</v>
      </c>
      <c r="P43" s="250">
        <f>+'FIN-P&amp;L_CWS'!Q208</f>
        <v>-123294732.60833336</v>
      </c>
      <c r="Q43" s="250">
        <f>+'FIN-P&amp;L_CWS'!R208</f>
        <v>-134007249.4666667</v>
      </c>
      <c r="R43" s="250">
        <f>+'FIN-P&amp;L_CWS'!S208</f>
        <v>-144699496.22500002</v>
      </c>
      <c r="S43" s="250">
        <f>+'FIN-P&amp;L_CWS'!T208</f>
        <v>-155410807.98333335</v>
      </c>
      <c r="T43" s="250">
        <f>+'FIN-P&amp;L_CWS'!U208</f>
        <v>-166095042.79166669</v>
      </c>
      <c r="U43" s="250">
        <f>+'FIN-P&amp;L_CWS'!V208</f>
        <v>-176770280.90000004</v>
      </c>
      <c r="V43" s="250">
        <f>+'FIN-P&amp;L_CWS'!W208</f>
        <v>-186472199.32500005</v>
      </c>
      <c r="W43" s="250">
        <f>+'FIN-P&amp;L_CWS'!X208</f>
        <v>-196163360.80000004</v>
      </c>
      <c r="X43" s="250">
        <f>+'FIN-P&amp;L_CWS'!Y208</f>
        <v>-205882484.32500005</v>
      </c>
      <c r="Y43" s="250">
        <f>+'FIN-P&amp;L_CWS'!Z208</f>
        <v>-215620122.85000005</v>
      </c>
      <c r="Z43" s="250">
        <f>+'FIN-P&amp;L_CWS'!AA208</f>
        <v>-225339246.37500006</v>
      </c>
      <c r="AA43" s="250">
        <f>+'FIN-P&amp;L_CWS'!AB208</f>
        <v>-235099720.05000007</v>
      </c>
      <c r="AB43" s="250">
        <f>+'FIN-P&amp;L_CWS'!AC208</f>
        <v>-243296908.89045841</v>
      </c>
      <c r="AC43" s="250">
        <f>+'FIN-P&amp;L_CWS'!AD208</f>
        <v>-251433842.63708341</v>
      </c>
      <c r="AD43" s="250">
        <f>+'FIN-P&amp;L_CWS'!AE208</f>
        <v>-259544620.0323084</v>
      </c>
      <c r="AE43" s="250">
        <f>+'FIN-P&amp;L_CWS'!AF208</f>
        <v>-267677502.42753339</v>
      </c>
      <c r="AF43" s="250">
        <f>+'FIN-P&amp;L_CWS'!AG208</f>
        <v>-275770607.38915837</v>
      </c>
      <c r="AG43" s="250">
        <f>+'FIN-P&amp;L_CWS'!AH208</f>
        <v>-283849975.99938339</v>
      </c>
      <c r="AH43" s="250">
        <f>+'FIN-P&amp;L_CWS'!AI208</f>
        <v>-291962108.39460838</v>
      </c>
      <c r="AI43" s="250">
        <f>+'FIN-P&amp;L_CWS'!AJ208</f>
        <v>-300059013.35623336</v>
      </c>
      <c r="AJ43" s="250">
        <f>+'FIN-P&amp;L_CWS'!AK208</f>
        <v>-308189827.10285836</v>
      </c>
      <c r="AK43" s="250">
        <f>+'FIN-P&amp;L_CWS'!AL208</f>
        <v>-316341245.84948337</v>
      </c>
      <c r="AL43" s="250">
        <f>+'FIN-P&amp;L_CWS'!AM208</f>
        <v>-324472059.59610838</v>
      </c>
      <c r="AM43" s="250">
        <f>+'FIN-P&amp;L_CWS'!AN208</f>
        <v>-332666232.39693338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-9427559</v>
      </c>
      <c r="E44" s="250">
        <f>+'FIN-CASHFLOW_CWS'!E67</f>
        <v>-9395659</v>
      </c>
      <c r="F44" s="250">
        <f>+'FIN-CASHFLOW_CWS'!F67</f>
        <v>-9433049</v>
      </c>
      <c r="G44" s="250">
        <f>+'FIN-CASHFLOW_CWS'!G67</f>
        <v>-10199924.699999999</v>
      </c>
      <c r="H44" s="250">
        <f>+'FIN-CASHFLOW_CWS'!H67</f>
        <v>-9395991.0999999996</v>
      </c>
      <c r="I44" s="250">
        <f>+'FIN-CASHFLOW_CWS'!I67</f>
        <v>-9357337.5</v>
      </c>
      <c r="J44" s="250">
        <f>+'FIN-CASHFLOW_CWS'!J67</f>
        <v>-9384514.6999999993</v>
      </c>
      <c r="K44" s="250">
        <f>+'FIN-CASHFLOW_CWS'!K67</f>
        <v>-9361051.0999999996</v>
      </c>
      <c r="L44" s="250">
        <f>+'FIN-CASHFLOW_CWS'!L67</f>
        <v>-9337753.3000000007</v>
      </c>
      <c r="M44" s="250">
        <f>+'FIN-CASHFLOW_CWS'!M67</f>
        <v>-9360878.3000000007</v>
      </c>
      <c r="N44" s="250">
        <f>+'FIN-CASHFLOW_CWS'!N67</f>
        <v>-9322903.3000000007</v>
      </c>
      <c r="O44" s="250">
        <f>+'FIN-CASHFLOW_CWS'!O67</f>
        <v>-9408602.5999999996</v>
      </c>
      <c r="P44" s="250">
        <f>+'FIN-CASHFLOW_CWS'!P67</f>
        <v>-11074803.675000001</v>
      </c>
      <c r="Q44" s="250">
        <f>+'FIN-CASHFLOW_CWS'!Q67</f>
        <v>-10943178.525</v>
      </c>
      <c r="R44" s="250">
        <f>+'FIN-CASHFLOW_CWS'!R67</f>
        <v>-10739618.425000001</v>
      </c>
      <c r="S44" s="250">
        <f>+'FIN-CASHFLOW_CWS'!S67</f>
        <v>-10723908.425000001</v>
      </c>
      <c r="T44" s="250">
        <f>+'FIN-CASHFLOW_CWS'!T67</f>
        <v>-10759961.475</v>
      </c>
      <c r="U44" s="250">
        <f>+'FIN-CASHFLOW_CWS'!U67</f>
        <v>-10676599.775</v>
      </c>
      <c r="V44" s="250">
        <f>+'FIN-CASHFLOW_CWS'!V67</f>
        <v>-9592463.4250000007</v>
      </c>
      <c r="W44" s="250">
        <f>+'FIN-CASHFLOW_CWS'!W67</f>
        <v>-9676891.4749999996</v>
      </c>
      <c r="X44" s="250">
        <f>+'FIN-CASHFLOW_CWS'!X67</f>
        <v>-9582338.5250000004</v>
      </c>
      <c r="Y44" s="250">
        <f>+'FIN-CASHFLOW_CWS'!Y67</f>
        <v>-9724438.5250000004</v>
      </c>
      <c r="Z44" s="250">
        <f>+'FIN-CASHFLOW_CWS'!Z67</f>
        <v>-9628883.5250000004</v>
      </c>
      <c r="AA44" s="250">
        <f>+'FIN-CASHFLOW_CWS'!AA67</f>
        <v>-9563768.6750000007</v>
      </c>
      <c r="AB44" s="250">
        <f>+'FIN-CASHFLOW_CWS'!AB67</f>
        <v>-8632517.3071250003</v>
      </c>
      <c r="AC44" s="250">
        <f>+'FIN-CASHFLOW_CWS'!AC67</f>
        <v>-8560062.9966249987</v>
      </c>
      <c r="AD44" s="250">
        <f>+'FIN-CASHFLOW_CWS'!AD67</f>
        <v>-8244125.2152250018</v>
      </c>
      <c r="AE44" s="250">
        <f>+'FIN-CASHFLOW_CWS'!AE67</f>
        <v>-8163659.3952250015</v>
      </c>
      <c r="AF44" s="250">
        <f>+'FIN-CASHFLOW_CWS'!AF67</f>
        <v>-8238372.8916250002</v>
      </c>
      <c r="AG44" s="250">
        <f>+'FIN-CASHFLOW_CWS'!AG67</f>
        <v>-8124762.4302250007</v>
      </c>
      <c r="AH44" s="250">
        <f>+'FIN-CASHFLOW_CWS'!AH67</f>
        <v>-7881870.6452250015</v>
      </c>
      <c r="AI44" s="250">
        <f>+'FIN-CASHFLOW_CWS'!AI67</f>
        <v>-8110241.8916250002</v>
      </c>
      <c r="AJ44" s="250">
        <f>+'FIN-CASHFLOW_CWS'!AJ67</f>
        <v>-7856574.9966249997</v>
      </c>
      <c r="AK44" s="250">
        <f>+'FIN-CASHFLOW_CWS'!AK67</f>
        <v>-8138218.7466249997</v>
      </c>
      <c r="AL44" s="250">
        <f>+'FIN-CASHFLOW_CWS'!AL67</f>
        <v>-7985682.7466249997</v>
      </c>
      <c r="AM44" s="250">
        <f>+'FIN-CASHFLOW_CWS'!AM67</f>
        <v>-7990532.3408250008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-9456151</v>
      </c>
      <c r="E45" s="250">
        <f>+'FIN-CASHFLOW_CWS'!E70</f>
        <v>-18851810</v>
      </c>
      <c r="F45" s="250">
        <f>+'FIN-CASHFLOW_CWS'!F70</f>
        <v>-28284859</v>
      </c>
      <c r="G45" s="250">
        <f>+'FIN-CASHFLOW_CWS'!G70</f>
        <v>-38484783.700000003</v>
      </c>
      <c r="H45" s="250">
        <f>+'FIN-CASHFLOW_CWS'!H70</f>
        <v>-47880774.800000004</v>
      </c>
      <c r="I45" s="250">
        <f>+'FIN-CASHFLOW_CWS'!I70</f>
        <v>-57238112.300000004</v>
      </c>
      <c r="J45" s="250">
        <f>+'FIN-CASHFLOW_CWS'!J70</f>
        <v>-66622627</v>
      </c>
      <c r="K45" s="250">
        <f>+'FIN-CASHFLOW_CWS'!K70</f>
        <v>-75983678.099999994</v>
      </c>
      <c r="L45" s="250">
        <f>+'FIN-CASHFLOW_CWS'!L70</f>
        <v>-85321431.399999991</v>
      </c>
      <c r="M45" s="250">
        <f>+'FIN-CASHFLOW_CWS'!M70</f>
        <v>-94682309.699999988</v>
      </c>
      <c r="N45" s="250">
        <f>+'FIN-CASHFLOW_CWS'!N70</f>
        <v>-104005212.99999999</v>
      </c>
      <c r="O45" s="250">
        <f>+'FIN-CASHFLOW_CWS'!O70</f>
        <v>-113413815.59999998</v>
      </c>
      <c r="P45" s="250">
        <f>+'FIN-CASHFLOW_CWS'!P70</f>
        <v>-124488619.27499998</v>
      </c>
      <c r="Q45" s="250">
        <f>+'FIN-CASHFLOW_CWS'!Q70</f>
        <v>-135431797.79999998</v>
      </c>
      <c r="R45" s="250">
        <f>+'FIN-CASHFLOW_CWS'!R70</f>
        <v>-146171416.22499999</v>
      </c>
      <c r="S45" s="250">
        <f>+'FIN-CASHFLOW_CWS'!S70</f>
        <v>-156895324.65000001</v>
      </c>
      <c r="T45" s="250">
        <f>+'FIN-CASHFLOW_CWS'!T70</f>
        <v>-167655286.125</v>
      </c>
      <c r="U45" s="250">
        <f>+'FIN-CASHFLOW_CWS'!U70</f>
        <v>-178331885.90000001</v>
      </c>
      <c r="V45" s="250">
        <f>+'FIN-CASHFLOW_CWS'!V70</f>
        <v>-187924349.32500002</v>
      </c>
      <c r="W45" s="250">
        <f>+'FIN-CASHFLOW_CWS'!W70</f>
        <v>-197601240.80000001</v>
      </c>
      <c r="X45" s="250">
        <f>+'FIN-CASHFLOW_CWS'!X70</f>
        <v>-207183579.32500002</v>
      </c>
      <c r="Y45" s="250">
        <f>+'FIN-CASHFLOW_CWS'!Y70</f>
        <v>-216908017.85000002</v>
      </c>
      <c r="Z45" s="250">
        <f>+'FIN-CASHFLOW_CWS'!Z70</f>
        <v>-226536901.37500003</v>
      </c>
      <c r="AA45" s="250">
        <f>+'FIN-CASHFLOW_CWS'!AA70</f>
        <v>-236100670.05000004</v>
      </c>
      <c r="AB45" s="250">
        <f>+'FIN-CASHFLOW_CWS'!AB70</f>
        <v>-244733187.35712504</v>
      </c>
      <c r="AC45" s="250">
        <f>+'FIN-CASHFLOW_CWS'!AC70</f>
        <v>-253293250.35375005</v>
      </c>
      <c r="AD45" s="250">
        <f>+'FIN-CASHFLOW_CWS'!AD70</f>
        <v>-261537375.56897506</v>
      </c>
      <c r="AE45" s="250">
        <f>+'FIN-CASHFLOW_CWS'!AE70</f>
        <v>-269701034.96420008</v>
      </c>
      <c r="AF45" s="250">
        <f>+'FIN-CASHFLOW_CWS'!AF70</f>
        <v>-277939407.85582507</v>
      </c>
      <c r="AG45" s="250">
        <f>+'FIN-CASHFLOW_CWS'!AG70</f>
        <v>-286064170.28605008</v>
      </c>
      <c r="AH45" s="250">
        <f>+'FIN-CASHFLOW_CWS'!AH70</f>
        <v>-293946040.93127507</v>
      </c>
      <c r="AI45" s="250">
        <f>+'FIN-CASHFLOW_CWS'!AI70</f>
        <v>-302056282.82290006</v>
      </c>
      <c r="AJ45" s="250">
        <f>+'FIN-CASHFLOW_CWS'!AJ70</f>
        <v>-309912857.81952506</v>
      </c>
      <c r="AK45" s="250">
        <f>+'FIN-CASHFLOW_CWS'!AK70</f>
        <v>-318051076.56615007</v>
      </c>
      <c r="AL45" s="250">
        <f>+'FIN-CASHFLOW_CWS'!AL70</f>
        <v>-326036759.31277508</v>
      </c>
      <c r="AM45" s="250">
        <f>+'FIN-CASHFLOW_CWS'!AM70</f>
        <v>-334027291.6536001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-9388717.333333334</v>
      </c>
      <c r="E49" s="250">
        <f t="shared" si="3"/>
        <v>-9361409</v>
      </c>
      <c r="F49" s="250">
        <f t="shared" si="3"/>
        <v>-9364465.666666666</v>
      </c>
      <c r="G49" s="250">
        <f t="shared" si="3"/>
        <v>-9348818.0333333332</v>
      </c>
      <c r="H49" s="250">
        <f t="shared" si="3"/>
        <v>-9380694.4333333336</v>
      </c>
      <c r="I49" s="250">
        <f t="shared" si="3"/>
        <v>-9378040.833333334</v>
      </c>
      <c r="J49" s="250">
        <f t="shared" si="3"/>
        <v>-9418358.0333333332</v>
      </c>
      <c r="K49" s="250">
        <f t="shared" si="3"/>
        <v>-9381754.4333333336</v>
      </c>
      <c r="L49" s="250">
        <f t="shared" si="3"/>
        <v>-9386096.6333333347</v>
      </c>
      <c r="M49" s="250">
        <f t="shared" si="3"/>
        <v>-9373961.6333333347</v>
      </c>
      <c r="N49" s="250">
        <f t="shared" si="3"/>
        <v>-9359986.6333333347</v>
      </c>
      <c r="O49" s="250">
        <f t="shared" si="3"/>
        <v>-9367375.9333333336</v>
      </c>
      <c r="P49" s="250">
        <f t="shared" si="3"/>
        <v>-10756462.008333335</v>
      </c>
      <c r="Q49" s="250">
        <f t="shared" si="3"/>
        <v>-10712516.858333334</v>
      </c>
      <c r="R49" s="250">
        <f t="shared" si="3"/>
        <v>-10692246.758333335</v>
      </c>
      <c r="S49" s="250">
        <f t="shared" si="3"/>
        <v>-10711311.758333335</v>
      </c>
      <c r="T49" s="250">
        <f t="shared" si="3"/>
        <v>-10684234.808333334</v>
      </c>
      <c r="U49" s="250">
        <f t="shared" si="3"/>
        <v>-10675238.108333334</v>
      </c>
      <c r="V49" s="250">
        <f t="shared" si="3"/>
        <v>-9701918.4250000007</v>
      </c>
      <c r="W49" s="250">
        <f t="shared" si="3"/>
        <v>-9691161.4749999996</v>
      </c>
      <c r="X49" s="250">
        <f t="shared" si="3"/>
        <v>-9719123.5250000004</v>
      </c>
      <c r="Y49" s="250">
        <f t="shared" si="3"/>
        <v>-9737638.5250000004</v>
      </c>
      <c r="Z49" s="250">
        <f t="shared" si="3"/>
        <v>-9719123.5250000004</v>
      </c>
      <c r="AA49" s="250">
        <f t="shared" si="3"/>
        <v>-9760473.6750000007</v>
      </c>
      <c r="AB49" s="250">
        <f t="shared" si="3"/>
        <v>-8197188.8404583335</v>
      </c>
      <c r="AC49" s="250">
        <f t="shared" si="3"/>
        <v>-8136933.7466249997</v>
      </c>
      <c r="AD49" s="250">
        <f t="shared" si="3"/>
        <v>-8110777.3952250015</v>
      </c>
      <c r="AE49" s="250">
        <f t="shared" si="3"/>
        <v>-8132882.3952250015</v>
      </c>
      <c r="AF49" s="250">
        <f t="shared" si="3"/>
        <v>-8093104.9616250005</v>
      </c>
      <c r="AG49" s="250">
        <f t="shared" si="3"/>
        <v>-8079368.6102250004</v>
      </c>
      <c r="AH49" s="250">
        <f t="shared" si="3"/>
        <v>-8112132.3952250015</v>
      </c>
      <c r="AI49" s="250">
        <f t="shared" si="3"/>
        <v>-8096904.9616250005</v>
      </c>
      <c r="AJ49" s="250">
        <f t="shared" si="3"/>
        <v>-8130813.7466249997</v>
      </c>
      <c r="AK49" s="250">
        <f t="shared" si="3"/>
        <v>-8151418.7466249997</v>
      </c>
      <c r="AL49" s="250">
        <f t="shared" si="3"/>
        <v>-8130813.7466249997</v>
      </c>
      <c r="AM49" s="250">
        <f t="shared" si="3"/>
        <v>-8194172.8008250007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-9427559</v>
      </c>
      <c r="E50" s="250">
        <f t="shared" si="4"/>
        <v>-9395659</v>
      </c>
      <c r="F50" s="250">
        <f t="shared" si="4"/>
        <v>-9433049</v>
      </c>
      <c r="G50" s="250">
        <f t="shared" si="4"/>
        <v>-10199924.699999999</v>
      </c>
      <c r="H50" s="250">
        <f t="shared" si="4"/>
        <v>-9395991.0999999996</v>
      </c>
      <c r="I50" s="250">
        <f t="shared" si="4"/>
        <v>-9357337.5</v>
      </c>
      <c r="J50" s="250">
        <f t="shared" si="4"/>
        <v>-9384514.6999999993</v>
      </c>
      <c r="K50" s="250">
        <f t="shared" si="4"/>
        <v>-9361051.0999999996</v>
      </c>
      <c r="L50" s="250">
        <f t="shared" si="4"/>
        <v>-9337753.3000000007</v>
      </c>
      <c r="M50" s="250">
        <f t="shared" si="4"/>
        <v>-9360878.3000000007</v>
      </c>
      <c r="N50" s="250">
        <f t="shared" si="4"/>
        <v>-9322903.3000000007</v>
      </c>
      <c r="O50" s="250">
        <f t="shared" si="4"/>
        <v>-9408602.5999999996</v>
      </c>
      <c r="P50" s="250">
        <f t="shared" si="4"/>
        <v>-11074803.675000001</v>
      </c>
      <c r="Q50" s="250">
        <f t="shared" si="4"/>
        <v>-10943178.525</v>
      </c>
      <c r="R50" s="250">
        <f t="shared" si="4"/>
        <v>-10739618.425000001</v>
      </c>
      <c r="S50" s="250">
        <f t="shared" si="4"/>
        <v>-10723908.425000001</v>
      </c>
      <c r="T50" s="250">
        <f t="shared" si="4"/>
        <v>-10759961.475</v>
      </c>
      <c r="U50" s="250">
        <f t="shared" si="4"/>
        <v>-10676599.775</v>
      </c>
      <c r="V50" s="250">
        <f t="shared" si="4"/>
        <v>-9592463.4250000007</v>
      </c>
      <c r="W50" s="250">
        <f t="shared" si="4"/>
        <v>-9676891.4749999996</v>
      </c>
      <c r="X50" s="250">
        <f t="shared" si="4"/>
        <v>-9582338.5250000004</v>
      </c>
      <c r="Y50" s="250">
        <f t="shared" si="4"/>
        <v>-9724438.5250000004</v>
      </c>
      <c r="Z50" s="250">
        <f t="shared" si="4"/>
        <v>-9628883.5250000004</v>
      </c>
      <c r="AA50" s="250">
        <f t="shared" si="4"/>
        <v>-9563768.6750000007</v>
      </c>
      <c r="AB50" s="250">
        <f t="shared" si="4"/>
        <v>-8632517.3071250003</v>
      </c>
      <c r="AC50" s="250">
        <f t="shared" si="4"/>
        <v>-8560062.9966249987</v>
      </c>
      <c r="AD50" s="250">
        <f t="shared" si="4"/>
        <v>-8244125.2152250018</v>
      </c>
      <c r="AE50" s="250">
        <f t="shared" si="4"/>
        <v>-8163659.3952250015</v>
      </c>
      <c r="AF50" s="250">
        <f t="shared" si="4"/>
        <v>-8238372.8916250002</v>
      </c>
      <c r="AG50" s="250">
        <f t="shared" si="4"/>
        <v>-8124762.4302250007</v>
      </c>
      <c r="AH50" s="250">
        <f t="shared" si="4"/>
        <v>-7881870.6452250015</v>
      </c>
      <c r="AI50" s="250">
        <f t="shared" si="4"/>
        <v>-8110241.8916250002</v>
      </c>
      <c r="AJ50" s="250">
        <f t="shared" si="4"/>
        <v>-7856574.9966249997</v>
      </c>
      <c r="AK50" s="250">
        <f t="shared" si="4"/>
        <v>-8138218.7466249997</v>
      </c>
      <c r="AL50" s="250">
        <f t="shared" si="4"/>
        <v>-7985682.7466249997</v>
      </c>
      <c r="AM50" s="250">
        <f t="shared" si="4"/>
        <v>-7990532.3408250008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-9388717.333333334</v>
      </c>
      <c r="E55" s="250">
        <f t="shared" si="5"/>
        <v>-9361409</v>
      </c>
      <c r="F55" s="250">
        <f t="shared" si="5"/>
        <v>-9364465.666666666</v>
      </c>
      <c r="G55" s="250">
        <f t="shared" si="5"/>
        <v>-9348818.0333333332</v>
      </c>
      <c r="H55" s="250">
        <f t="shared" si="5"/>
        <v>-9380694.4333333336</v>
      </c>
      <c r="I55" s="250">
        <f t="shared" si="5"/>
        <v>-9378040.833333334</v>
      </c>
      <c r="J55" s="250">
        <f t="shared" si="5"/>
        <v>-9418358.0333333332</v>
      </c>
      <c r="K55" s="250">
        <f t="shared" si="5"/>
        <v>-9381754.4333333336</v>
      </c>
      <c r="L55" s="250">
        <f t="shared" si="5"/>
        <v>-9386096.6333333347</v>
      </c>
      <c r="M55" s="250">
        <f t="shared" si="5"/>
        <v>-9373961.6333333347</v>
      </c>
      <c r="N55" s="250">
        <f t="shared" si="5"/>
        <v>-9359986.6333333347</v>
      </c>
      <c r="O55" s="250">
        <f t="shared" si="5"/>
        <v>-9367375.9333333336</v>
      </c>
      <c r="P55" s="250">
        <f t="shared" si="5"/>
        <v>-10756462.008333335</v>
      </c>
      <c r="Q55" s="250">
        <f t="shared" si="5"/>
        <v>-10712516.858333334</v>
      </c>
      <c r="R55" s="250">
        <f t="shared" si="5"/>
        <v>-10692246.758333335</v>
      </c>
      <c r="S55" s="250">
        <f t="shared" si="5"/>
        <v>-10711311.758333335</v>
      </c>
      <c r="T55" s="250">
        <f t="shared" si="5"/>
        <v>-10684234.808333334</v>
      </c>
      <c r="U55" s="250">
        <f t="shared" si="5"/>
        <v>-10675238.108333334</v>
      </c>
      <c r="V55" s="250">
        <f t="shared" si="5"/>
        <v>-9701918.4250000007</v>
      </c>
      <c r="W55" s="250">
        <f t="shared" si="5"/>
        <v>-9691161.4749999996</v>
      </c>
      <c r="X55" s="250">
        <f t="shared" si="5"/>
        <v>-9719123.5250000004</v>
      </c>
      <c r="Y55" s="250">
        <f t="shared" si="5"/>
        <v>-9737638.5250000004</v>
      </c>
      <c r="Z55" s="250">
        <f t="shared" si="5"/>
        <v>-9719123.5250000004</v>
      </c>
      <c r="AA55" s="250">
        <f t="shared" si="5"/>
        <v>-9760473.6750000007</v>
      </c>
      <c r="AB55" s="250">
        <f t="shared" si="5"/>
        <v>-8197188.8404583335</v>
      </c>
      <c r="AC55" s="250">
        <f t="shared" si="5"/>
        <v>-8136933.7466249997</v>
      </c>
      <c r="AD55" s="250">
        <f t="shared" si="5"/>
        <v>-8110777.3952250015</v>
      </c>
      <c r="AE55" s="250">
        <f t="shared" si="5"/>
        <v>-8132882.3952250015</v>
      </c>
      <c r="AF55" s="250">
        <f t="shared" si="5"/>
        <v>-8093104.9616250005</v>
      </c>
      <c r="AG55" s="250">
        <f t="shared" si="5"/>
        <v>-8079368.6102250004</v>
      </c>
      <c r="AH55" s="250">
        <f t="shared" si="5"/>
        <v>-8112132.3952250015</v>
      </c>
      <c r="AI55" s="250">
        <f t="shared" si="5"/>
        <v>-8096904.9616250005</v>
      </c>
      <c r="AJ55" s="250">
        <f t="shared" si="5"/>
        <v>-8130813.7466249997</v>
      </c>
      <c r="AK55" s="250">
        <f t="shared" si="5"/>
        <v>-8151418.7466249997</v>
      </c>
      <c r="AL55" s="250">
        <f t="shared" si="5"/>
        <v>-8130813.7466249997</v>
      </c>
      <c r="AM55" s="250">
        <f t="shared" si="5"/>
        <v>-8194172.8008250007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-9417309.333333334</v>
      </c>
      <c r="E56" s="250">
        <f t="shared" si="6"/>
        <v>-18778718.333333336</v>
      </c>
      <c r="F56" s="250">
        <f t="shared" si="6"/>
        <v>-28143184</v>
      </c>
      <c r="G56" s="250">
        <f t="shared" si="6"/>
        <v>-37492002.033333331</v>
      </c>
      <c r="H56" s="250">
        <f t="shared" si="6"/>
        <v>-46872696.466666669</v>
      </c>
      <c r="I56" s="250">
        <f t="shared" si="6"/>
        <v>-56250737.300000004</v>
      </c>
      <c r="J56" s="250">
        <f t="shared" si="6"/>
        <v>-65669095.333333336</v>
      </c>
      <c r="K56" s="250">
        <f t="shared" si="6"/>
        <v>-75050849.766666666</v>
      </c>
      <c r="L56" s="250">
        <f t="shared" si="6"/>
        <v>-84436946.400000006</v>
      </c>
      <c r="M56" s="250">
        <f t="shared" si="6"/>
        <v>-93810908.033333346</v>
      </c>
      <c r="N56" s="250">
        <f t="shared" si="6"/>
        <v>-103170894.66666669</v>
      </c>
      <c r="O56" s="250">
        <f t="shared" si="6"/>
        <v>-112538270.60000002</v>
      </c>
      <c r="P56" s="250">
        <f t="shared" si="6"/>
        <v>-123294732.60833336</v>
      </c>
      <c r="Q56" s="250">
        <f t="shared" si="6"/>
        <v>-134007249.4666667</v>
      </c>
      <c r="R56" s="250">
        <f t="shared" si="6"/>
        <v>-144699496.22500002</v>
      </c>
      <c r="S56" s="250">
        <f t="shared" si="5"/>
        <v>-155410807.98333335</v>
      </c>
      <c r="T56" s="250">
        <f t="shared" si="5"/>
        <v>-166095042.79166669</v>
      </c>
      <c r="U56" s="250">
        <f t="shared" si="5"/>
        <v>-176770280.90000004</v>
      </c>
      <c r="V56" s="250">
        <f t="shared" si="5"/>
        <v>-186472199.32500005</v>
      </c>
      <c r="W56" s="250">
        <f t="shared" si="5"/>
        <v>-196163360.80000004</v>
      </c>
      <c r="X56" s="250">
        <f t="shared" si="5"/>
        <v>-205882484.32500005</v>
      </c>
      <c r="Y56" s="250">
        <f t="shared" si="5"/>
        <v>-215620122.85000005</v>
      </c>
      <c r="Z56" s="250">
        <f t="shared" si="5"/>
        <v>-225339246.37500006</v>
      </c>
      <c r="AA56" s="250">
        <f t="shared" si="5"/>
        <v>-235099720.05000007</v>
      </c>
      <c r="AB56" s="250">
        <f t="shared" si="5"/>
        <v>-243296908.89045841</v>
      </c>
      <c r="AC56" s="250">
        <f t="shared" si="5"/>
        <v>-251433842.63708341</v>
      </c>
      <c r="AD56" s="250">
        <f t="shared" si="5"/>
        <v>-259544620.0323084</v>
      </c>
      <c r="AE56" s="250">
        <f t="shared" si="5"/>
        <v>-267677502.42753339</v>
      </c>
      <c r="AF56" s="250">
        <f t="shared" si="5"/>
        <v>-275770607.38915837</v>
      </c>
      <c r="AG56" s="250">
        <f t="shared" si="5"/>
        <v>-283849975.99938339</v>
      </c>
      <c r="AH56" s="250">
        <f t="shared" si="5"/>
        <v>-291962108.39460838</v>
      </c>
      <c r="AI56" s="250">
        <f t="shared" si="5"/>
        <v>-300059013.35623336</v>
      </c>
      <c r="AJ56" s="250">
        <f t="shared" si="5"/>
        <v>-308189827.10285836</v>
      </c>
      <c r="AK56" s="250">
        <f t="shared" si="5"/>
        <v>-316341245.84948337</v>
      </c>
      <c r="AL56" s="250">
        <f t="shared" si="5"/>
        <v>-324472059.59610838</v>
      </c>
      <c r="AM56" s="250">
        <f t="shared" si="5"/>
        <v>-332666232.39693338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-9427559</v>
      </c>
      <c r="E57" s="250">
        <f t="shared" si="5"/>
        <v>-9395659</v>
      </c>
      <c r="F57" s="250">
        <f t="shared" si="5"/>
        <v>-9433049</v>
      </c>
      <c r="G57" s="250">
        <f t="shared" si="5"/>
        <v>-10199924.699999999</v>
      </c>
      <c r="H57" s="250">
        <f t="shared" si="5"/>
        <v>-9395991.0999999996</v>
      </c>
      <c r="I57" s="250">
        <f t="shared" si="5"/>
        <v>-9357337.5</v>
      </c>
      <c r="J57" s="250">
        <f t="shared" si="5"/>
        <v>-9384514.6999999993</v>
      </c>
      <c r="K57" s="250">
        <f t="shared" si="5"/>
        <v>-9361051.0999999996</v>
      </c>
      <c r="L57" s="250">
        <f t="shared" si="5"/>
        <v>-9337753.3000000007</v>
      </c>
      <c r="M57" s="250">
        <f t="shared" si="5"/>
        <v>-9360878.3000000007</v>
      </c>
      <c r="N57" s="250">
        <f t="shared" si="5"/>
        <v>-9322903.3000000007</v>
      </c>
      <c r="O57" s="250">
        <f t="shared" si="5"/>
        <v>-9408602.5999999996</v>
      </c>
      <c r="P57" s="250">
        <f t="shared" si="5"/>
        <v>-11074803.675000001</v>
      </c>
      <c r="Q57" s="250">
        <f t="shared" si="5"/>
        <v>-10943178.525</v>
      </c>
      <c r="R57" s="250">
        <f t="shared" si="5"/>
        <v>-10739618.425000001</v>
      </c>
      <c r="S57" s="250">
        <f t="shared" si="5"/>
        <v>-10723908.425000001</v>
      </c>
      <c r="T57" s="250">
        <f t="shared" si="5"/>
        <v>-10759961.475</v>
      </c>
      <c r="U57" s="250">
        <f t="shared" si="5"/>
        <v>-10676599.775</v>
      </c>
      <c r="V57" s="250">
        <f t="shared" si="5"/>
        <v>-9592463.4250000007</v>
      </c>
      <c r="W57" s="250">
        <f t="shared" si="5"/>
        <v>-9676891.4749999996</v>
      </c>
      <c r="X57" s="250">
        <f t="shared" si="5"/>
        <v>-9582338.5250000004</v>
      </c>
      <c r="Y57" s="250">
        <f t="shared" si="5"/>
        <v>-9724438.5250000004</v>
      </c>
      <c r="Z57" s="250">
        <f t="shared" si="5"/>
        <v>-9628883.5250000004</v>
      </c>
      <c r="AA57" s="250">
        <f t="shared" si="5"/>
        <v>-9563768.6750000007</v>
      </c>
      <c r="AB57" s="250">
        <f t="shared" si="5"/>
        <v>-8632517.3071250003</v>
      </c>
      <c r="AC57" s="250">
        <f t="shared" si="5"/>
        <v>-8560062.9966249987</v>
      </c>
      <c r="AD57" s="250">
        <f t="shared" si="5"/>
        <v>-8244125.2152250018</v>
      </c>
      <c r="AE57" s="250">
        <f t="shared" si="5"/>
        <v>-8163659.3952250015</v>
      </c>
      <c r="AF57" s="250">
        <f t="shared" si="5"/>
        <v>-8238372.8916250002</v>
      </c>
      <c r="AG57" s="250">
        <f t="shared" si="5"/>
        <v>-8124762.4302250007</v>
      </c>
      <c r="AH57" s="250">
        <f t="shared" si="5"/>
        <v>-7881870.6452250015</v>
      </c>
      <c r="AI57" s="250">
        <f t="shared" si="5"/>
        <v>-8110241.8916250002</v>
      </c>
      <c r="AJ57" s="250">
        <f t="shared" si="5"/>
        <v>-7856574.9966249997</v>
      </c>
      <c r="AK57" s="250">
        <f t="shared" si="5"/>
        <v>-8138218.7466249997</v>
      </c>
      <c r="AL57" s="250">
        <f t="shared" si="5"/>
        <v>-7985682.7466249997</v>
      </c>
      <c r="AM57" s="250">
        <f t="shared" si="5"/>
        <v>-7990532.3408250008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-9456151</v>
      </c>
      <c r="E58" s="250">
        <f t="shared" si="5"/>
        <v>-18851810</v>
      </c>
      <c r="F58" s="250">
        <f t="shared" si="5"/>
        <v>-28284859</v>
      </c>
      <c r="G58" s="250">
        <f t="shared" si="5"/>
        <v>-38484783.700000003</v>
      </c>
      <c r="H58" s="250">
        <f t="shared" si="5"/>
        <v>-47880774.800000004</v>
      </c>
      <c r="I58" s="250">
        <f t="shared" si="5"/>
        <v>-57238112.300000004</v>
      </c>
      <c r="J58" s="250">
        <f t="shared" si="5"/>
        <v>-66622627</v>
      </c>
      <c r="K58" s="250">
        <f t="shared" si="5"/>
        <v>-75983678.099999994</v>
      </c>
      <c r="L58" s="250">
        <f t="shared" si="5"/>
        <v>-85321431.399999991</v>
      </c>
      <c r="M58" s="250">
        <f t="shared" si="5"/>
        <v>-94682309.699999988</v>
      </c>
      <c r="N58" s="250">
        <f t="shared" si="5"/>
        <v>-104005212.99999999</v>
      </c>
      <c r="O58" s="250">
        <f t="shared" si="5"/>
        <v>-113413815.59999998</v>
      </c>
      <c r="P58" s="250">
        <f t="shared" si="5"/>
        <v>-124488619.27499998</v>
      </c>
      <c r="Q58" s="250">
        <f t="shared" si="5"/>
        <v>-135431797.79999998</v>
      </c>
      <c r="R58" s="250">
        <f t="shared" si="5"/>
        <v>-146171416.22499999</v>
      </c>
      <c r="S58" s="250">
        <f t="shared" si="5"/>
        <v>-156895324.65000001</v>
      </c>
      <c r="T58" s="250">
        <f t="shared" si="5"/>
        <v>-167655286.125</v>
      </c>
      <c r="U58" s="250">
        <f t="shared" si="5"/>
        <v>-178331885.90000001</v>
      </c>
      <c r="V58" s="250">
        <f t="shared" si="5"/>
        <v>-187924349.32500002</v>
      </c>
      <c r="W58" s="250">
        <f t="shared" si="5"/>
        <v>-197601240.80000001</v>
      </c>
      <c r="X58" s="250">
        <f t="shared" si="5"/>
        <v>-207183579.32500002</v>
      </c>
      <c r="Y58" s="250">
        <f t="shared" si="5"/>
        <v>-216908017.85000002</v>
      </c>
      <c r="Z58" s="250">
        <f t="shared" si="5"/>
        <v>-226536901.37500003</v>
      </c>
      <c r="AA58" s="250">
        <f t="shared" si="5"/>
        <v>-236100670.05000004</v>
      </c>
      <c r="AB58" s="250">
        <f t="shared" si="5"/>
        <v>-244733187.35712504</v>
      </c>
      <c r="AC58" s="250">
        <f t="shared" si="5"/>
        <v>-253293250.35375005</v>
      </c>
      <c r="AD58" s="250">
        <f t="shared" si="5"/>
        <v>-261537375.56897506</v>
      </c>
      <c r="AE58" s="250">
        <f t="shared" si="5"/>
        <v>-269701034.96420008</v>
      </c>
      <c r="AF58" s="250">
        <f t="shared" si="5"/>
        <v>-277939407.85582507</v>
      </c>
      <c r="AG58" s="250">
        <f t="shared" si="5"/>
        <v>-286064170.28605008</v>
      </c>
      <c r="AH58" s="250">
        <f t="shared" si="5"/>
        <v>-293946040.93127507</v>
      </c>
      <c r="AI58" s="250">
        <f t="shared" si="5"/>
        <v>-302056282.82290006</v>
      </c>
      <c r="AJ58" s="250">
        <f t="shared" si="5"/>
        <v>-309912857.81952506</v>
      </c>
      <c r="AK58" s="250">
        <f t="shared" si="5"/>
        <v>-318051076.56615007</v>
      </c>
      <c r="AL58" s="250">
        <f t="shared" si="5"/>
        <v>-326036759.31277508</v>
      </c>
      <c r="AM58" s="250">
        <f t="shared" si="5"/>
        <v>-334027291.6536001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47852182.800000004</v>
      </c>
      <c r="D59" s="259">
        <f>+'FIN-CASHFLOW_CWS'!D58</f>
        <v>38424623.800000004</v>
      </c>
      <c r="E59" s="259">
        <f>+'FIN-CASHFLOW_CWS'!E58</f>
        <v>29028964.800000004</v>
      </c>
      <c r="F59" s="259">
        <f>+'FIN-CASHFLOW_CWS'!F58</f>
        <v>19595915.800000004</v>
      </c>
      <c r="G59" s="259">
        <f>+'FIN-CASHFLOW_CWS'!G58</f>
        <v>9395991.1000000052</v>
      </c>
      <c r="H59" s="259">
        <f>+'FIN-CASHFLOW_CWS'!H58</f>
        <v>56124438.199999988</v>
      </c>
      <c r="I59" s="259">
        <f>+'FIN-CASHFLOW_CWS'!I58</f>
        <v>46767100.699999988</v>
      </c>
      <c r="J59" s="259">
        <f>+'FIN-CASHFLOW_CWS'!J58</f>
        <v>37382585.999999985</v>
      </c>
      <c r="K59" s="259">
        <f>+'FIN-CASHFLOW_CWS'!K58</f>
        <v>28021534.899999984</v>
      </c>
      <c r="L59" s="259">
        <f>+'FIN-CASHFLOW_CWS'!L58</f>
        <v>18683781.599999983</v>
      </c>
      <c r="M59" s="259">
        <f>+'FIN-CASHFLOW_CWS'!M58</f>
        <v>9322903.2999999821</v>
      </c>
      <c r="N59" s="259">
        <f>+'FIN-CASHFLOW_CWS'!N58</f>
        <v>52890111.650000006</v>
      </c>
      <c r="O59" s="259">
        <f>+'FIN-CASHFLOW_CWS'!O58</f>
        <v>43481509.050000004</v>
      </c>
      <c r="P59" s="259">
        <f>+'FIN-CASHFLOW_CWS'!P58</f>
        <v>32406705.375000004</v>
      </c>
      <c r="Q59" s="259">
        <f>+'FIN-CASHFLOW_CWS'!Q58</f>
        <v>21463526.850000001</v>
      </c>
      <c r="R59" s="259">
        <f>+'FIN-CASHFLOW_CWS'!R58</f>
        <v>10723908.425000001</v>
      </c>
      <c r="S59" s="259">
        <f>+'FIN-CASHFLOW_CWS'!S58</f>
        <v>0</v>
      </c>
      <c r="T59" s="259">
        <f>+'FIN-CASHFLOW_CWS'!T58</f>
        <v>-10759961.475</v>
      </c>
      <c r="U59" s="259">
        <f>+'FIN-CASHFLOW_CWS'!U58</f>
        <v>-21436561.25</v>
      </c>
      <c r="V59" s="259">
        <f>+'FIN-CASHFLOW_CWS'!V58</f>
        <v>-31029024.675000001</v>
      </c>
      <c r="W59" s="259">
        <f>+'FIN-CASHFLOW_CWS'!W58</f>
        <v>-40705916.149999999</v>
      </c>
      <c r="X59" s="259">
        <f>+'FIN-CASHFLOW_CWS'!X58</f>
        <v>-50288254.674999997</v>
      </c>
      <c r="Y59" s="259">
        <f>+'FIN-CASHFLOW_CWS'!Y58</f>
        <v>-60012693.199999996</v>
      </c>
      <c r="Z59" s="259">
        <f>+'FIN-CASHFLOW_CWS'!Z58</f>
        <v>-69641576.724999994</v>
      </c>
      <c r="AA59" s="259">
        <f>+'FIN-CASHFLOW_CWS'!AA58</f>
        <v>-79205345.399999991</v>
      </c>
      <c r="AB59" s="259">
        <f>+'FIN-CASHFLOW_CWS'!AB58</f>
        <v>-87837862.707124993</v>
      </c>
      <c r="AC59" s="259">
        <f>+'FIN-CASHFLOW_CWS'!AC58</f>
        <v>-96397925.703749985</v>
      </c>
      <c r="AD59" s="259">
        <f>+'FIN-CASHFLOW_CWS'!AD58</f>
        <v>-104642050.91897498</v>
      </c>
      <c r="AE59" s="259">
        <f>+'FIN-CASHFLOW_CWS'!AE58</f>
        <v>-112805710.31419998</v>
      </c>
      <c r="AF59" s="259">
        <f>+'FIN-CASHFLOW_CWS'!AF58</f>
        <v>-121044083.20582499</v>
      </c>
      <c r="AG59" s="259">
        <f>+'FIN-CASHFLOW_CWS'!AG58</f>
        <v>-129168845.63604999</v>
      </c>
      <c r="AH59" s="259">
        <f>+'FIN-CASHFLOW_CWS'!AH58</f>
        <v>-137050716.28127497</v>
      </c>
      <c r="AI59" s="259">
        <f>+'FIN-CASHFLOW_CWS'!AI58</f>
        <v>-145160958.17289996</v>
      </c>
      <c r="AJ59" s="259">
        <f>+'FIN-CASHFLOW_CWS'!AJ58</f>
        <v>-153017533.16952497</v>
      </c>
      <c r="AK59" s="259">
        <f>+'FIN-CASHFLOW_CWS'!AK58</f>
        <v>-161155751.91614997</v>
      </c>
      <c r="AL59" s="259">
        <f>+'FIN-CASHFLOW_CWS'!AL58</f>
        <v>-169141434.66277498</v>
      </c>
      <c r="AM59" s="259">
        <f>+'FIN-CASHFLOW_CWS'!AM58</f>
        <v>-177131967.00359997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 t="e">
        <f>REV_DB!H24</f>
        <v>#VALUE!</v>
      </c>
      <c r="H4" s="63">
        <f>REV_DB!I24</f>
        <v>13580803.799999999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9912028.1700000037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167732.50000000003</v>
      </c>
      <c r="AD7" s="9">
        <f>'FIN-P&amp;L_CWS'!AE129</f>
        <v>189486.22</v>
      </c>
      <c r="AE7" s="9">
        <f>'FIN-P&amp;L_CWS'!AF129</f>
        <v>189486.22</v>
      </c>
      <c r="AF7" s="9">
        <f>'FIN-P&amp;L_CWS'!AG129</f>
        <v>208378.00000000006</v>
      </c>
      <c r="AG7" s="9">
        <f>'FIN-P&amp;L_CWS'!AH129</f>
        <v>230131.71999999997</v>
      </c>
      <c r="AH7" s="9">
        <f>'FIN-P&amp;L_CWS'!AI129</f>
        <v>189486.22</v>
      </c>
      <c r="AI7" s="9">
        <f>'FIN-P&amp;L_CWS'!AJ129</f>
        <v>208378.00000000006</v>
      </c>
      <c r="AJ7" s="9">
        <f>'FIN-P&amp;L_CWS'!AK129</f>
        <v>167732.50000000003</v>
      </c>
      <c r="AK7" s="9">
        <f>'FIN-P&amp;L_CWS'!AL129</f>
        <v>167732.50000000003</v>
      </c>
      <c r="AL7" s="9">
        <f>'FIN-P&amp;L_CWS'!AM129</f>
        <v>167732.50000000003</v>
      </c>
      <c r="AM7" s="9">
        <f>'FIN-P&amp;L_CWS'!AN129</f>
        <v>102471.34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9388717.333333334</v>
      </c>
      <c r="E8" s="9">
        <f>'FIN-P&amp;L_CWS'!F205</f>
        <v>9361409</v>
      </c>
      <c r="F8" s="9">
        <f>'FIN-P&amp;L_CWS'!G205</f>
        <v>9364465.666666666</v>
      </c>
      <c r="G8" s="9">
        <f>'FIN-P&amp;L_CWS'!H205</f>
        <v>9373218.0333333332</v>
      </c>
      <c r="H8" s="9">
        <f>'FIN-P&amp;L_CWS'!I205</f>
        <v>9408974.4333333336</v>
      </c>
      <c r="I8" s="9">
        <f>'FIN-P&amp;L_CWS'!J205</f>
        <v>9410200.833333334</v>
      </c>
      <c r="J8" s="9">
        <f>'FIN-P&amp;L_CWS'!K205</f>
        <v>9442758.0333333332</v>
      </c>
      <c r="K8" s="9">
        <f>'FIN-P&amp;L_CWS'!L205</f>
        <v>9410034.4333333336</v>
      </c>
      <c r="L8" s="9">
        <f>'FIN-P&amp;L_CWS'!M205</f>
        <v>9404116.6333333347</v>
      </c>
      <c r="M8" s="9">
        <f>'FIN-P&amp;L_CWS'!N205</f>
        <v>9391981.6333333347</v>
      </c>
      <c r="N8" s="9">
        <f>'FIN-P&amp;L_CWS'!O205</f>
        <v>9378006.6333333347</v>
      </c>
      <c r="O8" s="9">
        <f>'FIN-P&amp;L_CWS'!P205</f>
        <v>9377635.9333333336</v>
      </c>
      <c r="P8" s="9">
        <f>'FIN-P&amp;L_CWS'!Q205</f>
        <v>10829222.008333335</v>
      </c>
      <c r="Q8" s="9">
        <f>'FIN-P&amp;L_CWS'!R205</f>
        <v>10825936.858333334</v>
      </c>
      <c r="R8" s="9">
        <f>'FIN-P&amp;L_CWS'!S205</f>
        <v>10825996.758333335</v>
      </c>
      <c r="S8" s="9">
        <f>'FIN-P&amp;L_CWS'!T205</f>
        <v>10845061.758333335</v>
      </c>
      <c r="T8" s="9">
        <f>'FIN-P&amp;L_CWS'!U205</f>
        <v>10829754.808333334</v>
      </c>
      <c r="U8" s="9">
        <f>'FIN-P&amp;L_CWS'!V205</f>
        <v>10835203.108333334</v>
      </c>
      <c r="V8" s="9">
        <f>'FIN-P&amp;L_CWS'!W205</f>
        <v>9835668.4250000007</v>
      </c>
      <c r="W8" s="9">
        <f>'FIN-P&amp;L_CWS'!X205</f>
        <v>9836681.4749999996</v>
      </c>
      <c r="X8" s="9">
        <f>'FIN-P&amp;L_CWS'!Y205</f>
        <v>9832543.5250000004</v>
      </c>
      <c r="Y8" s="9">
        <f>'FIN-P&amp;L_CWS'!Z205</f>
        <v>9851058.5250000004</v>
      </c>
      <c r="Z8" s="9">
        <f>'FIN-P&amp;L_CWS'!AA205</f>
        <v>9832543.5250000004</v>
      </c>
      <c r="AA8" s="9">
        <f>'FIN-P&amp;L_CWS'!AB205</f>
        <v>9833233.6750000007</v>
      </c>
      <c r="AB8" s="9">
        <f>'FIN-P&amp;L_CWS'!AC205</f>
        <v>8299657.3904583333</v>
      </c>
      <c r="AC8" s="9">
        <f>'FIN-P&amp;L_CWS'!AD205</f>
        <v>8304666.2466249997</v>
      </c>
      <c r="AD8" s="9">
        <f>'FIN-P&amp;L_CWS'!AE205</f>
        <v>8300263.6152250012</v>
      </c>
      <c r="AE8" s="9">
        <f>'FIN-P&amp;L_CWS'!AF205</f>
        <v>8322368.6152250012</v>
      </c>
      <c r="AF8" s="9">
        <f>'FIN-P&amp;L_CWS'!AG205</f>
        <v>8301482.9616250005</v>
      </c>
      <c r="AG8" s="9">
        <f>'FIN-P&amp;L_CWS'!AH205</f>
        <v>8309500.3302250002</v>
      </c>
      <c r="AH8" s="9">
        <f>'FIN-P&amp;L_CWS'!AI205</f>
        <v>8301618.6152250012</v>
      </c>
      <c r="AI8" s="9">
        <f>'FIN-P&amp;L_CWS'!AJ205</f>
        <v>8305282.9616250005</v>
      </c>
      <c r="AJ8" s="9">
        <f>'FIN-P&amp;L_CWS'!AK205</f>
        <v>8298546.2466249997</v>
      </c>
      <c r="AK8" s="9">
        <f>'FIN-P&amp;L_CWS'!AL205</f>
        <v>8319151.2466249997</v>
      </c>
      <c r="AL8" s="9">
        <f>'FIN-P&amp;L_CWS'!AM205</f>
        <v>8298546.2466249997</v>
      </c>
      <c r="AM8" s="9">
        <f>'FIN-P&amp;L_CWS'!AN205</f>
        <v>8296644.1408250006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-9388717.333333334</v>
      </c>
      <c r="E9" s="9">
        <f>'FIN-P&amp;L_CWS'!F207</f>
        <v>-9361409</v>
      </c>
      <c r="F9" s="9">
        <f>'FIN-P&amp;L_CWS'!G207</f>
        <v>-9364465.666666666</v>
      </c>
      <c r="G9" s="9">
        <f>'FIN-P&amp;L_CWS'!H207</f>
        <v>-9348818.0333333332</v>
      </c>
      <c r="H9" s="9">
        <f>'FIN-P&amp;L_CWS'!I207</f>
        <v>-9380694.4333333336</v>
      </c>
      <c r="I9" s="9">
        <f>'FIN-P&amp;L_CWS'!J207</f>
        <v>-9378040.833333334</v>
      </c>
      <c r="J9" s="9">
        <f>'FIN-P&amp;L_CWS'!K207</f>
        <v>-9418358.0333333332</v>
      </c>
      <c r="K9" s="9">
        <f>'FIN-P&amp;L_CWS'!L207</f>
        <v>-9381754.4333333336</v>
      </c>
      <c r="L9" s="9">
        <f>'FIN-P&amp;L_CWS'!M207</f>
        <v>-9386096.6333333347</v>
      </c>
      <c r="M9" s="9">
        <f>'FIN-P&amp;L_CWS'!N207</f>
        <v>-9373961.6333333347</v>
      </c>
      <c r="N9" s="9">
        <f>'FIN-P&amp;L_CWS'!O207</f>
        <v>-9359986.6333333347</v>
      </c>
      <c r="O9" s="9">
        <f>'FIN-P&amp;L_CWS'!P207</f>
        <v>-9367375.9333333336</v>
      </c>
      <c r="P9" s="9">
        <f>'FIN-P&amp;L_CWS'!Q207</f>
        <v>-10756462.008333335</v>
      </c>
      <c r="Q9" s="9">
        <f>'FIN-P&amp;L_CWS'!R207</f>
        <v>-10712516.858333334</v>
      </c>
      <c r="R9" s="9">
        <f>'FIN-P&amp;L_CWS'!S207</f>
        <v>-10692246.758333335</v>
      </c>
      <c r="S9" s="9">
        <f>'FIN-P&amp;L_CWS'!T207</f>
        <v>-10711311.758333335</v>
      </c>
      <c r="T9" s="9">
        <f>'FIN-P&amp;L_CWS'!U207</f>
        <v>-10684234.808333334</v>
      </c>
      <c r="U9" s="9">
        <f>'FIN-P&amp;L_CWS'!V207</f>
        <v>-10675238.108333334</v>
      </c>
      <c r="V9" s="9">
        <f>'FIN-P&amp;L_CWS'!W207</f>
        <v>-9701918.4250000007</v>
      </c>
      <c r="W9" s="9">
        <f>'FIN-P&amp;L_CWS'!X207</f>
        <v>-9691161.4749999996</v>
      </c>
      <c r="X9" s="9">
        <f>'FIN-P&amp;L_CWS'!Y207</f>
        <v>-9719123.5250000004</v>
      </c>
      <c r="Y9" s="9">
        <f>'FIN-P&amp;L_CWS'!Z207</f>
        <v>-9737638.5250000004</v>
      </c>
      <c r="Z9" s="9">
        <f>'FIN-P&amp;L_CWS'!AA207</f>
        <v>-9719123.5250000004</v>
      </c>
      <c r="AA9" s="9">
        <f>'FIN-P&amp;L_CWS'!AB207</f>
        <v>-9760473.6750000007</v>
      </c>
      <c r="AB9" s="9">
        <f>'FIN-P&amp;L_CWS'!AC207</f>
        <v>-8197188.8404583335</v>
      </c>
      <c r="AC9" s="9">
        <f>'FIN-P&amp;L_CWS'!AD207</f>
        <v>-8136933.7466249997</v>
      </c>
      <c r="AD9" s="9">
        <f>'FIN-P&amp;L_CWS'!AE207</f>
        <v>-8110777.3952250015</v>
      </c>
      <c r="AE9" s="9">
        <f>'FIN-P&amp;L_CWS'!AF207</f>
        <v>-8132882.3952250015</v>
      </c>
      <c r="AF9" s="9">
        <f>'FIN-P&amp;L_CWS'!AG207</f>
        <v>-8093104.9616250005</v>
      </c>
      <c r="AG9" s="9">
        <f>'FIN-P&amp;L_CWS'!AH207</f>
        <v>-8079368.6102250004</v>
      </c>
      <c r="AH9" s="9">
        <f>'FIN-P&amp;L_CWS'!AI207</f>
        <v>-8112132.3952250015</v>
      </c>
      <c r="AI9" s="9">
        <f>'FIN-P&amp;L_CWS'!AJ207</f>
        <v>-8096904.9616250005</v>
      </c>
      <c r="AJ9" s="9">
        <f>'FIN-P&amp;L_CWS'!AK207</f>
        <v>-8130813.7466249997</v>
      </c>
      <c r="AK9" s="9">
        <f>'FIN-P&amp;L_CWS'!AL207</f>
        <v>-8151418.7466249997</v>
      </c>
      <c r="AL9" s="9">
        <f>'FIN-P&amp;L_CWS'!AM207</f>
        <v>-8130813.7466249997</v>
      </c>
      <c r="AM9" s="9">
        <f>'FIN-P&amp;L_CWS'!AN207</f>
        <v>-8194172.8008250007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-9417309.333333334</v>
      </c>
      <c r="E10" s="9">
        <f>'FIN-P&amp;L_CWS'!F208</f>
        <v>-18778718.333333336</v>
      </c>
      <c r="F10" s="9">
        <f>'FIN-P&amp;L_CWS'!G208</f>
        <v>-28143184</v>
      </c>
      <c r="G10" s="9">
        <f>'FIN-P&amp;L_CWS'!H208</f>
        <v>-37492002.033333331</v>
      </c>
      <c r="H10" s="9">
        <f>'FIN-P&amp;L_CWS'!I208</f>
        <v>-46872696.466666669</v>
      </c>
      <c r="I10" s="9">
        <f>'FIN-P&amp;L_CWS'!J208</f>
        <v>-56250737.300000004</v>
      </c>
      <c r="J10" s="9">
        <f>'FIN-P&amp;L_CWS'!K208</f>
        <v>-65669095.333333336</v>
      </c>
      <c r="K10" s="9">
        <f>'FIN-P&amp;L_CWS'!L208</f>
        <v>-75050849.766666666</v>
      </c>
      <c r="L10" s="9">
        <f>'FIN-P&amp;L_CWS'!M208</f>
        <v>-84436946.400000006</v>
      </c>
      <c r="M10" s="9">
        <f>'FIN-P&amp;L_CWS'!N208</f>
        <v>-93810908.033333346</v>
      </c>
      <c r="N10" s="9">
        <f>'FIN-P&amp;L_CWS'!O208</f>
        <v>-103170894.66666669</v>
      </c>
      <c r="O10" s="9">
        <f>'FIN-P&amp;L_CWS'!P208</f>
        <v>-112538270.60000002</v>
      </c>
      <c r="P10" s="9">
        <f>'FIN-P&amp;L_CWS'!Q208</f>
        <v>-123294732.60833336</v>
      </c>
      <c r="Q10" s="9">
        <f>'FIN-P&amp;L_CWS'!R208</f>
        <v>-134007249.4666667</v>
      </c>
      <c r="R10" s="9">
        <f>'FIN-P&amp;L_CWS'!S208</f>
        <v>-144699496.22500002</v>
      </c>
      <c r="S10" s="9">
        <f>'FIN-P&amp;L_CWS'!T208</f>
        <v>-155410807.98333335</v>
      </c>
      <c r="T10" s="9">
        <f>'FIN-P&amp;L_CWS'!U208</f>
        <v>-166095042.79166669</v>
      </c>
      <c r="U10" s="9">
        <f>'FIN-P&amp;L_CWS'!V208</f>
        <v>-176770280.90000004</v>
      </c>
      <c r="V10" s="9">
        <f>'FIN-P&amp;L_CWS'!W208</f>
        <v>-186472199.32500005</v>
      </c>
      <c r="W10" s="9">
        <f>'FIN-P&amp;L_CWS'!X208</f>
        <v>-196163360.80000004</v>
      </c>
      <c r="X10" s="9">
        <f>'FIN-P&amp;L_CWS'!Y208</f>
        <v>-205882484.32500005</v>
      </c>
      <c r="Y10" s="9">
        <f>'FIN-P&amp;L_CWS'!Z208</f>
        <v>-215620122.85000005</v>
      </c>
      <c r="Z10" s="9">
        <f>'FIN-P&amp;L_CWS'!AA208</f>
        <v>-225339246.37500006</v>
      </c>
      <c r="AA10" s="9">
        <f>'FIN-P&amp;L_CWS'!AB208</f>
        <v>-235099720.05000007</v>
      </c>
      <c r="AB10" s="9">
        <f>'FIN-P&amp;L_CWS'!AC208</f>
        <v>-243296908.89045841</v>
      </c>
      <c r="AC10" s="9">
        <f>'FIN-P&amp;L_CWS'!AD208</f>
        <v>-251433842.63708341</v>
      </c>
      <c r="AD10" s="9">
        <f>'FIN-P&amp;L_CWS'!AE208</f>
        <v>-259544620.0323084</v>
      </c>
      <c r="AE10" s="9">
        <f>'FIN-P&amp;L_CWS'!AF208</f>
        <v>-267677502.42753339</v>
      </c>
      <c r="AF10" s="9">
        <f>'FIN-P&amp;L_CWS'!AG208</f>
        <v>-275770607.38915837</v>
      </c>
      <c r="AG10" s="9">
        <f>'FIN-P&amp;L_CWS'!AH208</f>
        <v>-283849975.99938339</v>
      </c>
      <c r="AH10" s="9">
        <f>'FIN-P&amp;L_CWS'!AI208</f>
        <v>-291962108.39460838</v>
      </c>
      <c r="AI10" s="9">
        <f>'FIN-P&amp;L_CWS'!AJ208</f>
        <v>-300059013.35623336</v>
      </c>
      <c r="AJ10" s="9">
        <f>'FIN-P&amp;L_CWS'!AK208</f>
        <v>-308189827.10285836</v>
      </c>
      <c r="AK10" s="9">
        <f>'FIN-P&amp;L_CWS'!AL208</f>
        <v>-316341245.84948337</v>
      </c>
      <c r="AL10" s="9">
        <f>'FIN-P&amp;L_CWS'!AM208</f>
        <v>-324472059.59610838</v>
      </c>
      <c r="AM10" s="9">
        <f>'FIN-P&amp;L_CWS'!AN208</f>
        <v>-332666232.39693338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1151774.05</v>
      </c>
      <c r="AD19" s="9">
        <f>'REV-REVCALC_CWS'!AC90</f>
        <v>1298321.8700000001</v>
      </c>
      <c r="AE19" s="9">
        <f>'REV-REVCALC_CWS'!AD90</f>
        <v>1298321.8700000001</v>
      </c>
      <c r="AF19" s="9">
        <f>'REV-REVCALC_CWS'!AE90</f>
        <v>1412812.8</v>
      </c>
      <c r="AG19" s="9">
        <f>'REV-REVCALC_CWS'!AF90</f>
        <v>1559360.62</v>
      </c>
      <c r="AH19" s="9">
        <f>'REV-REVCALC_CWS'!AG90</f>
        <v>1298321.8700000001</v>
      </c>
      <c r="AI19" s="9">
        <f>'REV-REVCALC_CWS'!AH90</f>
        <v>1412812.8</v>
      </c>
      <c r="AJ19" s="9">
        <f>'REV-REVCALC_CWS'!AI90</f>
        <v>1151774.05</v>
      </c>
      <c r="AK19" s="9">
        <f>'REV-REVCALC_CWS'!AJ90</f>
        <v>1151774.05</v>
      </c>
      <c r="AL19" s="9">
        <f>'REV-REVCALC_CWS'!AK90</f>
        <v>1151774.05</v>
      </c>
      <c r="AM19" s="9">
        <f>'REV-REVCALC_CWS'!AL90</f>
        <v>712130.59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451667.70000000007</v>
      </c>
      <c r="AD20" s="9">
        <f>'REV-REVCALC_CWS'!AC91</f>
        <v>508913.31999999995</v>
      </c>
      <c r="AE20" s="9">
        <f>'REV-REVCALC_CWS'!AD91</f>
        <v>508913.31999999995</v>
      </c>
      <c r="AF20" s="9">
        <f>'REV-REVCALC_CWS'!AE91</f>
        <v>549558.20000000007</v>
      </c>
      <c r="AG20" s="9">
        <f>'REV-REVCALC_CWS'!AF91</f>
        <v>606803.81999999995</v>
      </c>
      <c r="AH20" s="9">
        <f>'REV-REVCALC_CWS'!AG91</f>
        <v>508913.31999999995</v>
      </c>
      <c r="AI20" s="9">
        <f>'REV-REVCALC_CWS'!AH91</f>
        <v>549558.20000000007</v>
      </c>
      <c r="AJ20" s="9">
        <f>'REV-REVCALC_CWS'!AI91</f>
        <v>451667.70000000007</v>
      </c>
      <c r="AK20" s="9">
        <f>'REV-REVCALC_CWS'!AJ91</f>
        <v>451667.70000000007</v>
      </c>
      <c r="AL20" s="9">
        <f>'REV-REVCALC_CWS'!AK91</f>
        <v>451667.70000000007</v>
      </c>
      <c r="AM20" s="9">
        <f>'REV-REVCALC_CWS'!AL91</f>
        <v>279930.83999999997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451667.70000000007</v>
      </c>
      <c r="AD26" s="9">
        <f>'REV-REVCALC_CWS'!AC91</f>
        <v>508913.31999999995</v>
      </c>
      <c r="AE26" s="9">
        <f>'REV-REVCALC_CWS'!AD91</f>
        <v>508913.31999999995</v>
      </c>
      <c r="AF26" s="9">
        <f>'REV-REVCALC_CWS'!AE91</f>
        <v>549558.20000000007</v>
      </c>
      <c r="AG26" s="9">
        <f>'REV-REVCALC_CWS'!AF91</f>
        <v>606803.81999999995</v>
      </c>
      <c r="AH26" s="9">
        <f>'REV-REVCALC_CWS'!AG91</f>
        <v>508913.31999999995</v>
      </c>
      <c r="AI26" s="9">
        <f>'REV-REVCALC_CWS'!AH91</f>
        <v>549558.20000000007</v>
      </c>
      <c r="AJ26" s="9">
        <f>'REV-REVCALC_CWS'!AI91</f>
        <v>451667.70000000007</v>
      </c>
      <c r="AK26" s="9">
        <f>'REV-REVCALC_CWS'!AJ91</f>
        <v>451667.70000000007</v>
      </c>
      <c r="AL26" s="9">
        <f>'REV-REVCALC_CWS'!AK91</f>
        <v>451667.70000000007</v>
      </c>
      <c r="AM26" s="9">
        <f>'REV-REVCALC_CWS'!AL91</f>
        <v>279930.83999999997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3600</v>
      </c>
      <c r="E46" s="204">
        <f>COSM_DB!E81</f>
        <v>3050</v>
      </c>
      <c r="F46" s="204">
        <f>COSM_DB!F81</f>
        <v>6100</v>
      </c>
      <c r="G46" s="204">
        <f>COSM_DB!G81</f>
        <v>3050</v>
      </c>
      <c r="H46" s="204">
        <f>COSM_DB!H81</f>
        <v>1350</v>
      </c>
      <c r="I46" s="204">
        <f>COSM_DB!I81</f>
        <v>3300</v>
      </c>
      <c r="J46" s="204">
        <f>COSM_DB!J81</f>
        <v>1350</v>
      </c>
      <c r="K46" s="204">
        <f>COSM_DB!K81</f>
        <v>2350</v>
      </c>
      <c r="L46" s="204">
        <f>COSM_DB!L81</f>
        <v>2900</v>
      </c>
      <c r="M46" s="204">
        <f>COSM_DB!M81</f>
        <v>17400</v>
      </c>
      <c r="N46" s="204">
        <f>COSM_DB!N81</f>
        <v>3900</v>
      </c>
      <c r="O46" s="204">
        <f>COSM_DB!O81</f>
        <v>4450</v>
      </c>
      <c r="P46" s="204">
        <f>COSM_DB!P81</f>
        <v>6550</v>
      </c>
      <c r="Q46" s="204">
        <f>COSM_DB!Q81</f>
        <v>7100</v>
      </c>
      <c r="R46" s="204">
        <f>COSM_DB!R81</f>
        <v>6550</v>
      </c>
      <c r="S46" s="204">
        <f>COSM_DB!S81</f>
        <v>22760</v>
      </c>
      <c r="T46" s="204">
        <f>COSM_DB!T81</f>
        <v>9650</v>
      </c>
      <c r="U46" s="204">
        <f>COSM_DB!U81</f>
        <v>13860</v>
      </c>
      <c r="V46" s="204">
        <f>COSM_DB!V81</f>
        <v>14250</v>
      </c>
      <c r="W46" s="204">
        <f>COSM_DB!W81</f>
        <v>15960</v>
      </c>
      <c r="X46" s="204">
        <f>COSM_DB!X81</f>
        <v>14250</v>
      </c>
      <c r="Y46" s="204">
        <f>COSM_DB!Y81</f>
        <v>31410</v>
      </c>
      <c r="Z46" s="204">
        <f>COSM_DB!Z81</f>
        <v>14250</v>
      </c>
      <c r="AA46" s="204">
        <f>COSM_DB!AA81</f>
        <v>16460</v>
      </c>
      <c r="AB46" s="204">
        <f>COSM_DB!AB81</f>
        <v>16800</v>
      </c>
      <c r="AC46" s="204">
        <f>COSM_DB!AC81</f>
        <v>18510</v>
      </c>
      <c r="AD46" s="204">
        <f>COSM_DB!AD81</f>
        <v>16800</v>
      </c>
      <c r="AE46" s="204">
        <f>COSM_DB!AE81</f>
        <v>33960</v>
      </c>
      <c r="AF46" s="204">
        <f>COSM_DB!AF81</f>
        <v>16800</v>
      </c>
      <c r="AG46" s="204">
        <f>COSM_DB!AG81</f>
        <v>21010</v>
      </c>
      <c r="AH46" s="204">
        <f>COSM_DB!AH81</f>
        <v>16800</v>
      </c>
      <c r="AI46" s="204">
        <f>COSM_DB!AI81</f>
        <v>18510</v>
      </c>
      <c r="AJ46" s="204">
        <f>COSM_DB!AJ81</f>
        <v>16800</v>
      </c>
      <c r="AK46" s="204">
        <f>COSM_DB!AK81</f>
        <v>33960</v>
      </c>
      <c r="AL46" s="204">
        <f>COSM_DB!AL81</f>
        <v>16800</v>
      </c>
      <c r="AM46" s="204">
        <f>COSM_DB!AM81</f>
        <v>17960</v>
      </c>
      <c r="AN46" s="204">
        <f>COSM_DB!AN81</f>
        <v>23000</v>
      </c>
      <c r="AO46" s="204">
        <f>COSM_DB!AO81</f>
        <v>24710</v>
      </c>
      <c r="AP46" s="204">
        <f>COSM_DB!AP81</f>
        <v>23000</v>
      </c>
      <c r="AQ46" s="204">
        <f>COSM_DB!AQ81</f>
        <v>40160</v>
      </c>
      <c r="AR46" s="204">
        <f>COSM_DB!AR81</f>
        <v>23000</v>
      </c>
      <c r="AS46" s="204">
        <f>COSM_DB!AS81</f>
        <v>27210</v>
      </c>
      <c r="AT46" s="204">
        <f>COSM_DB!AT81</f>
        <v>23000</v>
      </c>
      <c r="AU46" s="204">
        <f>COSM_DB!AU81</f>
        <v>24710</v>
      </c>
      <c r="AV46" s="204">
        <f>COSM_DB!AV81</f>
        <v>23000</v>
      </c>
      <c r="AW46" s="204">
        <f>COSM_DB!AW81</f>
        <v>40160</v>
      </c>
      <c r="AX46" s="204">
        <f>COSM_DB!AX81</f>
        <v>23000</v>
      </c>
      <c r="AY46" s="204">
        <f>COSM_DB!AY81</f>
        <v>24160</v>
      </c>
      <c r="AZ46" s="204">
        <f>COSM_DB!AZ81</f>
        <v>26100</v>
      </c>
      <c r="BA46" s="204">
        <f>COSM_DB!BA81</f>
        <v>27810</v>
      </c>
      <c r="BB46" s="204">
        <f>COSM_DB!BB81</f>
        <v>26100</v>
      </c>
      <c r="BC46" s="204">
        <f>COSM_DB!BC81</f>
        <v>43260</v>
      </c>
      <c r="BD46" s="204">
        <f>COSM_DB!BD81</f>
        <v>26100</v>
      </c>
      <c r="BE46" s="204">
        <f>COSM_DB!BE81</f>
        <v>30310</v>
      </c>
      <c r="BF46" s="204">
        <f>COSM_DB!BF81</f>
        <v>26100</v>
      </c>
      <c r="BG46" s="204">
        <f>COSM_DB!BG81</f>
        <v>27810</v>
      </c>
      <c r="BH46" s="204">
        <f>COSM_DB!BH81</f>
        <v>26100</v>
      </c>
      <c r="BI46" s="204">
        <f>COSM_DB!BI81</f>
        <v>43260</v>
      </c>
      <c r="BJ46" s="204">
        <f>COSM_DB!BJ81</f>
        <v>26100</v>
      </c>
      <c r="BK46" s="204">
        <f>COSM_DB!BK81</f>
        <v>26100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1503600</v>
      </c>
      <c r="E47" s="205">
        <f t="shared" si="5"/>
        <v>1503050</v>
      </c>
      <c r="F47" s="205">
        <f t="shared" si="5"/>
        <v>1506100</v>
      </c>
      <c r="G47" s="205">
        <f t="shared" si="5"/>
        <v>1503050</v>
      </c>
      <c r="H47" s="205">
        <f t="shared" si="5"/>
        <v>1501350</v>
      </c>
      <c r="I47" s="205">
        <f t="shared" si="5"/>
        <v>1503300</v>
      </c>
      <c r="J47" s="205">
        <f t="shared" si="5"/>
        <v>1501350</v>
      </c>
      <c r="K47" s="205">
        <f t="shared" si="5"/>
        <v>1502350</v>
      </c>
      <c r="L47" s="205">
        <f t="shared" si="5"/>
        <v>1502900</v>
      </c>
      <c r="M47" s="205">
        <f t="shared" si="5"/>
        <v>1517400</v>
      </c>
      <c r="N47" s="205">
        <f t="shared" si="5"/>
        <v>1503900</v>
      </c>
      <c r="O47" s="205">
        <f t="shared" si="5"/>
        <v>1504450</v>
      </c>
      <c r="P47" s="205">
        <f t="shared" si="5"/>
        <v>1506550</v>
      </c>
      <c r="Q47" s="205">
        <f t="shared" si="5"/>
        <v>1507100</v>
      </c>
      <c r="R47" s="205">
        <f t="shared" si="5"/>
        <v>1506550</v>
      </c>
      <c r="S47" s="205">
        <f t="shared" si="5"/>
        <v>1522760</v>
      </c>
      <c r="T47" s="205">
        <f t="shared" si="5"/>
        <v>1509650</v>
      </c>
      <c r="U47" s="205">
        <f t="shared" si="5"/>
        <v>1513860</v>
      </c>
      <c r="V47" s="205">
        <f t="shared" si="5"/>
        <v>514250</v>
      </c>
      <c r="W47" s="205">
        <f t="shared" si="5"/>
        <v>515960</v>
      </c>
      <c r="X47" s="205">
        <f t="shared" si="5"/>
        <v>514250</v>
      </c>
      <c r="Y47" s="205">
        <f t="shared" si="5"/>
        <v>531410</v>
      </c>
      <c r="Z47" s="205">
        <f t="shared" si="5"/>
        <v>514250</v>
      </c>
      <c r="AA47" s="205">
        <f t="shared" si="5"/>
        <v>516460</v>
      </c>
      <c r="AB47" s="205">
        <f t="shared" si="5"/>
        <v>16800</v>
      </c>
      <c r="AC47" s="205">
        <f t="shared" si="5"/>
        <v>18510</v>
      </c>
      <c r="AD47" s="205">
        <f t="shared" si="5"/>
        <v>16800</v>
      </c>
      <c r="AE47" s="205">
        <f t="shared" si="5"/>
        <v>33960</v>
      </c>
      <c r="AF47" s="205">
        <f t="shared" si="5"/>
        <v>16800</v>
      </c>
      <c r="AG47" s="205">
        <f t="shared" si="5"/>
        <v>21010</v>
      </c>
      <c r="AH47" s="205">
        <f t="shared" si="5"/>
        <v>16800</v>
      </c>
      <c r="AI47" s="205">
        <f t="shared" ref="AI47:BK47" si="6">AI46+AI38</f>
        <v>18510</v>
      </c>
      <c r="AJ47" s="205">
        <f t="shared" si="6"/>
        <v>16800</v>
      </c>
      <c r="AK47" s="205">
        <f t="shared" si="6"/>
        <v>33960</v>
      </c>
      <c r="AL47" s="205">
        <f t="shared" si="6"/>
        <v>16800</v>
      </c>
      <c r="AM47" s="205">
        <f t="shared" si="6"/>
        <v>17960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5599189.8700000001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139979.74675000002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279959.49350000004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139979.74675000002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139979.74675000002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139979.74675000002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451667.70000000007</v>
      </c>
      <c r="AF49" s="9">
        <f>'REV-REVCALC_CWS'!AC91</f>
        <v>508913.31999999995</v>
      </c>
      <c r="AG49" s="9">
        <f>'REV-REVCALC_CWS'!AD91</f>
        <v>508913.31999999995</v>
      </c>
      <c r="AH49" s="9">
        <f>'REV-REVCALC_CWS'!AE91</f>
        <v>549558.20000000007</v>
      </c>
      <c r="AI49" s="9">
        <f>'REV-REVCALC_CWS'!AF91</f>
        <v>606803.81999999995</v>
      </c>
      <c r="AJ49" s="9">
        <f>'REV-REVCALC_CWS'!AG91</f>
        <v>508913.31999999995</v>
      </c>
      <c r="AK49" s="9">
        <f>'REV-REVCALC_CWS'!AH91</f>
        <v>549558.20000000007</v>
      </c>
      <c r="AL49" s="9">
        <f>'REV-REVCALC_CWS'!AI91</f>
        <v>451667.70000000007</v>
      </c>
      <c r="AM49" s="9">
        <f>'REV-REVCALC_CWS'!AJ91</f>
        <v>451667.70000000007</v>
      </c>
      <c r="AN49" s="9">
        <f>'REV-REVCALC_CWS'!AK91</f>
        <v>451667.70000000007</v>
      </c>
      <c r="AO49" s="9">
        <f>'REV-REVCALC_CWS'!AL91</f>
        <v>279930.83999999997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6998.2012500000001</v>
      </c>
      <c r="AE50" s="9">
        <f t="shared" si="14"/>
        <v>11291.692500000003</v>
      </c>
      <c r="AF50" s="9">
        <f t="shared" si="14"/>
        <v>12722.832999999999</v>
      </c>
      <c r="AG50" s="9">
        <f t="shared" si="14"/>
        <v>12722.832999999999</v>
      </c>
      <c r="AH50" s="9">
        <f t="shared" si="14"/>
        <v>13738.955000000002</v>
      </c>
      <c r="AI50" s="9">
        <f t="shared" si="14"/>
        <v>15170.095499999999</v>
      </c>
      <c r="AJ50" s="9">
        <f t="shared" si="14"/>
        <v>12722.832999999999</v>
      </c>
      <c r="AK50" s="9">
        <f t="shared" ref="AK50:BM50" si="15">AK49*$D50</f>
        <v>13738.955000000002</v>
      </c>
      <c r="AL50" s="9">
        <f t="shared" si="15"/>
        <v>11291.692500000003</v>
      </c>
      <c r="AM50" s="9">
        <f t="shared" si="15"/>
        <v>11291.692500000003</v>
      </c>
      <c r="AN50" s="9">
        <f t="shared" si="15"/>
        <v>11291.692500000003</v>
      </c>
      <c r="AO50" s="9">
        <f t="shared" si="15"/>
        <v>6998.2709999999997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13996.4025</v>
      </c>
      <c r="AE51" s="9">
        <f t="shared" si="16"/>
        <v>22583.385000000006</v>
      </c>
      <c r="AF51" s="9">
        <f t="shared" si="16"/>
        <v>25445.665999999997</v>
      </c>
      <c r="AG51" s="9">
        <f t="shared" si="16"/>
        <v>25445.665999999997</v>
      </c>
      <c r="AH51" s="9">
        <f t="shared" si="16"/>
        <v>27477.910000000003</v>
      </c>
      <c r="AI51" s="9">
        <f t="shared" si="16"/>
        <v>30340.190999999999</v>
      </c>
      <c r="AJ51" s="9">
        <f t="shared" si="16"/>
        <v>25445.665999999997</v>
      </c>
      <c r="AK51" s="9">
        <f t="shared" ref="AK51:BM51" si="17">AK49*$D51</f>
        <v>27477.910000000003</v>
      </c>
      <c r="AL51" s="9">
        <f t="shared" si="17"/>
        <v>22583.385000000006</v>
      </c>
      <c r="AM51" s="9">
        <f t="shared" si="17"/>
        <v>22583.385000000006</v>
      </c>
      <c r="AN51" s="9">
        <f t="shared" si="17"/>
        <v>22583.385000000006</v>
      </c>
      <c r="AO51" s="9">
        <f t="shared" si="17"/>
        <v>13996.541999999999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6998.2012500000001</v>
      </c>
      <c r="AE72" s="9">
        <f t="shared" si="21"/>
        <v>11291.692500000003</v>
      </c>
      <c r="AF72" s="9">
        <f t="shared" si="21"/>
        <v>12722.832999999999</v>
      </c>
      <c r="AG72" s="9">
        <f t="shared" si="21"/>
        <v>12722.832999999999</v>
      </c>
      <c r="AH72" s="9">
        <f t="shared" si="21"/>
        <v>13738.955000000002</v>
      </c>
      <c r="AI72" s="9">
        <f t="shared" si="21"/>
        <v>15170.095499999999</v>
      </c>
      <c r="AJ72" s="9">
        <f t="shared" si="21"/>
        <v>12722.832999999999</v>
      </c>
      <c r="AK72" s="9">
        <f t="shared" si="21"/>
        <v>13738.955000000002</v>
      </c>
      <c r="AL72" s="9">
        <f t="shared" si="21"/>
        <v>11291.692500000003</v>
      </c>
      <c r="AM72" s="9">
        <f t="shared" si="21"/>
        <v>11291.692500000003</v>
      </c>
      <c r="AN72" s="9">
        <f t="shared" si="21"/>
        <v>11291.692500000003</v>
      </c>
      <c r="AO72" s="9">
        <f t="shared" si="21"/>
        <v>6998.2709999999997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6998.2012500000001</v>
      </c>
      <c r="AE82" s="9">
        <f t="shared" si="29"/>
        <v>11291.692500000003</v>
      </c>
      <c r="AF82" s="9">
        <f t="shared" si="29"/>
        <v>12722.832999999999</v>
      </c>
      <c r="AG82" s="9">
        <f t="shared" si="29"/>
        <v>12722.832999999999</v>
      </c>
      <c r="AH82" s="9">
        <f t="shared" si="29"/>
        <v>13738.955000000002</v>
      </c>
      <c r="AI82" s="9">
        <f t="shared" si="29"/>
        <v>15170.095499999999</v>
      </c>
      <c r="AJ82" s="9">
        <f t="shared" si="29"/>
        <v>12722.832999999999</v>
      </c>
      <c r="AK82" s="9">
        <f t="shared" si="29"/>
        <v>13738.955000000002</v>
      </c>
      <c r="AL82" s="9">
        <f t="shared" si="29"/>
        <v>11291.692500000003</v>
      </c>
      <c r="AM82" s="9">
        <f t="shared" si="29"/>
        <v>11291.692500000003</v>
      </c>
      <c r="AN82" s="9">
        <f t="shared" si="29"/>
        <v>11291.692500000003</v>
      </c>
      <c r="AO82" s="9">
        <f t="shared" si="29"/>
        <v>6998.2709999999997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 t="e">
        <f>REV_DB!H24</f>
        <v>#VALUE!</v>
      </c>
      <c r="H4" s="63">
        <f>REV_DB!I24</f>
        <v>13580803.799999999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9912028.1700000037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18012400</v>
      </c>
      <c r="E34" s="63">
        <f t="shared" si="2"/>
        <v>12106550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3600</v>
      </c>
      <c r="E81" s="130">
        <f>COSM_CWS!E42</f>
        <v>3050</v>
      </c>
      <c r="F81" s="130">
        <f>COSM_CWS!F42</f>
        <v>6100</v>
      </c>
      <c r="G81" s="130">
        <f>COSM_CWS!G42</f>
        <v>3050</v>
      </c>
      <c r="H81" s="130">
        <f>COSM_CWS!H42</f>
        <v>1350</v>
      </c>
      <c r="I81" s="130">
        <f>COSM_CWS!I42</f>
        <v>3300</v>
      </c>
      <c r="J81" s="130">
        <f>COSM_CWS!J42</f>
        <v>1350</v>
      </c>
      <c r="K81" s="130">
        <f>COSM_CWS!K42</f>
        <v>2350</v>
      </c>
      <c r="L81" s="130">
        <f>COSM_CWS!L42</f>
        <v>2900</v>
      </c>
      <c r="M81" s="130">
        <f>COSM_CWS!M42</f>
        <v>17400</v>
      </c>
      <c r="N81" s="130">
        <f>COSM_CWS!N42</f>
        <v>3900</v>
      </c>
      <c r="O81" s="130">
        <f>COSM_CWS!O42</f>
        <v>4450</v>
      </c>
      <c r="P81" s="130">
        <f>COSM_CWS!P42</f>
        <v>6550</v>
      </c>
      <c r="Q81" s="130">
        <f>COSM_CWS!Q42</f>
        <v>7100</v>
      </c>
      <c r="R81" s="130">
        <f>COSM_CWS!R42</f>
        <v>6550</v>
      </c>
      <c r="S81" s="130">
        <f>COSM_CWS!S42</f>
        <v>22760</v>
      </c>
      <c r="T81" s="130">
        <f>COSM_CWS!T42</f>
        <v>9650</v>
      </c>
      <c r="U81" s="130">
        <f>COSM_CWS!U42</f>
        <v>13860</v>
      </c>
      <c r="V81" s="130">
        <f>COSM_CWS!V42</f>
        <v>14250</v>
      </c>
      <c r="W81" s="130">
        <f>COSM_CWS!W42</f>
        <v>15960</v>
      </c>
      <c r="X81" s="130">
        <f>COSM_CWS!X42</f>
        <v>14250</v>
      </c>
      <c r="Y81" s="130">
        <f>COSM_CWS!Y42</f>
        <v>31410</v>
      </c>
      <c r="Z81" s="130">
        <f>COSM_CWS!Z42</f>
        <v>14250</v>
      </c>
      <c r="AA81" s="130">
        <f>COSM_CWS!AA42</f>
        <v>16460</v>
      </c>
      <c r="AB81" s="130">
        <f>COSM_CWS!AB42</f>
        <v>16800</v>
      </c>
      <c r="AC81" s="130">
        <f>COSM_CWS!AC42</f>
        <v>18510</v>
      </c>
      <c r="AD81" s="130">
        <f>COSM_CWS!AD42</f>
        <v>16800</v>
      </c>
      <c r="AE81" s="130">
        <f>COSM_CWS!AE42</f>
        <v>33960</v>
      </c>
      <c r="AF81" s="130">
        <f>COSM_CWS!AF42</f>
        <v>16800</v>
      </c>
      <c r="AG81" s="130">
        <f>COSM_CWS!AG42</f>
        <v>21010</v>
      </c>
      <c r="AH81" s="130">
        <f>COSM_CWS!AH42</f>
        <v>16800</v>
      </c>
      <c r="AI81" s="130">
        <f>COSM_CWS!AI42</f>
        <v>18510</v>
      </c>
      <c r="AJ81" s="130">
        <f>COSM_CWS!AJ42</f>
        <v>16800</v>
      </c>
      <c r="AK81" s="130">
        <f>COSM_CWS!AK42</f>
        <v>33960</v>
      </c>
      <c r="AL81" s="130">
        <f>COSM_CWS!AL42</f>
        <v>16800</v>
      </c>
      <c r="AM81" s="130">
        <f>COSM_CWS!AM42</f>
        <v>17960</v>
      </c>
      <c r="AN81" s="130">
        <f>COSM_CWS!AN42</f>
        <v>23000</v>
      </c>
      <c r="AO81" s="130">
        <f>COSM_CWS!AO42</f>
        <v>24710</v>
      </c>
      <c r="AP81" s="130">
        <f>COSM_CWS!AP42</f>
        <v>23000</v>
      </c>
      <c r="AQ81" s="130">
        <f>COSM_CWS!AQ42</f>
        <v>40160</v>
      </c>
      <c r="AR81" s="130">
        <f>COSM_CWS!AR42</f>
        <v>23000</v>
      </c>
      <c r="AS81" s="130">
        <f>COSM_CWS!AS42</f>
        <v>27210</v>
      </c>
      <c r="AT81" s="130">
        <f>COSM_CWS!AT42</f>
        <v>23000</v>
      </c>
      <c r="AU81" s="130">
        <f>COSM_CWS!AU42</f>
        <v>24710</v>
      </c>
      <c r="AV81" s="130">
        <f>COSM_CWS!AV42</f>
        <v>23000</v>
      </c>
      <c r="AW81" s="130">
        <f>COSM_CWS!AW42</f>
        <v>40160</v>
      </c>
      <c r="AX81" s="130">
        <f>COSM_CWS!AX42</f>
        <v>23000</v>
      </c>
      <c r="AY81" s="130">
        <f>COSM_CWS!AY42</f>
        <v>24160</v>
      </c>
      <c r="AZ81" s="130">
        <f>COSM_CWS!AZ42</f>
        <v>26100</v>
      </c>
      <c r="BA81" s="130">
        <f>COSM_CWS!BA42</f>
        <v>27810</v>
      </c>
      <c r="BB81" s="130">
        <f>COSM_CWS!BB42</f>
        <v>26100</v>
      </c>
      <c r="BC81" s="130">
        <f>COSM_CWS!BC42</f>
        <v>43260</v>
      </c>
      <c r="BD81" s="130">
        <f>COSM_CWS!BD42</f>
        <v>26100</v>
      </c>
      <c r="BE81" s="130">
        <f>COSM_CWS!BE42</f>
        <v>30310</v>
      </c>
      <c r="BF81" s="130">
        <f>COSM_CWS!BF42</f>
        <v>26100</v>
      </c>
      <c r="BG81" s="130">
        <f>COSM_CWS!BG42</f>
        <v>27810</v>
      </c>
      <c r="BH81" s="130">
        <f>COSM_CWS!BH42</f>
        <v>26100</v>
      </c>
      <c r="BI81" s="130">
        <f>COSM_CWS!BI42</f>
        <v>43260</v>
      </c>
      <c r="BJ81" s="130">
        <f>COSM_CWS!BJ42</f>
        <v>26100</v>
      </c>
      <c r="BK81" s="130">
        <f>COSM_CWS!BK42</f>
        <v>26100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700000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abSelected="1" workbookViewId="0">
      <selection activeCell="C11" sqref="C11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9.6640625" style="48" bestFit="1" customWidth="1"/>
    <col min="8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2500</v>
      </c>
      <c r="E6" s="372">
        <v>2500</v>
      </c>
      <c r="F6" s="372">
        <v>2500</v>
      </c>
      <c r="G6" s="372"/>
      <c r="H6" s="372"/>
      <c r="I6" s="372"/>
      <c r="J6" s="372"/>
      <c r="K6" s="372"/>
      <c r="L6" s="372"/>
      <c r="M6" s="372"/>
      <c r="N6" s="372"/>
      <c r="O6" s="372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372"/>
      <c r="D7" s="372">
        <v>250</v>
      </c>
      <c r="E7" s="372">
        <v>250</v>
      </c>
      <c r="F7" s="372">
        <v>250</v>
      </c>
      <c r="G7" s="372">
        <v>250</v>
      </c>
      <c r="H7" s="372">
        <v>250</v>
      </c>
      <c r="I7" s="372">
        <v>250</v>
      </c>
      <c r="J7" s="372">
        <v>250</v>
      </c>
      <c r="K7" s="372">
        <v>250</v>
      </c>
      <c r="L7" s="372">
        <v>250</v>
      </c>
      <c r="M7" s="372">
        <v>250</v>
      </c>
      <c r="N7" s="372">
        <v>250</v>
      </c>
      <c r="O7" s="372">
        <v>250</v>
      </c>
      <c r="P7" s="372">
        <v>350</v>
      </c>
      <c r="Q7" s="372">
        <v>350</v>
      </c>
      <c r="R7" s="372">
        <v>350</v>
      </c>
      <c r="S7" s="372">
        <v>350</v>
      </c>
      <c r="T7" s="372">
        <v>350</v>
      </c>
      <c r="U7" s="372">
        <v>350</v>
      </c>
      <c r="V7" s="372">
        <v>350</v>
      </c>
      <c r="W7" s="372">
        <v>350</v>
      </c>
      <c r="X7" s="372">
        <v>350</v>
      </c>
      <c r="Y7" s="372">
        <v>350</v>
      </c>
      <c r="Z7" s="372">
        <v>350</v>
      </c>
      <c r="AA7" s="372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372"/>
      <c r="D8" s="372"/>
      <c r="E8" s="372"/>
      <c r="F8" s="372"/>
      <c r="G8" s="372"/>
      <c r="H8" s="372"/>
      <c r="I8" s="372"/>
      <c r="J8" s="372"/>
      <c r="K8" s="372"/>
      <c r="L8" s="372"/>
      <c r="M8" s="372"/>
      <c r="N8" s="372"/>
      <c r="O8" s="372"/>
      <c r="P8" s="372">
        <v>1000</v>
      </c>
      <c r="Q8" s="372">
        <v>1000</v>
      </c>
      <c r="R8" s="372">
        <v>1000</v>
      </c>
      <c r="S8" s="372">
        <v>1000</v>
      </c>
      <c r="T8" s="372">
        <v>1000</v>
      </c>
      <c r="U8" s="372">
        <v>1000</v>
      </c>
      <c r="V8" s="372">
        <v>1000</v>
      </c>
      <c r="W8" s="372">
        <v>1000</v>
      </c>
      <c r="X8" s="372">
        <v>1000</v>
      </c>
      <c r="Y8" s="372">
        <v>1000</v>
      </c>
      <c r="Z8" s="372">
        <v>1000</v>
      </c>
      <c r="AA8" s="372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1246</v>
      </c>
      <c r="C9" s="372">
        <v>250</v>
      </c>
      <c r="D9" s="372">
        <v>250</v>
      </c>
      <c r="E9" s="372">
        <v>250</v>
      </c>
      <c r="F9" s="372">
        <v>250</v>
      </c>
      <c r="G9" s="372">
        <v>250</v>
      </c>
      <c r="H9" s="372">
        <v>250</v>
      </c>
      <c r="I9" s="372">
        <v>250</v>
      </c>
      <c r="J9" s="372">
        <v>250</v>
      </c>
      <c r="K9" s="372">
        <v>250</v>
      </c>
      <c r="L9" s="372">
        <v>250</v>
      </c>
      <c r="M9" s="372">
        <v>250</v>
      </c>
      <c r="N9" s="372">
        <v>250</v>
      </c>
      <c r="O9" s="372">
        <v>250</v>
      </c>
      <c r="P9" s="372">
        <v>250</v>
      </c>
      <c r="Q9" s="372">
        <v>250</v>
      </c>
      <c r="R9" s="372">
        <v>250</v>
      </c>
      <c r="S9" s="372">
        <v>250</v>
      </c>
      <c r="T9" s="372">
        <v>250</v>
      </c>
      <c r="U9" s="372">
        <v>250</v>
      </c>
      <c r="V9" s="372">
        <v>250</v>
      </c>
      <c r="W9" s="372">
        <v>250</v>
      </c>
      <c r="X9" s="372">
        <v>250</v>
      </c>
      <c r="Y9" s="372">
        <v>250</v>
      </c>
      <c r="Z9" s="372">
        <v>250</v>
      </c>
      <c r="AA9" s="372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372"/>
      <c r="D10" s="372"/>
      <c r="E10" s="372"/>
      <c r="F10" s="372">
        <v>2500</v>
      </c>
      <c r="G10" s="372">
        <v>2500</v>
      </c>
      <c r="H10" s="372">
        <v>250</v>
      </c>
      <c r="I10" s="372">
        <v>250</v>
      </c>
      <c r="J10" s="372">
        <v>250</v>
      </c>
      <c r="K10" s="372">
        <v>250</v>
      </c>
      <c r="L10" s="372">
        <v>250</v>
      </c>
      <c r="M10" s="372">
        <v>250</v>
      </c>
      <c r="N10" s="372">
        <v>250</v>
      </c>
      <c r="O10" s="372">
        <v>250</v>
      </c>
      <c r="P10" s="372">
        <v>250</v>
      </c>
      <c r="Q10" s="372">
        <v>250</v>
      </c>
      <c r="R10" s="372">
        <v>250</v>
      </c>
      <c r="S10" s="372">
        <v>250</v>
      </c>
      <c r="T10" s="372">
        <v>250</v>
      </c>
      <c r="U10" s="372">
        <v>250</v>
      </c>
      <c r="V10" s="372">
        <v>250</v>
      </c>
      <c r="W10" s="372">
        <v>250</v>
      </c>
      <c r="X10" s="372">
        <v>250</v>
      </c>
      <c r="Y10" s="372">
        <v>250</v>
      </c>
      <c r="Z10" s="372">
        <v>250</v>
      </c>
      <c r="AA10" s="372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372"/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  <c r="U11" s="372"/>
      <c r="V11" s="372">
        <v>1500</v>
      </c>
      <c r="W11" s="372">
        <v>1500</v>
      </c>
      <c r="X11" s="372">
        <v>1500</v>
      </c>
      <c r="Y11" s="372">
        <v>1500</v>
      </c>
      <c r="Z11" s="372">
        <v>1500</v>
      </c>
      <c r="AA11" s="372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372">
        <v>690</v>
      </c>
      <c r="D12" s="372">
        <v>550</v>
      </c>
      <c r="E12" s="372"/>
      <c r="F12" s="372">
        <v>550</v>
      </c>
      <c r="G12" s="372"/>
      <c r="H12" s="372">
        <v>550</v>
      </c>
      <c r="I12" s="372"/>
      <c r="J12" s="372">
        <v>550</v>
      </c>
      <c r="K12" s="372"/>
      <c r="L12" s="372">
        <v>550</v>
      </c>
      <c r="M12" s="372">
        <v>1000</v>
      </c>
      <c r="N12" s="372"/>
      <c r="O12" s="372">
        <v>550</v>
      </c>
      <c r="P12" s="372"/>
      <c r="Q12" s="372">
        <v>550</v>
      </c>
      <c r="R12" s="372"/>
      <c r="S12" s="372">
        <v>1000</v>
      </c>
      <c r="T12" s="372"/>
      <c r="U12" s="372">
        <v>550</v>
      </c>
      <c r="V12" s="372"/>
      <c r="W12" s="372">
        <v>550</v>
      </c>
      <c r="X12" s="372"/>
      <c r="Y12" s="372">
        <v>1000</v>
      </c>
      <c r="Z12" s="372"/>
      <c r="AA12" s="372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372"/>
      <c r="D13" s="372">
        <v>35</v>
      </c>
      <c r="E13" s="372">
        <v>35</v>
      </c>
      <c r="F13" s="372">
        <v>35</v>
      </c>
      <c r="G13" s="372">
        <v>35</v>
      </c>
      <c r="H13" s="372">
        <v>35</v>
      </c>
      <c r="I13" s="372">
        <v>35</v>
      </c>
      <c r="J13" s="372">
        <v>35</v>
      </c>
      <c r="K13" s="372">
        <v>35</v>
      </c>
      <c r="L13" s="372">
        <v>35</v>
      </c>
      <c r="M13" s="372">
        <v>35</v>
      </c>
      <c r="N13" s="372">
        <v>35</v>
      </c>
      <c r="O13" s="372">
        <v>35</v>
      </c>
      <c r="P13" s="372">
        <v>35</v>
      </c>
      <c r="Q13" s="372">
        <v>35</v>
      </c>
      <c r="R13" s="372">
        <v>35</v>
      </c>
      <c r="S13" s="372">
        <v>35</v>
      </c>
      <c r="T13" s="372">
        <v>35</v>
      </c>
      <c r="U13" s="372">
        <v>35</v>
      </c>
      <c r="V13" s="372">
        <v>35</v>
      </c>
      <c r="W13" s="372">
        <v>35</v>
      </c>
      <c r="X13" s="372">
        <v>35</v>
      </c>
      <c r="Y13" s="372">
        <v>35</v>
      </c>
      <c r="Z13" s="372">
        <v>35</v>
      </c>
      <c r="AA13" s="372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>
        <v>12500</v>
      </c>
      <c r="N14" s="372"/>
      <c r="O14" s="372"/>
      <c r="P14" s="372"/>
      <c r="Q14" s="372"/>
      <c r="R14" s="372"/>
      <c r="S14" s="372">
        <v>12500</v>
      </c>
      <c r="T14" s="372"/>
      <c r="U14" s="372"/>
      <c r="V14" s="372"/>
      <c r="W14" s="372"/>
      <c r="X14" s="372"/>
      <c r="Y14" s="372">
        <v>15000</v>
      </c>
      <c r="Z14" s="372"/>
      <c r="AA14" s="372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372"/>
      <c r="D15" s="372"/>
      <c r="E15" s="372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372"/>
      <c r="D16" s="372"/>
      <c r="E16" s="372"/>
      <c r="F16" s="372"/>
      <c r="G16" s="372"/>
      <c r="H16" s="372"/>
      <c r="I16" s="372">
        <v>2500</v>
      </c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>
        <v>2500</v>
      </c>
      <c r="V16" s="372"/>
      <c r="W16" s="372"/>
      <c r="X16" s="372"/>
      <c r="Y16" s="372"/>
      <c r="Z16" s="372"/>
      <c r="AA16" s="372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372"/>
      <c r="D17" s="372">
        <v>15</v>
      </c>
      <c r="E17" s="372">
        <v>15</v>
      </c>
      <c r="F17" s="372">
        <v>15</v>
      </c>
      <c r="G17" s="372">
        <v>15</v>
      </c>
      <c r="H17" s="372">
        <v>15</v>
      </c>
      <c r="I17" s="372">
        <v>15</v>
      </c>
      <c r="J17" s="372">
        <v>15</v>
      </c>
      <c r="K17" s="372">
        <v>15</v>
      </c>
      <c r="L17" s="372">
        <v>15</v>
      </c>
      <c r="M17" s="372">
        <v>15</v>
      </c>
      <c r="N17" s="372">
        <v>15</v>
      </c>
      <c r="O17" s="372">
        <v>15</v>
      </c>
      <c r="P17" s="372">
        <v>15</v>
      </c>
      <c r="Q17" s="372">
        <v>15</v>
      </c>
      <c r="R17" s="372">
        <v>15</v>
      </c>
      <c r="S17" s="372">
        <v>15</v>
      </c>
      <c r="T17" s="372">
        <v>15</v>
      </c>
      <c r="U17" s="372">
        <v>15</v>
      </c>
      <c r="V17" s="372">
        <v>15</v>
      </c>
      <c r="W17" s="372">
        <v>15</v>
      </c>
      <c r="X17" s="372">
        <v>15</v>
      </c>
      <c r="Y17" s="372">
        <v>15</v>
      </c>
      <c r="Z17" s="372">
        <v>15</v>
      </c>
      <c r="AA17" s="372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393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3600</v>
      </c>
      <c r="E42" s="130">
        <f t="shared" si="3"/>
        <v>3050</v>
      </c>
      <c r="F42" s="130">
        <f t="shared" si="3"/>
        <v>6100</v>
      </c>
      <c r="G42" s="130">
        <f t="shared" si="3"/>
        <v>3050</v>
      </c>
      <c r="H42" s="130">
        <f t="shared" si="3"/>
        <v>1350</v>
      </c>
      <c r="I42" s="130">
        <f t="shared" si="3"/>
        <v>3300</v>
      </c>
      <c r="J42" s="130">
        <f t="shared" si="3"/>
        <v>1350</v>
      </c>
      <c r="K42" s="130">
        <f t="shared" si="3"/>
        <v>2350</v>
      </c>
      <c r="L42" s="130">
        <f t="shared" si="3"/>
        <v>2900</v>
      </c>
      <c r="M42" s="130">
        <f t="shared" si="3"/>
        <v>17400</v>
      </c>
      <c r="N42" s="130">
        <f t="shared" si="3"/>
        <v>3900</v>
      </c>
      <c r="O42" s="130">
        <f t="shared" si="3"/>
        <v>4450</v>
      </c>
      <c r="P42" s="130">
        <f t="shared" si="3"/>
        <v>6550</v>
      </c>
      <c r="Q42" s="130">
        <f t="shared" si="3"/>
        <v>7100</v>
      </c>
      <c r="R42" s="130">
        <f t="shared" si="3"/>
        <v>6550</v>
      </c>
      <c r="S42" s="130">
        <f t="shared" si="3"/>
        <v>22760</v>
      </c>
      <c r="T42" s="130">
        <f t="shared" si="3"/>
        <v>9650</v>
      </c>
      <c r="U42" s="130">
        <f t="shared" si="3"/>
        <v>13860</v>
      </c>
      <c r="V42" s="130">
        <f t="shared" si="3"/>
        <v>14250</v>
      </c>
      <c r="W42" s="130">
        <f t="shared" si="3"/>
        <v>15960</v>
      </c>
      <c r="X42" s="130">
        <f t="shared" si="3"/>
        <v>14250</v>
      </c>
      <c r="Y42" s="130">
        <f t="shared" si="3"/>
        <v>31410</v>
      </c>
      <c r="Z42" s="130">
        <f t="shared" si="3"/>
        <v>14250</v>
      </c>
      <c r="AA42" s="130">
        <f t="shared" si="3"/>
        <v>16460</v>
      </c>
      <c r="AB42" s="130">
        <f t="shared" si="3"/>
        <v>16800</v>
      </c>
      <c r="AC42" s="130">
        <f t="shared" si="3"/>
        <v>18510</v>
      </c>
      <c r="AD42" s="130">
        <f t="shared" si="3"/>
        <v>16800</v>
      </c>
      <c r="AE42" s="130">
        <f t="shared" si="3"/>
        <v>33960</v>
      </c>
      <c r="AF42" s="130">
        <f t="shared" si="3"/>
        <v>16800</v>
      </c>
      <c r="AG42" s="130">
        <f t="shared" si="3"/>
        <v>21010</v>
      </c>
      <c r="AH42" s="130">
        <f t="shared" si="3"/>
        <v>16800</v>
      </c>
      <c r="AI42" s="130">
        <f t="shared" ref="AI42:BK42" si="4">AI40+AI38+AI31+AI19</f>
        <v>18510</v>
      </c>
      <c r="AJ42" s="130">
        <f t="shared" si="4"/>
        <v>16800</v>
      </c>
      <c r="AK42" s="130">
        <f t="shared" si="4"/>
        <v>33960</v>
      </c>
      <c r="AL42" s="130">
        <f t="shared" si="4"/>
        <v>16800</v>
      </c>
      <c r="AM42" s="130">
        <f t="shared" si="4"/>
        <v>17960</v>
      </c>
      <c r="AN42" s="130">
        <f t="shared" si="4"/>
        <v>23000</v>
      </c>
      <c r="AO42" s="130">
        <f t="shared" si="4"/>
        <v>24710</v>
      </c>
      <c r="AP42" s="130">
        <f t="shared" si="4"/>
        <v>23000</v>
      </c>
      <c r="AQ42" s="130">
        <f t="shared" si="4"/>
        <v>40160</v>
      </c>
      <c r="AR42" s="130">
        <f t="shared" si="4"/>
        <v>23000</v>
      </c>
      <c r="AS42" s="130">
        <f t="shared" si="4"/>
        <v>27210</v>
      </c>
      <c r="AT42" s="130">
        <f t="shared" si="4"/>
        <v>23000</v>
      </c>
      <c r="AU42" s="130">
        <f t="shared" si="4"/>
        <v>24710</v>
      </c>
      <c r="AV42" s="130">
        <f t="shared" si="4"/>
        <v>23000</v>
      </c>
      <c r="AW42" s="130">
        <f t="shared" si="4"/>
        <v>40160</v>
      </c>
      <c r="AX42" s="130">
        <f t="shared" si="4"/>
        <v>23000</v>
      </c>
      <c r="AY42" s="130">
        <f t="shared" si="4"/>
        <v>24160</v>
      </c>
      <c r="AZ42" s="130">
        <f t="shared" si="4"/>
        <v>26100</v>
      </c>
      <c r="BA42" s="130">
        <f t="shared" si="4"/>
        <v>27810</v>
      </c>
      <c r="BB42" s="130">
        <f t="shared" si="4"/>
        <v>26100</v>
      </c>
      <c r="BC42" s="130">
        <f t="shared" si="4"/>
        <v>43260</v>
      </c>
      <c r="BD42" s="130">
        <f t="shared" si="4"/>
        <v>26100</v>
      </c>
      <c r="BE42" s="130">
        <f t="shared" si="4"/>
        <v>30310</v>
      </c>
      <c r="BF42" s="130">
        <f t="shared" si="4"/>
        <v>26100</v>
      </c>
      <c r="BG42" s="130">
        <f t="shared" si="4"/>
        <v>27810</v>
      </c>
      <c r="BH42" s="130">
        <f t="shared" si="4"/>
        <v>26100</v>
      </c>
      <c r="BI42" s="130">
        <f t="shared" si="4"/>
        <v>43260</v>
      </c>
      <c r="BJ42" s="130">
        <f t="shared" si="4"/>
        <v>26100</v>
      </c>
      <c r="BK42" s="130">
        <f t="shared" si="4"/>
        <v>26100</v>
      </c>
    </row>
    <row r="44" spans="2:63" x14ac:dyDescent="0.15">
      <c r="B44" s="50" t="s">
        <v>404</v>
      </c>
    </row>
    <row r="46" spans="2:63" x14ac:dyDescent="0.15">
      <c r="B46" s="47" t="s">
        <v>1247</v>
      </c>
      <c r="C46" s="373"/>
      <c r="D46" s="373"/>
      <c r="E46" s="373"/>
      <c r="F46" s="373"/>
      <c r="G46" s="373">
        <f>600000+100000</f>
        <v>700000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0</v>
      </c>
      <c r="E47" s="373"/>
      <c r="F47" s="373"/>
      <c r="G47" s="373"/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700000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 t="e">
        <f>H24</f>
        <v>#VALUE!</v>
      </c>
      <c r="I3" s="66">
        <f>I24</f>
        <v>13580803.799999999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931756</v>
      </c>
      <c r="I5" s="66">
        <f>I31</f>
        <v>9431113.75</v>
      </c>
      <c r="J5" s="118">
        <f>SUM(E5:I5)</f>
        <v>17937759.75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 t="e">
        <f>H3-H5</f>
        <v>#VALUE!</v>
      </c>
      <c r="I6" s="66">
        <f>I3-I5</f>
        <v>4149690.0499999989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0.30555555555555552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9912028.1700000037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 t="e">
        <f>SUM('REV-REVCALC_CWS'!AM14:AX14)</f>
        <v>#VALUE!</v>
      </c>
      <c r="I21" s="66">
        <f>SUM('REV-REVCALC_CWS'!AY14:BJ14)</f>
        <v>13580803.799999999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 t="e">
        <f>SUM('REV-REVCALC_CWS'!AM17:AX17)</f>
        <v>#VALUE!</v>
      </c>
      <c r="I24" s="66">
        <f>SUM('REV-REVCALC_CWS'!AY17:BJ17)</f>
        <v>13580803.799999999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133108</v>
      </c>
      <c r="I27" s="66">
        <f>SUM('REV-REVCALC_CWS'!AY21:BJ21)</f>
        <v>9053869.2000000011</v>
      </c>
      <c r="J27" s="118">
        <f>SUM(E27:I27)</f>
        <v>16458871.600000001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0</v>
      </c>
      <c r="I28" s="66">
        <f>SUM('REV-REVCALC_CWS'!AY22:BJ22)</f>
        <v>377244.54999999993</v>
      </c>
      <c r="J28" s="118">
        <f>SUM(E28:I28)</f>
        <v>680240.14999999991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931756</v>
      </c>
      <c r="I31" s="66">
        <f>SUM('REV-REVCALC_CWS'!AY26:BJ26)</f>
        <v>9431113.75</v>
      </c>
      <c r="J31" s="118">
        <f>SUM(E31:I31)</f>
        <v>17937759.75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 t="e">
        <f>SUM('REV-REVCALC_CWS'!AM28:AX28)</f>
        <v>#VALUE!</v>
      </c>
      <c r="I33" s="66">
        <f>SUM('REV-REVCALC_CWS'!AY28:BJ28)</f>
        <v>4149690.05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2862.25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-1885570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1886229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workbookViewId="0"/>
    <sheetView tabSelected="1" topLeftCell="A200" workbookViewId="1">
      <selection activeCell="E228" sqref="E2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16</v>
      </c>
      <c r="AZ19" s="370">
        <f t="shared" si="11"/>
        <v>26</v>
      </c>
      <c r="BA19" s="370">
        <f t="shared" si="11"/>
        <v>29</v>
      </c>
      <c r="BB19" s="370">
        <f t="shared" si="11"/>
        <v>29</v>
      </c>
      <c r="BC19" s="370">
        <f t="shared" si="11"/>
        <v>33</v>
      </c>
      <c r="BD19" s="370">
        <f t="shared" si="11"/>
        <v>36</v>
      </c>
      <c r="BE19" s="370">
        <f t="shared" si="11"/>
        <v>29</v>
      </c>
      <c r="BF19" s="370">
        <f t="shared" si="11"/>
        <v>33</v>
      </c>
      <c r="BG19" s="370">
        <f t="shared" si="11"/>
        <v>26</v>
      </c>
      <c r="BH19" s="370">
        <f t="shared" si="11"/>
        <v>26</v>
      </c>
      <c r="BI19" s="370">
        <f t="shared" si="11"/>
        <v>26</v>
      </c>
      <c r="BJ19" s="370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33</v>
      </c>
      <c r="AZ35" s="370">
        <f t="shared" si="27"/>
        <v>53</v>
      </c>
      <c r="BA35" s="370">
        <f t="shared" si="27"/>
        <v>59</v>
      </c>
      <c r="BB35" s="370">
        <f t="shared" si="27"/>
        <v>59</v>
      </c>
      <c r="BC35" s="370">
        <f t="shared" si="27"/>
        <v>66</v>
      </c>
      <c r="BD35" s="370">
        <f t="shared" si="27"/>
        <v>72</v>
      </c>
      <c r="BE35" s="370">
        <f t="shared" si="27"/>
        <v>59</v>
      </c>
      <c r="BF35" s="370">
        <f t="shared" si="27"/>
        <v>66</v>
      </c>
      <c r="BG35" s="370">
        <f t="shared" si="27"/>
        <v>53</v>
      </c>
      <c r="BH35" s="370">
        <f t="shared" si="27"/>
        <v>53</v>
      </c>
      <c r="BI35" s="370">
        <f t="shared" si="27"/>
        <v>53</v>
      </c>
      <c r="BJ35" s="370">
        <f t="shared" si="27"/>
        <v>33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70">
        <v>29</v>
      </c>
      <c r="AM44" s="370" cm="1">
        <f t="array" ref="AM44:AX44">PronosticoVentaAñ4</f>
        <v>31</v>
      </c>
      <c r="AN44" s="370">
        <v>50</v>
      </c>
      <c r="AO44" s="370">
        <v>56</v>
      </c>
      <c r="AP44" s="370">
        <v>56</v>
      </c>
      <c r="AQ44" s="370">
        <v>62</v>
      </c>
      <c r="AR44" s="370">
        <v>68</v>
      </c>
      <c r="AS44" s="370">
        <v>56</v>
      </c>
      <c r="AT44" s="370">
        <v>62</v>
      </c>
      <c r="AU44" s="370">
        <v>50</v>
      </c>
      <c r="AV44" s="370">
        <v>50</v>
      </c>
      <c r="AW44" s="370">
        <v>50</v>
      </c>
      <c r="AX44" s="370">
        <v>31</v>
      </c>
      <c r="AY44" s="370" cm="1">
        <f t="array" ref="AY44:BJ44">PronosticoVentaAñ5</f>
        <v>33</v>
      </c>
      <c r="AZ44" s="370">
        <v>53</v>
      </c>
      <c r="BA44" s="370">
        <v>59</v>
      </c>
      <c r="BB44" s="370">
        <v>59</v>
      </c>
      <c r="BC44" s="370">
        <v>66</v>
      </c>
      <c r="BD44" s="370">
        <v>72</v>
      </c>
      <c r="BE44" s="370">
        <v>59</v>
      </c>
      <c r="BF44" s="370">
        <v>66</v>
      </c>
      <c r="BG44" s="370">
        <v>53</v>
      </c>
      <c r="BH44" s="370">
        <v>53</v>
      </c>
      <c r="BI44" s="370">
        <v>53</v>
      </c>
      <c r="BJ44" s="370">
        <v>33</v>
      </c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67">
        <f>PorcAceptacionFusionAñ5</f>
        <v>0.5</v>
      </c>
      <c r="AZ45" s="367">
        <f>PorcAceptacionFusionAñ5</f>
        <v>0.5</v>
      </c>
      <c r="BA45" s="367">
        <f>PorcAceptacionFusionAñ5</f>
        <v>0.5</v>
      </c>
      <c r="BB45" s="367">
        <f>PorcAceptacionFusionAñ5</f>
        <v>0.5</v>
      </c>
      <c r="BC45" s="367">
        <f>PorcAceptacionFusionAñ5</f>
        <v>0.5</v>
      </c>
      <c r="BD45" s="367">
        <f>PorcAceptacionFusionAñ5</f>
        <v>0.5</v>
      </c>
      <c r="BE45" s="367">
        <f>PorcAceptacionFusionAñ5</f>
        <v>0.5</v>
      </c>
      <c r="BF45" s="367">
        <f>PorcAceptacionFusionAñ5</f>
        <v>0.5</v>
      </c>
      <c r="BG45" s="367">
        <f>PorcAceptacionFusionAñ5</f>
        <v>0.5</v>
      </c>
      <c r="BH45" s="367">
        <f>PorcAceptacionFusionAñ5</f>
        <v>0.5</v>
      </c>
      <c r="BI45" s="367">
        <f>PorcAceptacionFusionAñ5</f>
        <v>0.5</v>
      </c>
      <c r="BJ45" s="367">
        <f>PorcAceptacionFusionAñ5</f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169">
        <f t="shared" si="39"/>
        <v>16</v>
      </c>
      <c r="AZ46" s="169">
        <f t="shared" si="39"/>
        <v>26</v>
      </c>
      <c r="BA46" s="169">
        <f t="shared" si="39"/>
        <v>29</v>
      </c>
      <c r="BB46" s="169">
        <f t="shared" si="39"/>
        <v>29</v>
      </c>
      <c r="BC46" s="169">
        <f t="shared" si="39"/>
        <v>33</v>
      </c>
      <c r="BD46" s="169">
        <f t="shared" si="39"/>
        <v>36</v>
      </c>
      <c r="BE46" s="169">
        <f t="shared" si="39"/>
        <v>29</v>
      </c>
      <c r="BF46" s="169">
        <f t="shared" si="39"/>
        <v>33</v>
      </c>
      <c r="BG46" s="169">
        <f t="shared" si="39"/>
        <v>26</v>
      </c>
      <c r="BH46" s="169">
        <f t="shared" si="39"/>
        <v>26</v>
      </c>
      <c r="BI46" s="169">
        <f t="shared" si="39"/>
        <v>26</v>
      </c>
      <c r="BJ46" s="169">
        <f t="shared" si="39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169">
        <f t="shared" ref="AY47:BJ47" si="43">ROUNDUP(AY45*AY$44,0)</f>
        <v>17</v>
      </c>
      <c r="AZ47" s="169">
        <f t="shared" si="43"/>
        <v>27</v>
      </c>
      <c r="BA47" s="169">
        <f t="shared" si="43"/>
        <v>30</v>
      </c>
      <c r="BB47" s="169">
        <f t="shared" si="43"/>
        <v>30</v>
      </c>
      <c r="BC47" s="169">
        <f t="shared" si="43"/>
        <v>33</v>
      </c>
      <c r="BD47" s="169">
        <f t="shared" si="43"/>
        <v>36</v>
      </c>
      <c r="BE47" s="169">
        <f t="shared" si="43"/>
        <v>30</v>
      </c>
      <c r="BF47" s="169">
        <f t="shared" si="43"/>
        <v>33</v>
      </c>
      <c r="BG47" s="169">
        <f t="shared" si="43"/>
        <v>27</v>
      </c>
      <c r="BH47" s="169">
        <f t="shared" si="43"/>
        <v>27</v>
      </c>
      <c r="BI47" s="169">
        <f t="shared" si="43"/>
        <v>27</v>
      </c>
      <c r="BJ47" s="169">
        <f t="shared" si="43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4">D$46</f>
        <v>0</v>
      </c>
      <c r="E51" s="169">
        <f t="shared" si="44"/>
        <v>0</v>
      </c>
      <c r="F51" s="169">
        <f t="shared" si="44"/>
        <v>5</v>
      </c>
      <c r="G51" s="169">
        <f t="shared" si="44"/>
        <v>6</v>
      </c>
      <c r="H51" s="169">
        <f t="shared" si="44"/>
        <v>7</v>
      </c>
      <c r="I51" s="169">
        <f t="shared" si="44"/>
        <v>5</v>
      </c>
      <c r="J51" s="169">
        <f t="shared" si="44"/>
        <v>6</v>
      </c>
      <c r="K51" s="169">
        <f t="shared" si="44"/>
        <v>4</v>
      </c>
      <c r="L51" s="169">
        <f t="shared" si="44"/>
        <v>4</v>
      </c>
      <c r="M51" s="169">
        <f t="shared" si="44"/>
        <v>4</v>
      </c>
      <c r="N51" s="169">
        <f t="shared" si="44"/>
        <v>2</v>
      </c>
      <c r="O51" s="169">
        <f t="shared" si="44"/>
        <v>11</v>
      </c>
      <c r="P51" s="169">
        <f t="shared" si="44"/>
        <v>17</v>
      </c>
      <c r="Q51" s="169">
        <f t="shared" si="44"/>
        <v>20</v>
      </c>
      <c r="R51" s="169">
        <f t="shared" si="44"/>
        <v>20</v>
      </c>
      <c r="S51" s="169">
        <f t="shared" si="44"/>
        <v>22</v>
      </c>
      <c r="T51" s="169">
        <f t="shared" si="44"/>
        <v>24</v>
      </c>
      <c r="U51" s="169">
        <f t="shared" si="44"/>
        <v>20</v>
      </c>
      <c r="V51" s="169">
        <f t="shared" si="44"/>
        <v>22</v>
      </c>
      <c r="W51" s="169">
        <f t="shared" si="44"/>
        <v>17</v>
      </c>
      <c r="X51" s="169">
        <f t="shared" si="44"/>
        <v>17</v>
      </c>
      <c r="Y51" s="169">
        <f t="shared" si="44"/>
        <v>17</v>
      </c>
      <c r="Z51" s="169">
        <f t="shared" si="44"/>
        <v>11</v>
      </c>
      <c r="AA51" s="169">
        <f t="shared" si="44"/>
        <v>14</v>
      </c>
      <c r="AB51" s="169">
        <f t="shared" si="44"/>
        <v>23</v>
      </c>
      <c r="AC51" s="169">
        <f t="shared" si="44"/>
        <v>26</v>
      </c>
      <c r="AD51" s="169">
        <f t="shared" si="44"/>
        <v>26</v>
      </c>
      <c r="AE51" s="169">
        <f t="shared" si="44"/>
        <v>29</v>
      </c>
      <c r="AF51" s="169">
        <f t="shared" si="44"/>
        <v>32</v>
      </c>
      <c r="AG51" s="169">
        <f t="shared" si="44"/>
        <v>26</v>
      </c>
      <c r="AH51" s="169">
        <f t="shared" si="44"/>
        <v>29</v>
      </c>
      <c r="AI51" s="169">
        <f t="shared" si="44"/>
        <v>23</v>
      </c>
      <c r="AJ51" s="169">
        <f t="shared" si="44"/>
        <v>23</v>
      </c>
      <c r="AK51" s="169">
        <f t="shared" si="44"/>
        <v>23</v>
      </c>
      <c r="AL51" s="169">
        <f t="shared" si="44"/>
        <v>14</v>
      </c>
      <c r="AM51" s="169">
        <f t="shared" si="44"/>
        <v>15</v>
      </c>
      <c r="AN51" s="169">
        <f t="shared" si="44"/>
        <v>25</v>
      </c>
      <c r="AO51" s="169">
        <f t="shared" si="44"/>
        <v>28</v>
      </c>
      <c r="AP51" s="169">
        <f t="shared" si="44"/>
        <v>28</v>
      </c>
      <c r="AQ51" s="169">
        <f t="shared" si="44"/>
        <v>31</v>
      </c>
      <c r="AR51" s="169">
        <f t="shared" si="44"/>
        <v>34</v>
      </c>
      <c r="AS51" s="169">
        <f t="shared" si="44"/>
        <v>28</v>
      </c>
      <c r="AT51" s="169">
        <f t="shared" si="44"/>
        <v>31</v>
      </c>
      <c r="AU51" s="169">
        <f t="shared" si="44"/>
        <v>25</v>
      </c>
      <c r="AV51" s="169">
        <f t="shared" si="44"/>
        <v>25</v>
      </c>
      <c r="AW51" s="169">
        <f t="shared" si="44"/>
        <v>25</v>
      </c>
      <c r="AX51" s="169">
        <f t="shared" si="44"/>
        <v>15</v>
      </c>
      <c r="AY51" s="169">
        <f t="shared" si="44"/>
        <v>16</v>
      </c>
      <c r="AZ51" s="169">
        <f t="shared" si="44"/>
        <v>26</v>
      </c>
      <c r="BA51" s="169">
        <f t="shared" si="44"/>
        <v>29</v>
      </c>
      <c r="BB51" s="169">
        <f t="shared" si="44"/>
        <v>29</v>
      </c>
      <c r="BC51" s="169">
        <f t="shared" si="44"/>
        <v>33</v>
      </c>
      <c r="BD51" s="169">
        <f t="shared" si="44"/>
        <v>36</v>
      </c>
      <c r="BE51" s="169">
        <f t="shared" si="44"/>
        <v>29</v>
      </c>
      <c r="BF51" s="169">
        <f t="shared" si="44"/>
        <v>33</v>
      </c>
      <c r="BG51" s="169">
        <f t="shared" si="44"/>
        <v>26</v>
      </c>
      <c r="BH51" s="169">
        <f t="shared" si="44"/>
        <v>26</v>
      </c>
      <c r="BI51" s="169">
        <f t="shared" si="44"/>
        <v>26</v>
      </c>
      <c r="BJ51" s="169">
        <f t="shared" si="44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5">IF(D51&gt;0,D56/D51,0)</f>
        <v>0</v>
      </c>
      <c r="E55" s="70">
        <f t="shared" si="45"/>
        <v>0</v>
      </c>
      <c r="F55" s="70">
        <f t="shared" si="45"/>
        <v>16380</v>
      </c>
      <c r="G55" s="70">
        <f t="shared" si="45"/>
        <v>16380</v>
      </c>
      <c r="H55" s="70">
        <f t="shared" si="45"/>
        <v>16380</v>
      </c>
      <c r="I55" s="70">
        <f t="shared" si="45"/>
        <v>16380</v>
      </c>
      <c r="J55" s="70">
        <f t="shared" si="45"/>
        <v>16380</v>
      </c>
      <c r="K55" s="70">
        <f t="shared" si="45"/>
        <v>16380</v>
      </c>
      <c r="L55" s="70">
        <f t="shared" si="45"/>
        <v>16380</v>
      </c>
      <c r="M55" s="70">
        <f t="shared" si="45"/>
        <v>16380</v>
      </c>
      <c r="N55" s="70">
        <f t="shared" si="45"/>
        <v>16380</v>
      </c>
      <c r="O55" s="70">
        <f t="shared" si="45"/>
        <v>19260</v>
      </c>
      <c r="P55" s="70">
        <f t="shared" si="45"/>
        <v>19260</v>
      </c>
      <c r="Q55" s="70">
        <f t="shared" si="45"/>
        <v>19260</v>
      </c>
      <c r="R55" s="70">
        <f t="shared" si="45"/>
        <v>19260</v>
      </c>
      <c r="S55" s="70">
        <f t="shared" si="45"/>
        <v>19260</v>
      </c>
      <c r="T55" s="70">
        <f t="shared" si="45"/>
        <v>19260</v>
      </c>
      <c r="U55" s="70">
        <f t="shared" si="45"/>
        <v>19260</v>
      </c>
      <c r="V55" s="70">
        <f t="shared" si="45"/>
        <v>19260</v>
      </c>
      <c r="W55" s="70">
        <f t="shared" si="45"/>
        <v>19260</v>
      </c>
      <c r="X55" s="70">
        <f t="shared" si="45"/>
        <v>19260</v>
      </c>
      <c r="Y55" s="70">
        <f t="shared" si="45"/>
        <v>19260</v>
      </c>
      <c r="Z55" s="70">
        <f t="shared" si="45"/>
        <v>19260</v>
      </c>
      <c r="AA55" s="70">
        <f t="shared" si="45"/>
        <v>20608.2</v>
      </c>
      <c r="AB55" s="70">
        <f t="shared" si="45"/>
        <v>20608.2</v>
      </c>
      <c r="AC55" s="70">
        <f t="shared" si="45"/>
        <v>20608.200000000004</v>
      </c>
      <c r="AD55" s="70">
        <f t="shared" si="45"/>
        <v>20608.200000000004</v>
      </c>
      <c r="AE55" s="70">
        <f t="shared" si="45"/>
        <v>20608.2</v>
      </c>
      <c r="AF55" s="70">
        <f t="shared" si="45"/>
        <v>20608.2</v>
      </c>
      <c r="AG55" s="70">
        <f t="shared" si="45"/>
        <v>20608.200000000004</v>
      </c>
      <c r="AH55" s="70">
        <f t="shared" si="45"/>
        <v>20608.2</v>
      </c>
      <c r="AI55" s="70">
        <f t="shared" si="45"/>
        <v>20608.2</v>
      </c>
      <c r="AJ55" s="70">
        <f t="shared" si="45"/>
        <v>20608.2</v>
      </c>
      <c r="AK55" s="70">
        <f t="shared" si="45"/>
        <v>20608.2</v>
      </c>
      <c r="AL55" s="70">
        <f t="shared" si="45"/>
        <v>20608.2</v>
      </c>
      <c r="AM55" s="70">
        <f t="shared" si="45"/>
        <v>22050.774000000001</v>
      </c>
      <c r="AN55" s="70">
        <f t="shared" si="45"/>
        <v>22050.773999999998</v>
      </c>
      <c r="AO55" s="70">
        <f t="shared" si="45"/>
        <v>22050.774000000001</v>
      </c>
      <c r="AP55" s="70">
        <f t="shared" si="45"/>
        <v>22050.774000000001</v>
      </c>
      <c r="AQ55" s="70">
        <f t="shared" si="45"/>
        <v>22050.774000000001</v>
      </c>
      <c r="AR55" s="70">
        <f t="shared" si="45"/>
        <v>22050.774000000001</v>
      </c>
      <c r="AS55" s="70">
        <f t="shared" si="45"/>
        <v>22050.774000000001</v>
      </c>
      <c r="AT55" s="70">
        <f t="shared" si="45"/>
        <v>22050.774000000001</v>
      </c>
      <c r="AU55" s="70">
        <f t="shared" si="45"/>
        <v>22050.773999999998</v>
      </c>
      <c r="AV55" s="70">
        <f t="shared" si="45"/>
        <v>22050.773999999998</v>
      </c>
      <c r="AW55" s="70">
        <f t="shared" si="45"/>
        <v>22050.773999999998</v>
      </c>
      <c r="AX55" s="70">
        <f t="shared" si="45"/>
        <v>22050.774000000001</v>
      </c>
      <c r="AY55" s="70">
        <f t="shared" si="45"/>
        <v>23594.328180000004</v>
      </c>
      <c r="AZ55" s="70">
        <f t="shared" si="45"/>
        <v>23594.328180000004</v>
      </c>
      <c r="BA55" s="70">
        <f t="shared" si="45"/>
        <v>23594.328180000004</v>
      </c>
      <c r="BB55" s="70">
        <f t="shared" si="45"/>
        <v>23594.328180000004</v>
      </c>
      <c r="BC55" s="70">
        <f t="shared" si="45"/>
        <v>23594.328180000004</v>
      </c>
      <c r="BD55" s="70">
        <f t="shared" si="45"/>
        <v>23594.328180000004</v>
      </c>
      <c r="BE55" s="70">
        <f t="shared" si="45"/>
        <v>23594.328180000004</v>
      </c>
      <c r="BF55" s="70">
        <f t="shared" si="45"/>
        <v>23594.328180000004</v>
      </c>
      <c r="BG55" s="70">
        <f t="shared" si="45"/>
        <v>23594.328180000004</v>
      </c>
      <c r="BH55" s="70">
        <f t="shared" si="45"/>
        <v>23594.328180000004</v>
      </c>
      <c r="BI55" s="70">
        <f t="shared" si="45"/>
        <v>23594.328180000004</v>
      </c>
      <c r="BJ55" s="70">
        <f t="shared" si="45"/>
        <v>23594.328180000004</v>
      </c>
    </row>
    <row r="56" spans="1:63" outlineLevel="1" x14ac:dyDescent="0.15">
      <c r="A56" s="44" t="s">
        <v>344</v>
      </c>
      <c r="C56" s="178">
        <f t="shared" ref="C56:AH56" si="46">C52*(1-C53)</f>
        <v>0</v>
      </c>
      <c r="D56" s="178">
        <f t="shared" si="46"/>
        <v>0</v>
      </c>
      <c r="E56" s="178">
        <f t="shared" si="46"/>
        <v>0</v>
      </c>
      <c r="F56" s="178">
        <f t="shared" si="46"/>
        <v>81900</v>
      </c>
      <c r="G56" s="178">
        <f t="shared" si="46"/>
        <v>98280</v>
      </c>
      <c r="H56" s="178">
        <f t="shared" si="46"/>
        <v>114660</v>
      </c>
      <c r="I56" s="178">
        <f t="shared" si="46"/>
        <v>81900</v>
      </c>
      <c r="J56" s="178">
        <f t="shared" si="46"/>
        <v>98280</v>
      </c>
      <c r="K56" s="178">
        <f t="shared" si="46"/>
        <v>65520</v>
      </c>
      <c r="L56" s="178">
        <f t="shared" si="46"/>
        <v>65520</v>
      </c>
      <c r="M56" s="178">
        <f t="shared" si="46"/>
        <v>65520</v>
      </c>
      <c r="N56" s="178">
        <f t="shared" si="46"/>
        <v>32760</v>
      </c>
      <c r="O56" s="178">
        <f t="shared" si="46"/>
        <v>211860</v>
      </c>
      <c r="P56" s="178">
        <f t="shared" si="46"/>
        <v>327420</v>
      </c>
      <c r="Q56" s="178">
        <f t="shared" si="46"/>
        <v>385200</v>
      </c>
      <c r="R56" s="178">
        <f t="shared" si="46"/>
        <v>385200</v>
      </c>
      <c r="S56" s="178">
        <f t="shared" si="46"/>
        <v>423720</v>
      </c>
      <c r="T56" s="178">
        <f t="shared" si="46"/>
        <v>462240</v>
      </c>
      <c r="U56" s="178">
        <f t="shared" si="46"/>
        <v>385200</v>
      </c>
      <c r="V56" s="178">
        <f t="shared" si="46"/>
        <v>423720</v>
      </c>
      <c r="W56" s="178">
        <f t="shared" si="46"/>
        <v>327420</v>
      </c>
      <c r="X56" s="178">
        <f t="shared" si="46"/>
        <v>327420</v>
      </c>
      <c r="Y56" s="178">
        <f t="shared" si="46"/>
        <v>327420</v>
      </c>
      <c r="Z56" s="178">
        <f t="shared" si="46"/>
        <v>211860</v>
      </c>
      <c r="AA56" s="178">
        <f t="shared" si="46"/>
        <v>288514.8</v>
      </c>
      <c r="AB56" s="178">
        <f t="shared" si="46"/>
        <v>473988.60000000003</v>
      </c>
      <c r="AC56" s="178">
        <f t="shared" si="46"/>
        <v>535813.20000000007</v>
      </c>
      <c r="AD56" s="178">
        <f t="shared" si="46"/>
        <v>535813.20000000007</v>
      </c>
      <c r="AE56" s="178">
        <f t="shared" si="46"/>
        <v>597637.80000000005</v>
      </c>
      <c r="AF56" s="178">
        <f t="shared" si="46"/>
        <v>659462.40000000002</v>
      </c>
      <c r="AG56" s="178">
        <f t="shared" si="46"/>
        <v>535813.20000000007</v>
      </c>
      <c r="AH56" s="178">
        <f t="shared" si="46"/>
        <v>597637.80000000005</v>
      </c>
      <c r="AI56" s="178">
        <f t="shared" ref="AI56:BJ56" si="47">AI52*(1-AI53)</f>
        <v>473988.60000000003</v>
      </c>
      <c r="AJ56" s="178">
        <f t="shared" si="47"/>
        <v>473988.60000000003</v>
      </c>
      <c r="AK56" s="178">
        <f t="shared" si="47"/>
        <v>473988.60000000003</v>
      </c>
      <c r="AL56" s="178">
        <f t="shared" si="47"/>
        <v>288514.8</v>
      </c>
      <c r="AM56" s="178">
        <f t="shared" si="47"/>
        <v>330761.61000000004</v>
      </c>
      <c r="AN56" s="178">
        <f t="shared" si="47"/>
        <v>551269.35</v>
      </c>
      <c r="AO56" s="178">
        <f t="shared" si="47"/>
        <v>617421.67200000002</v>
      </c>
      <c r="AP56" s="178">
        <f t="shared" si="47"/>
        <v>617421.67200000002</v>
      </c>
      <c r="AQ56" s="178">
        <f t="shared" si="47"/>
        <v>683573.99400000006</v>
      </c>
      <c r="AR56" s="178">
        <f t="shared" si="47"/>
        <v>749726.31599999999</v>
      </c>
      <c r="AS56" s="178">
        <f t="shared" si="47"/>
        <v>617421.67200000002</v>
      </c>
      <c r="AT56" s="178">
        <f t="shared" si="47"/>
        <v>683573.99400000006</v>
      </c>
      <c r="AU56" s="178">
        <f t="shared" si="47"/>
        <v>551269.35</v>
      </c>
      <c r="AV56" s="178">
        <f t="shared" si="47"/>
        <v>551269.35</v>
      </c>
      <c r="AW56" s="178">
        <f t="shared" si="47"/>
        <v>551269.35</v>
      </c>
      <c r="AX56" s="178">
        <f t="shared" si="47"/>
        <v>330761.61000000004</v>
      </c>
      <c r="AY56" s="178">
        <f t="shared" si="47"/>
        <v>377509.25088000007</v>
      </c>
      <c r="AZ56" s="178">
        <f t="shared" si="47"/>
        <v>613452.53268000006</v>
      </c>
      <c r="BA56" s="178">
        <f t="shared" si="47"/>
        <v>684235.51722000015</v>
      </c>
      <c r="BB56" s="178">
        <f t="shared" si="47"/>
        <v>684235.51722000015</v>
      </c>
      <c r="BC56" s="178">
        <f t="shared" si="47"/>
        <v>778612.82994000008</v>
      </c>
      <c r="BD56" s="178">
        <f t="shared" si="47"/>
        <v>849395.81448000018</v>
      </c>
      <c r="BE56" s="178">
        <f t="shared" si="47"/>
        <v>684235.51722000015</v>
      </c>
      <c r="BF56" s="178">
        <f t="shared" si="47"/>
        <v>778612.82994000008</v>
      </c>
      <c r="BG56" s="178">
        <f t="shared" si="47"/>
        <v>613452.53268000006</v>
      </c>
      <c r="BH56" s="178">
        <f t="shared" si="47"/>
        <v>613452.53268000006</v>
      </c>
      <c r="BI56" s="178">
        <f t="shared" si="47"/>
        <v>613452.53268000006</v>
      </c>
      <c r="BJ56" s="178">
        <f t="shared" si="47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8">SUM(D60:D63)</f>
        <v>0</v>
      </c>
      <c r="E65" s="63">
        <f t="shared" si="48"/>
        <v>0</v>
      </c>
      <c r="F65" s="63">
        <f t="shared" si="48"/>
        <v>62500</v>
      </c>
      <c r="G65" s="63">
        <f t="shared" si="48"/>
        <v>75000</v>
      </c>
      <c r="H65" s="63">
        <f t="shared" si="48"/>
        <v>87500</v>
      </c>
      <c r="I65" s="63">
        <f t="shared" si="48"/>
        <v>62500</v>
      </c>
      <c r="J65" s="63">
        <f t="shared" si="48"/>
        <v>75000</v>
      </c>
      <c r="K65" s="63">
        <f t="shared" si="48"/>
        <v>50000</v>
      </c>
      <c r="L65" s="63">
        <f t="shared" si="48"/>
        <v>50000</v>
      </c>
      <c r="M65" s="63">
        <f t="shared" si="48"/>
        <v>50000</v>
      </c>
      <c r="N65" s="63">
        <f t="shared" si="48"/>
        <v>25000</v>
      </c>
      <c r="O65" s="63">
        <f>SUM(O60:O63)</f>
        <v>147125</v>
      </c>
      <c r="P65" s="63">
        <f t="shared" ref="P65:BJ65" si="49">SUM(P60:P63)</f>
        <v>227375</v>
      </c>
      <c r="Q65" s="63">
        <f t="shared" si="49"/>
        <v>267500</v>
      </c>
      <c r="R65" s="63">
        <f t="shared" si="49"/>
        <v>267500</v>
      </c>
      <c r="S65" s="63">
        <f t="shared" si="49"/>
        <v>294250</v>
      </c>
      <c r="T65" s="63">
        <f t="shared" si="49"/>
        <v>321000</v>
      </c>
      <c r="U65" s="63">
        <f t="shared" si="49"/>
        <v>267500</v>
      </c>
      <c r="V65" s="63">
        <f t="shared" si="49"/>
        <v>294250</v>
      </c>
      <c r="W65" s="63">
        <f t="shared" si="49"/>
        <v>227375</v>
      </c>
      <c r="X65" s="63">
        <f t="shared" si="49"/>
        <v>227375</v>
      </c>
      <c r="Y65" s="63">
        <f t="shared" si="49"/>
        <v>227375</v>
      </c>
      <c r="Z65" s="63">
        <f t="shared" si="49"/>
        <v>147125</v>
      </c>
      <c r="AA65" s="63">
        <f t="shared" si="49"/>
        <v>200357.5</v>
      </c>
      <c r="AB65" s="63">
        <f t="shared" si="49"/>
        <v>329158.75</v>
      </c>
      <c r="AC65" s="63">
        <f t="shared" si="49"/>
        <v>372092.50000000006</v>
      </c>
      <c r="AD65" s="63">
        <f t="shared" si="49"/>
        <v>372092.50000000006</v>
      </c>
      <c r="AE65" s="63">
        <f t="shared" si="49"/>
        <v>415026.25</v>
      </c>
      <c r="AF65" s="63">
        <f t="shared" si="49"/>
        <v>457960.00000000006</v>
      </c>
      <c r="AG65" s="63">
        <f t="shared" si="49"/>
        <v>372092.50000000006</v>
      </c>
      <c r="AH65" s="63">
        <f t="shared" si="49"/>
        <v>415026.25</v>
      </c>
      <c r="AI65" s="63">
        <f t="shared" si="49"/>
        <v>329158.75</v>
      </c>
      <c r="AJ65" s="63">
        <f t="shared" si="49"/>
        <v>329158.75</v>
      </c>
      <c r="AK65" s="63">
        <f t="shared" si="49"/>
        <v>329158.75</v>
      </c>
      <c r="AL65" s="63">
        <f t="shared" si="49"/>
        <v>200357.5</v>
      </c>
      <c r="AM65" s="63">
        <f t="shared" si="49"/>
        <v>229695.56250000003</v>
      </c>
      <c r="AN65" s="63">
        <f t="shared" si="49"/>
        <v>382825.9375</v>
      </c>
      <c r="AO65" s="63">
        <f t="shared" si="49"/>
        <v>428765.05000000005</v>
      </c>
      <c r="AP65" s="63">
        <f t="shared" si="49"/>
        <v>428765.05000000005</v>
      </c>
      <c r="AQ65" s="63">
        <f t="shared" si="49"/>
        <v>474704.16250000003</v>
      </c>
      <c r="AR65" s="63">
        <f t="shared" si="49"/>
        <v>520643.27500000008</v>
      </c>
      <c r="AS65" s="63">
        <f t="shared" si="49"/>
        <v>428765.05000000005</v>
      </c>
      <c r="AT65" s="63">
        <f t="shared" si="49"/>
        <v>474704.16250000003</v>
      </c>
      <c r="AU65" s="63">
        <f t="shared" si="49"/>
        <v>382825.9375</v>
      </c>
      <c r="AV65" s="63">
        <f t="shared" si="49"/>
        <v>382825.9375</v>
      </c>
      <c r="AW65" s="63">
        <f t="shared" si="49"/>
        <v>382825.9375</v>
      </c>
      <c r="AX65" s="63">
        <f t="shared" si="49"/>
        <v>229695.56250000003</v>
      </c>
      <c r="AY65" s="63">
        <f t="shared" si="49"/>
        <v>262159.20200000005</v>
      </c>
      <c r="AZ65" s="63">
        <f t="shared" si="49"/>
        <v>426008.70325000008</v>
      </c>
      <c r="BA65" s="63">
        <f t="shared" si="49"/>
        <v>475163.55362500006</v>
      </c>
      <c r="BB65" s="63">
        <f t="shared" si="49"/>
        <v>475163.55362500006</v>
      </c>
      <c r="BC65" s="63">
        <f t="shared" si="49"/>
        <v>540703.35412500007</v>
      </c>
      <c r="BD65" s="63">
        <f t="shared" si="49"/>
        <v>589858.20449999999</v>
      </c>
      <c r="BE65" s="63">
        <f t="shared" si="49"/>
        <v>475163.55362500006</v>
      </c>
      <c r="BF65" s="63">
        <f t="shared" si="49"/>
        <v>540703.35412500007</v>
      </c>
      <c r="BG65" s="63">
        <f t="shared" si="49"/>
        <v>426008.70325000008</v>
      </c>
      <c r="BH65" s="63">
        <f t="shared" si="49"/>
        <v>426008.70325000008</v>
      </c>
      <c r="BI65" s="63">
        <f t="shared" si="49"/>
        <v>426008.70325000008</v>
      </c>
      <c r="BJ65" s="63">
        <f t="shared" si="49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0">IF(C51&gt;0,(C56-C65)/C51,0)</f>
        <v>0</v>
      </c>
      <c r="D67" s="63">
        <f t="shared" si="50"/>
        <v>0</v>
      </c>
      <c r="E67" s="63">
        <f t="shared" si="50"/>
        <v>0</v>
      </c>
      <c r="F67" s="63">
        <f t="shared" si="50"/>
        <v>3880</v>
      </c>
      <c r="G67" s="63">
        <f t="shared" si="50"/>
        <v>3880</v>
      </c>
      <c r="H67" s="63">
        <f t="shared" si="50"/>
        <v>3880</v>
      </c>
      <c r="I67" s="63">
        <f t="shared" si="50"/>
        <v>3880</v>
      </c>
      <c r="J67" s="63">
        <f t="shared" si="50"/>
        <v>3880</v>
      </c>
      <c r="K67" s="63">
        <f t="shared" si="50"/>
        <v>3880</v>
      </c>
      <c r="L67" s="63">
        <f t="shared" si="50"/>
        <v>3880</v>
      </c>
      <c r="M67" s="63">
        <f t="shared" si="50"/>
        <v>3880</v>
      </c>
      <c r="N67" s="63">
        <f t="shared" si="50"/>
        <v>3880</v>
      </c>
      <c r="O67" s="63">
        <f t="shared" si="50"/>
        <v>5885</v>
      </c>
      <c r="P67" s="63">
        <f t="shared" si="50"/>
        <v>5885</v>
      </c>
      <c r="Q67" s="63">
        <f t="shared" si="50"/>
        <v>5885</v>
      </c>
      <c r="R67" s="63">
        <f t="shared" si="50"/>
        <v>5885</v>
      </c>
      <c r="S67" s="63">
        <f t="shared" si="50"/>
        <v>5885</v>
      </c>
      <c r="T67" s="63">
        <f t="shared" si="50"/>
        <v>5885</v>
      </c>
      <c r="U67" s="63">
        <f t="shared" si="50"/>
        <v>5885</v>
      </c>
      <c r="V67" s="63">
        <f t="shared" si="50"/>
        <v>5885</v>
      </c>
      <c r="W67" s="63">
        <f t="shared" si="50"/>
        <v>5885</v>
      </c>
      <c r="X67" s="63">
        <f t="shared" si="50"/>
        <v>5885</v>
      </c>
      <c r="Y67" s="63">
        <f t="shared" si="50"/>
        <v>5885</v>
      </c>
      <c r="Z67" s="63">
        <f t="shared" si="50"/>
        <v>5885</v>
      </c>
      <c r="AA67" s="63">
        <f t="shared" si="50"/>
        <v>6296.9499999999989</v>
      </c>
      <c r="AB67" s="63">
        <f t="shared" si="50"/>
        <v>6296.9500000000016</v>
      </c>
      <c r="AC67" s="63">
        <f t="shared" si="50"/>
        <v>6296.9500000000007</v>
      </c>
      <c r="AD67" s="63">
        <f t="shared" si="50"/>
        <v>6296.9500000000007</v>
      </c>
      <c r="AE67" s="63">
        <f t="shared" si="50"/>
        <v>6296.9500000000016</v>
      </c>
      <c r="AF67" s="63">
        <f t="shared" si="50"/>
        <v>6296.9499999999989</v>
      </c>
      <c r="AG67" s="63">
        <f t="shared" si="50"/>
        <v>6296.9500000000007</v>
      </c>
      <c r="AH67" s="63">
        <f t="shared" si="50"/>
        <v>6296.9500000000016</v>
      </c>
      <c r="AI67" s="63">
        <f t="shared" ref="AI67:BJ67" si="51">IF(AI51&gt;0,(AI56-AI65)/AI51,0)</f>
        <v>6296.9500000000016</v>
      </c>
      <c r="AJ67" s="63">
        <f t="shared" si="51"/>
        <v>6296.9500000000016</v>
      </c>
      <c r="AK67" s="63">
        <f t="shared" si="51"/>
        <v>6296.9500000000016</v>
      </c>
      <c r="AL67" s="63">
        <f t="shared" si="51"/>
        <v>6296.9499999999989</v>
      </c>
      <c r="AM67" s="63">
        <f t="shared" si="51"/>
        <v>6737.7365000000009</v>
      </c>
      <c r="AN67" s="63">
        <f t="shared" si="51"/>
        <v>6737.7364999999991</v>
      </c>
      <c r="AO67" s="63">
        <f t="shared" si="51"/>
        <v>6737.7364999999991</v>
      </c>
      <c r="AP67" s="63">
        <f t="shared" si="51"/>
        <v>6737.7364999999991</v>
      </c>
      <c r="AQ67" s="63">
        <f t="shared" si="51"/>
        <v>6737.7365000000009</v>
      </c>
      <c r="AR67" s="63">
        <f t="shared" si="51"/>
        <v>6737.7364999999972</v>
      </c>
      <c r="AS67" s="63">
        <f t="shared" si="51"/>
        <v>6737.7364999999991</v>
      </c>
      <c r="AT67" s="63">
        <f t="shared" si="51"/>
        <v>6737.7365000000009</v>
      </c>
      <c r="AU67" s="63">
        <f t="shared" si="51"/>
        <v>6737.7364999999991</v>
      </c>
      <c r="AV67" s="63">
        <f t="shared" si="51"/>
        <v>6737.7364999999991</v>
      </c>
      <c r="AW67" s="63">
        <f t="shared" si="51"/>
        <v>6737.7364999999991</v>
      </c>
      <c r="AX67" s="63">
        <f t="shared" si="51"/>
        <v>6737.7365000000009</v>
      </c>
      <c r="AY67" s="63">
        <f t="shared" si="51"/>
        <v>7209.378055000001</v>
      </c>
      <c r="AZ67" s="63">
        <f t="shared" si="51"/>
        <v>7209.3780549999992</v>
      </c>
      <c r="BA67" s="63">
        <f t="shared" si="51"/>
        <v>7209.3780550000029</v>
      </c>
      <c r="BB67" s="63">
        <f t="shared" si="51"/>
        <v>7209.3780550000029</v>
      </c>
      <c r="BC67" s="63">
        <f t="shared" si="51"/>
        <v>7209.3780550000001</v>
      </c>
      <c r="BD67" s="63">
        <f t="shared" si="51"/>
        <v>7209.3780550000047</v>
      </c>
      <c r="BE67" s="63">
        <f t="shared" si="51"/>
        <v>7209.3780550000029</v>
      </c>
      <c r="BF67" s="63">
        <f t="shared" si="51"/>
        <v>7209.3780550000001</v>
      </c>
      <c r="BG67" s="63">
        <f t="shared" si="51"/>
        <v>7209.3780549999992</v>
      </c>
      <c r="BH67" s="63">
        <f t="shared" si="51"/>
        <v>7209.3780549999992</v>
      </c>
      <c r="BI67" s="63">
        <f t="shared" si="51"/>
        <v>7209.3780549999992</v>
      </c>
      <c r="BJ67" s="63">
        <f t="shared" si="51"/>
        <v>7209.378055000001</v>
      </c>
    </row>
    <row r="68" spans="1:63" outlineLevel="1" x14ac:dyDescent="0.15">
      <c r="A68" s="47" t="s">
        <v>648</v>
      </c>
      <c r="C68" s="63">
        <f t="shared" ref="C68:AH68" si="52">C56-C65</f>
        <v>0</v>
      </c>
      <c r="D68" s="63">
        <f t="shared" si="52"/>
        <v>0</v>
      </c>
      <c r="E68" s="63">
        <f t="shared" si="52"/>
        <v>0</v>
      </c>
      <c r="F68" s="63">
        <f t="shared" si="52"/>
        <v>19400</v>
      </c>
      <c r="G68" s="63">
        <f t="shared" si="52"/>
        <v>23280</v>
      </c>
      <c r="H68" s="63">
        <f t="shared" si="52"/>
        <v>27160</v>
      </c>
      <c r="I68" s="63">
        <f t="shared" si="52"/>
        <v>19400</v>
      </c>
      <c r="J68" s="63">
        <f t="shared" si="52"/>
        <v>23280</v>
      </c>
      <c r="K68" s="63">
        <f t="shared" si="52"/>
        <v>15520</v>
      </c>
      <c r="L68" s="63">
        <f t="shared" si="52"/>
        <v>15520</v>
      </c>
      <c r="M68" s="63">
        <f t="shared" si="52"/>
        <v>15520</v>
      </c>
      <c r="N68" s="63">
        <f t="shared" si="52"/>
        <v>7760</v>
      </c>
      <c r="O68" s="63">
        <f t="shared" si="52"/>
        <v>64735</v>
      </c>
      <c r="P68" s="63">
        <f t="shared" si="52"/>
        <v>100045</v>
      </c>
      <c r="Q68" s="63">
        <f t="shared" si="52"/>
        <v>117700</v>
      </c>
      <c r="R68" s="63">
        <f t="shared" si="52"/>
        <v>117700</v>
      </c>
      <c r="S68" s="63">
        <f t="shared" si="52"/>
        <v>129470</v>
      </c>
      <c r="T68" s="63">
        <f t="shared" si="52"/>
        <v>141240</v>
      </c>
      <c r="U68" s="63">
        <f t="shared" si="52"/>
        <v>117700</v>
      </c>
      <c r="V68" s="63">
        <f t="shared" si="52"/>
        <v>129470</v>
      </c>
      <c r="W68" s="63">
        <f t="shared" si="52"/>
        <v>100045</v>
      </c>
      <c r="X68" s="63">
        <f t="shared" si="52"/>
        <v>100045</v>
      </c>
      <c r="Y68" s="63">
        <f t="shared" si="52"/>
        <v>100045</v>
      </c>
      <c r="Z68" s="63">
        <f t="shared" si="52"/>
        <v>64735</v>
      </c>
      <c r="AA68" s="63">
        <f t="shared" si="52"/>
        <v>88157.299999999988</v>
      </c>
      <c r="AB68" s="63">
        <f t="shared" si="52"/>
        <v>144829.85000000003</v>
      </c>
      <c r="AC68" s="63">
        <f t="shared" si="52"/>
        <v>163720.70000000001</v>
      </c>
      <c r="AD68" s="63">
        <f t="shared" si="52"/>
        <v>163720.70000000001</v>
      </c>
      <c r="AE68" s="63">
        <f t="shared" si="52"/>
        <v>182611.55000000005</v>
      </c>
      <c r="AF68" s="63">
        <f t="shared" si="52"/>
        <v>201502.39999999997</v>
      </c>
      <c r="AG68" s="63">
        <f t="shared" si="52"/>
        <v>163720.70000000001</v>
      </c>
      <c r="AH68" s="63">
        <f t="shared" si="52"/>
        <v>182611.55000000005</v>
      </c>
      <c r="AI68" s="63">
        <f t="shared" ref="AI68:BJ68" si="53">AI56-AI65</f>
        <v>144829.85000000003</v>
      </c>
      <c r="AJ68" s="63">
        <f t="shared" si="53"/>
        <v>144829.85000000003</v>
      </c>
      <c r="AK68" s="63">
        <f t="shared" si="53"/>
        <v>144829.85000000003</v>
      </c>
      <c r="AL68" s="63">
        <f t="shared" si="53"/>
        <v>88157.299999999988</v>
      </c>
      <c r="AM68" s="63">
        <f t="shared" si="53"/>
        <v>101066.04750000002</v>
      </c>
      <c r="AN68" s="63">
        <f t="shared" si="53"/>
        <v>168443.41249999998</v>
      </c>
      <c r="AO68" s="63">
        <f t="shared" si="53"/>
        <v>188656.62199999997</v>
      </c>
      <c r="AP68" s="63">
        <f t="shared" si="53"/>
        <v>188656.62199999997</v>
      </c>
      <c r="AQ68" s="63">
        <f t="shared" si="53"/>
        <v>208869.83150000003</v>
      </c>
      <c r="AR68" s="63">
        <f t="shared" si="53"/>
        <v>229083.04099999991</v>
      </c>
      <c r="AS68" s="63">
        <f t="shared" si="53"/>
        <v>188656.62199999997</v>
      </c>
      <c r="AT68" s="63">
        <f t="shared" si="53"/>
        <v>208869.83150000003</v>
      </c>
      <c r="AU68" s="63">
        <f t="shared" si="53"/>
        <v>168443.41249999998</v>
      </c>
      <c r="AV68" s="63">
        <f t="shared" si="53"/>
        <v>168443.41249999998</v>
      </c>
      <c r="AW68" s="63">
        <f t="shared" si="53"/>
        <v>168443.41249999998</v>
      </c>
      <c r="AX68" s="63">
        <f t="shared" si="53"/>
        <v>101066.04750000002</v>
      </c>
      <c r="AY68" s="63">
        <f t="shared" si="53"/>
        <v>115350.04888000002</v>
      </c>
      <c r="AZ68" s="63">
        <f t="shared" si="53"/>
        <v>187443.82942999998</v>
      </c>
      <c r="BA68" s="63">
        <f t="shared" si="53"/>
        <v>209071.9635950001</v>
      </c>
      <c r="BB68" s="63">
        <f t="shared" si="53"/>
        <v>209071.9635950001</v>
      </c>
      <c r="BC68" s="63">
        <f t="shared" si="53"/>
        <v>237909.47581500001</v>
      </c>
      <c r="BD68" s="63">
        <f t="shared" si="53"/>
        <v>259537.60998000018</v>
      </c>
      <c r="BE68" s="63">
        <f t="shared" si="53"/>
        <v>209071.9635950001</v>
      </c>
      <c r="BF68" s="63">
        <f t="shared" si="53"/>
        <v>237909.47581500001</v>
      </c>
      <c r="BG68" s="63">
        <f t="shared" si="53"/>
        <v>187443.82942999998</v>
      </c>
      <c r="BH68" s="63">
        <f t="shared" si="53"/>
        <v>187443.82942999998</v>
      </c>
      <c r="BI68" s="63">
        <f t="shared" si="53"/>
        <v>187443.82942999998</v>
      </c>
      <c r="BJ68" s="63">
        <f t="shared" si="53"/>
        <v>115350.04888000002</v>
      </c>
      <c r="BK68" s="118">
        <f>SUM(C68:BJ68)</f>
        <v>7695037.7828749986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4">IF(D68&gt;0,(D68/D56),0)</f>
        <v>0</v>
      </c>
      <c r="E69" s="46">
        <f t="shared" si="54"/>
        <v>0</v>
      </c>
      <c r="F69" s="46">
        <f t="shared" si="54"/>
        <v>0.23687423687423687</v>
      </c>
      <c r="G69" s="46">
        <f t="shared" si="54"/>
        <v>0.23687423687423687</v>
      </c>
      <c r="H69" s="46">
        <f t="shared" si="54"/>
        <v>0.23687423687423687</v>
      </c>
      <c r="I69" s="46">
        <f t="shared" si="54"/>
        <v>0.23687423687423687</v>
      </c>
      <c r="J69" s="46">
        <f t="shared" si="54"/>
        <v>0.23687423687423687</v>
      </c>
      <c r="K69" s="46">
        <f t="shared" si="54"/>
        <v>0.23687423687423687</v>
      </c>
      <c r="L69" s="46">
        <f t="shared" si="54"/>
        <v>0.23687423687423687</v>
      </c>
      <c r="M69" s="46">
        <f t="shared" si="54"/>
        <v>0.23687423687423687</v>
      </c>
      <c r="N69" s="46">
        <f t="shared" si="54"/>
        <v>0.23687423687423687</v>
      </c>
      <c r="O69" s="46">
        <f t="shared" si="54"/>
        <v>0.30555555555555558</v>
      </c>
      <c r="P69" s="46">
        <f t="shared" si="54"/>
        <v>0.30555555555555558</v>
      </c>
      <c r="Q69" s="46">
        <f t="shared" si="54"/>
        <v>0.30555555555555558</v>
      </c>
      <c r="R69" s="46">
        <f t="shared" si="54"/>
        <v>0.30555555555555558</v>
      </c>
      <c r="S69" s="46">
        <f t="shared" si="54"/>
        <v>0.30555555555555558</v>
      </c>
      <c r="T69" s="46">
        <f t="shared" si="54"/>
        <v>0.30555555555555558</v>
      </c>
      <c r="U69" s="46">
        <f t="shared" si="54"/>
        <v>0.30555555555555558</v>
      </c>
      <c r="V69" s="46">
        <f t="shared" si="54"/>
        <v>0.30555555555555558</v>
      </c>
      <c r="W69" s="46">
        <f t="shared" si="54"/>
        <v>0.30555555555555558</v>
      </c>
      <c r="X69" s="46">
        <f t="shared" si="54"/>
        <v>0.30555555555555558</v>
      </c>
      <c r="Y69" s="46">
        <f t="shared" si="54"/>
        <v>0.30555555555555558</v>
      </c>
      <c r="Z69" s="46">
        <f t="shared" si="54"/>
        <v>0.30555555555555558</v>
      </c>
      <c r="AA69" s="46">
        <f t="shared" si="54"/>
        <v>0.30555555555555552</v>
      </c>
      <c r="AB69" s="46">
        <f t="shared" si="54"/>
        <v>0.30555555555555558</v>
      </c>
      <c r="AC69" s="46">
        <f t="shared" si="54"/>
        <v>0.30555555555555552</v>
      </c>
      <c r="AD69" s="46">
        <f t="shared" si="54"/>
        <v>0.30555555555555552</v>
      </c>
      <c r="AE69" s="46">
        <f t="shared" si="54"/>
        <v>0.30555555555555564</v>
      </c>
      <c r="AF69" s="46">
        <f t="shared" si="54"/>
        <v>0.30555555555555547</v>
      </c>
      <c r="AG69" s="46">
        <f t="shared" si="54"/>
        <v>0.30555555555555552</v>
      </c>
      <c r="AH69" s="46">
        <f t="shared" si="54"/>
        <v>0.30555555555555564</v>
      </c>
      <c r="AI69" s="46">
        <f t="shared" si="54"/>
        <v>0.30555555555555558</v>
      </c>
      <c r="AJ69" s="46">
        <f t="shared" si="54"/>
        <v>0.30555555555555558</v>
      </c>
      <c r="AK69" s="46">
        <f t="shared" si="54"/>
        <v>0.30555555555555558</v>
      </c>
      <c r="AL69" s="46">
        <f t="shared" si="54"/>
        <v>0.30555555555555552</v>
      </c>
      <c r="AM69" s="46">
        <f t="shared" si="54"/>
        <v>0.30555555555555558</v>
      </c>
      <c r="AN69" s="46">
        <f t="shared" si="54"/>
        <v>0.30555555555555552</v>
      </c>
      <c r="AO69" s="46">
        <f t="shared" si="54"/>
        <v>0.30555555555555552</v>
      </c>
      <c r="AP69" s="46">
        <f t="shared" si="54"/>
        <v>0.30555555555555552</v>
      </c>
      <c r="AQ69" s="46">
        <f t="shared" si="54"/>
        <v>0.30555555555555558</v>
      </c>
      <c r="AR69" s="46">
        <f t="shared" si="54"/>
        <v>0.30555555555555541</v>
      </c>
      <c r="AS69" s="46">
        <f t="shared" si="54"/>
        <v>0.30555555555555552</v>
      </c>
      <c r="AT69" s="46">
        <f t="shared" si="54"/>
        <v>0.30555555555555558</v>
      </c>
      <c r="AU69" s="46">
        <f t="shared" si="54"/>
        <v>0.30555555555555552</v>
      </c>
      <c r="AV69" s="46">
        <f t="shared" si="54"/>
        <v>0.30555555555555552</v>
      </c>
      <c r="AW69" s="46">
        <f t="shared" si="54"/>
        <v>0.30555555555555552</v>
      </c>
      <c r="AX69" s="46">
        <f t="shared" si="54"/>
        <v>0.30555555555555558</v>
      </c>
      <c r="AY69" s="46">
        <f t="shared" si="54"/>
        <v>0.30555555555555552</v>
      </c>
      <c r="AZ69" s="46">
        <f t="shared" si="54"/>
        <v>0.30555555555555552</v>
      </c>
      <c r="BA69" s="46">
        <f t="shared" si="54"/>
        <v>0.30555555555555564</v>
      </c>
      <c r="BB69" s="46">
        <f t="shared" si="54"/>
        <v>0.30555555555555564</v>
      </c>
      <c r="BC69" s="46">
        <f t="shared" si="54"/>
        <v>0.30555555555555552</v>
      </c>
      <c r="BD69" s="46">
        <f t="shared" si="54"/>
        <v>0.30555555555555569</v>
      </c>
      <c r="BE69" s="46">
        <f t="shared" si="54"/>
        <v>0.30555555555555564</v>
      </c>
      <c r="BF69" s="46">
        <f t="shared" si="54"/>
        <v>0.30555555555555552</v>
      </c>
      <c r="BG69" s="46">
        <f t="shared" si="54"/>
        <v>0.30555555555555552</v>
      </c>
      <c r="BH69" s="46">
        <f t="shared" si="54"/>
        <v>0.30555555555555552</v>
      </c>
      <c r="BI69" s="46">
        <f t="shared" si="54"/>
        <v>0.30555555555555552</v>
      </c>
      <c r="BJ69" s="46">
        <f t="shared" si="54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5">C51-C75</f>
        <v>0</v>
      </c>
      <c r="D74" s="169">
        <f t="shared" si="55"/>
        <v>0</v>
      </c>
      <c r="E74" s="169">
        <f t="shared" si="55"/>
        <v>0</v>
      </c>
      <c r="F74" s="169">
        <f t="shared" si="55"/>
        <v>3</v>
      </c>
      <c r="G74" s="169">
        <f t="shared" si="55"/>
        <v>4</v>
      </c>
      <c r="H74" s="169">
        <f t="shared" si="55"/>
        <v>5</v>
      </c>
      <c r="I74" s="169">
        <f t="shared" si="55"/>
        <v>3</v>
      </c>
      <c r="J74" s="169">
        <f t="shared" si="55"/>
        <v>4</v>
      </c>
      <c r="K74" s="169">
        <f t="shared" si="55"/>
        <v>3</v>
      </c>
      <c r="L74" s="169">
        <f t="shared" si="55"/>
        <v>3</v>
      </c>
      <c r="M74" s="169">
        <f t="shared" si="55"/>
        <v>3</v>
      </c>
      <c r="N74" s="169">
        <f t="shared" si="55"/>
        <v>1</v>
      </c>
      <c r="O74" s="169">
        <f t="shared" si="55"/>
        <v>8</v>
      </c>
      <c r="P74" s="169">
        <f t="shared" si="55"/>
        <v>12</v>
      </c>
      <c r="Q74" s="169">
        <f t="shared" si="55"/>
        <v>14</v>
      </c>
      <c r="R74" s="169">
        <f t="shared" si="55"/>
        <v>14</v>
      </c>
      <c r="S74" s="169">
        <f t="shared" si="55"/>
        <v>16</v>
      </c>
      <c r="T74" s="169">
        <f t="shared" si="55"/>
        <v>17</v>
      </c>
      <c r="U74" s="169">
        <f t="shared" si="55"/>
        <v>14</v>
      </c>
      <c r="V74" s="169">
        <f t="shared" si="55"/>
        <v>16</v>
      </c>
      <c r="W74" s="169">
        <f t="shared" si="55"/>
        <v>12</v>
      </c>
      <c r="X74" s="169">
        <f t="shared" si="55"/>
        <v>12</v>
      </c>
      <c r="Y74" s="169">
        <f t="shared" si="55"/>
        <v>12</v>
      </c>
      <c r="Z74" s="169">
        <f t="shared" si="55"/>
        <v>8</v>
      </c>
      <c r="AA74" s="169">
        <f t="shared" si="55"/>
        <v>9</v>
      </c>
      <c r="AB74" s="169">
        <f t="shared" si="55"/>
        <v>15</v>
      </c>
      <c r="AC74" s="169">
        <f t="shared" si="55"/>
        <v>17</v>
      </c>
      <c r="AD74" s="169">
        <f t="shared" si="55"/>
        <v>17</v>
      </c>
      <c r="AE74" s="169">
        <f t="shared" si="55"/>
        <v>20</v>
      </c>
      <c r="AF74" s="169">
        <f t="shared" si="55"/>
        <v>22</v>
      </c>
      <c r="AG74" s="169">
        <f t="shared" si="55"/>
        <v>17</v>
      </c>
      <c r="AH74" s="169">
        <f t="shared" si="55"/>
        <v>20</v>
      </c>
      <c r="AI74" s="169">
        <f t="shared" ref="AI74:BJ74" si="56">AI51-AI75</f>
        <v>15</v>
      </c>
      <c r="AJ74" s="169">
        <f t="shared" si="56"/>
        <v>15</v>
      </c>
      <c r="AK74" s="169">
        <f t="shared" si="56"/>
        <v>15</v>
      </c>
      <c r="AL74" s="169">
        <f t="shared" si="56"/>
        <v>9</v>
      </c>
      <c r="AM74" s="169">
        <f t="shared" si="56"/>
        <v>10</v>
      </c>
      <c r="AN74" s="169">
        <f t="shared" si="56"/>
        <v>17</v>
      </c>
      <c r="AO74" s="169">
        <f t="shared" si="56"/>
        <v>19</v>
      </c>
      <c r="AP74" s="169">
        <f t="shared" si="56"/>
        <v>19</v>
      </c>
      <c r="AQ74" s="169">
        <f t="shared" si="56"/>
        <v>21</v>
      </c>
      <c r="AR74" s="169">
        <f t="shared" si="56"/>
        <v>23</v>
      </c>
      <c r="AS74" s="33">
        <f t="shared" si="56"/>
        <v>19</v>
      </c>
      <c r="AT74" s="33">
        <f t="shared" si="56"/>
        <v>21</v>
      </c>
      <c r="AU74" s="33">
        <f t="shared" si="56"/>
        <v>17</v>
      </c>
      <c r="AV74" s="33">
        <f t="shared" si="56"/>
        <v>17</v>
      </c>
      <c r="AW74" s="33">
        <f t="shared" si="56"/>
        <v>17</v>
      </c>
      <c r="AX74" s="33">
        <f t="shared" si="56"/>
        <v>10</v>
      </c>
      <c r="AY74" s="33">
        <f t="shared" si="56"/>
        <v>11</v>
      </c>
      <c r="AZ74" s="33">
        <f t="shared" si="56"/>
        <v>18</v>
      </c>
      <c r="BA74" s="33">
        <f t="shared" si="56"/>
        <v>20</v>
      </c>
      <c r="BB74" s="33">
        <f t="shared" si="56"/>
        <v>20</v>
      </c>
      <c r="BC74" s="33">
        <f t="shared" si="56"/>
        <v>23</v>
      </c>
      <c r="BD74" s="33">
        <f t="shared" si="56"/>
        <v>25</v>
      </c>
      <c r="BE74" s="33">
        <f t="shared" si="56"/>
        <v>20</v>
      </c>
      <c r="BF74" s="33">
        <f t="shared" si="56"/>
        <v>23</v>
      </c>
      <c r="BG74" s="33">
        <f t="shared" si="56"/>
        <v>18</v>
      </c>
      <c r="BH74" s="33">
        <f t="shared" si="56"/>
        <v>18</v>
      </c>
      <c r="BI74" s="33">
        <f t="shared" si="56"/>
        <v>18</v>
      </c>
      <c r="BJ74" s="33">
        <f t="shared" si="56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7">ROUNDUP(+D51*D73,0)</f>
        <v>0</v>
      </c>
      <c r="E75" s="169">
        <f t="shared" si="57"/>
        <v>0</v>
      </c>
      <c r="F75" s="169">
        <f t="shared" si="57"/>
        <v>2</v>
      </c>
      <c r="G75" s="169">
        <f t="shared" si="57"/>
        <v>2</v>
      </c>
      <c r="H75" s="169">
        <f t="shared" si="57"/>
        <v>2</v>
      </c>
      <c r="I75" s="169">
        <f t="shared" si="57"/>
        <v>2</v>
      </c>
      <c r="J75" s="169">
        <f t="shared" si="57"/>
        <v>2</v>
      </c>
      <c r="K75" s="169">
        <f t="shared" si="57"/>
        <v>1</v>
      </c>
      <c r="L75" s="169">
        <f t="shared" si="57"/>
        <v>1</v>
      </c>
      <c r="M75" s="169">
        <f t="shared" si="57"/>
        <v>1</v>
      </c>
      <c r="N75" s="169">
        <f t="shared" si="57"/>
        <v>1</v>
      </c>
      <c r="O75" s="169">
        <f t="shared" si="57"/>
        <v>3</v>
      </c>
      <c r="P75" s="169">
        <f t="shared" si="57"/>
        <v>5</v>
      </c>
      <c r="Q75" s="169">
        <f t="shared" si="57"/>
        <v>6</v>
      </c>
      <c r="R75" s="169">
        <f t="shared" si="57"/>
        <v>6</v>
      </c>
      <c r="S75" s="169">
        <f t="shared" si="57"/>
        <v>6</v>
      </c>
      <c r="T75" s="169">
        <f t="shared" si="57"/>
        <v>7</v>
      </c>
      <c r="U75" s="169">
        <f t="shared" si="57"/>
        <v>6</v>
      </c>
      <c r="V75" s="169">
        <f t="shared" si="57"/>
        <v>6</v>
      </c>
      <c r="W75" s="169">
        <f t="shared" si="57"/>
        <v>5</v>
      </c>
      <c r="X75" s="169">
        <f t="shared" si="57"/>
        <v>5</v>
      </c>
      <c r="Y75" s="169">
        <f t="shared" si="57"/>
        <v>5</v>
      </c>
      <c r="Z75" s="169">
        <f t="shared" si="57"/>
        <v>3</v>
      </c>
      <c r="AA75" s="169">
        <f t="shared" si="57"/>
        <v>5</v>
      </c>
      <c r="AB75" s="169">
        <f t="shared" si="57"/>
        <v>8</v>
      </c>
      <c r="AC75" s="169">
        <f t="shared" si="57"/>
        <v>9</v>
      </c>
      <c r="AD75" s="169">
        <f t="shared" si="57"/>
        <v>9</v>
      </c>
      <c r="AE75" s="169">
        <f t="shared" si="57"/>
        <v>9</v>
      </c>
      <c r="AF75" s="169">
        <f t="shared" si="57"/>
        <v>10</v>
      </c>
      <c r="AG75" s="169">
        <f t="shared" si="57"/>
        <v>9</v>
      </c>
      <c r="AH75" s="169">
        <f t="shared" si="57"/>
        <v>9</v>
      </c>
      <c r="AI75" s="169">
        <f t="shared" si="57"/>
        <v>8</v>
      </c>
      <c r="AJ75" s="169">
        <f t="shared" si="57"/>
        <v>8</v>
      </c>
      <c r="AK75" s="169">
        <f t="shared" si="57"/>
        <v>8</v>
      </c>
      <c r="AL75" s="169">
        <f t="shared" si="57"/>
        <v>5</v>
      </c>
      <c r="AM75" s="169">
        <f t="shared" si="57"/>
        <v>5</v>
      </c>
      <c r="AN75" s="169">
        <f t="shared" si="57"/>
        <v>8</v>
      </c>
      <c r="AO75" s="169">
        <f t="shared" si="57"/>
        <v>9</v>
      </c>
      <c r="AP75" s="169">
        <f t="shared" si="57"/>
        <v>9</v>
      </c>
      <c r="AQ75" s="169">
        <f t="shared" si="57"/>
        <v>10</v>
      </c>
      <c r="AR75" s="169">
        <f t="shared" si="57"/>
        <v>11</v>
      </c>
      <c r="AS75" s="33">
        <f t="shared" si="57"/>
        <v>9</v>
      </c>
      <c r="AT75" s="33">
        <f t="shared" si="57"/>
        <v>10</v>
      </c>
      <c r="AU75" s="33">
        <f t="shared" si="57"/>
        <v>8</v>
      </c>
      <c r="AV75" s="33">
        <f t="shared" si="57"/>
        <v>8</v>
      </c>
      <c r="AW75" s="33">
        <f t="shared" si="57"/>
        <v>8</v>
      </c>
      <c r="AX75" s="33">
        <f t="shared" si="57"/>
        <v>5</v>
      </c>
      <c r="AY75" s="33">
        <f t="shared" si="57"/>
        <v>5</v>
      </c>
      <c r="AZ75" s="33">
        <f t="shared" si="57"/>
        <v>8</v>
      </c>
      <c r="BA75" s="33">
        <f t="shared" si="57"/>
        <v>9</v>
      </c>
      <c r="BB75" s="33">
        <f t="shared" si="57"/>
        <v>9</v>
      </c>
      <c r="BC75" s="33">
        <f t="shared" si="57"/>
        <v>10</v>
      </c>
      <c r="BD75" s="33">
        <f t="shared" si="57"/>
        <v>11</v>
      </c>
      <c r="BE75" s="33">
        <f t="shared" si="57"/>
        <v>9</v>
      </c>
      <c r="BF75" s="33">
        <f t="shared" si="57"/>
        <v>10</v>
      </c>
      <c r="BG75" s="33">
        <f t="shared" si="57"/>
        <v>8</v>
      </c>
      <c r="BH75" s="33">
        <f t="shared" si="57"/>
        <v>8</v>
      </c>
      <c r="BI75" s="33">
        <f t="shared" si="57"/>
        <v>8</v>
      </c>
      <c r="BJ75" s="33">
        <f t="shared" si="57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8">C79*(1-C80)</f>
        <v>0</v>
      </c>
      <c r="D81" s="63">
        <f t="shared" ref="D81:N81" si="59">D79*(1-D80)</f>
        <v>0</v>
      </c>
      <c r="E81" s="63">
        <f t="shared" si="59"/>
        <v>0</v>
      </c>
      <c r="F81" s="63">
        <f t="shared" si="59"/>
        <v>0</v>
      </c>
      <c r="G81" s="63">
        <f t="shared" si="59"/>
        <v>0</v>
      </c>
      <c r="H81" s="63">
        <f t="shared" si="59"/>
        <v>0</v>
      </c>
      <c r="I81" s="63">
        <f t="shared" si="59"/>
        <v>0</v>
      </c>
      <c r="J81" s="63">
        <f t="shared" si="59"/>
        <v>0</v>
      </c>
      <c r="K81" s="63">
        <f t="shared" si="59"/>
        <v>0</v>
      </c>
      <c r="L81" s="63">
        <f t="shared" si="59"/>
        <v>0</v>
      </c>
      <c r="M81" s="63">
        <f t="shared" si="59"/>
        <v>0</v>
      </c>
      <c r="N81" s="63">
        <f t="shared" si="59"/>
        <v>0</v>
      </c>
      <c r="O81" s="63">
        <f t="shared" si="58"/>
        <v>0</v>
      </c>
      <c r="P81" s="63">
        <f t="shared" si="58"/>
        <v>0</v>
      </c>
      <c r="Q81" s="63">
        <f t="shared" si="58"/>
        <v>0</v>
      </c>
      <c r="R81" s="63">
        <f t="shared" si="58"/>
        <v>0</v>
      </c>
      <c r="S81" s="63">
        <f t="shared" si="58"/>
        <v>0</v>
      </c>
      <c r="T81" s="63">
        <f t="shared" si="58"/>
        <v>0</v>
      </c>
      <c r="U81" s="63">
        <f t="shared" si="58"/>
        <v>0</v>
      </c>
      <c r="V81" s="63">
        <f t="shared" si="58"/>
        <v>0</v>
      </c>
      <c r="W81" s="63">
        <f t="shared" si="58"/>
        <v>0</v>
      </c>
      <c r="X81" s="63">
        <f t="shared" si="58"/>
        <v>0</v>
      </c>
      <c r="Y81" s="63">
        <f t="shared" si="58"/>
        <v>0</v>
      </c>
      <c r="Z81" s="63">
        <f t="shared" si="58"/>
        <v>0</v>
      </c>
      <c r="AA81" s="63">
        <f t="shared" si="58"/>
        <v>0</v>
      </c>
      <c r="AB81" s="63">
        <f t="shared" si="58"/>
        <v>0</v>
      </c>
      <c r="AC81" s="63">
        <f t="shared" si="58"/>
        <v>0</v>
      </c>
      <c r="AD81" s="63">
        <f t="shared" si="58"/>
        <v>0</v>
      </c>
      <c r="AE81" s="63">
        <f t="shared" si="58"/>
        <v>0</v>
      </c>
      <c r="AF81" s="63">
        <f t="shared" si="58"/>
        <v>0</v>
      </c>
      <c r="AG81" s="63">
        <f t="shared" si="58"/>
        <v>0</v>
      </c>
      <c r="AH81" s="63">
        <f t="shared" si="58"/>
        <v>0</v>
      </c>
      <c r="AI81" s="63">
        <f t="shared" ref="AI81:BJ81" si="60">AI79*(1-AI80)</f>
        <v>0</v>
      </c>
      <c r="AJ81" s="63">
        <f t="shared" si="60"/>
        <v>0</v>
      </c>
      <c r="AK81" s="63">
        <f t="shared" si="60"/>
        <v>0</v>
      </c>
      <c r="AL81" s="63">
        <f t="shared" si="60"/>
        <v>0</v>
      </c>
      <c r="AM81" s="63">
        <f t="shared" si="60"/>
        <v>0</v>
      </c>
      <c r="AN81" s="63">
        <f t="shared" ref="AN81:AX81" si="61">AN79*(1-AN80)</f>
        <v>0</v>
      </c>
      <c r="AO81" s="63">
        <f t="shared" si="61"/>
        <v>0</v>
      </c>
      <c r="AP81" s="63">
        <f t="shared" si="61"/>
        <v>0</v>
      </c>
      <c r="AQ81" s="63">
        <f t="shared" si="61"/>
        <v>0</v>
      </c>
      <c r="AR81" s="63">
        <f t="shared" si="61"/>
        <v>0</v>
      </c>
      <c r="AS81" s="63">
        <f t="shared" si="61"/>
        <v>0</v>
      </c>
      <c r="AT81" s="63">
        <f t="shared" si="61"/>
        <v>0</v>
      </c>
      <c r="AU81" s="63">
        <f t="shared" si="61"/>
        <v>0</v>
      </c>
      <c r="AV81" s="63">
        <f t="shared" si="61"/>
        <v>0</v>
      </c>
      <c r="AW81" s="63">
        <f t="shared" si="61"/>
        <v>0</v>
      </c>
      <c r="AX81" s="63">
        <f t="shared" si="61"/>
        <v>0</v>
      </c>
      <c r="AY81" s="63">
        <f t="shared" si="60"/>
        <v>0</v>
      </c>
      <c r="AZ81" s="63">
        <f t="shared" si="60"/>
        <v>0</v>
      </c>
      <c r="BA81" s="63">
        <f t="shared" si="60"/>
        <v>0</v>
      </c>
      <c r="BB81" s="63">
        <f t="shared" si="60"/>
        <v>0</v>
      </c>
      <c r="BC81" s="63">
        <f t="shared" si="60"/>
        <v>0</v>
      </c>
      <c r="BD81" s="63">
        <f t="shared" si="60"/>
        <v>0</v>
      </c>
      <c r="BE81" s="63">
        <f t="shared" si="60"/>
        <v>0</v>
      </c>
      <c r="BF81" s="63">
        <f t="shared" si="60"/>
        <v>0</v>
      </c>
      <c r="BG81" s="63">
        <f t="shared" si="60"/>
        <v>0</v>
      </c>
      <c r="BH81" s="63">
        <f t="shared" si="60"/>
        <v>0</v>
      </c>
      <c r="BI81" s="63">
        <f t="shared" si="60"/>
        <v>0</v>
      </c>
      <c r="BJ81" s="63">
        <f t="shared" si="60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2">SUM(D81:D82)</f>
        <v>0</v>
      </c>
      <c r="E83" s="63">
        <f t="shared" si="62"/>
        <v>0</v>
      </c>
      <c r="F83" s="63">
        <f t="shared" si="62"/>
        <v>0</v>
      </c>
      <c r="G83" s="63">
        <f t="shared" si="62"/>
        <v>0</v>
      </c>
      <c r="H83" s="63">
        <f t="shared" si="62"/>
        <v>0</v>
      </c>
      <c r="I83" s="63">
        <f t="shared" si="62"/>
        <v>0</v>
      </c>
      <c r="J83" s="63">
        <f t="shared" si="62"/>
        <v>0</v>
      </c>
      <c r="K83" s="63">
        <f t="shared" si="62"/>
        <v>0</v>
      </c>
      <c r="L83" s="63">
        <f t="shared" si="62"/>
        <v>0</v>
      </c>
      <c r="M83" s="63">
        <f t="shared" si="62"/>
        <v>0</v>
      </c>
      <c r="N83" s="63">
        <f t="shared" si="62"/>
        <v>0</v>
      </c>
      <c r="O83" s="63">
        <f t="shared" si="62"/>
        <v>0</v>
      </c>
      <c r="P83" s="63">
        <f t="shared" si="62"/>
        <v>0</v>
      </c>
      <c r="Q83" s="63">
        <f t="shared" si="62"/>
        <v>0</v>
      </c>
      <c r="R83" s="63">
        <f t="shared" si="62"/>
        <v>0</v>
      </c>
      <c r="S83" s="63">
        <f t="shared" si="62"/>
        <v>0</v>
      </c>
      <c r="T83" s="63">
        <f t="shared" si="62"/>
        <v>0</v>
      </c>
      <c r="U83" s="63">
        <f t="shared" si="62"/>
        <v>0</v>
      </c>
      <c r="V83" s="63">
        <f t="shared" si="62"/>
        <v>0</v>
      </c>
      <c r="W83" s="63">
        <f t="shared" si="62"/>
        <v>0</v>
      </c>
      <c r="X83" s="63">
        <f t="shared" si="62"/>
        <v>0</v>
      </c>
      <c r="Y83" s="63">
        <f t="shared" si="62"/>
        <v>0</v>
      </c>
      <c r="Z83" s="63">
        <f t="shared" si="62"/>
        <v>0</v>
      </c>
      <c r="AA83" s="63">
        <f t="shared" si="62"/>
        <v>0</v>
      </c>
      <c r="AB83" s="63">
        <f t="shared" si="62"/>
        <v>0</v>
      </c>
      <c r="AC83" s="63">
        <f t="shared" si="62"/>
        <v>0</v>
      </c>
      <c r="AD83" s="63">
        <f t="shared" si="62"/>
        <v>0</v>
      </c>
      <c r="AE83" s="63">
        <f t="shared" si="62"/>
        <v>0</v>
      </c>
      <c r="AF83" s="63">
        <f t="shared" si="62"/>
        <v>0</v>
      </c>
      <c r="AG83" s="63">
        <f t="shared" si="62"/>
        <v>0</v>
      </c>
      <c r="AH83" s="63">
        <f t="shared" si="62"/>
        <v>0</v>
      </c>
      <c r="AI83" s="63">
        <f t="shared" si="62"/>
        <v>0</v>
      </c>
      <c r="AJ83" s="63">
        <f t="shared" si="62"/>
        <v>0</v>
      </c>
      <c r="AK83" s="63">
        <f t="shared" si="62"/>
        <v>0</v>
      </c>
      <c r="AL83" s="63">
        <f t="shared" si="62"/>
        <v>0</v>
      </c>
      <c r="AM83" s="63">
        <f t="shared" si="62"/>
        <v>0</v>
      </c>
      <c r="AN83" s="63">
        <f t="shared" si="62"/>
        <v>0</v>
      </c>
      <c r="AO83" s="63">
        <f t="shared" si="62"/>
        <v>0</v>
      </c>
      <c r="AP83" s="63">
        <f t="shared" si="62"/>
        <v>0</v>
      </c>
      <c r="AQ83" s="63">
        <f t="shared" si="62"/>
        <v>0</v>
      </c>
      <c r="AR83" s="63">
        <f t="shared" si="62"/>
        <v>0</v>
      </c>
      <c r="AS83" s="63">
        <f t="shared" si="62"/>
        <v>0</v>
      </c>
      <c r="AT83" s="63">
        <f t="shared" si="62"/>
        <v>0</v>
      </c>
      <c r="AU83" s="63">
        <f t="shared" si="62"/>
        <v>0</v>
      </c>
      <c r="AV83" s="63">
        <f t="shared" si="62"/>
        <v>0</v>
      </c>
      <c r="AW83" s="63">
        <f t="shared" si="62"/>
        <v>0</v>
      </c>
      <c r="AX83" s="63">
        <f t="shared" si="62"/>
        <v>0</v>
      </c>
      <c r="AY83" s="63">
        <f t="shared" si="62"/>
        <v>0</v>
      </c>
      <c r="AZ83" s="63">
        <f t="shared" si="62"/>
        <v>0</v>
      </c>
      <c r="BA83" s="63">
        <f t="shared" si="62"/>
        <v>0</v>
      </c>
      <c r="BB83" s="63">
        <f t="shared" si="62"/>
        <v>0</v>
      </c>
      <c r="BC83" s="63">
        <f t="shared" si="62"/>
        <v>0</v>
      </c>
      <c r="BD83" s="63">
        <f t="shared" si="62"/>
        <v>0</v>
      </c>
      <c r="BE83" s="63">
        <f t="shared" si="62"/>
        <v>0</v>
      </c>
      <c r="BF83" s="63">
        <f t="shared" si="62"/>
        <v>0</v>
      </c>
      <c r="BG83" s="63">
        <f t="shared" si="62"/>
        <v>0</v>
      </c>
      <c r="BH83" s="63">
        <f t="shared" si="62"/>
        <v>0</v>
      </c>
      <c r="BI83" s="63">
        <f t="shared" si="62"/>
        <v>0</v>
      </c>
      <c r="BJ83" s="63">
        <f t="shared" si="62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3">SUM(D86:D87)</f>
        <v>0</v>
      </c>
      <c r="E88" s="63">
        <f t="shared" si="63"/>
        <v>0</v>
      </c>
      <c r="F88" s="63">
        <f t="shared" si="63"/>
        <v>5000</v>
      </c>
      <c r="G88" s="63">
        <f t="shared" si="63"/>
        <v>5000</v>
      </c>
      <c r="H88" s="63">
        <f t="shared" si="63"/>
        <v>5000</v>
      </c>
      <c r="I88" s="63">
        <f t="shared" si="63"/>
        <v>5000</v>
      </c>
      <c r="J88" s="63">
        <f t="shared" si="63"/>
        <v>5000</v>
      </c>
      <c r="K88" s="63">
        <f t="shared" si="63"/>
        <v>2500</v>
      </c>
      <c r="L88" s="63">
        <f t="shared" si="63"/>
        <v>2500</v>
      </c>
      <c r="M88" s="63">
        <f t="shared" si="63"/>
        <v>2500</v>
      </c>
      <c r="N88" s="63">
        <f t="shared" si="63"/>
        <v>2500</v>
      </c>
      <c r="O88" s="63">
        <f t="shared" si="63"/>
        <v>8025</v>
      </c>
      <c r="P88" s="63">
        <f t="shared" si="63"/>
        <v>13375</v>
      </c>
      <c r="Q88" s="63">
        <f t="shared" si="63"/>
        <v>16050</v>
      </c>
      <c r="R88" s="63">
        <f t="shared" si="63"/>
        <v>16050</v>
      </c>
      <c r="S88" s="63">
        <f t="shared" si="63"/>
        <v>16050</v>
      </c>
      <c r="T88" s="63">
        <f t="shared" si="63"/>
        <v>18725</v>
      </c>
      <c r="U88" s="63">
        <f t="shared" si="63"/>
        <v>16050</v>
      </c>
      <c r="V88" s="63">
        <f t="shared" si="63"/>
        <v>16050</v>
      </c>
      <c r="W88" s="63">
        <f t="shared" si="63"/>
        <v>13375</v>
      </c>
      <c r="X88" s="63">
        <f t="shared" si="63"/>
        <v>13375</v>
      </c>
      <c r="Y88" s="63">
        <f t="shared" si="63"/>
        <v>13375</v>
      </c>
      <c r="Z88" s="63">
        <f t="shared" si="63"/>
        <v>8025</v>
      </c>
      <c r="AA88" s="63">
        <f t="shared" si="63"/>
        <v>14311.25</v>
      </c>
      <c r="AB88" s="63">
        <f t="shared" si="63"/>
        <v>22898</v>
      </c>
      <c r="AC88" s="63">
        <f t="shared" si="63"/>
        <v>25760.25</v>
      </c>
      <c r="AD88" s="63">
        <f t="shared" si="63"/>
        <v>25760.25</v>
      </c>
      <c r="AE88" s="63">
        <f t="shared" si="63"/>
        <v>25760.25</v>
      </c>
      <c r="AF88" s="63">
        <f t="shared" si="63"/>
        <v>28622.5</v>
      </c>
      <c r="AG88" s="63">
        <f t="shared" si="63"/>
        <v>25760.25</v>
      </c>
      <c r="AH88" s="63">
        <f t="shared" si="63"/>
        <v>25760.25</v>
      </c>
      <c r="AI88" s="63">
        <f t="shared" si="63"/>
        <v>22898</v>
      </c>
      <c r="AJ88" s="63">
        <f t="shared" si="63"/>
        <v>22898</v>
      </c>
      <c r="AK88" s="63">
        <f t="shared" si="63"/>
        <v>22898</v>
      </c>
      <c r="AL88" s="63">
        <f t="shared" si="63"/>
        <v>14311.25</v>
      </c>
      <c r="AM88" s="63">
        <f t="shared" si="63"/>
        <v>15313.0375</v>
      </c>
      <c r="AN88" s="63">
        <f t="shared" si="63"/>
        <v>24500.86</v>
      </c>
      <c r="AO88" s="63">
        <f t="shared" si="63"/>
        <v>27563.467499999999</v>
      </c>
      <c r="AP88" s="63">
        <f t="shared" si="63"/>
        <v>27563.467499999999</v>
      </c>
      <c r="AQ88" s="63">
        <f t="shared" si="63"/>
        <v>30626.075000000001</v>
      </c>
      <c r="AR88" s="63">
        <f t="shared" si="63"/>
        <v>33688.682500000003</v>
      </c>
      <c r="AS88" s="63">
        <f t="shared" si="63"/>
        <v>27563.467499999999</v>
      </c>
      <c r="AT88" s="63">
        <f t="shared" si="63"/>
        <v>30626.075000000001</v>
      </c>
      <c r="AU88" s="63">
        <f t="shared" si="63"/>
        <v>24500.86</v>
      </c>
      <c r="AV88" s="63">
        <f t="shared" si="63"/>
        <v>24500.86</v>
      </c>
      <c r="AW88" s="63">
        <f t="shared" si="63"/>
        <v>24500.86</v>
      </c>
      <c r="AX88" s="63">
        <f t="shared" si="63"/>
        <v>15313.0375</v>
      </c>
      <c r="AY88" s="63">
        <f t="shared" si="63"/>
        <v>16384.950124999999</v>
      </c>
      <c r="AZ88" s="63">
        <f t="shared" si="63"/>
        <v>26215.9202</v>
      </c>
      <c r="BA88" s="63">
        <f t="shared" si="63"/>
        <v>29492.910225</v>
      </c>
      <c r="BB88" s="63">
        <f t="shared" si="63"/>
        <v>29492.910225</v>
      </c>
      <c r="BC88" s="63">
        <f t="shared" si="63"/>
        <v>32769.900249999999</v>
      </c>
      <c r="BD88" s="63">
        <f t="shared" si="63"/>
        <v>36046.890274999998</v>
      </c>
      <c r="BE88" s="63">
        <f t="shared" si="63"/>
        <v>29492.910225</v>
      </c>
      <c r="BF88" s="63">
        <f t="shared" si="63"/>
        <v>32769.900249999999</v>
      </c>
      <c r="BG88" s="63">
        <f t="shared" si="63"/>
        <v>26215.9202</v>
      </c>
      <c r="BH88" s="63">
        <f t="shared" si="63"/>
        <v>26215.9202</v>
      </c>
      <c r="BI88" s="63">
        <f t="shared" si="63"/>
        <v>26215.9202</v>
      </c>
      <c r="BJ88" s="63">
        <f t="shared" si="63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BJ92" si="64">D$47</f>
        <v>0</v>
      </c>
      <c r="E92" s="169">
        <f t="shared" si="64"/>
        <v>0</v>
      </c>
      <c r="F92" s="169">
        <f t="shared" si="64"/>
        <v>3</v>
      </c>
      <c r="G92" s="169">
        <f t="shared" si="64"/>
        <v>3</v>
      </c>
      <c r="H92" s="169">
        <f t="shared" si="64"/>
        <v>3</v>
      </c>
      <c r="I92" s="169">
        <f t="shared" si="64"/>
        <v>3</v>
      </c>
      <c r="J92" s="169">
        <f t="shared" si="64"/>
        <v>3</v>
      </c>
      <c r="K92" s="169">
        <f t="shared" si="64"/>
        <v>3</v>
      </c>
      <c r="L92" s="169">
        <f t="shared" si="64"/>
        <v>3</v>
      </c>
      <c r="M92" s="169">
        <f t="shared" si="64"/>
        <v>3</v>
      </c>
      <c r="N92" s="169">
        <f t="shared" si="64"/>
        <v>2</v>
      </c>
      <c r="O92" s="169">
        <f t="shared" si="64"/>
        <v>5</v>
      </c>
      <c r="P92" s="169">
        <f t="shared" si="64"/>
        <v>9</v>
      </c>
      <c r="Q92" s="169">
        <f t="shared" si="64"/>
        <v>9</v>
      </c>
      <c r="R92" s="169">
        <f t="shared" si="64"/>
        <v>9</v>
      </c>
      <c r="S92" s="169">
        <f t="shared" si="64"/>
        <v>10</v>
      </c>
      <c r="T92" s="169">
        <f t="shared" si="64"/>
        <v>11</v>
      </c>
      <c r="U92" s="169">
        <f t="shared" si="64"/>
        <v>9</v>
      </c>
      <c r="V92" s="169">
        <f t="shared" si="64"/>
        <v>10</v>
      </c>
      <c r="W92" s="169">
        <f t="shared" si="64"/>
        <v>9</v>
      </c>
      <c r="X92" s="169">
        <f t="shared" si="64"/>
        <v>9</v>
      </c>
      <c r="Y92" s="169">
        <f t="shared" si="64"/>
        <v>9</v>
      </c>
      <c r="Z92" s="169">
        <f t="shared" si="64"/>
        <v>5</v>
      </c>
      <c r="AA92" s="169">
        <f t="shared" si="64"/>
        <v>15</v>
      </c>
      <c r="AB92" s="169">
        <f t="shared" si="64"/>
        <v>24</v>
      </c>
      <c r="AC92" s="169">
        <f t="shared" si="64"/>
        <v>27</v>
      </c>
      <c r="AD92" s="169">
        <f t="shared" si="64"/>
        <v>27</v>
      </c>
      <c r="AE92" s="169">
        <f t="shared" si="64"/>
        <v>29</v>
      </c>
      <c r="AF92" s="169">
        <f t="shared" si="64"/>
        <v>32</v>
      </c>
      <c r="AG92" s="169">
        <f t="shared" si="64"/>
        <v>27</v>
      </c>
      <c r="AH92" s="169">
        <f t="shared" si="64"/>
        <v>29</v>
      </c>
      <c r="AI92" s="169">
        <f t="shared" si="64"/>
        <v>24</v>
      </c>
      <c r="AJ92" s="169">
        <f t="shared" si="64"/>
        <v>24</v>
      </c>
      <c r="AK92" s="169">
        <f t="shared" si="64"/>
        <v>24</v>
      </c>
      <c r="AL92" s="169">
        <f t="shared" si="64"/>
        <v>15</v>
      </c>
      <c r="AM92" s="169">
        <f t="shared" si="64"/>
        <v>16</v>
      </c>
      <c r="AN92" s="169">
        <f t="shared" si="64"/>
        <v>25</v>
      </c>
      <c r="AO92" s="169">
        <f t="shared" si="64"/>
        <v>28</v>
      </c>
      <c r="AP92" s="169">
        <f t="shared" si="64"/>
        <v>28</v>
      </c>
      <c r="AQ92" s="169">
        <f t="shared" si="64"/>
        <v>31</v>
      </c>
      <c r="AR92" s="169">
        <f t="shared" si="64"/>
        <v>34</v>
      </c>
      <c r="AS92" s="169">
        <f t="shared" si="64"/>
        <v>28</v>
      </c>
      <c r="AT92" s="169">
        <f t="shared" si="64"/>
        <v>31</v>
      </c>
      <c r="AU92" s="169">
        <f t="shared" si="64"/>
        <v>25</v>
      </c>
      <c r="AV92" s="169">
        <f t="shared" si="64"/>
        <v>25</v>
      </c>
      <c r="AW92" s="169">
        <f t="shared" si="64"/>
        <v>25</v>
      </c>
      <c r="AX92" s="169">
        <f t="shared" si="64"/>
        <v>16</v>
      </c>
      <c r="AY92" s="169">
        <f t="shared" si="64"/>
        <v>17</v>
      </c>
      <c r="AZ92" s="169">
        <f t="shared" si="64"/>
        <v>27</v>
      </c>
      <c r="BA92" s="169">
        <f t="shared" si="64"/>
        <v>30</v>
      </c>
      <c r="BB92" s="169">
        <f t="shared" si="64"/>
        <v>30</v>
      </c>
      <c r="BC92" s="169">
        <f t="shared" si="64"/>
        <v>33</v>
      </c>
      <c r="BD92" s="169">
        <f t="shared" si="64"/>
        <v>36</v>
      </c>
      <c r="BE92" s="169">
        <f t="shared" si="64"/>
        <v>30</v>
      </c>
      <c r="BF92" s="169">
        <f t="shared" si="64"/>
        <v>33</v>
      </c>
      <c r="BG92" s="169">
        <f t="shared" si="64"/>
        <v>27</v>
      </c>
      <c r="BH92" s="169">
        <f t="shared" si="64"/>
        <v>27</v>
      </c>
      <c r="BI92" s="169">
        <f t="shared" si="64"/>
        <v>27</v>
      </c>
      <c r="BJ92" s="169">
        <f t="shared" si="64"/>
        <v>17</v>
      </c>
      <c r="BK92" s="316">
        <f>SUM(C92:BJ92)</f>
        <v>1073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5">IF(D92&gt;0,D97/D92,0)</f>
        <v>0</v>
      </c>
      <c r="E96" s="70">
        <f t="shared" si="65"/>
        <v>0</v>
      </c>
      <c r="F96" s="70">
        <f t="shared" si="65"/>
        <v>20930</v>
      </c>
      <c r="G96" s="70">
        <f t="shared" si="65"/>
        <v>20930</v>
      </c>
      <c r="H96" s="70">
        <f t="shared" si="65"/>
        <v>20930</v>
      </c>
      <c r="I96" s="70">
        <f t="shared" si="65"/>
        <v>20930</v>
      </c>
      <c r="J96" s="70">
        <f t="shared" si="65"/>
        <v>20930</v>
      </c>
      <c r="K96" s="70">
        <f t="shared" si="65"/>
        <v>20930</v>
      </c>
      <c r="L96" s="70">
        <f t="shared" si="65"/>
        <v>20930</v>
      </c>
      <c r="M96" s="70">
        <f t="shared" si="65"/>
        <v>20930</v>
      </c>
      <c r="N96" s="70">
        <f t="shared" si="65"/>
        <v>20930</v>
      </c>
      <c r="O96" s="70">
        <f t="shared" si="65"/>
        <v>24610</v>
      </c>
      <c r="P96" s="70">
        <f t="shared" si="65"/>
        <v>24610</v>
      </c>
      <c r="Q96" s="70">
        <f t="shared" si="65"/>
        <v>24610</v>
      </c>
      <c r="R96" s="70">
        <f t="shared" si="65"/>
        <v>24610</v>
      </c>
      <c r="S96" s="70">
        <f t="shared" si="65"/>
        <v>24610</v>
      </c>
      <c r="T96" s="70">
        <f t="shared" si="65"/>
        <v>24610</v>
      </c>
      <c r="U96" s="70">
        <f t="shared" si="65"/>
        <v>24610</v>
      </c>
      <c r="V96" s="70">
        <f t="shared" si="65"/>
        <v>24610</v>
      </c>
      <c r="W96" s="70">
        <f t="shared" si="65"/>
        <v>24610</v>
      </c>
      <c r="X96" s="70">
        <f t="shared" si="65"/>
        <v>24610</v>
      </c>
      <c r="Y96" s="70">
        <f t="shared" si="65"/>
        <v>24610</v>
      </c>
      <c r="Z96" s="70">
        <f t="shared" si="65"/>
        <v>24610</v>
      </c>
      <c r="AA96" s="70">
        <f t="shared" si="65"/>
        <v>26332.7</v>
      </c>
      <c r="AB96" s="70">
        <f t="shared" si="65"/>
        <v>26332.7</v>
      </c>
      <c r="AC96" s="70">
        <f t="shared" si="65"/>
        <v>26332.7</v>
      </c>
      <c r="AD96" s="70">
        <f t="shared" si="65"/>
        <v>26332.7</v>
      </c>
      <c r="AE96" s="70">
        <f t="shared" si="65"/>
        <v>26332.7</v>
      </c>
      <c r="AF96" s="70">
        <f t="shared" si="65"/>
        <v>26332.7</v>
      </c>
      <c r="AG96" s="70">
        <f t="shared" si="65"/>
        <v>26332.7</v>
      </c>
      <c r="AH96" s="70">
        <f t="shared" si="65"/>
        <v>26332.7</v>
      </c>
      <c r="AI96" s="70">
        <f t="shared" si="65"/>
        <v>26332.7</v>
      </c>
      <c r="AJ96" s="70">
        <f t="shared" si="65"/>
        <v>26332.7</v>
      </c>
      <c r="AK96" s="70">
        <f t="shared" si="65"/>
        <v>26332.7</v>
      </c>
      <c r="AL96" s="70">
        <f t="shared" si="65"/>
        <v>26332.7</v>
      </c>
      <c r="AM96" s="70">
        <f t="shared" si="65"/>
        <v>28175.989000000001</v>
      </c>
      <c r="AN96" s="70">
        <f t="shared" si="65"/>
        <v>28175.989000000005</v>
      </c>
      <c r="AO96" s="70">
        <f t="shared" si="65"/>
        <v>28175.989000000001</v>
      </c>
      <c r="AP96" s="70">
        <f t="shared" si="65"/>
        <v>28175.989000000001</v>
      </c>
      <c r="AQ96" s="70">
        <f t="shared" si="65"/>
        <v>28175.988999999998</v>
      </c>
      <c r="AR96" s="70">
        <f t="shared" si="65"/>
        <v>28175.989000000001</v>
      </c>
      <c r="AS96" s="70">
        <f t="shared" si="65"/>
        <v>28175.989000000001</v>
      </c>
      <c r="AT96" s="70">
        <f t="shared" si="65"/>
        <v>28175.988999999998</v>
      </c>
      <c r="AU96" s="70">
        <f t="shared" si="65"/>
        <v>28175.989000000005</v>
      </c>
      <c r="AV96" s="70">
        <f t="shared" si="65"/>
        <v>28175.989000000005</v>
      </c>
      <c r="AW96" s="70">
        <f t="shared" si="65"/>
        <v>28175.989000000005</v>
      </c>
      <c r="AX96" s="70">
        <f t="shared" si="65"/>
        <v>28175.989000000001</v>
      </c>
      <c r="AY96" s="70">
        <f t="shared" si="65"/>
        <v>30148.308230000002</v>
      </c>
      <c r="AZ96" s="70">
        <f t="shared" si="65"/>
        <v>30148.308229999999</v>
      </c>
      <c r="BA96" s="70">
        <f t="shared" si="65"/>
        <v>30148.308230000002</v>
      </c>
      <c r="BB96" s="70">
        <f t="shared" si="65"/>
        <v>30148.308230000002</v>
      </c>
      <c r="BC96" s="70">
        <f t="shared" si="65"/>
        <v>30148.308230000002</v>
      </c>
      <c r="BD96" s="70">
        <f t="shared" si="65"/>
        <v>30148.308230000006</v>
      </c>
      <c r="BE96" s="70">
        <f t="shared" si="65"/>
        <v>30148.308230000002</v>
      </c>
      <c r="BF96" s="70">
        <f t="shared" si="65"/>
        <v>30148.308230000002</v>
      </c>
      <c r="BG96" s="70">
        <f t="shared" si="65"/>
        <v>30148.308229999999</v>
      </c>
      <c r="BH96" s="70">
        <f t="shared" si="65"/>
        <v>30148.308229999999</v>
      </c>
      <c r="BI96" s="70">
        <f t="shared" si="65"/>
        <v>30148.308229999999</v>
      </c>
      <c r="BJ96" s="70">
        <f t="shared" si="65"/>
        <v>30148.308230000002</v>
      </c>
    </row>
    <row r="97" spans="1:63" outlineLevel="1" x14ac:dyDescent="0.15">
      <c r="A97" s="44" t="s">
        <v>344</v>
      </c>
      <c r="C97" s="178">
        <f t="shared" ref="C97:BJ97" si="66">C93*(1-C94)</f>
        <v>0</v>
      </c>
      <c r="D97" s="178">
        <f t="shared" si="66"/>
        <v>0</v>
      </c>
      <c r="E97" s="178">
        <f t="shared" si="66"/>
        <v>0</v>
      </c>
      <c r="F97" s="178">
        <f t="shared" si="66"/>
        <v>62790</v>
      </c>
      <c r="G97" s="178">
        <f t="shared" si="66"/>
        <v>62790</v>
      </c>
      <c r="H97" s="178">
        <f t="shared" si="66"/>
        <v>62790</v>
      </c>
      <c r="I97" s="178">
        <f t="shared" si="66"/>
        <v>62790</v>
      </c>
      <c r="J97" s="178">
        <f t="shared" si="66"/>
        <v>62790</v>
      </c>
      <c r="K97" s="178">
        <f t="shared" si="66"/>
        <v>62790</v>
      </c>
      <c r="L97" s="178">
        <f t="shared" si="66"/>
        <v>62790</v>
      </c>
      <c r="M97" s="178">
        <f t="shared" si="66"/>
        <v>62790</v>
      </c>
      <c r="N97" s="178">
        <f t="shared" si="66"/>
        <v>41860</v>
      </c>
      <c r="O97" s="178">
        <f t="shared" si="66"/>
        <v>123050</v>
      </c>
      <c r="P97" s="178">
        <f t="shared" si="66"/>
        <v>221490</v>
      </c>
      <c r="Q97" s="178">
        <f t="shared" si="66"/>
        <v>221490</v>
      </c>
      <c r="R97" s="178">
        <f t="shared" si="66"/>
        <v>221490</v>
      </c>
      <c r="S97" s="178">
        <f t="shared" si="66"/>
        <v>246100</v>
      </c>
      <c r="T97" s="178">
        <f t="shared" si="66"/>
        <v>270710</v>
      </c>
      <c r="U97" s="178">
        <f t="shared" si="66"/>
        <v>221490</v>
      </c>
      <c r="V97" s="178">
        <f t="shared" si="66"/>
        <v>246100</v>
      </c>
      <c r="W97" s="178">
        <f t="shared" si="66"/>
        <v>221490</v>
      </c>
      <c r="X97" s="178">
        <f t="shared" si="66"/>
        <v>221490</v>
      </c>
      <c r="Y97" s="178">
        <f t="shared" si="66"/>
        <v>221490</v>
      </c>
      <c r="Z97" s="178">
        <f t="shared" si="66"/>
        <v>123050</v>
      </c>
      <c r="AA97" s="178">
        <f t="shared" si="66"/>
        <v>394990.5</v>
      </c>
      <c r="AB97" s="178">
        <f t="shared" si="66"/>
        <v>631984.80000000005</v>
      </c>
      <c r="AC97" s="178">
        <f t="shared" si="66"/>
        <v>710982.9</v>
      </c>
      <c r="AD97" s="178">
        <f t="shared" si="66"/>
        <v>710982.9</v>
      </c>
      <c r="AE97" s="178">
        <f t="shared" si="66"/>
        <v>763648.3</v>
      </c>
      <c r="AF97" s="178">
        <f t="shared" si="66"/>
        <v>842646.4</v>
      </c>
      <c r="AG97" s="178">
        <f t="shared" si="66"/>
        <v>710982.9</v>
      </c>
      <c r="AH97" s="178">
        <f t="shared" si="66"/>
        <v>763648.3</v>
      </c>
      <c r="AI97" s="178">
        <f t="shared" si="66"/>
        <v>631984.80000000005</v>
      </c>
      <c r="AJ97" s="178">
        <f t="shared" si="66"/>
        <v>631984.80000000005</v>
      </c>
      <c r="AK97" s="178">
        <f t="shared" si="66"/>
        <v>631984.80000000005</v>
      </c>
      <c r="AL97" s="178">
        <f t="shared" si="66"/>
        <v>394990.5</v>
      </c>
      <c r="AM97" s="178">
        <f t="shared" si="66"/>
        <v>450815.82400000002</v>
      </c>
      <c r="AN97" s="178">
        <f t="shared" si="66"/>
        <v>704399.72500000009</v>
      </c>
      <c r="AO97" s="178">
        <f t="shared" si="66"/>
        <v>788927.69200000004</v>
      </c>
      <c r="AP97" s="178">
        <f t="shared" si="66"/>
        <v>788927.69200000004</v>
      </c>
      <c r="AQ97" s="178">
        <f t="shared" si="66"/>
        <v>873455.65899999999</v>
      </c>
      <c r="AR97" s="178">
        <f t="shared" si="66"/>
        <v>957983.62600000005</v>
      </c>
      <c r="AS97" s="178">
        <f t="shared" si="66"/>
        <v>788927.69200000004</v>
      </c>
      <c r="AT97" s="178">
        <f t="shared" si="66"/>
        <v>873455.65899999999</v>
      </c>
      <c r="AU97" s="178">
        <f t="shared" si="66"/>
        <v>704399.72500000009</v>
      </c>
      <c r="AV97" s="178">
        <f t="shared" si="66"/>
        <v>704399.72500000009</v>
      </c>
      <c r="AW97" s="178">
        <f t="shared" si="66"/>
        <v>704399.72500000009</v>
      </c>
      <c r="AX97" s="178">
        <f t="shared" si="66"/>
        <v>450815.82400000002</v>
      </c>
      <c r="AY97" s="178">
        <f t="shared" si="66"/>
        <v>512521.23991000006</v>
      </c>
      <c r="AZ97" s="178">
        <f t="shared" si="66"/>
        <v>814004.32221000001</v>
      </c>
      <c r="BA97" s="178">
        <f t="shared" si="66"/>
        <v>904449.24690000003</v>
      </c>
      <c r="BB97" s="178">
        <f t="shared" si="66"/>
        <v>904449.24690000003</v>
      </c>
      <c r="BC97" s="178">
        <f t="shared" si="66"/>
        <v>994894.17159000004</v>
      </c>
      <c r="BD97" s="178">
        <f t="shared" si="66"/>
        <v>1085339.0962800002</v>
      </c>
      <c r="BE97" s="178">
        <f t="shared" si="66"/>
        <v>904449.24690000003</v>
      </c>
      <c r="BF97" s="178">
        <f t="shared" si="66"/>
        <v>994894.17159000004</v>
      </c>
      <c r="BG97" s="178">
        <f t="shared" si="66"/>
        <v>814004.32221000001</v>
      </c>
      <c r="BH97" s="178">
        <f t="shared" si="66"/>
        <v>814004.32221000001</v>
      </c>
      <c r="BI97" s="178">
        <f t="shared" si="66"/>
        <v>814004.32221000001</v>
      </c>
      <c r="BJ97" s="178">
        <f t="shared" si="66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7">SUM(D101:D104)</f>
        <v>0</v>
      </c>
      <c r="E106" s="63">
        <f t="shared" si="67"/>
        <v>0</v>
      </c>
      <c r="F106" s="63">
        <f t="shared" si="67"/>
        <v>40500</v>
      </c>
      <c r="G106" s="63">
        <f t="shared" si="67"/>
        <v>40500</v>
      </c>
      <c r="H106" s="63">
        <f t="shared" si="67"/>
        <v>40500</v>
      </c>
      <c r="I106" s="63">
        <f t="shared" si="67"/>
        <v>40500</v>
      </c>
      <c r="J106" s="63">
        <f t="shared" si="67"/>
        <v>40500</v>
      </c>
      <c r="K106" s="63">
        <f t="shared" si="67"/>
        <v>40500</v>
      </c>
      <c r="L106" s="63">
        <f t="shared" si="67"/>
        <v>40500</v>
      </c>
      <c r="M106" s="63">
        <f t="shared" si="67"/>
        <v>40500</v>
      </c>
      <c r="N106" s="63">
        <f t="shared" si="67"/>
        <v>27000</v>
      </c>
      <c r="O106" s="63">
        <f t="shared" si="67"/>
        <v>72225</v>
      </c>
      <c r="P106" s="63">
        <f t="shared" si="67"/>
        <v>130005</v>
      </c>
      <c r="Q106" s="63">
        <f t="shared" si="67"/>
        <v>130005</v>
      </c>
      <c r="R106" s="63">
        <f t="shared" si="67"/>
        <v>130005</v>
      </c>
      <c r="S106" s="63">
        <f t="shared" si="67"/>
        <v>144450</v>
      </c>
      <c r="T106" s="63">
        <f t="shared" si="67"/>
        <v>158895</v>
      </c>
      <c r="U106" s="63">
        <f t="shared" si="67"/>
        <v>130005</v>
      </c>
      <c r="V106" s="63">
        <f t="shared" si="67"/>
        <v>144450</v>
      </c>
      <c r="W106" s="63">
        <f t="shared" si="67"/>
        <v>130005</v>
      </c>
      <c r="X106" s="63">
        <f t="shared" si="67"/>
        <v>130005</v>
      </c>
      <c r="Y106" s="63">
        <f t="shared" si="67"/>
        <v>130005</v>
      </c>
      <c r="Z106" s="63">
        <f t="shared" si="67"/>
        <v>72225</v>
      </c>
      <c r="AA106" s="63">
        <f t="shared" si="67"/>
        <v>230755.5</v>
      </c>
      <c r="AB106" s="63">
        <f t="shared" si="67"/>
        <v>369208.80000000005</v>
      </c>
      <c r="AC106" s="63">
        <f t="shared" si="67"/>
        <v>415359.9</v>
      </c>
      <c r="AD106" s="63">
        <f t="shared" si="67"/>
        <v>415359.9</v>
      </c>
      <c r="AE106" s="63">
        <f t="shared" si="67"/>
        <v>446127.30000000005</v>
      </c>
      <c r="AF106" s="63">
        <f t="shared" si="67"/>
        <v>492278.4</v>
      </c>
      <c r="AG106" s="63">
        <f t="shared" si="67"/>
        <v>415359.9</v>
      </c>
      <c r="AH106" s="63">
        <f t="shared" si="67"/>
        <v>446127.30000000005</v>
      </c>
      <c r="AI106" s="63">
        <f t="shared" si="67"/>
        <v>369208.80000000005</v>
      </c>
      <c r="AJ106" s="63">
        <f t="shared" si="67"/>
        <v>369208.80000000005</v>
      </c>
      <c r="AK106" s="63">
        <f t="shared" si="67"/>
        <v>369208.80000000005</v>
      </c>
      <c r="AL106" s="63">
        <f t="shared" si="67"/>
        <v>230755.5</v>
      </c>
      <c r="AM106" s="63">
        <f t="shared" si="67"/>
        <v>264609.288</v>
      </c>
      <c r="AN106" s="63">
        <f t="shared" si="67"/>
        <v>413452.01250000001</v>
      </c>
      <c r="AO106" s="63">
        <f t="shared" si="67"/>
        <v>463066.25400000002</v>
      </c>
      <c r="AP106" s="63">
        <f t="shared" si="67"/>
        <v>463066.25400000002</v>
      </c>
      <c r="AQ106" s="63">
        <f t="shared" si="67"/>
        <v>512680.49550000002</v>
      </c>
      <c r="AR106" s="63">
        <f t="shared" si="67"/>
        <v>562294.73700000008</v>
      </c>
      <c r="AS106" s="63">
        <f t="shared" si="67"/>
        <v>463066.25400000002</v>
      </c>
      <c r="AT106" s="63">
        <f t="shared" si="67"/>
        <v>512680.49550000002</v>
      </c>
      <c r="AU106" s="63">
        <f t="shared" si="67"/>
        <v>413452.01250000001</v>
      </c>
      <c r="AV106" s="63">
        <f t="shared" si="67"/>
        <v>413452.01250000001</v>
      </c>
      <c r="AW106" s="63">
        <f t="shared" si="67"/>
        <v>413452.01250000001</v>
      </c>
      <c r="AX106" s="63">
        <f t="shared" si="67"/>
        <v>264609.288</v>
      </c>
      <c r="AY106" s="63">
        <f t="shared" si="67"/>
        <v>300827.68429500004</v>
      </c>
      <c r="AZ106" s="63">
        <f t="shared" si="67"/>
        <v>477785.1456450001</v>
      </c>
      <c r="BA106" s="63">
        <f t="shared" si="67"/>
        <v>530872.38405000011</v>
      </c>
      <c r="BB106" s="63">
        <f t="shared" si="67"/>
        <v>530872.38405000011</v>
      </c>
      <c r="BC106" s="63">
        <f t="shared" si="67"/>
        <v>583959.62245500018</v>
      </c>
      <c r="BD106" s="63">
        <f t="shared" si="67"/>
        <v>637046.86086000002</v>
      </c>
      <c r="BE106" s="63">
        <f t="shared" si="67"/>
        <v>530872.38405000011</v>
      </c>
      <c r="BF106" s="63">
        <f t="shared" si="67"/>
        <v>583959.62245500018</v>
      </c>
      <c r="BG106" s="63">
        <f t="shared" si="67"/>
        <v>477785.1456450001</v>
      </c>
      <c r="BH106" s="63">
        <f t="shared" si="67"/>
        <v>477785.1456450001</v>
      </c>
      <c r="BI106" s="63">
        <f t="shared" si="67"/>
        <v>477785.1456450001</v>
      </c>
      <c r="BJ106" s="63">
        <f t="shared" si="67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8">IF(D92&gt;0,(D97-D106)/D92,0)</f>
        <v>0</v>
      </c>
      <c r="E108" s="63">
        <f t="shared" si="68"/>
        <v>0</v>
      </c>
      <c r="F108" s="63">
        <f t="shared" si="68"/>
        <v>7430</v>
      </c>
      <c r="G108" s="63">
        <f t="shared" si="68"/>
        <v>7430</v>
      </c>
      <c r="H108" s="63">
        <f t="shared" si="68"/>
        <v>7430</v>
      </c>
      <c r="I108" s="63">
        <f t="shared" si="68"/>
        <v>7430</v>
      </c>
      <c r="J108" s="63">
        <f t="shared" si="68"/>
        <v>7430</v>
      </c>
      <c r="K108" s="63">
        <f t="shared" si="68"/>
        <v>7430</v>
      </c>
      <c r="L108" s="63">
        <f t="shared" si="68"/>
        <v>7430</v>
      </c>
      <c r="M108" s="63">
        <f t="shared" si="68"/>
        <v>7430</v>
      </c>
      <c r="N108" s="63">
        <f t="shared" si="68"/>
        <v>7430</v>
      </c>
      <c r="O108" s="63">
        <f t="shared" si="68"/>
        <v>10165</v>
      </c>
      <c r="P108" s="63">
        <f t="shared" si="68"/>
        <v>10165</v>
      </c>
      <c r="Q108" s="63">
        <f t="shared" si="68"/>
        <v>10165</v>
      </c>
      <c r="R108" s="63">
        <f t="shared" si="68"/>
        <v>10165</v>
      </c>
      <c r="S108" s="63">
        <f t="shared" si="68"/>
        <v>10165</v>
      </c>
      <c r="T108" s="63">
        <f t="shared" si="68"/>
        <v>10165</v>
      </c>
      <c r="U108" s="63">
        <f t="shared" si="68"/>
        <v>10165</v>
      </c>
      <c r="V108" s="63">
        <f t="shared" si="68"/>
        <v>10165</v>
      </c>
      <c r="W108" s="63">
        <f t="shared" si="68"/>
        <v>10165</v>
      </c>
      <c r="X108" s="63">
        <f t="shared" si="68"/>
        <v>10165</v>
      </c>
      <c r="Y108" s="63">
        <f t="shared" si="68"/>
        <v>10165</v>
      </c>
      <c r="Z108" s="63">
        <f t="shared" si="68"/>
        <v>10165</v>
      </c>
      <c r="AA108" s="63">
        <f t="shared" si="68"/>
        <v>10949</v>
      </c>
      <c r="AB108" s="63">
        <f t="shared" si="68"/>
        <v>10949</v>
      </c>
      <c r="AC108" s="63">
        <f t="shared" si="68"/>
        <v>10949</v>
      </c>
      <c r="AD108" s="63">
        <f t="shared" si="68"/>
        <v>10949</v>
      </c>
      <c r="AE108" s="63">
        <f t="shared" si="68"/>
        <v>10949</v>
      </c>
      <c r="AF108" s="63">
        <f t="shared" si="68"/>
        <v>10949</v>
      </c>
      <c r="AG108" s="63">
        <f t="shared" si="68"/>
        <v>10949</v>
      </c>
      <c r="AH108" s="63">
        <f t="shared" si="68"/>
        <v>10949</v>
      </c>
      <c r="AI108" s="63">
        <f t="shared" si="68"/>
        <v>10949</v>
      </c>
      <c r="AJ108" s="63">
        <f t="shared" si="68"/>
        <v>10949</v>
      </c>
      <c r="AK108" s="63">
        <f t="shared" si="68"/>
        <v>10949</v>
      </c>
      <c r="AL108" s="63">
        <f t="shared" si="68"/>
        <v>10949</v>
      </c>
      <c r="AM108" s="63">
        <f t="shared" si="68"/>
        <v>11637.908500000001</v>
      </c>
      <c r="AN108" s="63">
        <f t="shared" si="68"/>
        <v>11637.908500000003</v>
      </c>
      <c r="AO108" s="63">
        <f t="shared" si="68"/>
        <v>11637.908500000001</v>
      </c>
      <c r="AP108" s="63">
        <f t="shared" si="68"/>
        <v>11637.908500000001</v>
      </c>
      <c r="AQ108" s="63">
        <f t="shared" si="68"/>
        <v>11637.9085</v>
      </c>
      <c r="AR108" s="63">
        <f t="shared" si="68"/>
        <v>11637.9085</v>
      </c>
      <c r="AS108" s="63">
        <f t="shared" si="68"/>
        <v>11637.908500000001</v>
      </c>
      <c r="AT108" s="63">
        <f t="shared" si="68"/>
        <v>11637.9085</v>
      </c>
      <c r="AU108" s="63">
        <f t="shared" si="68"/>
        <v>11637.908500000003</v>
      </c>
      <c r="AV108" s="63">
        <f t="shared" si="68"/>
        <v>11637.908500000003</v>
      </c>
      <c r="AW108" s="63">
        <f t="shared" si="68"/>
        <v>11637.908500000003</v>
      </c>
      <c r="AX108" s="63">
        <f t="shared" si="68"/>
        <v>11637.908500000001</v>
      </c>
      <c r="AY108" s="63">
        <f t="shared" si="68"/>
        <v>12452.562095000001</v>
      </c>
      <c r="AZ108" s="63">
        <f t="shared" si="68"/>
        <v>12452.562094999997</v>
      </c>
      <c r="BA108" s="63">
        <f t="shared" si="68"/>
        <v>12452.562094999997</v>
      </c>
      <c r="BB108" s="63">
        <f t="shared" si="68"/>
        <v>12452.562094999997</v>
      </c>
      <c r="BC108" s="63">
        <f t="shared" si="68"/>
        <v>12452.562094999996</v>
      </c>
      <c r="BD108" s="63">
        <f t="shared" si="68"/>
        <v>12452.562095000005</v>
      </c>
      <c r="BE108" s="63">
        <f t="shared" si="68"/>
        <v>12452.562094999997</v>
      </c>
      <c r="BF108" s="63">
        <f t="shared" si="68"/>
        <v>12452.562094999996</v>
      </c>
      <c r="BG108" s="63">
        <f t="shared" si="68"/>
        <v>12452.562094999997</v>
      </c>
      <c r="BH108" s="63">
        <f t="shared" si="68"/>
        <v>12452.562094999997</v>
      </c>
      <c r="BI108" s="63">
        <f t="shared" si="68"/>
        <v>12452.562094999997</v>
      </c>
      <c r="BJ108" s="63">
        <f t="shared" si="68"/>
        <v>12452.562095000001</v>
      </c>
    </row>
    <row r="109" spans="1:63" outlineLevel="1" x14ac:dyDescent="0.15">
      <c r="A109" s="47" t="s">
        <v>648</v>
      </c>
      <c r="C109" s="63">
        <f t="shared" ref="C109:E109" si="69">C97-C106</f>
        <v>0</v>
      </c>
      <c r="D109" s="63">
        <f t="shared" si="69"/>
        <v>0</v>
      </c>
      <c r="E109" s="63">
        <f t="shared" si="69"/>
        <v>0</v>
      </c>
      <c r="F109" s="63">
        <f>F97-F106</f>
        <v>22290</v>
      </c>
      <c r="G109" s="63">
        <f t="shared" ref="G109:BJ109" si="70">G97-G106</f>
        <v>22290</v>
      </c>
      <c r="H109" s="63">
        <f t="shared" si="70"/>
        <v>22290</v>
      </c>
      <c r="I109" s="63">
        <f t="shared" si="70"/>
        <v>22290</v>
      </c>
      <c r="J109" s="63">
        <f t="shared" si="70"/>
        <v>22290</v>
      </c>
      <c r="K109" s="63">
        <f t="shared" si="70"/>
        <v>22290</v>
      </c>
      <c r="L109" s="63">
        <f t="shared" si="70"/>
        <v>22290</v>
      </c>
      <c r="M109" s="63">
        <f t="shared" si="70"/>
        <v>22290</v>
      </c>
      <c r="N109" s="63">
        <f t="shared" si="70"/>
        <v>14860</v>
      </c>
      <c r="O109" s="63">
        <f t="shared" si="70"/>
        <v>50825</v>
      </c>
      <c r="P109" s="63">
        <f t="shared" si="70"/>
        <v>91485</v>
      </c>
      <c r="Q109" s="63">
        <f t="shared" si="70"/>
        <v>91485</v>
      </c>
      <c r="R109" s="63">
        <f t="shared" si="70"/>
        <v>91485</v>
      </c>
      <c r="S109" s="63">
        <f t="shared" si="70"/>
        <v>101650</v>
      </c>
      <c r="T109" s="63">
        <f t="shared" si="70"/>
        <v>111815</v>
      </c>
      <c r="U109" s="63">
        <f t="shared" si="70"/>
        <v>91485</v>
      </c>
      <c r="V109" s="63">
        <f t="shared" si="70"/>
        <v>101650</v>
      </c>
      <c r="W109" s="63">
        <f t="shared" si="70"/>
        <v>91485</v>
      </c>
      <c r="X109" s="63">
        <f t="shared" si="70"/>
        <v>91485</v>
      </c>
      <c r="Y109" s="63">
        <f t="shared" si="70"/>
        <v>91485</v>
      </c>
      <c r="Z109" s="63">
        <f t="shared" si="70"/>
        <v>50825</v>
      </c>
      <c r="AA109" s="63">
        <f t="shared" si="70"/>
        <v>164235</v>
      </c>
      <c r="AB109" s="63">
        <f t="shared" si="70"/>
        <v>262776</v>
      </c>
      <c r="AC109" s="63">
        <f t="shared" si="70"/>
        <v>295623</v>
      </c>
      <c r="AD109" s="63">
        <f t="shared" si="70"/>
        <v>295623</v>
      </c>
      <c r="AE109" s="63">
        <f t="shared" si="70"/>
        <v>317521</v>
      </c>
      <c r="AF109" s="63">
        <f t="shared" si="70"/>
        <v>350368</v>
      </c>
      <c r="AG109" s="63">
        <f t="shared" si="70"/>
        <v>295623</v>
      </c>
      <c r="AH109" s="63">
        <f t="shared" si="70"/>
        <v>317521</v>
      </c>
      <c r="AI109" s="63">
        <f t="shared" si="70"/>
        <v>262776</v>
      </c>
      <c r="AJ109" s="63">
        <f t="shared" si="70"/>
        <v>262776</v>
      </c>
      <c r="AK109" s="63">
        <f t="shared" si="70"/>
        <v>262776</v>
      </c>
      <c r="AL109" s="63">
        <f t="shared" si="70"/>
        <v>164235</v>
      </c>
      <c r="AM109" s="63">
        <f t="shared" si="70"/>
        <v>186206.53600000002</v>
      </c>
      <c r="AN109" s="63">
        <f t="shared" si="70"/>
        <v>290947.71250000008</v>
      </c>
      <c r="AO109" s="63">
        <f t="shared" si="70"/>
        <v>325861.43800000002</v>
      </c>
      <c r="AP109" s="63">
        <f t="shared" si="70"/>
        <v>325861.43800000002</v>
      </c>
      <c r="AQ109" s="63">
        <f t="shared" si="70"/>
        <v>360775.16349999997</v>
      </c>
      <c r="AR109" s="63">
        <f t="shared" si="70"/>
        <v>395688.88899999997</v>
      </c>
      <c r="AS109" s="63">
        <f t="shared" si="70"/>
        <v>325861.43800000002</v>
      </c>
      <c r="AT109" s="63">
        <f t="shared" si="70"/>
        <v>360775.16349999997</v>
      </c>
      <c r="AU109" s="63">
        <f t="shared" si="70"/>
        <v>290947.71250000008</v>
      </c>
      <c r="AV109" s="63">
        <f t="shared" si="70"/>
        <v>290947.71250000008</v>
      </c>
      <c r="AW109" s="63">
        <f t="shared" si="70"/>
        <v>290947.71250000008</v>
      </c>
      <c r="AX109" s="63">
        <f t="shared" si="70"/>
        <v>186206.53600000002</v>
      </c>
      <c r="AY109" s="63">
        <f t="shared" si="70"/>
        <v>211693.55561500002</v>
      </c>
      <c r="AZ109" s="63">
        <f t="shared" si="70"/>
        <v>336219.17656499991</v>
      </c>
      <c r="BA109" s="63">
        <f t="shared" si="70"/>
        <v>373576.86284999992</v>
      </c>
      <c r="BB109" s="63">
        <f t="shared" si="70"/>
        <v>373576.86284999992</v>
      </c>
      <c r="BC109" s="63">
        <f t="shared" si="70"/>
        <v>410934.54913499986</v>
      </c>
      <c r="BD109" s="63">
        <f t="shared" si="70"/>
        <v>448292.23542000016</v>
      </c>
      <c r="BE109" s="63">
        <f t="shared" si="70"/>
        <v>373576.86284999992</v>
      </c>
      <c r="BF109" s="63">
        <f t="shared" si="70"/>
        <v>410934.54913499986</v>
      </c>
      <c r="BG109" s="63">
        <f t="shared" si="70"/>
        <v>336219.17656499991</v>
      </c>
      <c r="BH109" s="63">
        <f t="shared" si="70"/>
        <v>336219.17656499991</v>
      </c>
      <c r="BI109" s="63">
        <f t="shared" si="70"/>
        <v>336219.17656499991</v>
      </c>
      <c r="BJ109" s="63">
        <f t="shared" si="70"/>
        <v>211693.55561500002</v>
      </c>
      <c r="BK109" s="118">
        <f>SUM(C109:BJ109)</f>
        <v>12292376.191730002</v>
      </c>
    </row>
    <row r="110" spans="1:63" outlineLevel="1" x14ac:dyDescent="0.15">
      <c r="A110" s="47" t="s">
        <v>326</v>
      </c>
      <c r="C110" s="46">
        <f t="shared" ref="C110:AH110" si="71">IF(C109&gt;0,(C109/C97),0)</f>
        <v>0</v>
      </c>
      <c r="D110" s="46">
        <f t="shared" si="71"/>
        <v>0</v>
      </c>
      <c r="E110" s="46">
        <f t="shared" si="71"/>
        <v>0</v>
      </c>
      <c r="F110" s="46">
        <f t="shared" si="71"/>
        <v>0.35499283325370284</v>
      </c>
      <c r="G110" s="46">
        <f t="shared" si="71"/>
        <v>0.35499283325370284</v>
      </c>
      <c r="H110" s="46">
        <f t="shared" si="71"/>
        <v>0.35499283325370284</v>
      </c>
      <c r="I110" s="46">
        <f t="shared" si="71"/>
        <v>0.35499283325370284</v>
      </c>
      <c r="J110" s="46">
        <f t="shared" si="71"/>
        <v>0.35499283325370284</v>
      </c>
      <c r="K110" s="46">
        <f t="shared" si="71"/>
        <v>0.35499283325370284</v>
      </c>
      <c r="L110" s="46">
        <f t="shared" si="71"/>
        <v>0.35499283325370284</v>
      </c>
      <c r="M110" s="46">
        <f t="shared" si="71"/>
        <v>0.35499283325370284</v>
      </c>
      <c r="N110" s="46">
        <f t="shared" si="71"/>
        <v>0.35499283325370284</v>
      </c>
      <c r="O110" s="46">
        <f t="shared" si="71"/>
        <v>0.41304347826086957</v>
      </c>
      <c r="P110" s="46">
        <f t="shared" si="71"/>
        <v>0.41304347826086957</v>
      </c>
      <c r="Q110" s="46">
        <f t="shared" si="71"/>
        <v>0.41304347826086957</v>
      </c>
      <c r="R110" s="46">
        <f t="shared" si="71"/>
        <v>0.41304347826086957</v>
      </c>
      <c r="S110" s="46">
        <f t="shared" si="71"/>
        <v>0.41304347826086957</v>
      </c>
      <c r="T110" s="46">
        <f t="shared" si="71"/>
        <v>0.41304347826086957</v>
      </c>
      <c r="U110" s="46">
        <f t="shared" si="71"/>
        <v>0.41304347826086957</v>
      </c>
      <c r="V110" s="46">
        <f t="shared" si="71"/>
        <v>0.41304347826086957</v>
      </c>
      <c r="W110" s="46">
        <f t="shared" si="71"/>
        <v>0.41304347826086957</v>
      </c>
      <c r="X110" s="46">
        <f t="shared" si="71"/>
        <v>0.41304347826086957</v>
      </c>
      <c r="Y110" s="46">
        <f t="shared" si="71"/>
        <v>0.41304347826086957</v>
      </c>
      <c r="Z110" s="46">
        <f t="shared" si="71"/>
        <v>0.41304347826086957</v>
      </c>
      <c r="AA110" s="46">
        <f t="shared" si="71"/>
        <v>0.4157948102549302</v>
      </c>
      <c r="AB110" s="46">
        <f t="shared" si="71"/>
        <v>0.41579481025493015</v>
      </c>
      <c r="AC110" s="46">
        <f t="shared" si="71"/>
        <v>0.41579481025493015</v>
      </c>
      <c r="AD110" s="46">
        <f t="shared" si="71"/>
        <v>0.41579481025493015</v>
      </c>
      <c r="AE110" s="46">
        <f t="shared" si="71"/>
        <v>0.41579481025493015</v>
      </c>
      <c r="AF110" s="46">
        <f t="shared" si="71"/>
        <v>0.41579481025493015</v>
      </c>
      <c r="AG110" s="46">
        <f t="shared" si="71"/>
        <v>0.41579481025493015</v>
      </c>
      <c r="AH110" s="46">
        <f t="shared" si="71"/>
        <v>0.41579481025493015</v>
      </c>
      <c r="AI110" s="46">
        <f t="shared" ref="AI110:BJ110" si="72">IF(AI109&gt;0,(AI109/AI97),0)</f>
        <v>0.41579481025493015</v>
      </c>
      <c r="AJ110" s="46">
        <f t="shared" si="72"/>
        <v>0.41579481025493015</v>
      </c>
      <c r="AK110" s="46">
        <f t="shared" si="72"/>
        <v>0.41579481025493015</v>
      </c>
      <c r="AL110" s="46">
        <f t="shared" si="72"/>
        <v>0.4157948102549302</v>
      </c>
      <c r="AM110" s="46">
        <f t="shared" si="72"/>
        <v>0.41304347826086957</v>
      </c>
      <c r="AN110" s="46">
        <f t="shared" si="72"/>
        <v>0.41304347826086962</v>
      </c>
      <c r="AO110" s="46">
        <f t="shared" si="72"/>
        <v>0.41304347826086957</v>
      </c>
      <c r="AP110" s="46">
        <f t="shared" si="72"/>
        <v>0.41304347826086957</v>
      </c>
      <c r="AQ110" s="46">
        <f t="shared" si="72"/>
        <v>0.41304347826086951</v>
      </c>
      <c r="AR110" s="46">
        <f t="shared" si="72"/>
        <v>0.41304347826086951</v>
      </c>
      <c r="AS110" s="46">
        <f t="shared" si="72"/>
        <v>0.41304347826086957</v>
      </c>
      <c r="AT110" s="46">
        <f t="shared" si="72"/>
        <v>0.41304347826086951</v>
      </c>
      <c r="AU110" s="46">
        <f t="shared" si="72"/>
        <v>0.41304347826086962</v>
      </c>
      <c r="AV110" s="46">
        <f t="shared" si="72"/>
        <v>0.41304347826086962</v>
      </c>
      <c r="AW110" s="46">
        <f t="shared" si="72"/>
        <v>0.41304347826086962</v>
      </c>
      <c r="AX110" s="46">
        <f t="shared" si="72"/>
        <v>0.41304347826086957</v>
      </c>
      <c r="AY110" s="46">
        <f t="shared" si="72"/>
        <v>0.41304347826086957</v>
      </c>
      <c r="AZ110" s="46">
        <f t="shared" si="72"/>
        <v>0.41304347826086946</v>
      </c>
      <c r="BA110" s="46">
        <f t="shared" si="72"/>
        <v>0.41304347826086946</v>
      </c>
      <c r="BB110" s="46">
        <f t="shared" si="72"/>
        <v>0.41304347826086946</v>
      </c>
      <c r="BC110" s="46">
        <f t="shared" si="72"/>
        <v>0.4130434782608694</v>
      </c>
      <c r="BD110" s="46">
        <f t="shared" si="72"/>
        <v>0.41304347826086962</v>
      </c>
      <c r="BE110" s="46">
        <f t="shared" si="72"/>
        <v>0.41304347826086946</v>
      </c>
      <c r="BF110" s="46">
        <f t="shared" si="72"/>
        <v>0.4130434782608694</v>
      </c>
      <c r="BG110" s="46">
        <f t="shared" si="72"/>
        <v>0.41304347826086946</v>
      </c>
      <c r="BH110" s="46">
        <f t="shared" si="72"/>
        <v>0.41304347826086946</v>
      </c>
      <c r="BI110" s="46">
        <f t="shared" si="72"/>
        <v>0.41304347826086946</v>
      </c>
      <c r="BJ110" s="46">
        <f t="shared" si="72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3">C92-C116</f>
        <v>0</v>
      </c>
      <c r="D115" s="169">
        <f t="shared" si="73"/>
        <v>0</v>
      </c>
      <c r="E115" s="169">
        <f t="shared" si="73"/>
        <v>0</v>
      </c>
      <c r="F115" s="169">
        <f t="shared" si="73"/>
        <v>2</v>
      </c>
      <c r="G115" s="169">
        <f t="shared" si="73"/>
        <v>2</v>
      </c>
      <c r="H115" s="169">
        <f t="shared" si="73"/>
        <v>2</v>
      </c>
      <c r="I115" s="169">
        <f t="shared" si="73"/>
        <v>2</v>
      </c>
      <c r="J115" s="169">
        <f t="shared" si="73"/>
        <v>2</v>
      </c>
      <c r="K115" s="169">
        <f t="shared" si="73"/>
        <v>2</v>
      </c>
      <c r="L115" s="169">
        <f t="shared" si="73"/>
        <v>2</v>
      </c>
      <c r="M115" s="169">
        <f t="shared" si="73"/>
        <v>2</v>
      </c>
      <c r="N115" s="169">
        <f t="shared" si="73"/>
        <v>1</v>
      </c>
      <c r="O115" s="102">
        <f t="shared" si="73"/>
        <v>3</v>
      </c>
      <c r="P115" s="102">
        <f t="shared" si="73"/>
        <v>6</v>
      </c>
      <c r="Q115" s="102">
        <f t="shared" si="73"/>
        <v>6</v>
      </c>
      <c r="R115" s="102">
        <f t="shared" si="73"/>
        <v>6</v>
      </c>
      <c r="S115" s="102">
        <f t="shared" si="73"/>
        <v>7</v>
      </c>
      <c r="T115" s="102">
        <f t="shared" si="73"/>
        <v>8</v>
      </c>
      <c r="U115" s="102">
        <f t="shared" si="73"/>
        <v>6</v>
      </c>
      <c r="V115" s="102">
        <f t="shared" si="73"/>
        <v>7</v>
      </c>
      <c r="W115" s="102">
        <f t="shared" si="73"/>
        <v>6</v>
      </c>
      <c r="X115" s="102">
        <f t="shared" si="73"/>
        <v>6</v>
      </c>
      <c r="Y115" s="102">
        <f t="shared" si="73"/>
        <v>6</v>
      </c>
      <c r="Z115" s="102">
        <f t="shared" si="73"/>
        <v>3</v>
      </c>
      <c r="AA115" s="102">
        <f t="shared" si="73"/>
        <v>10</v>
      </c>
      <c r="AB115" s="102">
        <f t="shared" si="73"/>
        <v>16</v>
      </c>
      <c r="AC115" s="102">
        <f t="shared" si="73"/>
        <v>18</v>
      </c>
      <c r="AD115" s="102">
        <f t="shared" si="73"/>
        <v>18</v>
      </c>
      <c r="AE115" s="102">
        <f t="shared" si="73"/>
        <v>20</v>
      </c>
      <c r="AF115" s="102">
        <f t="shared" si="73"/>
        <v>22</v>
      </c>
      <c r="AG115" s="102">
        <f t="shared" si="73"/>
        <v>18</v>
      </c>
      <c r="AH115" s="102">
        <f t="shared" si="73"/>
        <v>20</v>
      </c>
      <c r="AI115" s="102">
        <f t="shared" ref="AI115:BJ115" si="74">AI92-AI116</f>
        <v>16</v>
      </c>
      <c r="AJ115" s="102">
        <f t="shared" si="74"/>
        <v>16</v>
      </c>
      <c r="AK115" s="102">
        <f t="shared" si="74"/>
        <v>16</v>
      </c>
      <c r="AL115" s="102">
        <f t="shared" si="74"/>
        <v>10</v>
      </c>
      <c r="AM115" s="102">
        <f t="shared" si="74"/>
        <v>11</v>
      </c>
      <c r="AN115" s="102">
        <f t="shared" si="74"/>
        <v>17</v>
      </c>
      <c r="AO115" s="102">
        <f t="shared" si="74"/>
        <v>19</v>
      </c>
      <c r="AP115" s="102">
        <f t="shared" si="74"/>
        <v>19</v>
      </c>
      <c r="AQ115" s="102">
        <f t="shared" si="74"/>
        <v>21</v>
      </c>
      <c r="AR115" s="102">
        <f t="shared" si="74"/>
        <v>23</v>
      </c>
      <c r="AS115" s="102">
        <f t="shared" si="74"/>
        <v>19</v>
      </c>
      <c r="AT115" s="102">
        <f t="shared" si="74"/>
        <v>21</v>
      </c>
      <c r="AU115" s="102">
        <f t="shared" si="74"/>
        <v>17</v>
      </c>
      <c r="AV115" s="102">
        <f t="shared" si="74"/>
        <v>17</v>
      </c>
      <c r="AW115" s="102">
        <f t="shared" si="74"/>
        <v>17</v>
      </c>
      <c r="AX115" s="102">
        <f t="shared" si="74"/>
        <v>11</v>
      </c>
      <c r="AY115" s="102">
        <f t="shared" si="74"/>
        <v>11</v>
      </c>
      <c r="AZ115" s="102">
        <f t="shared" si="74"/>
        <v>18</v>
      </c>
      <c r="BA115" s="102">
        <f t="shared" si="74"/>
        <v>21</v>
      </c>
      <c r="BB115" s="102">
        <f t="shared" si="74"/>
        <v>21</v>
      </c>
      <c r="BC115" s="102">
        <f t="shared" si="74"/>
        <v>23</v>
      </c>
      <c r="BD115" s="102">
        <f t="shared" si="74"/>
        <v>25</v>
      </c>
      <c r="BE115" s="102">
        <f t="shared" si="74"/>
        <v>21</v>
      </c>
      <c r="BF115" s="102">
        <f t="shared" si="74"/>
        <v>23</v>
      </c>
      <c r="BG115" s="102">
        <f t="shared" si="74"/>
        <v>18</v>
      </c>
      <c r="BH115" s="102">
        <f t="shared" si="74"/>
        <v>18</v>
      </c>
      <c r="BI115" s="102">
        <f t="shared" si="74"/>
        <v>18</v>
      </c>
      <c r="BJ115" s="102">
        <f t="shared" si="74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5">ROUNDUP(+C92*C114,0)</f>
        <v>0</v>
      </c>
      <c r="D116" s="169">
        <f t="shared" si="75"/>
        <v>0</v>
      </c>
      <c r="E116" s="169">
        <f t="shared" si="75"/>
        <v>0</v>
      </c>
      <c r="F116" s="169">
        <f t="shared" si="75"/>
        <v>1</v>
      </c>
      <c r="G116" s="169">
        <f t="shared" si="75"/>
        <v>1</v>
      </c>
      <c r="H116" s="169">
        <f t="shared" si="75"/>
        <v>1</v>
      </c>
      <c r="I116" s="169">
        <f t="shared" si="75"/>
        <v>1</v>
      </c>
      <c r="J116" s="169">
        <f t="shared" si="75"/>
        <v>1</v>
      </c>
      <c r="K116" s="169">
        <f t="shared" si="75"/>
        <v>1</v>
      </c>
      <c r="L116" s="169">
        <f t="shared" si="75"/>
        <v>1</v>
      </c>
      <c r="M116" s="169">
        <f t="shared" si="75"/>
        <v>1</v>
      </c>
      <c r="N116" s="169">
        <f t="shared" si="75"/>
        <v>1</v>
      </c>
      <c r="O116" s="102">
        <f t="shared" si="75"/>
        <v>2</v>
      </c>
      <c r="P116" s="102">
        <f t="shared" si="75"/>
        <v>3</v>
      </c>
      <c r="Q116" s="102">
        <f t="shared" si="75"/>
        <v>3</v>
      </c>
      <c r="R116" s="102">
        <f t="shared" si="75"/>
        <v>3</v>
      </c>
      <c r="S116" s="102">
        <f t="shared" si="75"/>
        <v>3</v>
      </c>
      <c r="T116" s="102">
        <f t="shared" si="75"/>
        <v>3</v>
      </c>
      <c r="U116" s="102">
        <f t="shared" si="75"/>
        <v>3</v>
      </c>
      <c r="V116" s="102">
        <f t="shared" si="75"/>
        <v>3</v>
      </c>
      <c r="W116" s="102">
        <f t="shared" si="75"/>
        <v>3</v>
      </c>
      <c r="X116" s="102">
        <f t="shared" si="75"/>
        <v>3</v>
      </c>
      <c r="Y116" s="102">
        <f t="shared" si="75"/>
        <v>3</v>
      </c>
      <c r="Z116" s="102">
        <f t="shared" si="75"/>
        <v>2</v>
      </c>
      <c r="AA116" s="102">
        <f t="shared" si="75"/>
        <v>5</v>
      </c>
      <c r="AB116" s="102">
        <f t="shared" si="75"/>
        <v>8</v>
      </c>
      <c r="AC116" s="102">
        <f t="shared" si="75"/>
        <v>9</v>
      </c>
      <c r="AD116" s="102">
        <f t="shared" si="75"/>
        <v>9</v>
      </c>
      <c r="AE116" s="102">
        <f t="shared" si="75"/>
        <v>9</v>
      </c>
      <c r="AF116" s="102">
        <f t="shared" si="75"/>
        <v>10</v>
      </c>
      <c r="AG116" s="102">
        <f t="shared" si="75"/>
        <v>9</v>
      </c>
      <c r="AH116" s="102">
        <f t="shared" si="75"/>
        <v>9</v>
      </c>
      <c r="AI116" s="102">
        <f t="shared" ref="AI116:BJ116" si="76">ROUNDUP(+AI92*AI114,0)</f>
        <v>8</v>
      </c>
      <c r="AJ116" s="102">
        <f t="shared" si="76"/>
        <v>8</v>
      </c>
      <c r="AK116" s="102">
        <f t="shared" si="76"/>
        <v>8</v>
      </c>
      <c r="AL116" s="102">
        <f t="shared" si="76"/>
        <v>5</v>
      </c>
      <c r="AM116" s="102">
        <f t="shared" si="76"/>
        <v>5</v>
      </c>
      <c r="AN116" s="102">
        <f t="shared" si="76"/>
        <v>8</v>
      </c>
      <c r="AO116" s="102">
        <f t="shared" si="76"/>
        <v>9</v>
      </c>
      <c r="AP116" s="102">
        <f t="shared" si="76"/>
        <v>9</v>
      </c>
      <c r="AQ116" s="102">
        <f t="shared" si="76"/>
        <v>10</v>
      </c>
      <c r="AR116" s="102">
        <f t="shared" si="76"/>
        <v>11</v>
      </c>
      <c r="AS116" s="102">
        <f t="shared" si="76"/>
        <v>9</v>
      </c>
      <c r="AT116" s="102">
        <f t="shared" si="76"/>
        <v>10</v>
      </c>
      <c r="AU116" s="102">
        <f t="shared" si="76"/>
        <v>8</v>
      </c>
      <c r="AV116" s="102">
        <f t="shared" si="76"/>
        <v>8</v>
      </c>
      <c r="AW116" s="102">
        <f t="shared" si="76"/>
        <v>8</v>
      </c>
      <c r="AX116" s="102">
        <f t="shared" si="76"/>
        <v>5</v>
      </c>
      <c r="AY116" s="102">
        <f t="shared" si="76"/>
        <v>6</v>
      </c>
      <c r="AZ116" s="102">
        <f t="shared" si="76"/>
        <v>9</v>
      </c>
      <c r="BA116" s="102">
        <f t="shared" si="76"/>
        <v>9</v>
      </c>
      <c r="BB116" s="102">
        <f t="shared" si="76"/>
        <v>9</v>
      </c>
      <c r="BC116" s="102">
        <f t="shared" si="76"/>
        <v>10</v>
      </c>
      <c r="BD116" s="102">
        <f t="shared" si="76"/>
        <v>11</v>
      </c>
      <c r="BE116" s="102">
        <f t="shared" si="76"/>
        <v>9</v>
      </c>
      <c r="BF116" s="102">
        <f t="shared" si="76"/>
        <v>10</v>
      </c>
      <c r="BG116" s="102">
        <f t="shared" si="76"/>
        <v>9</v>
      </c>
      <c r="BH116" s="102">
        <f t="shared" si="76"/>
        <v>9</v>
      </c>
      <c r="BI116" s="102">
        <f t="shared" si="76"/>
        <v>9</v>
      </c>
      <c r="BJ116" s="102">
        <f t="shared" si="76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7">C119*(1-C120)</f>
        <v>0</v>
      </c>
      <c r="D121" s="169">
        <f t="shared" si="77"/>
        <v>0</v>
      </c>
      <c r="E121" s="169">
        <f t="shared" si="77"/>
        <v>0</v>
      </c>
      <c r="F121" s="169">
        <f t="shared" si="77"/>
        <v>0</v>
      </c>
      <c r="G121" s="169">
        <f t="shared" si="77"/>
        <v>0</v>
      </c>
      <c r="H121" s="169">
        <f t="shared" si="77"/>
        <v>0</v>
      </c>
      <c r="I121" s="169">
        <f t="shared" si="77"/>
        <v>0</v>
      </c>
      <c r="J121" s="169">
        <f t="shared" si="77"/>
        <v>0</v>
      </c>
      <c r="K121" s="169">
        <f t="shared" si="77"/>
        <v>0</v>
      </c>
      <c r="L121" s="169">
        <f t="shared" si="77"/>
        <v>0</v>
      </c>
      <c r="M121" s="169">
        <f t="shared" si="77"/>
        <v>0</v>
      </c>
      <c r="N121" s="169">
        <f t="shared" si="77"/>
        <v>0</v>
      </c>
      <c r="O121" s="169">
        <f t="shared" si="77"/>
        <v>0</v>
      </c>
      <c r="P121" s="169">
        <f t="shared" si="77"/>
        <v>0</v>
      </c>
      <c r="Q121" s="169">
        <f t="shared" si="77"/>
        <v>0</v>
      </c>
      <c r="R121" s="169">
        <f t="shared" si="77"/>
        <v>0</v>
      </c>
      <c r="S121" s="169">
        <f t="shared" si="77"/>
        <v>0</v>
      </c>
      <c r="T121" s="169">
        <f t="shared" si="77"/>
        <v>0</v>
      </c>
      <c r="U121" s="169">
        <f t="shared" si="77"/>
        <v>0</v>
      </c>
      <c r="V121" s="169">
        <f t="shared" si="77"/>
        <v>0</v>
      </c>
      <c r="W121" s="169">
        <f t="shared" si="77"/>
        <v>0</v>
      </c>
      <c r="X121" s="169">
        <f t="shared" si="77"/>
        <v>0</v>
      </c>
      <c r="Y121" s="169">
        <f t="shared" si="77"/>
        <v>0</v>
      </c>
      <c r="Z121" s="169">
        <f t="shared" si="77"/>
        <v>0</v>
      </c>
      <c r="AA121" s="169">
        <f t="shared" si="77"/>
        <v>0</v>
      </c>
      <c r="AB121" s="169">
        <f t="shared" si="77"/>
        <v>0</v>
      </c>
      <c r="AC121" s="169">
        <f t="shared" si="77"/>
        <v>0</v>
      </c>
      <c r="AD121" s="169">
        <f t="shared" si="77"/>
        <v>0</v>
      </c>
      <c r="AE121" s="169">
        <f t="shared" si="77"/>
        <v>0</v>
      </c>
      <c r="AF121" s="169">
        <f t="shared" si="77"/>
        <v>0</v>
      </c>
      <c r="AG121" s="169">
        <f t="shared" si="77"/>
        <v>0</v>
      </c>
      <c r="AH121" s="169">
        <f t="shared" si="77"/>
        <v>0</v>
      </c>
      <c r="AI121" s="169">
        <f t="shared" si="77"/>
        <v>0</v>
      </c>
      <c r="AJ121" s="169">
        <f t="shared" si="77"/>
        <v>0</v>
      </c>
      <c r="AK121" s="169">
        <f t="shared" si="77"/>
        <v>0</v>
      </c>
      <c r="AL121" s="169">
        <f t="shared" si="77"/>
        <v>0</v>
      </c>
      <c r="AM121" s="90">
        <f t="shared" si="77"/>
        <v>0</v>
      </c>
      <c r="AN121" s="90">
        <f t="shared" si="77"/>
        <v>0</v>
      </c>
      <c r="AO121" s="90">
        <f t="shared" si="77"/>
        <v>0</v>
      </c>
      <c r="AP121" s="90">
        <f t="shared" si="77"/>
        <v>0</v>
      </c>
      <c r="AQ121" s="90">
        <f t="shared" si="77"/>
        <v>0</v>
      </c>
      <c r="AR121" s="90">
        <f t="shared" si="77"/>
        <v>0</v>
      </c>
      <c r="AS121" s="90">
        <f t="shared" si="77"/>
        <v>0</v>
      </c>
      <c r="AT121" s="90">
        <f t="shared" si="77"/>
        <v>0</v>
      </c>
      <c r="AU121" s="90">
        <f t="shared" si="77"/>
        <v>0</v>
      </c>
      <c r="AV121" s="90">
        <f t="shared" si="77"/>
        <v>0</v>
      </c>
      <c r="AW121" s="90">
        <f t="shared" si="77"/>
        <v>0</v>
      </c>
      <c r="AX121" s="90">
        <f t="shared" si="77"/>
        <v>0</v>
      </c>
      <c r="AY121" s="90">
        <f t="shared" si="77"/>
        <v>0</v>
      </c>
      <c r="AZ121" s="90">
        <f t="shared" si="77"/>
        <v>0</v>
      </c>
      <c r="BA121" s="90">
        <f t="shared" si="77"/>
        <v>0</v>
      </c>
      <c r="BB121" s="90">
        <f t="shared" si="77"/>
        <v>0</v>
      </c>
      <c r="BC121" s="90">
        <f t="shared" si="77"/>
        <v>0</v>
      </c>
      <c r="BD121" s="90">
        <f t="shared" si="77"/>
        <v>0</v>
      </c>
      <c r="BE121" s="90">
        <f t="shared" si="77"/>
        <v>0</v>
      </c>
      <c r="BF121" s="90">
        <f t="shared" si="77"/>
        <v>0</v>
      </c>
      <c r="BG121" s="90">
        <f t="shared" si="77"/>
        <v>0</v>
      </c>
      <c r="BH121" s="90">
        <f t="shared" si="77"/>
        <v>0</v>
      </c>
      <c r="BI121" s="90">
        <f t="shared" si="77"/>
        <v>0</v>
      </c>
      <c r="BJ121" s="90">
        <f t="shared" si="77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8">SUM(D121:D122)</f>
        <v>0</v>
      </c>
      <c r="E123" s="63">
        <f t="shared" si="78"/>
        <v>0</v>
      </c>
      <c r="F123" s="63">
        <f t="shared" si="78"/>
        <v>0</v>
      </c>
      <c r="G123" s="63">
        <f t="shared" si="78"/>
        <v>0</v>
      </c>
      <c r="H123" s="63">
        <f t="shared" si="78"/>
        <v>0</v>
      </c>
      <c r="I123" s="63">
        <f t="shared" si="78"/>
        <v>0</v>
      </c>
      <c r="J123" s="63">
        <f t="shared" si="78"/>
        <v>0</v>
      </c>
      <c r="K123" s="63">
        <f t="shared" si="78"/>
        <v>0</v>
      </c>
      <c r="L123" s="63">
        <f t="shared" si="78"/>
        <v>0</v>
      </c>
      <c r="M123" s="63">
        <f t="shared" si="78"/>
        <v>0</v>
      </c>
      <c r="N123" s="63">
        <f t="shared" si="78"/>
        <v>0</v>
      </c>
      <c r="O123" s="63">
        <f t="shared" si="78"/>
        <v>0</v>
      </c>
      <c r="P123" s="63">
        <f t="shared" si="78"/>
        <v>0</v>
      </c>
      <c r="Q123" s="63">
        <f t="shared" si="78"/>
        <v>0</v>
      </c>
      <c r="R123" s="63">
        <f t="shared" si="78"/>
        <v>0</v>
      </c>
      <c r="S123" s="63">
        <f t="shared" si="78"/>
        <v>0</v>
      </c>
      <c r="T123" s="63">
        <f t="shared" si="78"/>
        <v>0</v>
      </c>
      <c r="U123" s="63">
        <f t="shared" si="78"/>
        <v>0</v>
      </c>
      <c r="V123" s="63">
        <f t="shared" si="78"/>
        <v>0</v>
      </c>
      <c r="W123" s="63">
        <f t="shared" si="78"/>
        <v>0</v>
      </c>
      <c r="X123" s="63">
        <f t="shared" si="78"/>
        <v>0</v>
      </c>
      <c r="Y123" s="63">
        <f t="shared" si="78"/>
        <v>0</v>
      </c>
      <c r="Z123" s="63">
        <f t="shared" si="78"/>
        <v>0</v>
      </c>
      <c r="AA123" s="63">
        <f t="shared" si="78"/>
        <v>0</v>
      </c>
      <c r="AB123" s="63">
        <f t="shared" si="78"/>
        <v>0</v>
      </c>
      <c r="AC123" s="63">
        <f t="shared" si="78"/>
        <v>0</v>
      </c>
      <c r="AD123" s="63">
        <f t="shared" si="78"/>
        <v>0</v>
      </c>
      <c r="AE123" s="63">
        <f t="shared" si="78"/>
        <v>0</v>
      </c>
      <c r="AF123" s="63">
        <f t="shared" si="78"/>
        <v>0</v>
      </c>
      <c r="AG123" s="63">
        <f t="shared" si="78"/>
        <v>0</v>
      </c>
      <c r="AH123" s="63">
        <f t="shared" si="78"/>
        <v>0</v>
      </c>
      <c r="AI123" s="63">
        <f t="shared" si="78"/>
        <v>0</v>
      </c>
      <c r="AJ123" s="63">
        <f t="shared" si="78"/>
        <v>0</v>
      </c>
      <c r="AK123" s="63">
        <f t="shared" si="78"/>
        <v>0</v>
      </c>
      <c r="AL123" s="63">
        <f t="shared" si="78"/>
        <v>0</v>
      </c>
      <c r="AM123" s="63">
        <f t="shared" si="78"/>
        <v>0</v>
      </c>
      <c r="AN123" s="63">
        <f t="shared" si="78"/>
        <v>0</v>
      </c>
      <c r="AO123" s="63">
        <f t="shared" si="78"/>
        <v>0</v>
      </c>
      <c r="AP123" s="63">
        <f t="shared" si="78"/>
        <v>0</v>
      </c>
      <c r="AQ123" s="63">
        <f t="shared" si="78"/>
        <v>0</v>
      </c>
      <c r="AR123" s="63">
        <f t="shared" si="78"/>
        <v>0</v>
      </c>
      <c r="AS123" s="63">
        <f t="shared" si="78"/>
        <v>0</v>
      </c>
      <c r="AT123" s="63">
        <f t="shared" si="78"/>
        <v>0</v>
      </c>
      <c r="AU123" s="63">
        <f t="shared" si="78"/>
        <v>0</v>
      </c>
      <c r="AV123" s="63">
        <f t="shared" si="78"/>
        <v>0</v>
      </c>
      <c r="AW123" s="63">
        <f t="shared" si="78"/>
        <v>0</v>
      </c>
      <c r="AX123" s="63">
        <f t="shared" si="78"/>
        <v>0</v>
      </c>
      <c r="AY123" s="63">
        <f t="shared" si="78"/>
        <v>0</v>
      </c>
      <c r="AZ123" s="63">
        <f t="shared" si="78"/>
        <v>0</v>
      </c>
      <c r="BA123" s="63">
        <f t="shared" si="78"/>
        <v>0</v>
      </c>
      <c r="BB123" s="63">
        <f t="shared" si="78"/>
        <v>0</v>
      </c>
      <c r="BC123" s="63">
        <f t="shared" si="78"/>
        <v>0</v>
      </c>
      <c r="BD123" s="63">
        <f t="shared" si="78"/>
        <v>0</v>
      </c>
      <c r="BE123" s="63">
        <f t="shared" si="78"/>
        <v>0</v>
      </c>
      <c r="BF123" s="63">
        <f t="shared" si="78"/>
        <v>0</v>
      </c>
      <c r="BG123" s="63">
        <f t="shared" si="78"/>
        <v>0</v>
      </c>
      <c r="BH123" s="63">
        <f t="shared" si="78"/>
        <v>0</v>
      </c>
      <c r="BI123" s="63">
        <f t="shared" si="78"/>
        <v>0</v>
      </c>
      <c r="BJ123" s="63">
        <f t="shared" si="78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9">SUM(D126:D127)</f>
        <v>0</v>
      </c>
      <c r="E128" s="63">
        <f t="shared" si="79"/>
        <v>0</v>
      </c>
      <c r="F128" s="63">
        <f t="shared" si="79"/>
        <v>2500</v>
      </c>
      <c r="G128" s="63">
        <f t="shared" si="79"/>
        <v>2500</v>
      </c>
      <c r="H128" s="63">
        <f t="shared" si="79"/>
        <v>2500</v>
      </c>
      <c r="I128" s="63">
        <f t="shared" si="79"/>
        <v>2500</v>
      </c>
      <c r="J128" s="63">
        <f t="shared" si="79"/>
        <v>2500</v>
      </c>
      <c r="K128" s="63">
        <f t="shared" si="79"/>
        <v>2500</v>
      </c>
      <c r="L128" s="63">
        <f t="shared" si="79"/>
        <v>2500</v>
      </c>
      <c r="M128" s="63">
        <f t="shared" si="79"/>
        <v>2500</v>
      </c>
      <c r="N128" s="63">
        <f t="shared" si="79"/>
        <v>2500</v>
      </c>
      <c r="O128" s="63">
        <f t="shared" si="79"/>
        <v>5350</v>
      </c>
      <c r="P128" s="63">
        <f t="shared" si="79"/>
        <v>8025</v>
      </c>
      <c r="Q128" s="63">
        <f t="shared" si="79"/>
        <v>8025</v>
      </c>
      <c r="R128" s="63">
        <f t="shared" si="79"/>
        <v>8025</v>
      </c>
      <c r="S128" s="63">
        <f t="shared" si="79"/>
        <v>8025</v>
      </c>
      <c r="T128" s="63">
        <f t="shared" si="79"/>
        <v>8025</v>
      </c>
      <c r="U128" s="63">
        <f t="shared" si="79"/>
        <v>8025</v>
      </c>
      <c r="V128" s="63">
        <f t="shared" si="79"/>
        <v>8025</v>
      </c>
      <c r="W128" s="63">
        <f t="shared" si="79"/>
        <v>8025</v>
      </c>
      <c r="X128" s="63">
        <f t="shared" si="79"/>
        <v>8025</v>
      </c>
      <c r="Y128" s="63">
        <f t="shared" si="79"/>
        <v>8025</v>
      </c>
      <c r="Z128" s="63">
        <f t="shared" si="79"/>
        <v>5350</v>
      </c>
      <c r="AA128" s="63">
        <f t="shared" si="79"/>
        <v>14311.25</v>
      </c>
      <c r="AB128" s="63">
        <f t="shared" si="79"/>
        <v>22898</v>
      </c>
      <c r="AC128" s="63">
        <f t="shared" si="79"/>
        <v>25760.25</v>
      </c>
      <c r="AD128" s="63">
        <f t="shared" si="79"/>
        <v>25760.25</v>
      </c>
      <c r="AE128" s="63">
        <f t="shared" si="79"/>
        <v>25760.25</v>
      </c>
      <c r="AF128" s="63">
        <f t="shared" si="79"/>
        <v>28622.5</v>
      </c>
      <c r="AG128" s="63">
        <f t="shared" si="79"/>
        <v>25760.25</v>
      </c>
      <c r="AH128" s="63">
        <f t="shared" si="79"/>
        <v>25760.25</v>
      </c>
      <c r="AI128" s="63">
        <f t="shared" si="79"/>
        <v>22898</v>
      </c>
      <c r="AJ128" s="63">
        <f t="shared" si="79"/>
        <v>22898</v>
      </c>
      <c r="AK128" s="63">
        <f t="shared" si="79"/>
        <v>22898</v>
      </c>
      <c r="AL128" s="63">
        <f t="shared" si="79"/>
        <v>14311.25</v>
      </c>
      <c r="AM128" s="63">
        <f t="shared" si="79"/>
        <v>15313.0375</v>
      </c>
      <c r="AN128" s="63">
        <f t="shared" si="79"/>
        <v>24500.86</v>
      </c>
      <c r="AO128" s="63">
        <f t="shared" si="79"/>
        <v>27563.467499999999</v>
      </c>
      <c r="AP128" s="63">
        <f t="shared" si="79"/>
        <v>27563.467499999999</v>
      </c>
      <c r="AQ128" s="63">
        <f t="shared" si="79"/>
        <v>30626.075000000001</v>
      </c>
      <c r="AR128" s="63">
        <f t="shared" si="79"/>
        <v>33688.682500000003</v>
      </c>
      <c r="AS128" s="63">
        <f t="shared" si="79"/>
        <v>27563.467499999999</v>
      </c>
      <c r="AT128" s="63">
        <f t="shared" si="79"/>
        <v>30626.075000000001</v>
      </c>
      <c r="AU128" s="63">
        <f t="shared" si="79"/>
        <v>24500.86</v>
      </c>
      <c r="AV128" s="63">
        <f t="shared" si="79"/>
        <v>24500.86</v>
      </c>
      <c r="AW128" s="63">
        <f t="shared" si="79"/>
        <v>24500.86</v>
      </c>
      <c r="AX128" s="63">
        <f t="shared" si="79"/>
        <v>15313.0375</v>
      </c>
      <c r="AY128" s="63">
        <f t="shared" si="79"/>
        <v>19661.940150000002</v>
      </c>
      <c r="AZ128" s="63">
        <f t="shared" si="79"/>
        <v>29492.910225</v>
      </c>
      <c r="BA128" s="63">
        <f t="shared" si="79"/>
        <v>29492.910225</v>
      </c>
      <c r="BB128" s="63">
        <f t="shared" si="79"/>
        <v>29492.910225</v>
      </c>
      <c r="BC128" s="63">
        <f t="shared" si="79"/>
        <v>32769.900249999999</v>
      </c>
      <c r="BD128" s="63">
        <f t="shared" si="79"/>
        <v>36046.890274999998</v>
      </c>
      <c r="BE128" s="63">
        <f t="shared" si="79"/>
        <v>29492.910225</v>
      </c>
      <c r="BF128" s="63">
        <f t="shared" si="79"/>
        <v>32769.900249999999</v>
      </c>
      <c r="BG128" s="63">
        <f t="shared" si="79"/>
        <v>29492.910225</v>
      </c>
      <c r="BH128" s="63">
        <f t="shared" si="79"/>
        <v>29492.910225</v>
      </c>
      <c r="BI128" s="63">
        <f t="shared" si="79"/>
        <v>29492.910225</v>
      </c>
      <c r="BJ128" s="63">
        <f t="shared" si="79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0">D88+D83+D56+D97+D123+D128</f>
        <v>0</v>
      </c>
      <c r="E132" s="63">
        <f t="shared" si="80"/>
        <v>0</v>
      </c>
      <c r="F132" s="63">
        <f t="shared" si="80"/>
        <v>152190</v>
      </c>
      <c r="G132" s="63">
        <f t="shared" si="80"/>
        <v>168570</v>
      </c>
      <c r="H132" s="63">
        <f t="shared" si="80"/>
        <v>184950</v>
      </c>
      <c r="I132" s="63">
        <f t="shared" si="80"/>
        <v>152190</v>
      </c>
      <c r="J132" s="63">
        <f t="shared" si="80"/>
        <v>168570</v>
      </c>
      <c r="K132" s="63">
        <f t="shared" si="80"/>
        <v>133310</v>
      </c>
      <c r="L132" s="63">
        <f t="shared" si="80"/>
        <v>133310</v>
      </c>
      <c r="M132" s="63">
        <f t="shared" si="80"/>
        <v>133310</v>
      </c>
      <c r="N132" s="63">
        <f t="shared" si="80"/>
        <v>79620</v>
      </c>
      <c r="O132" s="63">
        <f t="shared" si="80"/>
        <v>348285</v>
      </c>
      <c r="P132" s="63">
        <f t="shared" si="80"/>
        <v>570310</v>
      </c>
      <c r="Q132" s="63">
        <f t="shared" si="80"/>
        <v>630765</v>
      </c>
      <c r="R132" s="63">
        <f t="shared" si="80"/>
        <v>630765</v>
      </c>
      <c r="S132" s="63">
        <f t="shared" si="80"/>
        <v>693895</v>
      </c>
      <c r="T132" s="63">
        <f t="shared" si="80"/>
        <v>759700</v>
      </c>
      <c r="U132" s="63">
        <f t="shared" si="80"/>
        <v>630765</v>
      </c>
      <c r="V132" s="63">
        <f t="shared" si="80"/>
        <v>693895</v>
      </c>
      <c r="W132" s="63">
        <f t="shared" si="80"/>
        <v>570310</v>
      </c>
      <c r="X132" s="63">
        <f t="shared" si="80"/>
        <v>570310</v>
      </c>
      <c r="Y132" s="63">
        <f t="shared" si="80"/>
        <v>570310</v>
      </c>
      <c r="Z132" s="63">
        <f t="shared" si="80"/>
        <v>348285</v>
      </c>
      <c r="AA132" s="63">
        <f t="shared" si="80"/>
        <v>712127.8</v>
      </c>
      <c r="AB132" s="63">
        <f t="shared" si="80"/>
        <v>1151769.4000000001</v>
      </c>
      <c r="AC132" s="63">
        <f t="shared" si="80"/>
        <v>1298316.6000000001</v>
      </c>
      <c r="AD132" s="63">
        <f t="shared" si="80"/>
        <v>1298316.6000000001</v>
      </c>
      <c r="AE132" s="63">
        <f t="shared" si="80"/>
        <v>1412806.6</v>
      </c>
      <c r="AF132" s="63">
        <f t="shared" si="80"/>
        <v>1559353.8</v>
      </c>
      <c r="AG132" s="63">
        <f t="shared" si="80"/>
        <v>1298316.6000000001</v>
      </c>
      <c r="AH132" s="63">
        <f t="shared" si="80"/>
        <v>1412806.6</v>
      </c>
      <c r="AI132" s="63">
        <f t="shared" si="80"/>
        <v>1151769.4000000001</v>
      </c>
      <c r="AJ132" s="63">
        <f t="shared" si="80"/>
        <v>1151769.4000000001</v>
      </c>
      <c r="AK132" s="63">
        <f t="shared" si="80"/>
        <v>1151769.4000000001</v>
      </c>
      <c r="AL132" s="63">
        <f t="shared" si="80"/>
        <v>712127.8</v>
      </c>
      <c r="AM132" s="63">
        <f t="shared" si="80"/>
        <v>812203.50899999996</v>
      </c>
      <c r="AN132" s="63">
        <f t="shared" si="80"/>
        <v>1304670.7950000002</v>
      </c>
      <c r="AO132" s="63">
        <f t="shared" si="80"/>
        <v>1461476.2990000001</v>
      </c>
      <c r="AP132" s="63">
        <f t="shared" si="80"/>
        <v>1461476.2990000001</v>
      </c>
      <c r="AQ132" s="63">
        <f t="shared" si="80"/>
        <v>1618281.8030000001</v>
      </c>
      <c r="AR132" s="63">
        <f t="shared" si="80"/>
        <v>1775087.307</v>
      </c>
      <c r="AS132" s="63">
        <f t="shared" si="80"/>
        <v>1461476.2990000001</v>
      </c>
      <c r="AT132" s="63">
        <f t="shared" si="80"/>
        <v>1618281.8030000001</v>
      </c>
      <c r="AU132" s="63">
        <f t="shared" si="80"/>
        <v>1304670.7950000002</v>
      </c>
      <c r="AV132" s="63">
        <f t="shared" si="80"/>
        <v>1304670.7950000002</v>
      </c>
      <c r="AW132" s="63">
        <f t="shared" si="80"/>
        <v>1304670.7950000002</v>
      </c>
      <c r="AX132" s="63">
        <f t="shared" si="80"/>
        <v>812203.50899999996</v>
      </c>
      <c r="AY132" s="63">
        <f t="shared" si="80"/>
        <v>926077.3810650002</v>
      </c>
      <c r="AZ132" s="63">
        <f t="shared" si="80"/>
        <v>1483165.6853150001</v>
      </c>
      <c r="BA132" s="63">
        <f t="shared" si="80"/>
        <v>1647670.5845700002</v>
      </c>
      <c r="BB132" s="63">
        <f t="shared" si="80"/>
        <v>1647670.5845700002</v>
      </c>
      <c r="BC132" s="63">
        <f t="shared" si="80"/>
        <v>1839046.8020299999</v>
      </c>
      <c r="BD132" s="63">
        <f t="shared" si="80"/>
        <v>2006828.6913100004</v>
      </c>
      <c r="BE132" s="63">
        <f t="shared" si="80"/>
        <v>1647670.5845700002</v>
      </c>
      <c r="BF132" s="63">
        <f t="shared" si="80"/>
        <v>1839046.8020299999</v>
      </c>
      <c r="BG132" s="63">
        <f t="shared" si="80"/>
        <v>1483165.6853150001</v>
      </c>
      <c r="BH132" s="63">
        <f t="shared" si="80"/>
        <v>1483165.6853150001</v>
      </c>
      <c r="BI132" s="63">
        <f t="shared" si="80"/>
        <v>1483165.6853150001</v>
      </c>
      <c r="BJ132" s="63">
        <f t="shared" si="80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1">D68+D83+D88+D109+D123+D128</f>
        <v>0</v>
      </c>
      <c r="E133" s="63">
        <f t="shared" si="81"/>
        <v>0</v>
      </c>
      <c r="F133" s="63">
        <f t="shared" si="81"/>
        <v>49190</v>
      </c>
      <c r="G133" s="63">
        <f t="shared" si="81"/>
        <v>53070</v>
      </c>
      <c r="H133" s="63">
        <f t="shared" si="81"/>
        <v>56950</v>
      </c>
      <c r="I133" s="63">
        <f t="shared" si="81"/>
        <v>49190</v>
      </c>
      <c r="J133" s="63">
        <f t="shared" si="81"/>
        <v>53070</v>
      </c>
      <c r="K133" s="63">
        <f t="shared" si="81"/>
        <v>42810</v>
      </c>
      <c r="L133" s="63">
        <f t="shared" si="81"/>
        <v>42810</v>
      </c>
      <c r="M133" s="63">
        <f t="shared" si="81"/>
        <v>42810</v>
      </c>
      <c r="N133" s="63">
        <f t="shared" si="81"/>
        <v>27620</v>
      </c>
      <c r="O133" s="63">
        <f t="shared" si="81"/>
        <v>128935</v>
      </c>
      <c r="P133" s="63">
        <f t="shared" si="81"/>
        <v>212930</v>
      </c>
      <c r="Q133" s="63">
        <f t="shared" si="81"/>
        <v>233260</v>
      </c>
      <c r="R133" s="63">
        <f t="shared" si="81"/>
        <v>233260</v>
      </c>
      <c r="S133" s="63">
        <f t="shared" si="81"/>
        <v>255195</v>
      </c>
      <c r="T133" s="63">
        <f t="shared" si="81"/>
        <v>279805</v>
      </c>
      <c r="U133" s="63">
        <f t="shared" si="81"/>
        <v>233260</v>
      </c>
      <c r="V133" s="63">
        <f t="shared" si="81"/>
        <v>255195</v>
      </c>
      <c r="W133" s="63">
        <f t="shared" si="81"/>
        <v>212930</v>
      </c>
      <c r="X133" s="63">
        <f t="shared" si="81"/>
        <v>212930</v>
      </c>
      <c r="Y133" s="63">
        <f t="shared" si="81"/>
        <v>212930</v>
      </c>
      <c r="Z133" s="63">
        <f t="shared" si="81"/>
        <v>128935</v>
      </c>
      <c r="AA133" s="63">
        <f t="shared" si="81"/>
        <v>281014.8</v>
      </c>
      <c r="AB133" s="63">
        <f t="shared" si="81"/>
        <v>453401.85000000003</v>
      </c>
      <c r="AC133" s="63">
        <f t="shared" si="81"/>
        <v>510864.2</v>
      </c>
      <c r="AD133" s="63">
        <f t="shared" si="81"/>
        <v>510864.2</v>
      </c>
      <c r="AE133" s="63">
        <f t="shared" si="81"/>
        <v>551653.05000000005</v>
      </c>
      <c r="AF133" s="63">
        <f t="shared" si="81"/>
        <v>609115.39999999991</v>
      </c>
      <c r="AG133" s="63">
        <f t="shared" si="81"/>
        <v>510864.2</v>
      </c>
      <c r="AH133" s="63">
        <f t="shared" si="81"/>
        <v>551653.05000000005</v>
      </c>
      <c r="AI133" s="63">
        <f t="shared" si="81"/>
        <v>453401.85000000003</v>
      </c>
      <c r="AJ133" s="63">
        <f t="shared" si="81"/>
        <v>453401.85000000003</v>
      </c>
      <c r="AK133" s="63">
        <f t="shared" si="81"/>
        <v>453401.85000000003</v>
      </c>
      <c r="AL133" s="63">
        <f t="shared" si="81"/>
        <v>281014.8</v>
      </c>
      <c r="AM133" s="63">
        <f t="shared" si="81"/>
        <v>317898.65850000002</v>
      </c>
      <c r="AN133" s="63">
        <f t="shared" si="81"/>
        <v>508392.84500000003</v>
      </c>
      <c r="AO133" s="63">
        <f t="shared" si="81"/>
        <v>569644.995</v>
      </c>
      <c r="AP133" s="63">
        <f t="shared" si="81"/>
        <v>569644.995</v>
      </c>
      <c r="AQ133" s="63">
        <f t="shared" si="81"/>
        <v>630897.14500000002</v>
      </c>
      <c r="AR133" s="63">
        <f t="shared" si="81"/>
        <v>692149.29499999981</v>
      </c>
      <c r="AS133" s="63">
        <f t="shared" si="81"/>
        <v>569644.995</v>
      </c>
      <c r="AT133" s="63">
        <f t="shared" si="81"/>
        <v>630897.14500000002</v>
      </c>
      <c r="AU133" s="63">
        <f t="shared" si="81"/>
        <v>508392.84500000003</v>
      </c>
      <c r="AV133" s="63">
        <f t="shared" si="81"/>
        <v>508392.84500000003</v>
      </c>
      <c r="AW133" s="63">
        <f t="shared" si="81"/>
        <v>508392.84500000003</v>
      </c>
      <c r="AX133" s="63">
        <f t="shared" si="81"/>
        <v>317898.65850000002</v>
      </c>
      <c r="AY133" s="63">
        <f t="shared" si="81"/>
        <v>363090.49477000005</v>
      </c>
      <c r="AZ133" s="63">
        <f t="shared" si="81"/>
        <v>579371.83641999983</v>
      </c>
      <c r="BA133" s="63">
        <f t="shared" si="81"/>
        <v>641634.64689500001</v>
      </c>
      <c r="BB133" s="63">
        <f t="shared" si="81"/>
        <v>641634.64689500001</v>
      </c>
      <c r="BC133" s="63">
        <f t="shared" si="81"/>
        <v>714383.82544999989</v>
      </c>
      <c r="BD133" s="63">
        <f t="shared" si="81"/>
        <v>779923.62595000037</v>
      </c>
      <c r="BE133" s="63">
        <f t="shared" si="81"/>
        <v>641634.64689500001</v>
      </c>
      <c r="BF133" s="63">
        <f t="shared" si="81"/>
        <v>714383.82544999989</v>
      </c>
      <c r="BG133" s="63">
        <f t="shared" si="81"/>
        <v>579371.83641999983</v>
      </c>
      <c r="BH133" s="63">
        <f t="shared" si="81"/>
        <v>579371.83641999983</v>
      </c>
      <c r="BI133" s="63">
        <f t="shared" si="81"/>
        <v>579371.83641999983</v>
      </c>
      <c r="BJ133" s="63">
        <f t="shared" si="81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680070.6</v>
      </c>
      <c r="AZ7" s="9">
        <f>'REV-REVCALC_CWS'!AZ17</f>
        <v>1092234.6000000001</v>
      </c>
      <c r="BA7" s="9">
        <f>'REV-REVCALC_CWS'!BA17</f>
        <v>1215883.8</v>
      </c>
      <c r="BB7" s="9">
        <f>'REV-REVCALC_CWS'!BB17</f>
        <v>1215883.8</v>
      </c>
      <c r="BC7" s="9">
        <f>'REV-REVCALC_CWS'!BC17</f>
        <v>1360141.2</v>
      </c>
      <c r="BD7" s="9">
        <f>'REV-REVCALC_CWS'!BD17</f>
        <v>1483790.4000000001</v>
      </c>
      <c r="BE7" s="9">
        <f>'REV-REVCALC_CWS'!BE17</f>
        <v>1215883.8</v>
      </c>
      <c r="BF7" s="9">
        <f>'REV-REVCALC_CWS'!BF17</f>
        <v>1360141.2</v>
      </c>
      <c r="BG7" s="9">
        <f>'REV-REVCALC_CWS'!BG17</f>
        <v>1092234.6000000001</v>
      </c>
      <c r="BH7" s="9">
        <f>'REV-REVCALC_CWS'!BH17</f>
        <v>1092234.6000000001</v>
      </c>
      <c r="BI7" s="9">
        <f>'REV-REVCALC_CWS'!BI17</f>
        <v>1092234.6000000001</v>
      </c>
      <c r="BJ7" s="9">
        <f>'REV-REVCALC_CWS'!BJ17</f>
        <v>680070.6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496891.25000000006</v>
      </c>
      <c r="AC12" s="9">
        <f t="shared" si="0"/>
        <v>561578.72000000009</v>
      </c>
      <c r="AD12" s="9">
        <f t="shared" si="0"/>
        <v>561578.72000000009</v>
      </c>
      <c r="AE12" s="9">
        <f t="shared" si="0"/>
        <v>623404.25</v>
      </c>
      <c r="AF12" s="9">
        <f t="shared" si="0"/>
        <v>688091.72</v>
      </c>
      <c r="AG12" s="9">
        <f t="shared" si="0"/>
        <v>561578.72000000009</v>
      </c>
      <c r="AH12" s="9">
        <f t="shared" si="0"/>
        <v>623404.25</v>
      </c>
      <c r="AI12" s="9">
        <f t="shared" si="0"/>
        <v>496891.25000000006</v>
      </c>
      <c r="AJ12" s="9">
        <f t="shared" si="0"/>
        <v>496891.25000000006</v>
      </c>
      <c r="AK12" s="9">
        <f t="shared" si="0"/>
        <v>496891.25000000006</v>
      </c>
      <c r="AL12" s="9">
        <f t="shared" si="0"/>
        <v>302828.83999999997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6212856.2700000005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167732.50000000003</v>
      </c>
      <c r="AC20" s="9">
        <f>'FIN-P&amp;L_CWS'!AE129</f>
        <v>189486.22</v>
      </c>
      <c r="AD20" s="9">
        <f>'FIN-P&amp;L_CWS'!AF129</f>
        <v>189486.22</v>
      </c>
      <c r="AE20" s="9">
        <f>'FIN-P&amp;L_CWS'!AG129</f>
        <v>208378.00000000006</v>
      </c>
      <c r="AF20" s="9">
        <f>'FIN-P&amp;L_CWS'!AH129</f>
        <v>230131.71999999997</v>
      </c>
      <c r="AG20" s="9">
        <f>'FIN-P&amp;L_CWS'!AI129</f>
        <v>189486.22</v>
      </c>
      <c r="AH20" s="9">
        <f>'FIN-P&amp;L_CWS'!AJ129</f>
        <v>208378.00000000006</v>
      </c>
      <c r="AI20" s="9">
        <f>'FIN-P&amp;L_CWS'!AK129</f>
        <v>167732.50000000003</v>
      </c>
      <c r="AJ20" s="9">
        <f>'FIN-P&amp;L_CWS'!AL129</f>
        <v>167732.50000000003</v>
      </c>
      <c r="AK20" s="9">
        <f>'FIN-P&amp;L_CWS'!AM129</f>
        <v>167732.50000000003</v>
      </c>
      <c r="AL20" s="9">
        <f>'FIN-P&amp;L_CWS'!AN129</f>
        <v>102471.34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9388717.333333334</v>
      </c>
      <c r="D21" s="9">
        <f>'FIN-P&amp;L_CWS'!F205</f>
        <v>9361409</v>
      </c>
      <c r="E21" s="9">
        <f>'FIN-P&amp;L_CWS'!G205</f>
        <v>9364465.666666666</v>
      </c>
      <c r="F21" s="9">
        <f>'FIN-P&amp;L_CWS'!H205</f>
        <v>9373218.0333333332</v>
      </c>
      <c r="G21" s="9">
        <f>'FIN-P&amp;L_CWS'!I205</f>
        <v>9408974.4333333336</v>
      </c>
      <c r="H21" s="9">
        <f>'FIN-P&amp;L_CWS'!J205</f>
        <v>9410200.833333334</v>
      </c>
      <c r="I21" s="9">
        <f>'FIN-P&amp;L_CWS'!K205</f>
        <v>9442758.0333333332</v>
      </c>
      <c r="J21" s="9">
        <f>'FIN-P&amp;L_CWS'!L205</f>
        <v>9410034.4333333336</v>
      </c>
      <c r="K21" s="9">
        <f>'FIN-P&amp;L_CWS'!M205</f>
        <v>9404116.6333333347</v>
      </c>
      <c r="L21" s="9">
        <f>'FIN-P&amp;L_CWS'!N205</f>
        <v>9391981.6333333347</v>
      </c>
      <c r="M21" s="9">
        <f>'FIN-P&amp;L_CWS'!O205</f>
        <v>9378006.6333333347</v>
      </c>
      <c r="N21" s="9">
        <f>'FIN-P&amp;L_CWS'!P205</f>
        <v>9377635.9333333336</v>
      </c>
      <c r="O21" s="9">
        <f>'FIN-P&amp;L_CWS'!Q205</f>
        <v>10829222.008333335</v>
      </c>
      <c r="P21" s="9">
        <f>'FIN-P&amp;L_CWS'!R205</f>
        <v>10825936.858333334</v>
      </c>
      <c r="Q21" s="9">
        <f>'FIN-P&amp;L_CWS'!S205</f>
        <v>10825996.758333335</v>
      </c>
      <c r="R21" s="9">
        <f>'FIN-P&amp;L_CWS'!T205</f>
        <v>10845061.758333335</v>
      </c>
      <c r="S21" s="9">
        <f>'FIN-P&amp;L_CWS'!U205</f>
        <v>10829754.808333334</v>
      </c>
      <c r="T21" s="9">
        <f>'FIN-P&amp;L_CWS'!V205</f>
        <v>10835203.108333334</v>
      </c>
      <c r="U21" s="9">
        <f>'FIN-P&amp;L_CWS'!W205</f>
        <v>9835668.4250000007</v>
      </c>
      <c r="V21" s="9">
        <f>'FIN-P&amp;L_CWS'!X205</f>
        <v>9836681.4749999996</v>
      </c>
      <c r="W21" s="9">
        <f>'FIN-P&amp;L_CWS'!Y205</f>
        <v>9832543.5250000004</v>
      </c>
      <c r="X21" s="9">
        <f>'FIN-P&amp;L_CWS'!Z205</f>
        <v>9851058.5250000004</v>
      </c>
      <c r="Y21" s="9">
        <f>'FIN-P&amp;L_CWS'!AA205</f>
        <v>9832543.5250000004</v>
      </c>
      <c r="Z21" s="9">
        <f>'FIN-P&amp;L_CWS'!AB205</f>
        <v>9833233.6750000007</v>
      </c>
      <c r="AA21" s="9">
        <f>'FIN-P&amp;L_CWS'!AC205</f>
        <v>8299657.3904583333</v>
      </c>
      <c r="AB21" s="9">
        <f>'FIN-P&amp;L_CWS'!AD205</f>
        <v>8304666.2466249997</v>
      </c>
      <c r="AC21" s="9">
        <f>'FIN-P&amp;L_CWS'!AE205</f>
        <v>8300263.6152250012</v>
      </c>
      <c r="AD21" s="9">
        <f>'FIN-P&amp;L_CWS'!AF205</f>
        <v>8322368.6152250012</v>
      </c>
      <c r="AE21" s="9">
        <f>'FIN-P&amp;L_CWS'!AG205</f>
        <v>8301482.9616250005</v>
      </c>
      <c r="AF21" s="9">
        <f>'FIN-P&amp;L_CWS'!AH205</f>
        <v>8309500.3302250002</v>
      </c>
      <c r="AG21" s="9">
        <f>'FIN-P&amp;L_CWS'!AI205</f>
        <v>8301618.6152250012</v>
      </c>
      <c r="AH21" s="9">
        <f>'FIN-P&amp;L_CWS'!AJ205</f>
        <v>8305282.9616250005</v>
      </c>
      <c r="AI21" s="9">
        <f>'FIN-P&amp;L_CWS'!AK205</f>
        <v>8298546.2466249997</v>
      </c>
      <c r="AJ21" s="9">
        <f>'FIN-P&amp;L_CWS'!AL205</f>
        <v>8319151.2466249997</v>
      </c>
      <c r="AK21" s="9">
        <f>'FIN-P&amp;L_CWS'!AM205</f>
        <v>8298546.2466249997</v>
      </c>
      <c r="AL21" s="9">
        <f>'FIN-P&amp;L_CWS'!AN205</f>
        <v>8296644.1408250006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-9388717.333333334</v>
      </c>
      <c r="D22" s="9">
        <f>'FIN-P&amp;L_CWS'!F207</f>
        <v>-9361409</v>
      </c>
      <c r="E22" s="9">
        <f>'FIN-P&amp;L_CWS'!G207</f>
        <v>-9364465.666666666</v>
      </c>
      <c r="F22" s="9">
        <f>'FIN-P&amp;L_CWS'!H207</f>
        <v>-9348818.0333333332</v>
      </c>
      <c r="G22" s="9">
        <f>'FIN-P&amp;L_CWS'!I207</f>
        <v>-9380694.4333333336</v>
      </c>
      <c r="H22" s="9">
        <f>'FIN-P&amp;L_CWS'!J207</f>
        <v>-9378040.833333334</v>
      </c>
      <c r="I22" s="9">
        <f>'FIN-P&amp;L_CWS'!K207</f>
        <v>-9418358.0333333332</v>
      </c>
      <c r="J22" s="9">
        <f>'FIN-P&amp;L_CWS'!L207</f>
        <v>-9381754.4333333336</v>
      </c>
      <c r="K22" s="9">
        <f>'FIN-P&amp;L_CWS'!M207</f>
        <v>-9386096.6333333347</v>
      </c>
      <c r="L22" s="9">
        <f>'FIN-P&amp;L_CWS'!N207</f>
        <v>-9373961.6333333347</v>
      </c>
      <c r="M22" s="9">
        <f>'FIN-P&amp;L_CWS'!O207</f>
        <v>-9359986.6333333347</v>
      </c>
      <c r="N22" s="9">
        <f>'FIN-P&amp;L_CWS'!P207</f>
        <v>-9367375.9333333336</v>
      </c>
      <c r="O22" s="9">
        <f>'FIN-P&amp;L_CWS'!Q207</f>
        <v>-10756462.008333335</v>
      </c>
      <c r="P22" s="9">
        <f>'FIN-P&amp;L_CWS'!R207</f>
        <v>-10712516.858333334</v>
      </c>
      <c r="Q22" s="9">
        <f>'FIN-P&amp;L_CWS'!S207</f>
        <v>-10692246.758333335</v>
      </c>
      <c r="R22" s="9">
        <f>'FIN-P&amp;L_CWS'!T207</f>
        <v>-10711311.758333335</v>
      </c>
      <c r="S22" s="9">
        <f>'FIN-P&amp;L_CWS'!U207</f>
        <v>-10684234.808333334</v>
      </c>
      <c r="T22" s="9">
        <f>'FIN-P&amp;L_CWS'!V207</f>
        <v>-10675238.108333334</v>
      </c>
      <c r="U22" s="9">
        <f>'FIN-P&amp;L_CWS'!W207</f>
        <v>-9701918.4250000007</v>
      </c>
      <c r="V22" s="9">
        <f>'FIN-P&amp;L_CWS'!X207</f>
        <v>-9691161.4749999996</v>
      </c>
      <c r="W22" s="9">
        <f>'FIN-P&amp;L_CWS'!Y207</f>
        <v>-9719123.5250000004</v>
      </c>
      <c r="X22" s="9">
        <f>'FIN-P&amp;L_CWS'!Z207</f>
        <v>-9737638.5250000004</v>
      </c>
      <c r="Y22" s="9">
        <f>'FIN-P&amp;L_CWS'!AA207</f>
        <v>-9719123.5250000004</v>
      </c>
      <c r="Z22" s="9">
        <f>'FIN-P&amp;L_CWS'!AB207</f>
        <v>-9760473.6750000007</v>
      </c>
      <c r="AA22" s="9">
        <f>'FIN-P&amp;L_CWS'!AC207</f>
        <v>-8197188.8404583335</v>
      </c>
      <c r="AB22" s="9">
        <f>'FIN-P&amp;L_CWS'!AD207</f>
        <v>-8136933.7466249997</v>
      </c>
      <c r="AC22" s="9">
        <f>'FIN-P&amp;L_CWS'!AE207</f>
        <v>-8110777.3952250015</v>
      </c>
      <c r="AD22" s="9">
        <f>'FIN-P&amp;L_CWS'!AF207</f>
        <v>-8132882.3952250015</v>
      </c>
      <c r="AE22" s="9">
        <f>'FIN-P&amp;L_CWS'!AG207</f>
        <v>-8093104.9616250005</v>
      </c>
      <c r="AF22" s="9">
        <f>'FIN-P&amp;L_CWS'!AH207</f>
        <v>-8079368.6102250004</v>
      </c>
      <c r="AG22" s="9">
        <f>'FIN-P&amp;L_CWS'!AI207</f>
        <v>-8112132.3952250015</v>
      </c>
      <c r="AH22" s="9">
        <f>'FIN-P&amp;L_CWS'!AJ207</f>
        <v>-8096904.9616250005</v>
      </c>
      <c r="AI22" s="9">
        <f>'FIN-P&amp;L_CWS'!AK207</f>
        <v>-8130813.7466249997</v>
      </c>
      <c r="AJ22" s="9">
        <f>'FIN-P&amp;L_CWS'!AL207</f>
        <v>-8151418.7466249997</v>
      </c>
      <c r="AK22" s="9">
        <f>'FIN-P&amp;L_CWS'!AM207</f>
        <v>-8130813.7466249997</v>
      </c>
      <c r="AL22" s="9">
        <f>'FIN-P&amp;L_CWS'!AN207</f>
        <v>-8194172.8008250007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-9417309.333333334</v>
      </c>
      <c r="D23" s="9">
        <f>'FIN-P&amp;L_CWS'!F208</f>
        <v>-18778718.333333336</v>
      </c>
      <c r="E23" s="9">
        <f>'FIN-P&amp;L_CWS'!G208</f>
        <v>-28143184</v>
      </c>
      <c r="F23" s="9">
        <f>'FIN-P&amp;L_CWS'!H208</f>
        <v>-37492002.033333331</v>
      </c>
      <c r="G23" s="9">
        <f>'FIN-P&amp;L_CWS'!I208</f>
        <v>-46872696.466666669</v>
      </c>
      <c r="H23" s="9">
        <f>'FIN-P&amp;L_CWS'!J208</f>
        <v>-56250737.300000004</v>
      </c>
      <c r="I23" s="9">
        <f>'FIN-P&amp;L_CWS'!K208</f>
        <v>-65669095.333333336</v>
      </c>
      <c r="J23" s="9">
        <f>'FIN-P&amp;L_CWS'!L208</f>
        <v>-75050849.766666666</v>
      </c>
      <c r="K23" s="9">
        <f>'FIN-P&amp;L_CWS'!M208</f>
        <v>-84436946.400000006</v>
      </c>
      <c r="L23" s="9">
        <f>'FIN-P&amp;L_CWS'!N208</f>
        <v>-93810908.033333346</v>
      </c>
      <c r="M23" s="9">
        <f>'FIN-P&amp;L_CWS'!O208</f>
        <v>-103170894.66666669</v>
      </c>
      <c r="N23" s="9">
        <f>'FIN-P&amp;L_CWS'!P208</f>
        <v>-112538270.60000002</v>
      </c>
      <c r="O23" s="9">
        <f>'FIN-P&amp;L_CWS'!Q208</f>
        <v>-123294732.60833336</v>
      </c>
      <c r="P23" s="9">
        <f>'FIN-P&amp;L_CWS'!R208</f>
        <v>-134007249.4666667</v>
      </c>
      <c r="Q23" s="9">
        <f>'FIN-P&amp;L_CWS'!S208</f>
        <v>-144699496.22500002</v>
      </c>
      <c r="R23" s="9">
        <f>'FIN-P&amp;L_CWS'!T208</f>
        <v>-155410807.98333335</v>
      </c>
      <c r="S23" s="9">
        <f>'FIN-P&amp;L_CWS'!U208</f>
        <v>-166095042.79166669</v>
      </c>
      <c r="T23" s="9">
        <f>'FIN-P&amp;L_CWS'!V208</f>
        <v>-176770280.90000004</v>
      </c>
      <c r="U23" s="9">
        <f>'FIN-P&amp;L_CWS'!W208</f>
        <v>-186472199.32500005</v>
      </c>
      <c r="V23" s="9">
        <f>'FIN-P&amp;L_CWS'!X208</f>
        <v>-196163360.80000004</v>
      </c>
      <c r="W23" s="9">
        <f>'FIN-P&amp;L_CWS'!Y208</f>
        <v>-205882484.32500005</v>
      </c>
      <c r="X23" s="9">
        <f>'FIN-P&amp;L_CWS'!Z208</f>
        <v>-215620122.85000005</v>
      </c>
      <c r="Y23" s="9">
        <f>'FIN-P&amp;L_CWS'!AA208</f>
        <v>-225339246.37500006</v>
      </c>
      <c r="Z23" s="9">
        <f>'FIN-P&amp;L_CWS'!AB208</f>
        <v>-235099720.05000007</v>
      </c>
      <c r="AA23" s="9">
        <f>'FIN-P&amp;L_CWS'!AC208</f>
        <v>-243296908.89045841</v>
      </c>
      <c r="AB23" s="9">
        <f>'FIN-P&amp;L_CWS'!AD208</f>
        <v>-251433842.63708341</v>
      </c>
      <c r="AC23" s="9">
        <f>'FIN-P&amp;L_CWS'!AE208</f>
        <v>-259544620.0323084</v>
      </c>
      <c r="AD23" s="9">
        <f>'FIN-P&amp;L_CWS'!AF208</f>
        <v>-267677502.42753339</v>
      </c>
      <c r="AE23" s="9">
        <f>'FIN-P&amp;L_CWS'!AG208</f>
        <v>-275770607.38915837</v>
      </c>
      <c r="AF23" s="9">
        <f>'FIN-P&amp;L_CWS'!AH208</f>
        <v>-283849975.99938339</v>
      </c>
      <c r="AG23" s="9">
        <f>'FIN-P&amp;L_CWS'!AI208</f>
        <v>-291962108.39460838</v>
      </c>
      <c r="AH23" s="9">
        <f>'FIN-P&amp;L_CWS'!AJ208</f>
        <v>-300059013.35623336</v>
      </c>
      <c r="AI23" s="9">
        <f>'FIN-P&amp;L_CWS'!AK208</f>
        <v>-308189827.10285836</v>
      </c>
      <c r="AJ23" s="9">
        <f>'FIN-P&amp;L_CWS'!AL208</f>
        <v>-316341245.84948337</v>
      </c>
      <c r="AK23" s="9">
        <f>'FIN-P&amp;L_CWS'!AM208</f>
        <v>-324472059.59610838</v>
      </c>
      <c r="AL23" s="9">
        <f>'FIN-P&amp;L_CWS'!AN208</f>
        <v>-332666232.39693338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680070.6</v>
      </c>
      <c r="AZ14" s="97">
        <f>'COGS-PRICE-MARGIN_CWS'!$B104*AZ13</f>
        <v>1092234.6000000001</v>
      </c>
      <c r="BA14" s="97">
        <f>'COGS-PRICE-MARGIN_CWS'!$B104*BA13</f>
        <v>1215883.8</v>
      </c>
      <c r="BB14" s="97">
        <f>'COGS-PRICE-MARGIN_CWS'!$B104*BB13</f>
        <v>1215883.8</v>
      </c>
      <c r="BC14" s="97">
        <f>'COGS-PRICE-MARGIN_CWS'!$B104*BC13</f>
        <v>1360141.2</v>
      </c>
      <c r="BD14" s="97">
        <f>'COGS-PRICE-MARGIN_CWS'!$B104*BD13</f>
        <v>1483790.4000000001</v>
      </c>
      <c r="BE14" s="97">
        <f>'COGS-PRICE-MARGIN_CWS'!$B104*BE13</f>
        <v>1215883.8</v>
      </c>
      <c r="BF14" s="97">
        <f>'COGS-PRICE-MARGIN_CWS'!$B104*BF13</f>
        <v>1360141.2</v>
      </c>
      <c r="BG14" s="97">
        <f>'COGS-PRICE-MARGIN_CWS'!$B104*BG13</f>
        <v>1092234.6000000001</v>
      </c>
      <c r="BH14" s="97">
        <f>'COGS-PRICE-MARGIN_CWS'!$B104*BH13</f>
        <v>1092234.6000000001</v>
      </c>
      <c r="BI14" s="97">
        <f>'COGS-PRICE-MARGIN_CWS'!$B104*BI13</f>
        <v>1092234.6000000001</v>
      </c>
      <c r="BJ14" s="97">
        <f>'COGS-PRICE-MARGIN_CWS'!$B104*BJ13</f>
        <v>680070.6</v>
      </c>
      <c r="BK14" s="118" t="e">
        <f>SUM(C14:BJ14)</f>
        <v>#VALUE!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288514.8</v>
      </c>
      <c r="AB17" s="99">
        <f t="shared" si="6"/>
        <v>473988.60000000003</v>
      </c>
      <c r="AC17" s="99">
        <f t="shared" si="6"/>
        <v>535813.20000000007</v>
      </c>
      <c r="AD17" s="99">
        <f t="shared" si="6"/>
        <v>535813.20000000007</v>
      </c>
      <c r="AE17" s="99">
        <f t="shared" si="6"/>
        <v>597637.80000000005</v>
      </c>
      <c r="AF17" s="99">
        <f t="shared" si="6"/>
        <v>659462.40000000002</v>
      </c>
      <c r="AG17" s="99">
        <f t="shared" si="6"/>
        <v>535813.20000000007</v>
      </c>
      <c r="AH17" s="99">
        <f t="shared" si="6"/>
        <v>597637.80000000005</v>
      </c>
      <c r="AI17" s="99">
        <f t="shared" ref="AI17:BJ17" si="7">AI14*(1-AI15)</f>
        <v>473988.60000000003</v>
      </c>
      <c r="AJ17" s="99">
        <f t="shared" si="7"/>
        <v>473988.60000000003</v>
      </c>
      <c r="AK17" s="99">
        <f t="shared" si="7"/>
        <v>473988.60000000003</v>
      </c>
      <c r="AL17" s="99">
        <f t="shared" si="7"/>
        <v>288514.8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680070.6</v>
      </c>
      <c r="AZ17" s="99">
        <f t="shared" si="7"/>
        <v>1092234.6000000001</v>
      </c>
      <c r="BA17" s="99">
        <f t="shared" si="7"/>
        <v>1215883.8</v>
      </c>
      <c r="BB17" s="99">
        <f t="shared" si="7"/>
        <v>1215883.8</v>
      </c>
      <c r="BC17" s="99">
        <f t="shared" si="7"/>
        <v>1360141.2</v>
      </c>
      <c r="BD17" s="99">
        <f t="shared" si="7"/>
        <v>1483790.4000000001</v>
      </c>
      <c r="BE17" s="99">
        <f t="shared" si="7"/>
        <v>1215883.8</v>
      </c>
      <c r="BF17" s="99">
        <f t="shared" si="7"/>
        <v>1360141.2</v>
      </c>
      <c r="BG17" s="99">
        <f t="shared" si="7"/>
        <v>1092234.6000000001</v>
      </c>
      <c r="BH17" s="99">
        <f t="shared" si="7"/>
        <v>1092234.6000000001</v>
      </c>
      <c r="BI17" s="99">
        <f t="shared" si="7"/>
        <v>1092234.6000000001</v>
      </c>
      <c r="BJ17" s="99">
        <f t="shared" si="7"/>
        <v>680070.6</v>
      </c>
      <c r="BK17" s="118" t="e">
        <f>SUM(C17:BJ17)</f>
        <v>#VALUE!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453380.4</v>
      </c>
      <c r="AZ21" s="97">
        <f>'COGS-PRICE-MARGIN_CWS'!$E104*AZ13</f>
        <v>728156.4</v>
      </c>
      <c r="BA21" s="97">
        <f>'COGS-PRICE-MARGIN_CWS'!$E104*BA13</f>
        <v>810589.20000000007</v>
      </c>
      <c r="BB21" s="97">
        <f>'COGS-PRICE-MARGIN_CWS'!$E104*BB13</f>
        <v>810589.20000000007</v>
      </c>
      <c r="BC21" s="97">
        <f>'COGS-PRICE-MARGIN_CWS'!$E104*BC13</f>
        <v>906760.8</v>
      </c>
      <c r="BD21" s="97">
        <f>'COGS-PRICE-MARGIN_CWS'!$E104*BD13</f>
        <v>989193.60000000009</v>
      </c>
      <c r="BE21" s="97">
        <f>'COGS-PRICE-MARGIN_CWS'!$E104*BE13</f>
        <v>810589.20000000007</v>
      </c>
      <c r="BF21" s="97">
        <f>'COGS-PRICE-MARGIN_CWS'!$E104*BF13</f>
        <v>906760.8</v>
      </c>
      <c r="BG21" s="97">
        <f>'COGS-PRICE-MARGIN_CWS'!$E104*BG13</f>
        <v>728156.4</v>
      </c>
      <c r="BH21" s="97">
        <f>'COGS-PRICE-MARGIN_CWS'!$E104*BH13</f>
        <v>728156.4</v>
      </c>
      <c r="BI21" s="97">
        <f>'COGS-PRICE-MARGIN_CWS'!$E104*BI13</f>
        <v>728156.4</v>
      </c>
      <c r="BJ21" s="97">
        <f>'COGS-PRICE-MARGIN_CWS'!$E104*BJ13</f>
        <v>453380.4</v>
      </c>
      <c r="BK21" s="118">
        <f>SUM(C21:BJ21)</f>
        <v>16458871.600000001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18890.850000000002</v>
      </c>
      <c r="AZ22" s="97">
        <f>'COGS-PRICE-MARGIN_CWS'!$E105*AZ13</f>
        <v>30339.850000000002</v>
      </c>
      <c r="BA22" s="97">
        <f>'COGS-PRICE-MARGIN_CWS'!$E105*BA13</f>
        <v>33774.550000000003</v>
      </c>
      <c r="BB22" s="97">
        <f>'COGS-PRICE-MARGIN_CWS'!$E105*BB13</f>
        <v>33774.550000000003</v>
      </c>
      <c r="BC22" s="97">
        <f>'COGS-PRICE-MARGIN_CWS'!$E105*BC13</f>
        <v>37781.700000000004</v>
      </c>
      <c r="BD22" s="97">
        <f>'COGS-PRICE-MARGIN_CWS'!$E105*BD13</f>
        <v>41216.400000000001</v>
      </c>
      <c r="BE22" s="97">
        <f>'COGS-PRICE-MARGIN_CWS'!$E105*BE13</f>
        <v>33774.550000000003</v>
      </c>
      <c r="BF22" s="97">
        <f>'COGS-PRICE-MARGIN_CWS'!$E105*BF13</f>
        <v>37781.700000000004</v>
      </c>
      <c r="BG22" s="97">
        <f>'COGS-PRICE-MARGIN_CWS'!$E105*BG13</f>
        <v>30339.850000000002</v>
      </c>
      <c r="BH22" s="97">
        <f>'COGS-PRICE-MARGIN_CWS'!$E105*BH13</f>
        <v>30339.850000000002</v>
      </c>
      <c r="BI22" s="97">
        <f>'COGS-PRICE-MARGIN_CWS'!$E105*BI13</f>
        <v>30339.850000000002</v>
      </c>
      <c r="BJ22" s="97">
        <f>'COGS-PRICE-MARGIN_CWS'!$E105*BJ13</f>
        <v>18890.850000000002</v>
      </c>
      <c r="BK22" s="118">
        <f>SUM(C22:BJ22)</f>
        <v>680240.14999999979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200357.5</v>
      </c>
      <c r="AB26" s="99">
        <f t="shared" ref="AB26:BJ26" si="10">SUM(AB21:AB24)</f>
        <v>329158.75</v>
      </c>
      <c r="AC26" s="99">
        <f t="shared" si="10"/>
        <v>372092.50000000006</v>
      </c>
      <c r="AD26" s="99">
        <f t="shared" si="10"/>
        <v>372092.50000000006</v>
      </c>
      <c r="AE26" s="99">
        <f t="shared" si="10"/>
        <v>415026.25</v>
      </c>
      <c r="AF26" s="99">
        <f t="shared" si="10"/>
        <v>457960.00000000006</v>
      </c>
      <c r="AG26" s="99">
        <f t="shared" si="10"/>
        <v>372092.50000000006</v>
      </c>
      <c r="AH26" s="99">
        <f t="shared" si="10"/>
        <v>415026.25</v>
      </c>
      <c r="AI26" s="99">
        <f t="shared" si="10"/>
        <v>329158.75</v>
      </c>
      <c r="AJ26" s="99">
        <f t="shared" si="10"/>
        <v>329158.75</v>
      </c>
      <c r="AK26" s="99">
        <f t="shared" si="10"/>
        <v>329158.75</v>
      </c>
      <c r="AL26" s="99">
        <f t="shared" si="10"/>
        <v>200357.5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472271.25</v>
      </c>
      <c r="AZ26" s="99">
        <f t="shared" si="10"/>
        <v>758496.25</v>
      </c>
      <c r="BA26" s="99">
        <f t="shared" si="10"/>
        <v>844363.75000000012</v>
      </c>
      <c r="BB26" s="99">
        <f t="shared" si="10"/>
        <v>844363.75000000012</v>
      </c>
      <c r="BC26" s="99">
        <f t="shared" si="10"/>
        <v>944542.5</v>
      </c>
      <c r="BD26" s="99">
        <f t="shared" si="10"/>
        <v>1030410.0000000001</v>
      </c>
      <c r="BE26" s="99">
        <f t="shared" si="10"/>
        <v>844363.75000000012</v>
      </c>
      <c r="BF26" s="99">
        <f t="shared" si="10"/>
        <v>944542.5</v>
      </c>
      <c r="BG26" s="99">
        <f t="shared" si="10"/>
        <v>758496.25</v>
      </c>
      <c r="BH26" s="99">
        <f t="shared" si="10"/>
        <v>758496.25</v>
      </c>
      <c r="BI26" s="99">
        <f t="shared" si="10"/>
        <v>758496.25</v>
      </c>
      <c r="BJ26" s="99">
        <f t="shared" si="10"/>
        <v>472271.25</v>
      </c>
      <c r="BK26" s="118">
        <f>SUM(C26:BJ26)</f>
        <v>17937759.75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88157.299999999988</v>
      </c>
      <c r="AB28" s="99">
        <f t="shared" si="11"/>
        <v>144829.85000000003</v>
      </c>
      <c r="AC28" s="99">
        <f t="shared" si="11"/>
        <v>163720.70000000001</v>
      </c>
      <c r="AD28" s="99">
        <f t="shared" si="11"/>
        <v>163720.70000000001</v>
      </c>
      <c r="AE28" s="99">
        <f t="shared" si="11"/>
        <v>182611.55000000005</v>
      </c>
      <c r="AF28" s="99">
        <f t="shared" si="11"/>
        <v>201502.39999999997</v>
      </c>
      <c r="AG28" s="99">
        <f t="shared" si="11"/>
        <v>163720.70000000001</v>
      </c>
      <c r="AH28" s="99">
        <f t="shared" si="11"/>
        <v>182611.55000000005</v>
      </c>
      <c r="AI28" s="99">
        <f t="shared" ref="AI28:BJ28" si="12">AI17-AI26</f>
        <v>144829.85000000003</v>
      </c>
      <c r="AJ28" s="99">
        <f t="shared" si="12"/>
        <v>144829.85000000003</v>
      </c>
      <c r="AK28" s="99">
        <f t="shared" si="12"/>
        <v>144829.85000000003</v>
      </c>
      <c r="AL28" s="99">
        <f t="shared" si="12"/>
        <v>88157.299999999988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207799.34999999998</v>
      </c>
      <c r="AZ28" s="99">
        <f t="shared" si="12"/>
        <v>333738.35000000009</v>
      </c>
      <c r="BA28" s="99">
        <f t="shared" si="12"/>
        <v>371520.04999999993</v>
      </c>
      <c r="BB28" s="99">
        <f t="shared" si="12"/>
        <v>371520.04999999993</v>
      </c>
      <c r="BC28" s="99">
        <f t="shared" si="12"/>
        <v>415598.69999999995</v>
      </c>
      <c r="BD28" s="99">
        <f t="shared" si="12"/>
        <v>453380.4</v>
      </c>
      <c r="BE28" s="99">
        <f t="shared" si="12"/>
        <v>371520.04999999993</v>
      </c>
      <c r="BF28" s="99">
        <f t="shared" si="12"/>
        <v>415598.69999999995</v>
      </c>
      <c r="BG28" s="99">
        <f t="shared" si="12"/>
        <v>333738.35000000009</v>
      </c>
      <c r="BH28" s="99">
        <f t="shared" si="12"/>
        <v>333738.35000000009</v>
      </c>
      <c r="BI28" s="99">
        <f t="shared" si="12"/>
        <v>333738.35000000009</v>
      </c>
      <c r="BJ28" s="99">
        <f t="shared" si="12"/>
        <v>207799.34999999998</v>
      </c>
      <c r="BK28" s="118" t="e">
        <f>SUM(C28:BJ28)</f>
        <v>#VALUE!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0.30555555555555552</v>
      </c>
      <c r="AB29" s="100">
        <f t="shared" si="13"/>
        <v>0.30555555555555558</v>
      </c>
      <c r="AC29" s="100">
        <f t="shared" si="13"/>
        <v>0.30555555555555552</v>
      </c>
      <c r="AD29" s="100">
        <f t="shared" si="13"/>
        <v>0.30555555555555552</v>
      </c>
      <c r="AE29" s="100">
        <f t="shared" si="13"/>
        <v>0.30555555555555564</v>
      </c>
      <c r="AF29" s="100">
        <f t="shared" si="13"/>
        <v>0.30555555555555547</v>
      </c>
      <c r="AG29" s="100">
        <f t="shared" si="13"/>
        <v>0.30555555555555552</v>
      </c>
      <c r="AH29" s="100">
        <f t="shared" si="13"/>
        <v>0.30555555555555564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0.30555555555555552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0.30555555555555552</v>
      </c>
      <c r="AZ29" s="100">
        <f t="shared" si="13"/>
        <v>0.30555555555555564</v>
      </c>
      <c r="BA29" s="100">
        <f t="shared" si="13"/>
        <v>0.30555555555555547</v>
      </c>
      <c r="BB29" s="100">
        <f t="shared" si="13"/>
        <v>0.30555555555555547</v>
      </c>
      <c r="BC29" s="100">
        <f t="shared" si="13"/>
        <v>0.30555555555555552</v>
      </c>
      <c r="BD29" s="100">
        <f t="shared" si="13"/>
        <v>0.30555555555555552</v>
      </c>
      <c r="BE29" s="100">
        <f t="shared" si="13"/>
        <v>0.30555555555555547</v>
      </c>
      <c r="BF29" s="100">
        <f t="shared" si="13"/>
        <v>0.30555555555555552</v>
      </c>
      <c r="BG29" s="100">
        <f t="shared" si="13"/>
        <v>0.30555555555555564</v>
      </c>
      <c r="BH29" s="100">
        <f t="shared" si="13"/>
        <v>0.30555555555555564</v>
      </c>
      <c r="BI29" s="100">
        <f t="shared" si="13"/>
        <v>0.30555555555555564</v>
      </c>
      <c r="BJ29" s="100">
        <f t="shared" si="13"/>
        <v>0.30555555555555552</v>
      </c>
      <c r="BK29" s="119"/>
    </row>
    <row r="30" spans="1:63" outlineLevel="1" x14ac:dyDescent="0.15"/>
    <row r="31" spans="1:63" outlineLevel="1" x14ac:dyDescent="0.15">
      <c r="A31" s="16" t="s">
        <v>1224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2862.25</v>
      </c>
      <c r="AZ33" s="98">
        <f>'COGS-PRICE-MARGIN_CWS'!$B119</f>
        <v>2862.25</v>
      </c>
      <c r="BA33" s="98">
        <f>'COGS-PRICE-MARGIN_CWS'!$B119</f>
        <v>2862.25</v>
      </c>
      <c r="BB33" s="98">
        <f>'COGS-PRICE-MARGIN_CWS'!$B119</f>
        <v>2862.25</v>
      </c>
      <c r="BC33" s="98">
        <f>'COGS-PRICE-MARGIN_CWS'!$B119</f>
        <v>2862.25</v>
      </c>
      <c r="BD33" s="98">
        <f>'COGS-PRICE-MARGIN_CWS'!$B119</f>
        <v>2862.25</v>
      </c>
      <c r="BE33" s="98">
        <f>'COGS-PRICE-MARGIN_CWS'!$B119</f>
        <v>2862.25</v>
      </c>
      <c r="BF33" s="98">
        <f>'COGS-PRICE-MARGIN_CWS'!$B119</f>
        <v>2862.25</v>
      </c>
      <c r="BG33" s="98">
        <f>'COGS-PRICE-MARGIN_CWS'!$B119</f>
        <v>2862.25</v>
      </c>
      <c r="BH33" s="98">
        <f>'COGS-PRICE-MARGIN_CWS'!$B119</f>
        <v>2862.25</v>
      </c>
      <c r="BI33" s="98">
        <f>'COGS-PRICE-MARGIN_CWS'!$B119</f>
        <v>2862.25</v>
      </c>
      <c r="BJ33" s="98">
        <f>'COGS-PRICE-MARGIN_CWS'!$B119</f>
        <v>2862.25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-94422</v>
      </c>
      <c r="AZ34" s="102">
        <f t="shared" si="15"/>
        <v>-151647</v>
      </c>
      <c r="BA34" s="102">
        <f t="shared" si="15"/>
        <v>-168814</v>
      </c>
      <c r="BB34" s="102">
        <f t="shared" si="15"/>
        <v>-168814</v>
      </c>
      <c r="BC34" s="102">
        <f t="shared" si="15"/>
        <v>-188843</v>
      </c>
      <c r="BD34" s="102">
        <f t="shared" si="15"/>
        <v>-206010</v>
      </c>
      <c r="BE34" s="102">
        <f t="shared" si="15"/>
        <v>-168814</v>
      </c>
      <c r="BF34" s="102">
        <f t="shared" si="15"/>
        <v>-188843</v>
      </c>
      <c r="BG34" s="102">
        <f t="shared" si="15"/>
        <v>-151647</v>
      </c>
      <c r="BH34" s="102">
        <f t="shared" si="15"/>
        <v>-151647</v>
      </c>
      <c r="BI34" s="102">
        <f t="shared" si="15"/>
        <v>-151647</v>
      </c>
      <c r="BJ34" s="102">
        <f t="shared" si="15"/>
        <v>-94422</v>
      </c>
      <c r="BK34" s="103" t="e">
        <f>SUM(C34:BJ34)</f>
        <v>#REF!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94455</v>
      </c>
      <c r="AZ35" s="102">
        <f t="shared" si="17"/>
        <v>151700</v>
      </c>
      <c r="BA35" s="102">
        <f t="shared" si="17"/>
        <v>168873</v>
      </c>
      <c r="BB35" s="102">
        <f t="shared" si="17"/>
        <v>168873</v>
      </c>
      <c r="BC35" s="102">
        <f t="shared" si="17"/>
        <v>188909</v>
      </c>
      <c r="BD35" s="102">
        <f t="shared" si="17"/>
        <v>206082</v>
      </c>
      <c r="BE35" s="102">
        <f t="shared" si="17"/>
        <v>168873</v>
      </c>
      <c r="BF35" s="102">
        <f t="shared" si="17"/>
        <v>188909</v>
      </c>
      <c r="BG35" s="102">
        <f t="shared" si="17"/>
        <v>151700</v>
      </c>
      <c r="BH35" s="102">
        <f t="shared" si="17"/>
        <v>151700</v>
      </c>
      <c r="BI35" s="102">
        <f t="shared" si="17"/>
        <v>151700</v>
      </c>
      <c r="BJ35" s="102">
        <f t="shared" si="17"/>
        <v>94455</v>
      </c>
      <c r="BK35" s="103" t="e">
        <f>SUM(C35:BJ35)</f>
        <v>#REF!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10978251.900000004</v>
      </c>
    </row>
    <row r="52" spans="1:63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394990.5</v>
      </c>
      <c r="AB54" s="99">
        <f t="shared" si="21"/>
        <v>631984.80000000005</v>
      </c>
      <c r="AC54" s="99">
        <f t="shared" si="21"/>
        <v>710982.9</v>
      </c>
      <c r="AD54" s="99">
        <f t="shared" si="21"/>
        <v>710982.9</v>
      </c>
      <c r="AE54" s="99">
        <f t="shared" si="21"/>
        <v>763648.3</v>
      </c>
      <c r="AF54" s="99">
        <f t="shared" si="21"/>
        <v>842646.4</v>
      </c>
      <c r="AG54" s="99">
        <f t="shared" si="21"/>
        <v>710982.9</v>
      </c>
      <c r="AH54" s="99">
        <f t="shared" si="21"/>
        <v>763648.3</v>
      </c>
      <c r="AI54" s="99">
        <f t="shared" si="21"/>
        <v>631984.80000000005</v>
      </c>
      <c r="AJ54" s="99">
        <f t="shared" si="21"/>
        <v>631984.80000000005</v>
      </c>
      <c r="AK54" s="99">
        <f t="shared" si="21"/>
        <v>631984.80000000005</v>
      </c>
      <c r="AL54" s="99">
        <f t="shared" si="21"/>
        <v>394990.5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10924431.900000004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6205098.8999999985</v>
      </c>
    </row>
    <row r="59" spans="1:63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238657.64999999997</v>
      </c>
    </row>
    <row r="60" spans="1:63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231842.25</v>
      </c>
      <c r="AB63" s="99">
        <f t="shared" si="23"/>
        <v>370947.60000000003</v>
      </c>
      <c r="AC63" s="99">
        <f t="shared" si="23"/>
        <v>417316.05000000005</v>
      </c>
      <c r="AD63" s="99">
        <f t="shared" si="23"/>
        <v>417316.05000000005</v>
      </c>
      <c r="AE63" s="99">
        <f t="shared" si="23"/>
        <v>448228.35000000003</v>
      </c>
      <c r="AF63" s="99">
        <f t="shared" si="23"/>
        <v>494596.80000000005</v>
      </c>
      <c r="AG63" s="99">
        <f t="shared" si="23"/>
        <v>417316.05000000005</v>
      </c>
      <c r="AH63" s="99">
        <f t="shared" si="23"/>
        <v>448228.35000000003</v>
      </c>
      <c r="AI63" s="99">
        <f t="shared" si="23"/>
        <v>370947.60000000003</v>
      </c>
      <c r="AJ63" s="99">
        <f t="shared" si="23"/>
        <v>370947.60000000003</v>
      </c>
      <c r="AK63" s="99">
        <f t="shared" si="23"/>
        <v>370947.60000000003</v>
      </c>
      <c r="AL63" s="99">
        <f t="shared" si="23"/>
        <v>231842.25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6443756.5499999989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163148.25</v>
      </c>
      <c r="AB65" s="99">
        <f t="shared" si="24"/>
        <v>261037.2</v>
      </c>
      <c r="AC65" s="99">
        <f t="shared" si="24"/>
        <v>293666.84999999998</v>
      </c>
      <c r="AD65" s="99">
        <f t="shared" si="24"/>
        <v>293666.84999999998</v>
      </c>
      <c r="AE65" s="99">
        <f t="shared" si="24"/>
        <v>315419.95</v>
      </c>
      <c r="AF65" s="99">
        <f t="shared" si="24"/>
        <v>348049.6</v>
      </c>
      <c r="AG65" s="99">
        <f t="shared" si="24"/>
        <v>293666.84999999998</v>
      </c>
      <c r="AH65" s="99">
        <f t="shared" si="24"/>
        <v>315419.95</v>
      </c>
      <c r="AI65" s="99">
        <f t="shared" si="24"/>
        <v>261037.2</v>
      </c>
      <c r="AJ65" s="99">
        <f t="shared" si="24"/>
        <v>261037.2</v>
      </c>
      <c r="AK65" s="99">
        <f t="shared" si="24"/>
        <v>261037.2</v>
      </c>
      <c r="AL65" s="99">
        <f t="shared" si="24"/>
        <v>163148.25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4480675.3500000006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0.41304347826086951</v>
      </c>
      <c r="AD66" s="100">
        <f t="shared" si="25"/>
        <v>0.41304347826086951</v>
      </c>
      <c r="AE66" s="100">
        <f t="shared" si="25"/>
        <v>0.41304347826086957</v>
      </c>
      <c r="AF66" s="100">
        <f t="shared" si="25"/>
        <v>0.41304347826086951</v>
      </c>
      <c r="AG66" s="100">
        <f t="shared" si="25"/>
        <v>0.41304347826086951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idden="1" outlineLevel="1" x14ac:dyDescent="0.15"/>
    <row r="68" spans="1:63" hidden="1" outlineLevel="1" x14ac:dyDescent="0.15">
      <c r="A68" s="16" t="s">
        <v>1224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302826.05</v>
      </c>
      <c r="AB86" s="97">
        <f t="shared" si="32"/>
        <v>496891.25000000006</v>
      </c>
      <c r="AC86" s="97">
        <f t="shared" si="32"/>
        <v>561578.72000000009</v>
      </c>
      <c r="AD86" s="97">
        <f t="shared" si="32"/>
        <v>561578.72000000009</v>
      </c>
      <c r="AE86" s="97">
        <f t="shared" si="32"/>
        <v>623404.25</v>
      </c>
      <c r="AF86" s="97">
        <f t="shared" si="32"/>
        <v>688091.72</v>
      </c>
      <c r="AG86" s="97">
        <f t="shared" si="32"/>
        <v>561578.72000000009</v>
      </c>
      <c r="AH86" s="97">
        <f t="shared" si="32"/>
        <v>623404.25</v>
      </c>
      <c r="AI86" s="97">
        <f t="shared" si="32"/>
        <v>496891.25000000006</v>
      </c>
      <c r="AJ86" s="97">
        <f t="shared" si="32"/>
        <v>496891.25000000006</v>
      </c>
      <c r="AK86" s="97">
        <f t="shared" si="32"/>
        <v>496891.25000000006</v>
      </c>
      <c r="AL86" s="97">
        <f t="shared" si="32"/>
        <v>302828.83999999997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102468.54999999999</v>
      </c>
      <c r="AB87" s="97">
        <f t="shared" si="33"/>
        <v>167732.50000000003</v>
      </c>
      <c r="AC87" s="97">
        <f t="shared" si="33"/>
        <v>189486.22</v>
      </c>
      <c r="AD87" s="97">
        <f t="shared" si="33"/>
        <v>189486.22</v>
      </c>
      <c r="AE87" s="97">
        <f t="shared" si="33"/>
        <v>208378.00000000006</v>
      </c>
      <c r="AF87" s="97">
        <f t="shared" si="33"/>
        <v>230131.71999999997</v>
      </c>
      <c r="AG87" s="97">
        <f t="shared" si="33"/>
        <v>189486.22</v>
      </c>
      <c r="AH87" s="97">
        <f t="shared" si="33"/>
        <v>208378.00000000006</v>
      </c>
      <c r="AI87" s="97">
        <f t="shared" si="33"/>
        <v>167732.50000000003</v>
      </c>
      <c r="AJ87" s="97">
        <f t="shared" si="33"/>
        <v>167732.50000000003</v>
      </c>
      <c r="AK87" s="97">
        <f t="shared" si="33"/>
        <v>167732.50000000003</v>
      </c>
      <c r="AL87" s="97">
        <f t="shared" si="33"/>
        <v>102471.33999999998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409301.75</v>
      </c>
      <c r="AB88" s="97">
        <f t="shared" si="34"/>
        <v>654882.80000000005</v>
      </c>
      <c r="AC88" s="97">
        <f t="shared" si="34"/>
        <v>736743.15</v>
      </c>
      <c r="AD88" s="97">
        <f t="shared" si="34"/>
        <v>736743.15</v>
      </c>
      <c r="AE88" s="97">
        <f t="shared" si="34"/>
        <v>789408.55</v>
      </c>
      <c r="AF88" s="97">
        <f t="shared" si="34"/>
        <v>871268.9</v>
      </c>
      <c r="AG88" s="97">
        <f t="shared" si="34"/>
        <v>736743.15</v>
      </c>
      <c r="AH88" s="97">
        <f t="shared" si="34"/>
        <v>789408.55</v>
      </c>
      <c r="AI88" s="97">
        <f t="shared" si="34"/>
        <v>654882.80000000005</v>
      </c>
      <c r="AJ88" s="97">
        <f t="shared" si="34"/>
        <v>654882.80000000005</v>
      </c>
      <c r="AK88" s="97">
        <f t="shared" si="34"/>
        <v>654882.80000000005</v>
      </c>
      <c r="AL88" s="97">
        <f t="shared" si="34"/>
        <v>409301.75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177459.5</v>
      </c>
      <c r="AB89" s="97">
        <f t="shared" si="35"/>
        <v>283935.2</v>
      </c>
      <c r="AC89" s="97">
        <f t="shared" si="35"/>
        <v>319427.09999999998</v>
      </c>
      <c r="AD89" s="97">
        <f t="shared" si="35"/>
        <v>319427.09999999998</v>
      </c>
      <c r="AE89" s="97">
        <f t="shared" si="35"/>
        <v>341180.2</v>
      </c>
      <c r="AF89" s="97">
        <f t="shared" si="35"/>
        <v>376672.1</v>
      </c>
      <c r="AG89" s="97">
        <f t="shared" si="35"/>
        <v>319427.09999999998</v>
      </c>
      <c r="AH89" s="97">
        <f t="shared" si="35"/>
        <v>341180.2</v>
      </c>
      <c r="AI89" s="97">
        <f t="shared" si="35"/>
        <v>283935.2</v>
      </c>
      <c r="AJ89" s="97">
        <f t="shared" si="35"/>
        <v>283935.2</v>
      </c>
      <c r="AK89" s="97">
        <f t="shared" si="35"/>
        <v>283935.2</v>
      </c>
      <c r="AL89" s="97">
        <f t="shared" si="35"/>
        <v>177459.5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712127.8</v>
      </c>
      <c r="AB90" s="97">
        <f t="shared" si="37"/>
        <v>1151774.05</v>
      </c>
      <c r="AC90" s="97">
        <f t="shared" si="37"/>
        <v>1298321.8700000001</v>
      </c>
      <c r="AD90" s="97">
        <f t="shared" si="37"/>
        <v>1298321.8700000001</v>
      </c>
      <c r="AE90" s="97">
        <f t="shared" si="37"/>
        <v>1412812.8</v>
      </c>
      <c r="AF90" s="97">
        <f t="shared" si="37"/>
        <v>1559360.62</v>
      </c>
      <c r="AG90" s="97">
        <f t="shared" si="37"/>
        <v>1298321.8700000001</v>
      </c>
      <c r="AH90" s="97">
        <f t="shared" si="37"/>
        <v>1412812.8</v>
      </c>
      <c r="AI90" s="97">
        <f t="shared" si="37"/>
        <v>1151774.05</v>
      </c>
      <c r="AJ90" s="97">
        <f t="shared" si="37"/>
        <v>1151774.05</v>
      </c>
      <c r="AK90" s="97">
        <f t="shared" si="37"/>
        <v>1151774.05</v>
      </c>
      <c r="AL90" s="97">
        <f t="shared" si="37"/>
        <v>712130.59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279928.05</v>
      </c>
      <c r="AB91" s="97">
        <f t="shared" si="40"/>
        <v>451667.70000000007</v>
      </c>
      <c r="AC91" s="97">
        <f t="shared" si="40"/>
        <v>508913.31999999995</v>
      </c>
      <c r="AD91" s="97">
        <f t="shared" si="40"/>
        <v>508913.31999999995</v>
      </c>
      <c r="AE91" s="97">
        <f t="shared" si="40"/>
        <v>549558.20000000007</v>
      </c>
      <c r="AF91" s="97">
        <f t="shared" si="40"/>
        <v>606803.81999999995</v>
      </c>
      <c r="AG91" s="97">
        <f t="shared" si="40"/>
        <v>508913.31999999995</v>
      </c>
      <c r="AH91" s="97">
        <f t="shared" si="40"/>
        <v>549558.20000000007</v>
      </c>
      <c r="AI91" s="97">
        <f t="shared" si="40"/>
        <v>451667.70000000007</v>
      </c>
      <c r="AJ91" s="97">
        <f t="shared" si="40"/>
        <v>451667.70000000007</v>
      </c>
      <c r="AK91" s="97">
        <f t="shared" si="40"/>
        <v>451667.70000000007</v>
      </c>
      <c r="AL91" s="97">
        <f t="shared" si="40"/>
        <v>279930.83999999997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712127.8</v>
      </c>
      <c r="AB92" s="103">
        <f t="shared" si="44"/>
        <v>1151774.05</v>
      </c>
      <c r="AC92" s="103">
        <f t="shared" si="44"/>
        <v>1298321.8700000001</v>
      </c>
      <c r="AD92" s="103">
        <f t="shared" si="44"/>
        <v>1298321.8700000001</v>
      </c>
      <c r="AE92" s="103">
        <f t="shared" si="44"/>
        <v>1412812.8</v>
      </c>
      <c r="AF92" s="103">
        <f t="shared" si="44"/>
        <v>1559360.62</v>
      </c>
      <c r="AG92" s="103">
        <f t="shared" si="44"/>
        <v>1298321.8700000001</v>
      </c>
      <c r="AH92" s="103">
        <f t="shared" si="44"/>
        <v>1412812.8</v>
      </c>
      <c r="AI92" s="103">
        <f t="shared" si="44"/>
        <v>1151774.05</v>
      </c>
      <c r="AJ92" s="103">
        <f t="shared" si="44"/>
        <v>1151774.05</v>
      </c>
      <c r="AK92" s="103">
        <f t="shared" si="44"/>
        <v>1151774.05</v>
      </c>
      <c r="AL92" s="103">
        <f t="shared" si="44"/>
        <v>712130.59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279928.05</v>
      </c>
      <c r="AB93" s="103">
        <f t="shared" si="45"/>
        <v>451667.70000000007</v>
      </c>
      <c r="AC93" s="103">
        <f t="shared" si="45"/>
        <v>508913.31999999995</v>
      </c>
      <c r="AD93" s="103">
        <f t="shared" si="45"/>
        <v>508913.31999999995</v>
      </c>
      <c r="AE93" s="103">
        <f t="shared" si="45"/>
        <v>549558.20000000007</v>
      </c>
      <c r="AF93" s="103">
        <f t="shared" si="45"/>
        <v>606803.81999999995</v>
      </c>
      <c r="AG93" s="103">
        <f t="shared" si="45"/>
        <v>508913.31999999995</v>
      </c>
      <c r="AH93" s="103">
        <f t="shared" si="45"/>
        <v>549558.20000000007</v>
      </c>
      <c r="AI93" s="103">
        <f t="shared" si="45"/>
        <v>451667.70000000007</v>
      </c>
      <c r="AJ93" s="103">
        <f t="shared" si="45"/>
        <v>451667.70000000007</v>
      </c>
      <c r="AK93" s="103">
        <f t="shared" si="45"/>
        <v>451667.70000000007</v>
      </c>
      <c r="AL93" s="103">
        <f t="shared" si="45"/>
        <v>279930.83999999997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-94422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-94422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-94422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-151647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-151647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-151647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-168814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-168814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-168814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-168814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-168814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-168814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-188843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-188843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-188843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-206010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-206010</v>
      </c>
      <c r="BH58" s="101"/>
      <c r="BI58" s="101"/>
      <c r="BJ58" s="101"/>
      <c r="BK58" s="101"/>
      <c r="BL58" s="101"/>
      <c r="BM58" s="101"/>
      <c r="BN58" s="105">
        <f t="shared" si="0"/>
        <v>-206010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-168814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-168814</v>
      </c>
      <c r="BI59" s="101"/>
      <c r="BJ59" s="101"/>
      <c r="BK59" s="101"/>
      <c r="BL59" s="101"/>
      <c r="BM59" s="101"/>
      <c r="BN59" s="105">
        <f t="shared" si="0"/>
        <v>-168814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-188843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-188843</v>
      </c>
      <c r="BJ60" s="101"/>
      <c r="BK60" s="101"/>
      <c r="BL60" s="101"/>
      <c r="BM60" s="101"/>
      <c r="BN60" s="105">
        <f t="shared" si="0"/>
        <v>-188843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-151647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-151647</v>
      </c>
      <c r="BK61" s="101"/>
      <c r="BL61" s="101"/>
      <c r="BM61" s="101"/>
      <c r="BN61" s="105">
        <f t="shared" si="0"/>
        <v>-151647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-151647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-151647</v>
      </c>
      <c r="BL62" s="101"/>
      <c r="BM62" s="101"/>
      <c r="BN62" s="105">
        <f t="shared" si="0"/>
        <v>-151647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-151647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-151647</v>
      </c>
      <c r="BM63" s="101"/>
      <c r="BN63" s="105">
        <f t="shared" si="0"/>
        <v>-151647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-94422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-94422</v>
      </c>
      <c r="BN64" s="105">
        <f t="shared" si="0"/>
        <v>-94422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94455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94455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94455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151700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151700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151700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168873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168873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168873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168873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168873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168873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188909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188909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188909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206082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206082</v>
      </c>
      <c r="BH131" s="101"/>
      <c r="BI131" s="101"/>
      <c r="BJ131" s="101"/>
      <c r="BK131" s="101"/>
      <c r="BL131" s="101"/>
      <c r="BM131" s="101"/>
      <c r="BN131" s="105">
        <f t="shared" si="4"/>
        <v>206082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168873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168873</v>
      </c>
      <c r="BI132" s="101"/>
      <c r="BJ132" s="101"/>
      <c r="BK132" s="101"/>
      <c r="BL132" s="101"/>
      <c r="BM132" s="101"/>
      <c r="BN132" s="105">
        <f t="shared" si="4"/>
        <v>168873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188909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188909</v>
      </c>
      <c r="BJ133" s="101"/>
      <c r="BK133" s="101"/>
      <c r="BL133" s="101"/>
      <c r="BM133" s="101"/>
      <c r="BN133" s="105">
        <f t="shared" si="4"/>
        <v>188909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151700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151700</v>
      </c>
      <c r="BK134" s="101"/>
      <c r="BL134" s="101"/>
      <c r="BM134" s="101"/>
      <c r="BN134" s="105">
        <f t="shared" si="4"/>
        <v>151700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151700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151700</v>
      </c>
      <c r="BL135" s="101"/>
      <c r="BM135" s="101"/>
      <c r="BN135" s="105">
        <f t="shared" si="4"/>
        <v>151700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151700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151700</v>
      </c>
      <c r="BM136" s="101"/>
      <c r="BN136" s="105">
        <f t="shared" si="4"/>
        <v>151700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94455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94455</v>
      </c>
      <c r="BN137" s="105">
        <f t="shared" si="4"/>
        <v>94455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14311306.420000002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712130.58999999985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14311306.420000002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13947460.830000002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712130.58999999985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363845.58999999985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1151774.05</v>
      </c>
      <c r="AD14" s="9">
        <f>'REV-REVCALC_CWS'!AC90</f>
        <v>1298321.8700000001</v>
      </c>
      <c r="AE14" s="9">
        <f>'REV-REVCALC_CWS'!AD90</f>
        <v>1298321.8700000001</v>
      </c>
      <c r="AF14" s="9">
        <f>'REV-REVCALC_CWS'!AE90</f>
        <v>1412812.8</v>
      </c>
      <c r="AG14" s="9">
        <f>'REV-REVCALC_CWS'!AF90</f>
        <v>1559360.62</v>
      </c>
      <c r="AH14" s="9">
        <f>'REV-REVCALC_CWS'!AG90</f>
        <v>1298321.8700000001</v>
      </c>
      <c r="AI14" s="9">
        <f>'REV-REVCALC_CWS'!AH90</f>
        <v>1412812.8</v>
      </c>
      <c r="AJ14" s="9">
        <f>'REV-REVCALC_CWS'!AI90</f>
        <v>1151774.05</v>
      </c>
      <c r="AK14" s="9">
        <f>'REV-REVCALC_CWS'!AJ90</f>
        <v>1151774.05</v>
      </c>
      <c r="AL14" s="9">
        <f>'REV-REVCALC_CWS'!AK90</f>
        <v>1151774.05</v>
      </c>
      <c r="AM14" s="9">
        <f>'REV-REVCALC_CWS'!AL90</f>
        <v>712130.59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1151774.05</v>
      </c>
      <c r="AE16" s="66">
        <f t="shared" si="0"/>
        <v>1298321.8699999999</v>
      </c>
      <c r="AF16" s="66">
        <f t="shared" si="0"/>
        <v>1298321.8700000001</v>
      </c>
      <c r="AG16" s="66">
        <f t="shared" si="0"/>
        <v>1412812.7999999998</v>
      </c>
      <c r="AH16" s="66">
        <f t="shared" si="0"/>
        <v>1559360.6199999999</v>
      </c>
      <c r="AI16" s="66">
        <f t="shared" si="0"/>
        <v>1298321.8700000001</v>
      </c>
      <c r="AJ16" s="66">
        <f t="shared" ref="AJ16:BK16" si="1">AI19</f>
        <v>1412812.7999999998</v>
      </c>
      <c r="AK16" s="66">
        <f t="shared" si="1"/>
        <v>1151774.0499999996</v>
      </c>
      <c r="AL16" s="66">
        <f t="shared" si="1"/>
        <v>1151774.0499999996</v>
      </c>
      <c r="AM16" s="66">
        <f t="shared" si="1"/>
        <v>1151774.0499999996</v>
      </c>
      <c r="AN16" s="66">
        <f t="shared" si="1"/>
        <v>712130.58999999962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1151774.05</v>
      </c>
      <c r="AD17" s="140">
        <f t="shared" si="2"/>
        <v>1298321.8700000001</v>
      </c>
      <c r="AE17" s="140">
        <f t="shared" si="2"/>
        <v>1298321.8700000001</v>
      </c>
      <c r="AF17" s="140">
        <f t="shared" si="2"/>
        <v>1412812.8</v>
      </c>
      <c r="AG17" s="140">
        <f t="shared" si="2"/>
        <v>1559360.62</v>
      </c>
      <c r="AH17" s="140">
        <f t="shared" si="2"/>
        <v>1298321.8700000001</v>
      </c>
      <c r="AI17" s="140">
        <f t="shared" ref="AI17:BK17" si="3">AI14</f>
        <v>1412812.8</v>
      </c>
      <c r="AJ17" s="140">
        <f t="shared" si="3"/>
        <v>1151774.05</v>
      </c>
      <c r="AK17" s="140">
        <f t="shared" si="3"/>
        <v>1151774.05</v>
      </c>
      <c r="AL17" s="140">
        <f t="shared" si="3"/>
        <v>1151774.05</v>
      </c>
      <c r="AM17" s="140">
        <f t="shared" si="3"/>
        <v>712130.59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1151774.05</v>
      </c>
      <c r="AE18" s="140">
        <f t="shared" si="4"/>
        <v>1298321.8700000001</v>
      </c>
      <c r="AF18" s="140">
        <f t="shared" si="4"/>
        <v>1298321.8700000001</v>
      </c>
      <c r="AG18" s="140">
        <f t="shared" si="4"/>
        <v>1412812.8</v>
      </c>
      <c r="AH18" s="140">
        <f t="shared" si="4"/>
        <v>1559360.62</v>
      </c>
      <c r="AI18" s="140">
        <f t="shared" si="4"/>
        <v>1298321.8700000001</v>
      </c>
      <c r="AJ18" s="140">
        <f t="shared" ref="AJ18:BK18" si="5">AI17</f>
        <v>1412812.8</v>
      </c>
      <c r="AK18" s="140">
        <f t="shared" si="5"/>
        <v>1151774.05</v>
      </c>
      <c r="AL18" s="140">
        <f t="shared" si="5"/>
        <v>1151774.05</v>
      </c>
      <c r="AM18" s="140">
        <f t="shared" si="5"/>
        <v>1151774.05</v>
      </c>
      <c r="AN18" s="140">
        <f t="shared" si="5"/>
        <v>712130.59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1151774.05</v>
      </c>
      <c r="AD19" s="66">
        <f t="shared" si="6"/>
        <v>1298321.8699999999</v>
      </c>
      <c r="AE19" s="66">
        <f t="shared" si="6"/>
        <v>1298321.8700000001</v>
      </c>
      <c r="AF19" s="66">
        <f t="shared" si="6"/>
        <v>1412812.7999999998</v>
      </c>
      <c r="AG19" s="66">
        <f t="shared" si="6"/>
        <v>1559360.6199999999</v>
      </c>
      <c r="AH19" s="66">
        <f t="shared" si="6"/>
        <v>1298321.8700000001</v>
      </c>
      <c r="AI19" s="66">
        <f t="shared" ref="AI19:BK19" si="7">AI16+AI17-AI18</f>
        <v>1412812.7999999998</v>
      </c>
      <c r="AJ19" s="66">
        <f t="shared" si="7"/>
        <v>1151774.0499999996</v>
      </c>
      <c r="AK19" s="66">
        <f t="shared" si="7"/>
        <v>1151774.0499999996</v>
      </c>
      <c r="AL19" s="66">
        <f t="shared" si="7"/>
        <v>1151774.0499999996</v>
      </c>
      <c r="AM19" s="66">
        <f t="shared" si="7"/>
        <v>712130.58999999962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439646.25</v>
      </c>
      <c r="AD20" s="140">
        <f t="shared" si="8"/>
        <v>146547.82000000007</v>
      </c>
      <c r="AE20" s="140">
        <f t="shared" si="8"/>
        <v>0</v>
      </c>
      <c r="AF20" s="140">
        <f t="shared" si="8"/>
        <v>114490.92999999993</v>
      </c>
      <c r="AG20" s="140">
        <f t="shared" si="8"/>
        <v>146547.82000000007</v>
      </c>
      <c r="AH20" s="140">
        <f t="shared" si="8"/>
        <v>-261038.75</v>
      </c>
      <c r="AI20" s="140">
        <f t="shared" si="8"/>
        <v>114490.92999999993</v>
      </c>
      <c r="AJ20" s="140">
        <f t="shared" ref="AJ20:BK20" si="9">AJ17-AJ18</f>
        <v>-261038.75</v>
      </c>
      <c r="AK20" s="140">
        <f t="shared" si="9"/>
        <v>0</v>
      </c>
      <c r="AL20" s="140">
        <f t="shared" si="9"/>
        <v>0</v>
      </c>
      <c r="AM20" s="140">
        <f t="shared" si="9"/>
        <v>-439643.46000000008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700000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700000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786500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39500</v>
      </c>
      <c r="G40" s="64">
        <f t="shared" si="3"/>
        <v>35500</v>
      </c>
      <c r="H40" s="64">
        <f t="shared" si="3"/>
        <v>10000</v>
      </c>
      <c r="I40" s="64">
        <f t="shared" si="3"/>
        <v>700000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786500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785000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786500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785000</v>
      </c>
      <c r="F5" s="9">
        <f>E7</f>
        <v>792000</v>
      </c>
      <c r="G5" s="9">
        <f>F7</f>
        <v>786500</v>
      </c>
      <c r="H5" s="9">
        <f>G7</f>
        <v>786500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785000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785000</v>
      </c>
      <c r="E7" s="9">
        <f>E6+E5</f>
        <v>792000</v>
      </c>
      <c r="F7" s="9">
        <f>F6+F5</f>
        <v>786500</v>
      </c>
      <c r="G7" s="9">
        <f>G6+G5</f>
        <v>786500</v>
      </c>
      <c r="H7" s="9">
        <f>H6+H5</f>
        <v>786500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785000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-121074.99999999997</v>
      </c>
      <c r="E9" s="9">
        <f>SUM(P21:AA21)</f>
        <v>-157699.99999999997</v>
      </c>
      <c r="F9" s="9">
        <f>SUM(AB21:AM21)</f>
        <v>-158308.33333333331</v>
      </c>
      <c r="G9" s="9">
        <f>SUM(AN21:AY21)</f>
        <v>-158399.99999999997</v>
      </c>
      <c r="H9" s="9">
        <f>SUM(AZ21:BK21)</f>
        <v>-158399.99999999997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-121074.99999999997</v>
      </c>
      <c r="E10" s="9">
        <f>E9+D10</f>
        <v>-278774.99999999994</v>
      </c>
      <c r="F10" s="9">
        <f>F9+E10</f>
        <v>-437083.33333333326</v>
      </c>
      <c r="G10" s="9">
        <f>G9+F10</f>
        <v>-595483.33333333326</v>
      </c>
      <c r="H10" s="9">
        <f>H9+G10</f>
        <v>-753883.33333333326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663925</v>
      </c>
      <c r="E12" s="9">
        <f>E7+E10</f>
        <v>513225.00000000006</v>
      </c>
      <c r="F12" s="9">
        <f>F7+F10</f>
        <v>349416.66666666674</v>
      </c>
      <c r="G12" s="9">
        <f>G7+G10</f>
        <v>191016.66666666674</v>
      </c>
      <c r="H12" s="9">
        <f>H7+H10</f>
        <v>32616.666666666744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39500</v>
      </c>
      <c r="F17" s="9">
        <f t="shared" si="2"/>
        <v>75000</v>
      </c>
      <c r="G17" s="9">
        <f t="shared" si="2"/>
        <v>85000</v>
      </c>
      <c r="H17" s="9">
        <f t="shared" si="2"/>
        <v>785000</v>
      </c>
      <c r="I17" s="9">
        <f t="shared" si="2"/>
        <v>785000</v>
      </c>
      <c r="J17" s="9">
        <f t="shared" si="2"/>
        <v>785000</v>
      </c>
      <c r="K17" s="9">
        <f t="shared" si="2"/>
        <v>785000</v>
      </c>
      <c r="L17" s="9">
        <f t="shared" si="2"/>
        <v>785000</v>
      </c>
      <c r="M17" s="9">
        <f t="shared" si="2"/>
        <v>785000</v>
      </c>
      <c r="N17" s="9">
        <f t="shared" si="2"/>
        <v>785000</v>
      </c>
      <c r="O17" s="9">
        <f t="shared" si="2"/>
        <v>785000</v>
      </c>
      <c r="P17" s="9">
        <f t="shared" si="2"/>
        <v>785000</v>
      </c>
      <c r="Q17" s="9">
        <f t="shared" si="2"/>
        <v>785000</v>
      </c>
      <c r="R17" s="9">
        <f t="shared" si="2"/>
        <v>785000</v>
      </c>
      <c r="S17" s="9">
        <f t="shared" si="2"/>
        <v>785000</v>
      </c>
      <c r="T17" s="9">
        <f t="shared" si="2"/>
        <v>785000</v>
      </c>
      <c r="U17" s="9">
        <f t="shared" si="2"/>
        <v>785000</v>
      </c>
      <c r="V17" s="9">
        <f t="shared" si="2"/>
        <v>785000</v>
      </c>
      <c r="W17" s="9">
        <f t="shared" si="2"/>
        <v>792000</v>
      </c>
      <c r="X17" s="9">
        <f t="shared" si="2"/>
        <v>792000</v>
      </c>
      <c r="Y17" s="9">
        <f t="shared" si="2"/>
        <v>792000</v>
      </c>
      <c r="Z17" s="9">
        <f t="shared" si="2"/>
        <v>792000</v>
      </c>
      <c r="AA17" s="9">
        <f t="shared" si="2"/>
        <v>792000</v>
      </c>
      <c r="AB17" s="9">
        <f t="shared" si="2"/>
        <v>792000</v>
      </c>
      <c r="AC17" s="9">
        <f t="shared" si="2"/>
        <v>786500</v>
      </c>
      <c r="AD17" s="9">
        <f t="shared" si="2"/>
        <v>786500</v>
      </c>
      <c r="AE17" s="9">
        <f t="shared" si="2"/>
        <v>786500</v>
      </c>
      <c r="AF17" s="9">
        <f t="shared" si="2"/>
        <v>786500</v>
      </c>
      <c r="AG17" s="9">
        <f t="shared" si="2"/>
        <v>786500</v>
      </c>
      <c r="AH17" s="9">
        <f t="shared" si="2"/>
        <v>786500</v>
      </c>
      <c r="AI17" s="9">
        <f t="shared" si="2"/>
        <v>786500</v>
      </c>
      <c r="AJ17" s="9">
        <f t="shared" ref="AJ17:BK17" si="3">AI19</f>
        <v>786500</v>
      </c>
      <c r="AK17" s="9">
        <f t="shared" si="3"/>
        <v>786500</v>
      </c>
      <c r="AL17" s="9">
        <f t="shared" si="3"/>
        <v>786500</v>
      </c>
      <c r="AM17" s="9">
        <f t="shared" si="3"/>
        <v>786500</v>
      </c>
      <c r="AN17" s="9">
        <f t="shared" si="3"/>
        <v>786500</v>
      </c>
      <c r="AO17" s="9">
        <f t="shared" si="3"/>
        <v>786500</v>
      </c>
      <c r="AP17" s="9">
        <f t="shared" si="3"/>
        <v>786500</v>
      </c>
      <c r="AQ17" s="9">
        <f t="shared" si="3"/>
        <v>786500</v>
      </c>
      <c r="AR17" s="9">
        <f t="shared" si="3"/>
        <v>786500</v>
      </c>
      <c r="AS17" s="9">
        <f t="shared" si="3"/>
        <v>786500</v>
      </c>
      <c r="AT17" s="9">
        <f t="shared" si="3"/>
        <v>786500</v>
      </c>
      <c r="AU17" s="9">
        <f t="shared" si="3"/>
        <v>786500</v>
      </c>
      <c r="AV17" s="9">
        <f t="shared" si="3"/>
        <v>786500</v>
      </c>
      <c r="AW17" s="9">
        <f t="shared" si="3"/>
        <v>786500</v>
      </c>
      <c r="AX17" s="9">
        <f t="shared" si="3"/>
        <v>786500</v>
      </c>
      <c r="AY17" s="9">
        <f t="shared" si="3"/>
        <v>786500</v>
      </c>
      <c r="AZ17" s="9">
        <f t="shared" si="3"/>
        <v>786500</v>
      </c>
      <c r="BA17" s="9">
        <f t="shared" si="3"/>
        <v>786500</v>
      </c>
      <c r="BB17" s="9">
        <f t="shared" si="3"/>
        <v>786500</v>
      </c>
      <c r="BC17" s="9">
        <f t="shared" si="3"/>
        <v>786500</v>
      </c>
      <c r="BD17" s="9">
        <f t="shared" si="3"/>
        <v>786500</v>
      </c>
      <c r="BE17" s="9">
        <f t="shared" si="3"/>
        <v>786500</v>
      </c>
      <c r="BF17" s="9">
        <f t="shared" si="3"/>
        <v>786500</v>
      </c>
      <c r="BG17" s="9">
        <f t="shared" si="3"/>
        <v>786500</v>
      </c>
      <c r="BH17" s="9">
        <f t="shared" si="3"/>
        <v>786500</v>
      </c>
      <c r="BI17" s="9">
        <f t="shared" si="3"/>
        <v>786500</v>
      </c>
      <c r="BJ17" s="9">
        <f t="shared" si="3"/>
        <v>786500</v>
      </c>
      <c r="BK17" s="9">
        <f t="shared" si="3"/>
        <v>786500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39500</v>
      </c>
      <c r="E18" s="9">
        <f>'CAPEX _CWS '!G40</f>
        <v>35500</v>
      </c>
      <c r="F18" s="9">
        <f>'CAPEX _CWS '!H40</f>
        <v>10000</v>
      </c>
      <c r="G18" s="9">
        <f>'CAPEX _CWS '!I40</f>
        <v>700000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39500</v>
      </c>
      <c r="E19" s="9">
        <f t="shared" si="4"/>
        <v>75000</v>
      </c>
      <c r="F19" s="9">
        <f t="shared" si="4"/>
        <v>85000</v>
      </c>
      <c r="G19" s="9">
        <f t="shared" si="4"/>
        <v>785000</v>
      </c>
      <c r="H19" s="9">
        <f t="shared" si="4"/>
        <v>785000</v>
      </c>
      <c r="I19" s="9">
        <f t="shared" si="4"/>
        <v>785000</v>
      </c>
      <c r="J19" s="9">
        <f t="shared" si="4"/>
        <v>785000</v>
      </c>
      <c r="K19" s="9">
        <f t="shared" si="4"/>
        <v>785000</v>
      </c>
      <c r="L19" s="9">
        <f t="shared" si="4"/>
        <v>785000</v>
      </c>
      <c r="M19" s="9">
        <f t="shared" si="4"/>
        <v>785000</v>
      </c>
      <c r="N19" s="9">
        <f t="shared" si="4"/>
        <v>785000</v>
      </c>
      <c r="O19" s="9">
        <f t="shared" si="4"/>
        <v>785000</v>
      </c>
      <c r="P19" s="9">
        <f t="shared" si="4"/>
        <v>785000</v>
      </c>
      <c r="Q19" s="9">
        <f t="shared" si="4"/>
        <v>785000</v>
      </c>
      <c r="R19" s="9">
        <f t="shared" si="4"/>
        <v>785000</v>
      </c>
      <c r="S19" s="9">
        <f t="shared" si="4"/>
        <v>785000</v>
      </c>
      <c r="T19" s="9">
        <f t="shared" si="4"/>
        <v>785000</v>
      </c>
      <c r="U19" s="9">
        <f t="shared" si="4"/>
        <v>785000</v>
      </c>
      <c r="V19" s="9">
        <f t="shared" si="4"/>
        <v>792000</v>
      </c>
      <c r="W19" s="9">
        <f t="shared" si="4"/>
        <v>792000</v>
      </c>
      <c r="X19" s="9">
        <f t="shared" si="4"/>
        <v>792000</v>
      </c>
      <c r="Y19" s="9">
        <f t="shared" si="4"/>
        <v>792000</v>
      </c>
      <c r="Z19" s="9">
        <f t="shared" si="4"/>
        <v>792000</v>
      </c>
      <c r="AA19" s="9">
        <f t="shared" si="4"/>
        <v>792000</v>
      </c>
      <c r="AB19" s="9">
        <f t="shared" si="4"/>
        <v>786500</v>
      </c>
      <c r="AC19" s="9">
        <f t="shared" si="4"/>
        <v>786500</v>
      </c>
      <c r="AD19" s="9">
        <f t="shared" si="4"/>
        <v>786500</v>
      </c>
      <c r="AE19" s="9">
        <f t="shared" si="4"/>
        <v>786500</v>
      </c>
      <c r="AF19" s="9">
        <f t="shared" si="4"/>
        <v>786500</v>
      </c>
      <c r="AG19" s="9">
        <f t="shared" si="4"/>
        <v>786500</v>
      </c>
      <c r="AH19" s="9">
        <f t="shared" si="4"/>
        <v>786500</v>
      </c>
      <c r="AI19" s="9">
        <f t="shared" si="4"/>
        <v>786500</v>
      </c>
      <c r="AJ19" s="9">
        <f t="shared" ref="AJ19:BK19" si="5">AJ18+AJ17</f>
        <v>786500</v>
      </c>
      <c r="AK19" s="9">
        <f t="shared" si="5"/>
        <v>786500</v>
      </c>
      <c r="AL19" s="9">
        <f t="shared" si="5"/>
        <v>786500</v>
      </c>
      <c r="AM19" s="9">
        <f t="shared" si="5"/>
        <v>786500</v>
      </c>
      <c r="AN19" s="9">
        <f t="shared" si="5"/>
        <v>786500</v>
      </c>
      <c r="AO19" s="9">
        <f t="shared" si="5"/>
        <v>786500</v>
      </c>
      <c r="AP19" s="9">
        <f t="shared" si="5"/>
        <v>786500</v>
      </c>
      <c r="AQ19" s="9">
        <f t="shared" si="5"/>
        <v>786500</v>
      </c>
      <c r="AR19" s="9">
        <f t="shared" si="5"/>
        <v>786500</v>
      </c>
      <c r="AS19" s="9">
        <f t="shared" si="5"/>
        <v>786500</v>
      </c>
      <c r="AT19" s="9">
        <f t="shared" si="5"/>
        <v>786500</v>
      </c>
      <c r="AU19" s="9">
        <f t="shared" si="5"/>
        <v>786500</v>
      </c>
      <c r="AV19" s="9">
        <f t="shared" si="5"/>
        <v>786500</v>
      </c>
      <c r="AW19" s="9">
        <f t="shared" si="5"/>
        <v>786500</v>
      </c>
      <c r="AX19" s="9">
        <f t="shared" si="5"/>
        <v>786500</v>
      </c>
      <c r="AY19" s="9">
        <f t="shared" si="5"/>
        <v>786500</v>
      </c>
      <c r="AZ19" s="9">
        <f t="shared" si="5"/>
        <v>786500</v>
      </c>
      <c r="BA19" s="9">
        <f t="shared" si="5"/>
        <v>786500</v>
      </c>
      <c r="BB19" s="9">
        <f t="shared" si="5"/>
        <v>786500</v>
      </c>
      <c r="BC19" s="9">
        <f t="shared" si="5"/>
        <v>786500</v>
      </c>
      <c r="BD19" s="9">
        <f t="shared" si="5"/>
        <v>786500</v>
      </c>
      <c r="BE19" s="9">
        <f t="shared" si="5"/>
        <v>786500</v>
      </c>
      <c r="BF19" s="9">
        <f t="shared" si="5"/>
        <v>786500</v>
      </c>
      <c r="BG19" s="9">
        <f t="shared" si="5"/>
        <v>786500</v>
      </c>
      <c r="BH19" s="9">
        <f t="shared" si="5"/>
        <v>786500</v>
      </c>
      <c r="BI19" s="9">
        <f t="shared" si="5"/>
        <v>786500</v>
      </c>
      <c r="BJ19" s="9">
        <f t="shared" si="5"/>
        <v>786500</v>
      </c>
      <c r="BK19" s="9">
        <f t="shared" si="5"/>
        <v>786500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39500</v>
      </c>
      <c r="E20" s="9">
        <f t="shared" si="6"/>
        <v>35500</v>
      </c>
      <c r="F20" s="9">
        <f t="shared" si="6"/>
        <v>10000</v>
      </c>
      <c r="G20" s="9">
        <f t="shared" si="6"/>
        <v>700000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-658.33333333333337</v>
      </c>
      <c r="E21" s="9">
        <f>-'CAPEX-DEP_CWS '!G69</f>
        <v>-1250</v>
      </c>
      <c r="F21" s="9">
        <f>-'CAPEX-DEP_CWS '!H69</f>
        <v>-1416.6666666666667</v>
      </c>
      <c r="G21" s="9">
        <f>-'CAPEX-DEP_CWS '!I69</f>
        <v>-13083.333333333332</v>
      </c>
      <c r="H21" s="9">
        <f>-'CAPEX-DEP_CWS '!J69</f>
        <v>-13083.333333333332</v>
      </c>
      <c r="I21" s="9">
        <f>-'CAPEX-DEP_CWS '!K69</f>
        <v>-13083.333333333332</v>
      </c>
      <c r="J21" s="9">
        <f>-'CAPEX-DEP_CWS '!L69</f>
        <v>-13083.333333333332</v>
      </c>
      <c r="K21" s="9">
        <f>-'CAPEX-DEP_CWS '!M69</f>
        <v>-13083.333333333332</v>
      </c>
      <c r="L21" s="9">
        <f>-'CAPEX-DEP_CWS '!N69</f>
        <v>-13083.333333333332</v>
      </c>
      <c r="M21" s="9">
        <f>-'CAPEX-DEP_CWS '!O69</f>
        <v>-13083.333333333332</v>
      </c>
      <c r="N21" s="9">
        <f>-'CAPEX-DEP_CWS '!P69</f>
        <v>-13083.333333333332</v>
      </c>
      <c r="O21" s="9">
        <f>-'CAPEX-DEP_CWS '!Q69</f>
        <v>-13083.333333333332</v>
      </c>
      <c r="P21" s="9">
        <f>-'CAPEX-DEP_CWS '!R69</f>
        <v>-13083.333333333332</v>
      </c>
      <c r="Q21" s="9">
        <f>-'CAPEX-DEP_CWS '!S69</f>
        <v>-13083.333333333332</v>
      </c>
      <c r="R21" s="9">
        <f>-'CAPEX-DEP_CWS '!T69</f>
        <v>-13083.333333333332</v>
      </c>
      <c r="S21" s="9">
        <f>-'CAPEX-DEP_CWS '!U69</f>
        <v>-13083.333333333332</v>
      </c>
      <c r="T21" s="9">
        <f>-'CAPEX-DEP_CWS '!V69</f>
        <v>-13083.333333333332</v>
      </c>
      <c r="U21" s="9">
        <f>-'CAPEX-DEP_CWS '!W69</f>
        <v>-13083.333333333332</v>
      </c>
      <c r="V21" s="9">
        <f>-'CAPEX-DEP_CWS '!X69</f>
        <v>-13199.999999999998</v>
      </c>
      <c r="W21" s="9">
        <f>-'CAPEX-DEP_CWS '!Y69</f>
        <v>-13199.999999999998</v>
      </c>
      <c r="X21" s="9">
        <f>-'CAPEX-DEP_CWS '!Z69</f>
        <v>-13199.999999999998</v>
      </c>
      <c r="Y21" s="9">
        <f>-'CAPEX-DEP_CWS '!AA69</f>
        <v>-13199.999999999998</v>
      </c>
      <c r="Z21" s="9">
        <f>-'CAPEX-DEP_CWS '!AB69</f>
        <v>-13199.999999999998</v>
      </c>
      <c r="AA21" s="9">
        <f>-'CAPEX-DEP_CWS '!AC69</f>
        <v>-13199.999999999998</v>
      </c>
      <c r="AB21" s="9">
        <f>-'CAPEX-DEP_CWS '!AD69</f>
        <v>-13108.333333333332</v>
      </c>
      <c r="AC21" s="9">
        <f>-'CAPEX-DEP_CWS '!AE69</f>
        <v>-13199.999999999998</v>
      </c>
      <c r="AD21" s="9">
        <f>-'CAPEX-DEP_CWS '!AF69</f>
        <v>-13199.999999999998</v>
      </c>
      <c r="AE21" s="9">
        <f>-'CAPEX-DEP_CWS '!AG69</f>
        <v>-13199.999999999998</v>
      </c>
      <c r="AF21" s="9">
        <f>-'CAPEX-DEP_CWS '!AH69</f>
        <v>-13199.999999999998</v>
      </c>
      <c r="AG21" s="9">
        <f>-'CAPEX-DEP_CWS '!AI69</f>
        <v>-13199.999999999998</v>
      </c>
      <c r="AH21" s="9">
        <f>-'CAPEX-DEP_CWS '!AJ69</f>
        <v>-13199.999999999998</v>
      </c>
      <c r="AI21" s="9">
        <f>-'CAPEX-DEP_CWS '!AK69</f>
        <v>-13199.999999999998</v>
      </c>
      <c r="AJ21" s="9">
        <f>-'CAPEX-DEP_CWS '!AL69</f>
        <v>-13199.999999999998</v>
      </c>
      <c r="AK21" s="9">
        <f>-'CAPEX-DEP_CWS '!AM69</f>
        <v>-13199.999999999998</v>
      </c>
      <c r="AL21" s="9">
        <f>-'CAPEX-DEP_CWS '!AN69</f>
        <v>-13199.999999999998</v>
      </c>
      <c r="AM21" s="9">
        <f>-'CAPEX-DEP_CWS '!AO69</f>
        <v>-13199.999999999998</v>
      </c>
      <c r="AN21" s="9">
        <f>-'CAPEX-DEP_CWS '!AP69</f>
        <v>-13199.999999999998</v>
      </c>
      <c r="AO21" s="9">
        <f>-'CAPEX-DEP_CWS '!AQ69</f>
        <v>-13199.999999999998</v>
      </c>
      <c r="AP21" s="9">
        <f>-'CAPEX-DEP_CWS '!AR69</f>
        <v>-13199.999999999998</v>
      </c>
      <c r="AQ21" s="9">
        <f>-'CAPEX-DEP_CWS '!AS69</f>
        <v>-13199.999999999998</v>
      </c>
      <c r="AR21" s="9">
        <f>-'CAPEX-DEP_CWS '!AT69</f>
        <v>-13199.999999999998</v>
      </c>
      <c r="AS21" s="9">
        <f>-'CAPEX-DEP_CWS '!AU69</f>
        <v>-13199.999999999998</v>
      </c>
      <c r="AT21" s="9">
        <f>-'CAPEX-DEP_CWS '!AV69</f>
        <v>-13199.999999999998</v>
      </c>
      <c r="AU21" s="9">
        <f>-'CAPEX-DEP_CWS '!AW69</f>
        <v>-13199.999999999998</v>
      </c>
      <c r="AV21" s="9">
        <f>-'CAPEX-DEP_CWS '!AX69</f>
        <v>-13199.999999999998</v>
      </c>
      <c r="AW21" s="9">
        <f>-'CAPEX-DEP_CWS '!AY69</f>
        <v>-13199.999999999998</v>
      </c>
      <c r="AX21" s="9">
        <f>-'CAPEX-DEP_CWS '!AZ69</f>
        <v>-13199.999999999998</v>
      </c>
      <c r="AY21" s="9">
        <f>-'CAPEX-DEP_CWS '!BA69</f>
        <v>-13199.999999999998</v>
      </c>
      <c r="AZ21" s="9">
        <f>-'CAPEX-DEP_CWS '!BB69</f>
        <v>-13199.999999999998</v>
      </c>
      <c r="BA21" s="9">
        <f>-'CAPEX-DEP_CWS '!BC69</f>
        <v>-13199.999999999998</v>
      </c>
      <c r="BB21" s="9">
        <f>-'CAPEX-DEP_CWS '!BD69</f>
        <v>-13199.999999999998</v>
      </c>
      <c r="BC21" s="9">
        <f>-'CAPEX-DEP_CWS '!BE69</f>
        <v>-13199.999999999998</v>
      </c>
      <c r="BD21" s="9">
        <f>-'CAPEX-DEP_CWS '!BF69</f>
        <v>-13199.999999999998</v>
      </c>
      <c r="BE21" s="9">
        <f>-'CAPEX-DEP_CWS '!BG69</f>
        <v>-13199.999999999998</v>
      </c>
      <c r="BF21" s="9">
        <f>-'CAPEX-DEP_CWS '!BH69</f>
        <v>-13199.999999999998</v>
      </c>
      <c r="BG21" s="9">
        <f>-'CAPEX-DEP_CWS '!BI69</f>
        <v>-13199.999999999998</v>
      </c>
      <c r="BH21" s="9">
        <f>-'CAPEX-DEP_CWS '!BJ69</f>
        <v>-13199.999999999998</v>
      </c>
      <c r="BI21" s="9">
        <f>-'CAPEX-DEP_CWS '!BK69</f>
        <v>-13199.999999999998</v>
      </c>
      <c r="BJ21" s="9">
        <f>-'CAPEX-DEP_CWS '!BL69</f>
        <v>-13199.999999999998</v>
      </c>
      <c r="BK21" s="9">
        <f>-'CAPEX-DEP_CWS '!BM69</f>
        <v>-13199.999999999998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-658.33333333333337</v>
      </c>
      <c r="E22" s="9">
        <f t="shared" si="8"/>
        <v>-1908.3333333333335</v>
      </c>
      <c r="F22" s="9">
        <f t="shared" si="8"/>
        <v>-3325</v>
      </c>
      <c r="G22" s="9">
        <f t="shared" si="8"/>
        <v>-16408.333333333332</v>
      </c>
      <c r="H22" s="9">
        <f t="shared" si="8"/>
        <v>-29491.666666666664</v>
      </c>
      <c r="I22" s="9">
        <f t="shared" si="8"/>
        <v>-42575</v>
      </c>
      <c r="J22" s="9">
        <f t="shared" si="8"/>
        <v>-55658.333333333328</v>
      </c>
      <c r="K22" s="9">
        <f t="shared" si="8"/>
        <v>-68741.666666666657</v>
      </c>
      <c r="L22" s="9">
        <f t="shared" si="8"/>
        <v>-81824.999999999985</v>
      </c>
      <c r="M22" s="9">
        <f t="shared" si="8"/>
        <v>-94908.333333333314</v>
      </c>
      <c r="N22" s="9">
        <f t="shared" si="8"/>
        <v>-107991.66666666664</v>
      </c>
      <c r="O22" s="9">
        <f t="shared" si="8"/>
        <v>-121074.99999999997</v>
      </c>
      <c r="P22" s="9">
        <f t="shared" si="8"/>
        <v>-134158.33333333331</v>
      </c>
      <c r="Q22" s="9">
        <f t="shared" si="8"/>
        <v>-147241.66666666666</v>
      </c>
      <c r="R22" s="9">
        <f t="shared" si="8"/>
        <v>-160325</v>
      </c>
      <c r="S22" s="9">
        <f t="shared" si="8"/>
        <v>-173408.33333333334</v>
      </c>
      <c r="T22" s="9">
        <f t="shared" si="8"/>
        <v>-186491.66666666669</v>
      </c>
      <c r="U22" s="9">
        <f t="shared" si="8"/>
        <v>-199575.00000000003</v>
      </c>
      <c r="V22" s="9">
        <f t="shared" si="8"/>
        <v>-212775.00000000003</v>
      </c>
      <c r="W22" s="9">
        <f t="shared" si="8"/>
        <v>-225975.00000000003</v>
      </c>
      <c r="X22" s="9">
        <f t="shared" si="8"/>
        <v>-239175.00000000003</v>
      </c>
      <c r="Y22" s="9">
        <f t="shared" si="8"/>
        <v>-252375.00000000003</v>
      </c>
      <c r="Z22" s="9">
        <f t="shared" si="8"/>
        <v>-265575</v>
      </c>
      <c r="AA22" s="9">
        <f t="shared" si="8"/>
        <v>-278775</v>
      </c>
      <c r="AB22" s="9">
        <f t="shared" si="8"/>
        <v>-291883.33333333331</v>
      </c>
      <c r="AC22" s="9">
        <f t="shared" si="8"/>
        <v>-305083.33333333331</v>
      </c>
      <c r="AD22" s="9">
        <f t="shared" si="8"/>
        <v>-318283.33333333331</v>
      </c>
      <c r="AE22" s="9">
        <f t="shared" si="8"/>
        <v>-331483.33333333331</v>
      </c>
      <c r="AF22" s="9">
        <f t="shared" si="8"/>
        <v>-344683.33333333331</v>
      </c>
      <c r="AG22" s="9">
        <f t="shared" si="8"/>
        <v>-357883.33333333331</v>
      </c>
      <c r="AH22" s="9">
        <f t="shared" si="8"/>
        <v>-371083.33333333331</v>
      </c>
      <c r="AI22" s="9">
        <f t="shared" si="8"/>
        <v>-384283.33333333331</v>
      </c>
      <c r="AJ22" s="9">
        <f t="shared" ref="AJ22:BK22" si="9">AJ21+AI22</f>
        <v>-397483.33333333331</v>
      </c>
      <c r="AK22" s="9">
        <f t="shared" si="9"/>
        <v>-410683.33333333331</v>
      </c>
      <c r="AL22" s="9">
        <f t="shared" si="9"/>
        <v>-423883.33333333331</v>
      </c>
      <c r="AM22" s="9">
        <f t="shared" si="9"/>
        <v>-437083.33333333331</v>
      </c>
      <c r="AN22" s="9">
        <f t="shared" si="9"/>
        <v>-450283.33333333331</v>
      </c>
      <c r="AO22" s="9">
        <f t="shared" si="9"/>
        <v>-463483.33333333331</v>
      </c>
      <c r="AP22" s="9">
        <f t="shared" si="9"/>
        <v>-476683.33333333331</v>
      </c>
      <c r="AQ22" s="9">
        <f t="shared" si="9"/>
        <v>-489883.33333333331</v>
      </c>
      <c r="AR22" s="9">
        <f t="shared" si="9"/>
        <v>-503083.33333333331</v>
      </c>
      <c r="AS22" s="9">
        <f t="shared" si="9"/>
        <v>-516283.33333333331</v>
      </c>
      <c r="AT22" s="9">
        <f t="shared" si="9"/>
        <v>-529483.33333333326</v>
      </c>
      <c r="AU22" s="9">
        <f t="shared" si="9"/>
        <v>-542683.33333333326</v>
      </c>
      <c r="AV22" s="9">
        <f t="shared" si="9"/>
        <v>-555883.33333333326</v>
      </c>
      <c r="AW22" s="9">
        <f t="shared" si="9"/>
        <v>-569083.33333333326</v>
      </c>
      <c r="AX22" s="9">
        <f t="shared" si="9"/>
        <v>-582283.33333333326</v>
      </c>
      <c r="AY22" s="9">
        <f t="shared" si="9"/>
        <v>-595483.33333333326</v>
      </c>
      <c r="AZ22" s="9">
        <f t="shared" si="9"/>
        <v>-608683.33333333326</v>
      </c>
      <c r="BA22" s="9">
        <f t="shared" si="9"/>
        <v>-621883.33333333326</v>
      </c>
      <c r="BB22" s="9">
        <f t="shared" si="9"/>
        <v>-635083.33333333326</v>
      </c>
      <c r="BC22" s="9">
        <f t="shared" si="9"/>
        <v>-648283.33333333326</v>
      </c>
      <c r="BD22" s="9">
        <f t="shared" si="9"/>
        <v>-661483.33333333326</v>
      </c>
      <c r="BE22" s="9">
        <f t="shared" si="9"/>
        <v>-674683.33333333326</v>
      </c>
      <c r="BF22" s="9">
        <f t="shared" si="9"/>
        <v>-687883.33333333326</v>
      </c>
      <c r="BG22" s="9">
        <f t="shared" si="9"/>
        <v>-701083.33333333326</v>
      </c>
      <c r="BH22" s="9">
        <f t="shared" si="9"/>
        <v>-714283.33333333326</v>
      </c>
      <c r="BI22" s="9">
        <f t="shared" si="9"/>
        <v>-727483.33333333326</v>
      </c>
      <c r="BJ22" s="9">
        <f t="shared" si="9"/>
        <v>-740683.33333333326</v>
      </c>
      <c r="BK22" s="9">
        <f t="shared" si="9"/>
        <v>-753883.33333333326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38841.666666666664</v>
      </c>
      <c r="E24" s="9">
        <f t="shared" si="10"/>
        <v>73091.666666666672</v>
      </c>
      <c r="F24" s="9">
        <f t="shared" si="10"/>
        <v>81675</v>
      </c>
      <c r="G24" s="9">
        <f t="shared" si="10"/>
        <v>768591.66666666663</v>
      </c>
      <c r="H24" s="9">
        <f t="shared" si="10"/>
        <v>755508.33333333337</v>
      </c>
      <c r="I24" s="9">
        <f t="shared" si="10"/>
        <v>742425</v>
      </c>
      <c r="J24" s="9">
        <f t="shared" si="10"/>
        <v>729341.66666666663</v>
      </c>
      <c r="K24" s="9">
        <f t="shared" si="10"/>
        <v>716258.33333333337</v>
      </c>
      <c r="L24" s="9">
        <f t="shared" si="10"/>
        <v>703175</v>
      </c>
      <c r="M24" s="9">
        <f t="shared" si="10"/>
        <v>690091.66666666674</v>
      </c>
      <c r="N24" s="9">
        <f t="shared" si="10"/>
        <v>677008.33333333337</v>
      </c>
      <c r="O24" s="9">
        <f t="shared" si="10"/>
        <v>663925</v>
      </c>
      <c r="P24" s="9">
        <f t="shared" si="10"/>
        <v>650841.66666666674</v>
      </c>
      <c r="Q24" s="9">
        <f t="shared" si="10"/>
        <v>637758.33333333337</v>
      </c>
      <c r="R24" s="9">
        <f t="shared" si="10"/>
        <v>624675</v>
      </c>
      <c r="S24" s="9">
        <f t="shared" si="10"/>
        <v>611591.66666666663</v>
      </c>
      <c r="T24" s="9">
        <f t="shared" si="10"/>
        <v>598508.33333333326</v>
      </c>
      <c r="U24" s="9">
        <f t="shared" si="10"/>
        <v>585425</v>
      </c>
      <c r="V24" s="9">
        <f t="shared" si="10"/>
        <v>579225</v>
      </c>
      <c r="W24" s="9">
        <f t="shared" si="10"/>
        <v>566025</v>
      </c>
      <c r="X24" s="9">
        <f t="shared" si="10"/>
        <v>552825</v>
      </c>
      <c r="Y24" s="9">
        <f t="shared" si="10"/>
        <v>539625</v>
      </c>
      <c r="Z24" s="9">
        <f t="shared" si="10"/>
        <v>526425</v>
      </c>
      <c r="AA24" s="9">
        <f t="shared" si="10"/>
        <v>513225</v>
      </c>
      <c r="AB24" s="9">
        <f t="shared" si="10"/>
        <v>494616.66666666669</v>
      </c>
      <c r="AC24" s="9">
        <f t="shared" si="10"/>
        <v>481416.66666666669</v>
      </c>
      <c r="AD24" s="9">
        <f t="shared" si="10"/>
        <v>468216.66666666669</v>
      </c>
      <c r="AE24" s="9">
        <f t="shared" si="10"/>
        <v>455016.66666666669</v>
      </c>
      <c r="AF24" s="9">
        <f t="shared" si="10"/>
        <v>441816.66666666669</v>
      </c>
      <c r="AG24" s="9">
        <f t="shared" si="10"/>
        <v>428616.66666666669</v>
      </c>
      <c r="AH24" s="9">
        <f t="shared" si="10"/>
        <v>415416.66666666669</v>
      </c>
      <c r="AI24" s="9">
        <f t="shared" ref="AI24:BK24" si="11">AI19+AI22</f>
        <v>402216.66666666669</v>
      </c>
      <c r="AJ24" s="9">
        <f t="shared" si="11"/>
        <v>389016.66666666669</v>
      </c>
      <c r="AK24" s="9">
        <f t="shared" si="11"/>
        <v>375816.66666666669</v>
      </c>
      <c r="AL24" s="9">
        <f t="shared" si="11"/>
        <v>362616.66666666669</v>
      </c>
      <c r="AM24" s="9">
        <f t="shared" si="11"/>
        <v>349416.66666666669</v>
      </c>
      <c r="AN24" s="9">
        <f t="shared" si="11"/>
        <v>336216.66666666669</v>
      </c>
      <c r="AO24" s="9">
        <f t="shared" si="11"/>
        <v>323016.66666666669</v>
      </c>
      <c r="AP24" s="9">
        <f t="shared" si="11"/>
        <v>309816.66666666669</v>
      </c>
      <c r="AQ24" s="9">
        <f t="shared" si="11"/>
        <v>296616.66666666669</v>
      </c>
      <c r="AR24" s="9">
        <f t="shared" si="11"/>
        <v>283416.66666666669</v>
      </c>
      <c r="AS24" s="9">
        <f t="shared" si="11"/>
        <v>270216.66666666669</v>
      </c>
      <c r="AT24" s="9">
        <f t="shared" si="11"/>
        <v>257016.66666666674</v>
      </c>
      <c r="AU24" s="9">
        <f t="shared" si="11"/>
        <v>243816.66666666674</v>
      </c>
      <c r="AV24" s="9">
        <f t="shared" si="11"/>
        <v>230616.66666666674</v>
      </c>
      <c r="AW24" s="9">
        <f t="shared" si="11"/>
        <v>217416.66666666674</v>
      </c>
      <c r="AX24" s="9">
        <f t="shared" si="11"/>
        <v>204216.66666666674</v>
      </c>
      <c r="AY24" s="9">
        <f t="shared" si="11"/>
        <v>191016.66666666674</v>
      </c>
      <c r="AZ24" s="9">
        <f t="shared" si="11"/>
        <v>177816.66666666674</v>
      </c>
      <c r="BA24" s="9">
        <f t="shared" si="11"/>
        <v>164616.66666666674</v>
      </c>
      <c r="BB24" s="9">
        <f t="shared" si="11"/>
        <v>151416.66666666674</v>
      </c>
      <c r="BC24" s="9">
        <f t="shared" si="11"/>
        <v>138216.66666666674</v>
      </c>
      <c r="BD24" s="9">
        <f t="shared" si="11"/>
        <v>125016.66666666674</v>
      </c>
      <c r="BE24" s="9">
        <f t="shared" si="11"/>
        <v>111816.66666666674</v>
      </c>
      <c r="BF24" s="9">
        <f t="shared" si="11"/>
        <v>98616.666666666744</v>
      </c>
      <c r="BG24" s="9">
        <f t="shared" si="11"/>
        <v>85416.666666666744</v>
      </c>
      <c r="BH24" s="9">
        <f t="shared" si="11"/>
        <v>72216.666666666744</v>
      </c>
      <c r="BI24" s="9">
        <f t="shared" si="11"/>
        <v>59016.666666666744</v>
      </c>
      <c r="BJ24" s="9">
        <f t="shared" si="11"/>
        <v>45816.666666666744</v>
      </c>
      <c r="BK24" s="9">
        <f t="shared" si="11"/>
        <v>32616.666666666744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700000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785000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786500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785000</v>
      </c>
      <c r="F43" s="3">
        <f>'CAPEX-FA_CWS '!F5</f>
        <v>792000</v>
      </c>
      <c r="G43" s="3">
        <f>'CAPEX-FA_CWS '!G5</f>
        <v>786500</v>
      </c>
      <c r="H43" s="3">
        <f>'CAPEX-FA_CWS '!H5</f>
        <v>786500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785000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785000</v>
      </c>
      <c r="E45" s="3">
        <f>'CAPEX-FA_CWS '!E7</f>
        <v>792000</v>
      </c>
      <c r="F45" s="3">
        <f>'CAPEX-FA_CWS '!F7</f>
        <v>786500</v>
      </c>
      <c r="G45" s="3">
        <f>'CAPEX-FA_CWS '!G7</f>
        <v>786500</v>
      </c>
      <c r="H45" s="3">
        <f>'CAPEX-FA_CWS '!H7</f>
        <v>786500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785000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-121074.99999999997</v>
      </c>
      <c r="E47" s="3">
        <f>'CAPEX-FA_CWS '!E9</f>
        <v>-157699.99999999997</v>
      </c>
      <c r="F47" s="3">
        <f>'CAPEX-FA_CWS '!F9</f>
        <v>-158308.33333333331</v>
      </c>
      <c r="G47" s="3">
        <f>'CAPEX-FA_CWS '!G9</f>
        <v>-158399.99999999997</v>
      </c>
      <c r="H47" s="3">
        <f>'CAPEX-FA_CWS '!H9</f>
        <v>-158399.99999999997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-121074.99999999997</v>
      </c>
      <c r="E48" s="3">
        <f>'CAPEX-FA_CWS '!E10</f>
        <v>-278774.99999999994</v>
      </c>
      <c r="F48" s="3">
        <f>'CAPEX-FA_CWS '!F10</f>
        <v>-437083.33333333326</v>
      </c>
      <c r="G48" s="3">
        <f>'CAPEX-FA_CWS '!G10</f>
        <v>-595483.33333333326</v>
      </c>
      <c r="H48" s="3">
        <f>'CAPEX-FA_CWS '!H10</f>
        <v>-753883.33333333326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663925</v>
      </c>
      <c r="E50" s="64">
        <f>'CAPEX-FA_CWS '!E12</f>
        <v>513225.00000000006</v>
      </c>
      <c r="F50" s="64">
        <f>'CAPEX-FA_CWS '!F12</f>
        <v>349416.66666666674</v>
      </c>
      <c r="G50" s="64">
        <f>'CAPEX-FA_CWS '!G12</f>
        <v>191016.66666666674</v>
      </c>
      <c r="H50" s="64">
        <f>'CAPEX-FA_CWS '!H12</f>
        <v>32616.666666666744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39500</v>
      </c>
      <c r="E8" s="67"/>
      <c r="F8" s="70">
        <f>$D8/$N$2</f>
        <v>658.33333333333337</v>
      </c>
      <c r="G8" s="63">
        <f>IF(SUM(F8)&lt;$D8,$D8/$N$2,0)</f>
        <v>658.33333333333337</v>
      </c>
      <c r="H8" s="63">
        <f>IF(SUM($E8:G8)&lt;$D8,$D8/$N$2,0)</f>
        <v>658.33333333333337</v>
      </c>
      <c r="I8" s="63">
        <f>IF(SUM($E8:H8)&lt;$D8,$D8/$N$2,0)</f>
        <v>658.33333333333337</v>
      </c>
      <c r="J8" s="63">
        <f>IF(SUM($E8:I8)&lt;$D8,$D8/$N$2,0)</f>
        <v>658.33333333333337</v>
      </c>
      <c r="K8" s="63">
        <f>IF(SUM($E8:J8)&lt;$D8,$D8/$N$2,0)</f>
        <v>658.33333333333337</v>
      </c>
      <c r="L8" s="63">
        <f>IF(SUM($E8:K8)&lt;$D8,$D8/$N$2,0)</f>
        <v>658.33333333333337</v>
      </c>
      <c r="M8" s="63">
        <f>IF(SUM($E8:L8)&lt;$D8,$D8/$N$2,0)</f>
        <v>658.33333333333337</v>
      </c>
      <c r="N8" s="63">
        <f>IF(SUM($E8:M8)&lt;$D8,$D8/$N$2,0)</f>
        <v>658.33333333333337</v>
      </c>
      <c r="O8" s="63">
        <f>IF(SUM($E8:N8)&lt;$D8,$D8/$N$2,0)</f>
        <v>658.33333333333337</v>
      </c>
      <c r="P8" s="63">
        <f>IF(SUM($E8:O8)&lt;$D8,$D8/$N$2,0)</f>
        <v>658.33333333333337</v>
      </c>
      <c r="Q8" s="63">
        <f>IF(SUM($E8:P8)&lt;$D8,$D8/$N$2,0)</f>
        <v>658.33333333333337</v>
      </c>
      <c r="R8" s="63">
        <f>IF(SUM($E8:Q8)&lt;$D8,$D8/$N$2,0)</f>
        <v>658.33333333333337</v>
      </c>
      <c r="S8" s="63">
        <f>IF(SUM($E8:R8)&lt;$D8,$D8/$N$2,0)</f>
        <v>658.33333333333337</v>
      </c>
      <c r="T8" s="63">
        <f>IF(SUM($E8:S8)&lt;$D8,$D8/$N$2,0)</f>
        <v>658.33333333333337</v>
      </c>
      <c r="U8" s="63">
        <f>IF(SUM($E8:T8)&lt;$D8,$D8/$N$2,0)</f>
        <v>658.33333333333337</v>
      </c>
      <c r="V8" s="63">
        <f>IF(SUM($E8:U8)&lt;$D8,$D8/$N$2,0)</f>
        <v>658.33333333333337</v>
      </c>
      <c r="W8" s="63">
        <f>IF(SUM($E8:V8)&lt;$D8,$D8/$N$2,0)</f>
        <v>658.33333333333337</v>
      </c>
      <c r="X8" s="63">
        <f>IF(SUM($E8:W8)&lt;$D8,$D8/$N$2,0)</f>
        <v>658.33333333333337</v>
      </c>
      <c r="Y8" s="63">
        <f>IF(SUM($E8:X8)&lt;$D8,$D8/$N$2,0)</f>
        <v>658.33333333333337</v>
      </c>
      <c r="Z8" s="63">
        <f>IF(SUM($E8:Y8)&lt;$D8,$D8/$N$2,0)</f>
        <v>658.33333333333337</v>
      </c>
      <c r="AA8" s="63">
        <f>IF(SUM($E8:Z8)&lt;$D8,$D8/$N$2,0)</f>
        <v>658.33333333333337</v>
      </c>
      <c r="AB8" s="63">
        <f>IF(SUM($E8:AA8)&lt;$D8,$D8/$N$2,0)</f>
        <v>658.33333333333337</v>
      </c>
      <c r="AC8" s="63">
        <f>IF(SUM($E8:AB8)&lt;$D8,$D8/$N$2,0)</f>
        <v>658.33333333333337</v>
      </c>
      <c r="AD8" s="63">
        <f>IF(SUM($E8:AC8)&lt;$D8,$D8/$N$2,0)</f>
        <v>658.33333333333337</v>
      </c>
      <c r="AE8" s="63">
        <f>IF(SUM($E8:AD8)&lt;$D8,$D8/$N$2,0)</f>
        <v>658.33333333333337</v>
      </c>
      <c r="AF8" s="63">
        <f>IF(SUM($E8:AE8)&lt;$D8,$D8/$N$2,0)</f>
        <v>658.33333333333337</v>
      </c>
      <c r="AG8" s="63">
        <f>IF(SUM($E8:AF8)&lt;$D8,$D8/$N$2,0)</f>
        <v>658.33333333333337</v>
      </c>
      <c r="AH8" s="63">
        <f>IF(SUM($E8:AG8)&lt;$D8,$D8/$N$2,0)</f>
        <v>658.33333333333337</v>
      </c>
      <c r="AI8" s="63">
        <f>IF(SUM($E8:AH8)&lt;$D8,$D8/$N$2,0)</f>
        <v>658.33333333333337</v>
      </c>
      <c r="AJ8" s="63">
        <f>IF(SUM($E8:AI8)&lt;$D8,$D8/$N$2,0)</f>
        <v>658.33333333333337</v>
      </c>
      <c r="AK8" s="63">
        <f>IF(SUM($E8:AJ8)&lt;$D8,$D8/$N$2,0)</f>
        <v>658.33333333333337</v>
      </c>
      <c r="AL8" s="63">
        <f>IF(SUM($E8:AK8)&lt;$D8,$D8/$N$2,0)</f>
        <v>658.33333333333337</v>
      </c>
      <c r="AM8" s="63">
        <f>IF(SUM($E8:AL8)&lt;$D8,$D8/$N$2,0)</f>
        <v>658.33333333333337</v>
      </c>
      <c r="AN8" s="63">
        <f>IF(SUM($E8:AM8)&lt;$D8,$D8/$N$2,0)</f>
        <v>658.33333333333337</v>
      </c>
      <c r="AO8" s="63">
        <f>IF(SUM($E8:AN8)&lt;$D8,$D8/$N$2,0)</f>
        <v>658.33333333333337</v>
      </c>
      <c r="AP8" s="63">
        <f>IF(SUM($E8:AO8)&lt;$D8,$D8/$N$2,0)</f>
        <v>658.33333333333337</v>
      </c>
      <c r="AQ8" s="63">
        <f>IF(SUM($E8:AP8)&lt;$D8,$D8/$N$2,0)</f>
        <v>658.33333333333337</v>
      </c>
      <c r="AR8" s="63">
        <f>IF(SUM($E8:AQ8)&lt;$D8,$D8/$N$2,0)</f>
        <v>658.33333333333337</v>
      </c>
      <c r="AS8" s="63">
        <f>IF(SUM($E8:AR8)&lt;$D8,$D8/$N$2,0)</f>
        <v>658.33333333333337</v>
      </c>
      <c r="AT8" s="63">
        <f>IF(SUM($E8:AS8)&lt;$D8,$D8/$N$2,0)</f>
        <v>658.33333333333337</v>
      </c>
      <c r="AU8" s="63">
        <f>IF(SUM($E8:AT8)&lt;$D8,$D8/$N$2,0)</f>
        <v>658.33333333333337</v>
      </c>
      <c r="AV8" s="63">
        <f>IF(SUM($E8:AU8)&lt;$D8,$D8/$N$2,0)</f>
        <v>658.33333333333337</v>
      </c>
      <c r="AW8" s="63">
        <f>IF(SUM($E8:AV8)&lt;$D8,$D8/$N$2,0)</f>
        <v>658.33333333333337</v>
      </c>
      <c r="AX8" s="63">
        <f>IF(SUM($E8:AW8)&lt;$D8,$D8/$N$2,0)</f>
        <v>658.33333333333337</v>
      </c>
      <c r="AY8" s="63">
        <f>IF(SUM($E8:AX8)&lt;$D8,$D8/$N$2,0)</f>
        <v>658.33333333333337</v>
      </c>
      <c r="AZ8" s="63">
        <f>IF(SUM($E8:AY8)&lt;$D8,$D8/$N$2,0)</f>
        <v>658.33333333333337</v>
      </c>
      <c r="BA8" s="63">
        <f>IF(SUM($E8:AZ8)&lt;$D8,$D8/$N$2,0)</f>
        <v>658.33333333333337</v>
      </c>
      <c r="BB8" s="63">
        <f>IF(SUM($E8:BA8)&lt;$D8,$D8/$N$2,0)</f>
        <v>658.33333333333337</v>
      </c>
      <c r="BC8" s="63">
        <f>IF(SUM($E8:BB8)&lt;$D8,$D8/$N$2,0)</f>
        <v>658.33333333333337</v>
      </c>
      <c r="BD8" s="63">
        <f>IF(SUM($E8:BC8)&lt;$D8,$D8/$N$2,0)</f>
        <v>658.33333333333337</v>
      </c>
      <c r="BE8" s="63">
        <f>IF(SUM($E8:BD8)&lt;$D8,$D8/$N$2,0)</f>
        <v>658.33333333333337</v>
      </c>
      <c r="BF8" s="63">
        <f>IF(SUM($E8:BE8)&lt;$D8,$D8/$N$2,0)</f>
        <v>658.33333333333337</v>
      </c>
      <c r="BG8" s="63">
        <f>IF(SUM($E8:BF8)&lt;$D8,$D8/$N$2,0)</f>
        <v>658.33333333333337</v>
      </c>
      <c r="BH8" s="63">
        <f>IF(SUM($E8:BG8)&lt;$D8,$D8/$N$2,0)</f>
        <v>658.33333333333337</v>
      </c>
      <c r="BI8" s="63">
        <f>IF(SUM($E8:BH8)&lt;$D8,$D8/$N$2,0)</f>
        <v>658.33333333333337</v>
      </c>
      <c r="BJ8" s="63">
        <f>IF(SUM($E8:BI8)&lt;$D8,$D8/$N$2,0)</f>
        <v>658.33333333333337</v>
      </c>
      <c r="BK8" s="63">
        <f>IF(SUM($E8:BJ8)&lt;$D8,$D8/$N$2,0)</f>
        <v>658.33333333333337</v>
      </c>
      <c r="BL8" s="63">
        <f>IF(SUM($E8:BK8)&lt;$D8,$D8/$N$2,0)</f>
        <v>658.33333333333337</v>
      </c>
      <c r="BM8" s="63">
        <f>IF(SUM($E8:BL8)&lt;$D8,$D8/$N$2,0)</f>
        <v>658.33333333333337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700000</v>
      </c>
      <c r="E11" s="67"/>
      <c r="I11" s="70">
        <f>$D11/$N$2</f>
        <v>11666.666666666666</v>
      </c>
      <c r="J11" s="63">
        <f>IF(SUM(I11)&lt;$D11,$D11/$N$2,0)</f>
        <v>11666.666666666666</v>
      </c>
      <c r="K11" s="63">
        <f>IF(SUM($E11:J11)&lt;$D11,$D11/$N$2,0)</f>
        <v>11666.666666666666</v>
      </c>
      <c r="L11" s="63">
        <f>IF(SUM($E11:K11)&lt;$D11,$D11/$N$2,0)</f>
        <v>11666.666666666666</v>
      </c>
      <c r="M11" s="63">
        <f>IF(SUM($E11:L11)&lt;$D11,$D11/$N$2,0)</f>
        <v>11666.666666666666</v>
      </c>
      <c r="N11" s="63">
        <f>IF(SUM($E11:M11)&lt;$D11,$D11/$N$2,0)</f>
        <v>11666.666666666666</v>
      </c>
      <c r="O11" s="63">
        <f>IF(SUM($E11:N11)&lt;$D11,$D11/$N$2,0)</f>
        <v>11666.666666666666</v>
      </c>
      <c r="P11" s="63">
        <f>IF(SUM($E11:O11)&lt;$D11,$D11/$N$2,0)</f>
        <v>11666.666666666666</v>
      </c>
      <c r="Q11" s="63">
        <f>IF(SUM($E11:P11)&lt;$D11,$D11/$N$2,0)</f>
        <v>11666.666666666666</v>
      </c>
      <c r="R11" s="63">
        <f>IF(SUM($E11:Q11)&lt;$D11,$D11/$N$2,0)</f>
        <v>11666.666666666666</v>
      </c>
      <c r="S11" s="63">
        <f>IF(SUM($E11:R11)&lt;$D11,$D11/$N$2,0)</f>
        <v>11666.666666666666</v>
      </c>
      <c r="T11" s="63">
        <f>IF(SUM($E11:S11)&lt;$D11,$D11/$N$2,0)</f>
        <v>11666.666666666666</v>
      </c>
      <c r="U11" s="63">
        <f>IF(SUM($E11:T11)&lt;$D11,$D11/$N$2,0)</f>
        <v>11666.666666666666</v>
      </c>
      <c r="V11" s="63">
        <f>IF(SUM($E11:U11)&lt;$D11,$D11/$N$2,0)</f>
        <v>11666.666666666666</v>
      </c>
      <c r="W11" s="63">
        <f>IF(SUM($E11:V11)&lt;$D11,$D11/$N$2,0)</f>
        <v>11666.666666666666</v>
      </c>
      <c r="X11" s="63">
        <f>IF(SUM($E11:W11)&lt;$D11,$D11/$N$2,0)</f>
        <v>11666.666666666666</v>
      </c>
      <c r="Y11" s="63">
        <f>IF(SUM($E11:X11)&lt;$D11,$D11/$N$2,0)</f>
        <v>11666.666666666666</v>
      </c>
      <c r="Z11" s="63">
        <f>IF(SUM($E11:Y11)&lt;$D11,$D11/$N$2,0)</f>
        <v>11666.666666666666</v>
      </c>
      <c r="AA11" s="63">
        <f>IF(SUM($E11:Z11)&lt;$D11,$D11/$N$2,0)</f>
        <v>11666.666666666666</v>
      </c>
      <c r="AB11" s="63">
        <f>IF(SUM($E11:AA11)&lt;$D11,$D11/$N$2,0)</f>
        <v>11666.666666666666</v>
      </c>
      <c r="AC11" s="63">
        <f>IF(SUM($E11:AB11)&lt;$D11,$D11/$N$2,0)</f>
        <v>11666.666666666666</v>
      </c>
      <c r="AD11" s="63">
        <f>IF(SUM($E11:AC11)&lt;$D11,$D11/$N$2,0)</f>
        <v>11666.666666666666</v>
      </c>
      <c r="AE11" s="63">
        <f>IF(SUM($E11:AD11)&lt;$D11,$D11/$N$2,0)</f>
        <v>11666.666666666666</v>
      </c>
      <c r="AF11" s="63">
        <f>IF(SUM($E11:AE11)&lt;$D11,$D11/$N$2,0)</f>
        <v>11666.666666666666</v>
      </c>
      <c r="AG11" s="63">
        <f>IF(SUM($E11:AF11)&lt;$D11,$D11/$N$2,0)</f>
        <v>11666.666666666666</v>
      </c>
      <c r="AH11" s="63">
        <f>IF(SUM($E11:AG11)&lt;$D11,$D11/$N$2,0)</f>
        <v>11666.666666666666</v>
      </c>
      <c r="AI11" s="63">
        <f>IF(SUM($E11:AH11)&lt;$D11,$D11/$N$2,0)</f>
        <v>11666.666666666666</v>
      </c>
      <c r="AJ11" s="63">
        <f>IF(SUM($E11:AI11)&lt;$D11,$D11/$N$2,0)</f>
        <v>11666.666666666666</v>
      </c>
      <c r="AK11" s="63">
        <f>IF(SUM($E11:AJ11)&lt;$D11,$D11/$N$2,0)</f>
        <v>11666.666666666666</v>
      </c>
      <c r="AL11" s="63">
        <f>IF(SUM($E11:AK11)&lt;$D11,$D11/$N$2,0)</f>
        <v>11666.666666666666</v>
      </c>
      <c r="AM11" s="63">
        <f>IF(SUM($E11:AL11)&lt;$D11,$D11/$N$2,0)</f>
        <v>11666.666666666666</v>
      </c>
      <c r="AN11" s="63">
        <f>IF(SUM($E11:AM11)&lt;$D11,$D11/$N$2,0)</f>
        <v>11666.666666666666</v>
      </c>
      <c r="AO11" s="63">
        <f>IF(SUM($E11:AN11)&lt;$D11,$D11/$N$2,0)</f>
        <v>11666.666666666666</v>
      </c>
      <c r="AP11" s="63">
        <f>IF(SUM($E11:AO11)&lt;$D11,$D11/$N$2,0)</f>
        <v>11666.666666666666</v>
      </c>
      <c r="AQ11" s="63">
        <f>IF(SUM($E11:AP11)&lt;$D11,$D11/$N$2,0)</f>
        <v>11666.666666666666</v>
      </c>
      <c r="AR11" s="63">
        <f>IF(SUM($E11:AQ11)&lt;$D11,$D11/$N$2,0)</f>
        <v>11666.666666666666</v>
      </c>
      <c r="AS11" s="63">
        <f>IF(SUM($E11:AR11)&lt;$D11,$D11/$N$2,0)</f>
        <v>11666.666666666666</v>
      </c>
      <c r="AT11" s="63">
        <f>IF(SUM($E11:AS11)&lt;$D11,$D11/$N$2,0)</f>
        <v>11666.666666666666</v>
      </c>
      <c r="AU11" s="63">
        <f>IF(SUM($E11:AT11)&lt;$D11,$D11/$N$2,0)</f>
        <v>11666.666666666666</v>
      </c>
      <c r="AV11" s="63">
        <f>IF(SUM($E11:AU11)&lt;$D11,$D11/$N$2,0)</f>
        <v>11666.666666666666</v>
      </c>
      <c r="AW11" s="63">
        <f>IF(SUM($E11:AV11)&lt;$D11,$D11/$N$2,0)</f>
        <v>11666.666666666666</v>
      </c>
      <c r="AX11" s="63">
        <f>IF(SUM($E11:AW11)&lt;$D11,$D11/$N$2,0)</f>
        <v>11666.666666666666</v>
      </c>
      <c r="AY11" s="63">
        <f>IF(SUM($E11:AX11)&lt;$D11,$D11/$N$2,0)</f>
        <v>11666.666666666666</v>
      </c>
      <c r="AZ11" s="63">
        <f>IF(SUM($E11:AY11)&lt;$D11,$D11/$N$2,0)</f>
        <v>11666.666666666666</v>
      </c>
      <c r="BA11" s="63">
        <f>IF(SUM($E11:AZ11)&lt;$D11,$D11/$N$2,0)</f>
        <v>11666.666666666666</v>
      </c>
      <c r="BB11" s="63">
        <f>IF(SUM($E11:BA11)&lt;$D11,$D11/$N$2,0)</f>
        <v>11666.666666666666</v>
      </c>
      <c r="BC11" s="63">
        <f>IF(SUM($E11:BB11)&lt;$D11,$D11/$N$2,0)</f>
        <v>11666.666666666666</v>
      </c>
      <c r="BD11" s="63">
        <f>IF(SUM($E11:BC11)&lt;$D11,$D11/$N$2,0)</f>
        <v>11666.666666666666</v>
      </c>
      <c r="BE11" s="63">
        <f>IF(SUM($E11:BD11)&lt;$D11,$D11/$N$2,0)</f>
        <v>11666.666666666666</v>
      </c>
      <c r="BF11" s="63">
        <f>IF(SUM($E11:BE11)&lt;$D11,$D11/$N$2,0)</f>
        <v>11666.666666666666</v>
      </c>
      <c r="BG11" s="63">
        <f>IF(SUM($E11:BF11)&lt;$D11,$D11/$N$2,0)</f>
        <v>11666.666666666666</v>
      </c>
      <c r="BH11" s="63">
        <f>IF(SUM($E11:BG11)&lt;$D11,$D11/$N$2,0)</f>
        <v>11666.666666666666</v>
      </c>
      <c r="BI11" s="63">
        <f>IF(SUM($E11:BH11)&lt;$D11,$D11/$N$2,0)</f>
        <v>11666.666666666666</v>
      </c>
      <c r="BJ11" s="63">
        <f>IF(SUM($E11:BI11)&lt;$D11,$D11/$N$2,0)</f>
        <v>11666.666666666666</v>
      </c>
      <c r="BK11" s="63">
        <f>IF(SUM($E11:BJ11)&lt;$D11,$D11/$N$2,0)</f>
        <v>11666.666666666666</v>
      </c>
      <c r="BL11" s="63">
        <f>IF(SUM($E11:BK11)&lt;$D11,$D11/$N$2,0)</f>
        <v>11666.666666666666</v>
      </c>
      <c r="BM11" s="63">
        <f>IF(SUM($E11:BL11)&lt;$D11,$D11/$N$2,0)</f>
        <v>11666.666666666666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658.33333333333337</v>
      </c>
      <c r="G69" s="66">
        <f t="shared" si="0"/>
        <v>1250</v>
      </c>
      <c r="H69" s="66">
        <f t="shared" si="0"/>
        <v>1416.6666666666667</v>
      </c>
      <c r="I69" s="66">
        <f t="shared" si="0"/>
        <v>13083.333333333332</v>
      </c>
      <c r="J69" s="66">
        <f t="shared" si="0"/>
        <v>13083.333333333332</v>
      </c>
      <c r="K69" s="66">
        <f t="shared" si="0"/>
        <v>13083.333333333332</v>
      </c>
      <c r="L69" s="66">
        <f t="shared" si="0"/>
        <v>13083.333333333332</v>
      </c>
      <c r="M69" s="66">
        <f t="shared" si="0"/>
        <v>13083.333333333332</v>
      </c>
      <c r="N69" s="66">
        <f t="shared" si="0"/>
        <v>13083.333333333332</v>
      </c>
      <c r="O69" s="66">
        <f t="shared" si="0"/>
        <v>13083.333333333332</v>
      </c>
      <c r="P69" s="66">
        <f t="shared" si="0"/>
        <v>13083.333333333332</v>
      </c>
      <c r="Q69" s="66">
        <f t="shared" si="0"/>
        <v>13083.333333333332</v>
      </c>
      <c r="R69" s="66">
        <f t="shared" si="0"/>
        <v>13083.333333333332</v>
      </c>
      <c r="S69" s="66">
        <f t="shared" si="0"/>
        <v>13083.333333333332</v>
      </c>
      <c r="T69" s="66">
        <f t="shared" si="0"/>
        <v>13083.333333333332</v>
      </c>
      <c r="U69" s="66">
        <f t="shared" si="0"/>
        <v>13083.333333333332</v>
      </c>
      <c r="V69" s="66">
        <f t="shared" si="0"/>
        <v>13083.333333333332</v>
      </c>
      <c r="W69" s="66">
        <f t="shared" si="0"/>
        <v>13083.333333333332</v>
      </c>
      <c r="X69" s="66">
        <f t="shared" si="0"/>
        <v>13199.999999999998</v>
      </c>
      <c r="Y69" s="66">
        <f t="shared" si="0"/>
        <v>13199.999999999998</v>
      </c>
      <c r="Z69" s="66">
        <f t="shared" si="0"/>
        <v>13199.999999999998</v>
      </c>
      <c r="AA69" s="66">
        <f t="shared" si="0"/>
        <v>13199.999999999998</v>
      </c>
      <c r="AB69" s="66">
        <f t="shared" si="0"/>
        <v>13199.999999999998</v>
      </c>
      <c r="AC69" s="66">
        <f t="shared" si="0"/>
        <v>13199.999999999998</v>
      </c>
      <c r="AD69" s="66">
        <f t="shared" si="0"/>
        <v>13108.333333333332</v>
      </c>
      <c r="AE69" s="66">
        <f t="shared" si="0"/>
        <v>13199.999999999998</v>
      </c>
      <c r="AF69" s="66">
        <f t="shared" si="0"/>
        <v>13199.999999999998</v>
      </c>
      <c r="AG69" s="66">
        <f t="shared" si="0"/>
        <v>13199.999999999998</v>
      </c>
      <c r="AH69" s="66">
        <f t="shared" si="0"/>
        <v>13199.999999999998</v>
      </c>
      <c r="AI69" s="66">
        <f t="shared" si="0"/>
        <v>13199.999999999998</v>
      </c>
      <c r="AJ69" s="66">
        <f t="shared" si="0"/>
        <v>13199.999999999998</v>
      </c>
      <c r="AK69" s="66">
        <f t="shared" ref="AK69:BM69" si="1">SUM(AK7:AK68)</f>
        <v>13199.999999999998</v>
      </c>
      <c r="AL69" s="66">
        <f t="shared" si="1"/>
        <v>13199.999999999998</v>
      </c>
      <c r="AM69" s="66">
        <f t="shared" si="1"/>
        <v>13199.999999999998</v>
      </c>
      <c r="AN69" s="66">
        <f t="shared" si="1"/>
        <v>13199.999999999998</v>
      </c>
      <c r="AO69" s="66">
        <f t="shared" si="1"/>
        <v>13199.999999999998</v>
      </c>
      <c r="AP69" s="66">
        <f t="shared" si="1"/>
        <v>13199.999999999998</v>
      </c>
      <c r="AQ69" s="66">
        <f t="shared" si="1"/>
        <v>13199.999999999998</v>
      </c>
      <c r="AR69" s="66">
        <f t="shared" si="1"/>
        <v>13199.999999999998</v>
      </c>
      <c r="AS69" s="66">
        <f t="shared" si="1"/>
        <v>13199.999999999998</v>
      </c>
      <c r="AT69" s="66">
        <f t="shared" si="1"/>
        <v>13199.999999999998</v>
      </c>
      <c r="AU69" s="66">
        <f t="shared" si="1"/>
        <v>13199.999999999998</v>
      </c>
      <c r="AV69" s="66">
        <f t="shared" si="1"/>
        <v>13199.999999999998</v>
      </c>
      <c r="AW69" s="66">
        <f t="shared" si="1"/>
        <v>13199.999999999998</v>
      </c>
      <c r="AX69" s="66">
        <f t="shared" si="1"/>
        <v>13199.999999999998</v>
      </c>
      <c r="AY69" s="66">
        <f t="shared" si="1"/>
        <v>13199.999999999998</v>
      </c>
      <c r="AZ69" s="66">
        <f t="shared" si="1"/>
        <v>13199.999999999998</v>
      </c>
      <c r="BA69" s="66">
        <f t="shared" si="1"/>
        <v>13199.999999999998</v>
      </c>
      <c r="BB69" s="66">
        <f t="shared" si="1"/>
        <v>13199.999999999998</v>
      </c>
      <c r="BC69" s="66">
        <f t="shared" si="1"/>
        <v>13199.999999999998</v>
      </c>
      <c r="BD69" s="66">
        <f t="shared" si="1"/>
        <v>13199.999999999998</v>
      </c>
      <c r="BE69" s="66">
        <f t="shared" si="1"/>
        <v>13199.999999999998</v>
      </c>
      <c r="BF69" s="66">
        <f t="shared" si="1"/>
        <v>13199.999999999998</v>
      </c>
      <c r="BG69" s="66">
        <f t="shared" si="1"/>
        <v>13199.999999999998</v>
      </c>
      <c r="BH69" s="66">
        <f t="shared" si="1"/>
        <v>13199.999999999998</v>
      </c>
      <c r="BI69" s="66">
        <f t="shared" si="1"/>
        <v>13199.999999999998</v>
      </c>
      <c r="BJ69" s="66">
        <f t="shared" si="1"/>
        <v>13199.999999999998</v>
      </c>
      <c r="BK69" s="66">
        <f t="shared" si="1"/>
        <v>13199.999999999998</v>
      </c>
      <c r="BL69" s="66">
        <f t="shared" si="1"/>
        <v>13199.999999999998</v>
      </c>
      <c r="BM69" s="66">
        <f t="shared" si="1"/>
        <v>13199.999999999998</v>
      </c>
      <c r="BN69" s="66">
        <f>SUM(E69:BM69)</f>
        <v>753883.33333333326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121074.99999999997</v>
      </c>
      <c r="AC70" s="38">
        <f>SUM(R69:AC69)</f>
        <v>157699.99999999997</v>
      </c>
      <c r="AO70" s="38">
        <f>SUM(AD69:AO69)</f>
        <v>158308.33333333331</v>
      </c>
      <c r="BA70" s="38">
        <f>SUM(AP69:BA69)</f>
        <v>158399.99999999997</v>
      </c>
      <c r="BM70" s="38">
        <f>SUM(BB69:BM69)</f>
        <v>158399.99999999997</v>
      </c>
      <c r="BN70" s="38">
        <f>SUM(E70:BM70)</f>
        <v>753883.33333333326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121074.99999999997</v>
      </c>
      <c r="E37" s="64">
        <f>SUM('OPEX-M_CWS'!R38:AC38)</f>
        <v>157699.99999999997</v>
      </c>
      <c r="F37" s="64">
        <f>SUM('OPEX-M_CWS'!AD38:AO38)</f>
        <v>158308.33333333331</v>
      </c>
      <c r="G37" s="64">
        <f>SUM('OPEX-M_CWS'!AP38:BA38)</f>
        <v>158399.99999999997</v>
      </c>
      <c r="H37" s="64">
        <f>SUM('OPEX-M_CWS'!BB38:BM38)</f>
        <v>158399.99999999997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183955</v>
      </c>
      <c r="E39" s="64">
        <f>SUM('OPEX-M_CWS'!R40:AC40)</f>
        <v>205919.5</v>
      </c>
      <c r="F39" s="64">
        <f>SUM('OPEX-M_CWS'!AD40:AO40)</f>
        <v>202934.92083333337</v>
      </c>
      <c r="G39" s="64">
        <f>SUM('OPEX-M_CWS'!AP40:BA40)</f>
        <v>204355.83218750005</v>
      </c>
      <c r="H39" s="64">
        <f>SUM('OPEX-M_CWS'!BB40:BM40)</f>
        <v>205823.9432421875</v>
      </c>
      <c r="I39" s="35">
        <f>SUM(C39:H39)</f>
        <v>1028841.196263021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658.33333333333337</v>
      </c>
      <c r="D15" s="9">
        <f>'OPEX-M_CWS'!G38</f>
        <v>1250</v>
      </c>
      <c r="E15" s="9">
        <f>'OPEX-M_CWS'!H38</f>
        <v>1416.6666666666667</v>
      </c>
      <c r="F15" s="9">
        <f>'OPEX-M_CWS'!I38</f>
        <v>13083.333333333332</v>
      </c>
      <c r="G15" s="9">
        <f>'OPEX-M_CWS'!J38</f>
        <v>13083.333333333332</v>
      </c>
      <c r="H15" s="9">
        <f>'OPEX-M_CWS'!K38</f>
        <v>13083.333333333332</v>
      </c>
      <c r="I15" s="9">
        <f>'OPEX-M_CWS'!L38</f>
        <v>13083.333333333332</v>
      </c>
      <c r="J15" s="9">
        <f>'OPEX-M_CWS'!M38</f>
        <v>13083.333333333332</v>
      </c>
      <c r="K15" s="9">
        <f>'OPEX-M_CWS'!N38</f>
        <v>13083.333333333332</v>
      </c>
      <c r="L15" s="9">
        <f>'OPEX-M_CWS'!O38</f>
        <v>13083.333333333332</v>
      </c>
      <c r="M15" s="9">
        <f>'OPEX-M_CWS'!P38</f>
        <v>13083.333333333332</v>
      </c>
      <c r="N15" s="9">
        <f>'OPEX-M_CWS'!Q38</f>
        <v>13083.333333333332</v>
      </c>
      <c r="O15" s="9">
        <f>'OPEX-M_CWS'!R38</f>
        <v>13083.333333333332</v>
      </c>
      <c r="P15" s="9">
        <f>'OPEX-M_CWS'!S38</f>
        <v>13083.333333333332</v>
      </c>
      <c r="Q15" s="9">
        <f>'OPEX-M_CWS'!T38</f>
        <v>13083.333333333332</v>
      </c>
      <c r="R15" s="9">
        <f>'OPEX-M_CWS'!U38</f>
        <v>13083.333333333332</v>
      </c>
      <c r="S15" s="9">
        <f>'OPEX-M_CWS'!V38</f>
        <v>13083.333333333332</v>
      </c>
      <c r="T15" s="9">
        <f>'OPEX-M_CWS'!W38</f>
        <v>13083.333333333332</v>
      </c>
      <c r="U15" s="9">
        <f>'OPEX-M_CWS'!X38</f>
        <v>13199.999999999998</v>
      </c>
      <c r="V15" s="9">
        <f>'OPEX-M_CWS'!Y38</f>
        <v>13199.999999999998</v>
      </c>
      <c r="W15" s="9">
        <f>'OPEX-M_CWS'!Z38</f>
        <v>13199.999999999998</v>
      </c>
      <c r="X15" s="9">
        <f>'OPEX-M_CWS'!AA38</f>
        <v>13199.999999999998</v>
      </c>
      <c r="Y15" s="9">
        <f>'OPEX-M_CWS'!AB38</f>
        <v>13199.999999999998</v>
      </c>
      <c r="Z15" s="9">
        <f>'OPEX-M_CWS'!AC38</f>
        <v>13199.999999999998</v>
      </c>
      <c r="AA15" s="9">
        <f>'OPEX-M_CWS'!AD38</f>
        <v>13108.333333333332</v>
      </c>
      <c r="AB15" s="9">
        <f>'OPEX-M_CWS'!AE38</f>
        <v>13199.999999999998</v>
      </c>
      <c r="AC15" s="9">
        <f>'OPEX-M_CWS'!AF38</f>
        <v>13199.999999999998</v>
      </c>
      <c r="AD15" s="9">
        <f>'OPEX-M_CWS'!AG38</f>
        <v>13199.999999999998</v>
      </c>
      <c r="AE15" s="9">
        <f>'OPEX-M_CWS'!AH38</f>
        <v>13199.999999999998</v>
      </c>
      <c r="AF15" s="9">
        <f>'OPEX-M_CWS'!AI38</f>
        <v>13199.999999999998</v>
      </c>
      <c r="AG15" s="9">
        <f>'OPEX-M_CWS'!AJ38</f>
        <v>13199.999999999998</v>
      </c>
      <c r="AH15" s="9">
        <f>'OPEX-M_CWS'!AK38</f>
        <v>13199.999999999998</v>
      </c>
      <c r="AI15" s="9">
        <f>'OPEX-M_CWS'!AL38</f>
        <v>13199.999999999998</v>
      </c>
      <c r="AJ15" s="9">
        <f>'OPEX-M_CWS'!AM38</f>
        <v>13199.999999999998</v>
      </c>
      <c r="AK15" s="9">
        <f>'OPEX-M_CWS'!AN38</f>
        <v>13199.999999999998</v>
      </c>
      <c r="AL15" s="9">
        <f>'OPEX-M_CWS'!AO38</f>
        <v>13199.999999999998</v>
      </c>
      <c r="AM15" s="9">
        <f>'OPEX-M_CWS'!AP38</f>
        <v>13199.999999999998</v>
      </c>
      <c r="AN15" s="9">
        <f>'OPEX-M_CWS'!AQ38</f>
        <v>13199.999999999998</v>
      </c>
      <c r="AO15" s="9">
        <f>'OPEX-M_CWS'!AR38</f>
        <v>13199.999999999998</v>
      </c>
      <c r="AP15" s="9">
        <f>'OPEX-M_CWS'!AS38</f>
        <v>13199.999999999998</v>
      </c>
      <c r="AQ15" s="9">
        <f>'OPEX-M_CWS'!AT38</f>
        <v>13199.999999999998</v>
      </c>
      <c r="AR15" s="9">
        <f>'OPEX-M_CWS'!AU38</f>
        <v>13199.999999999998</v>
      </c>
      <c r="AS15" s="9">
        <f>'OPEX-M_CWS'!AV38</f>
        <v>13199.999999999998</v>
      </c>
      <c r="AT15" s="9">
        <f>'OPEX-M_CWS'!AW38</f>
        <v>13199.999999999998</v>
      </c>
      <c r="AU15" s="9">
        <f>'OPEX-M_CWS'!AX38</f>
        <v>13199.999999999998</v>
      </c>
      <c r="AV15" s="9">
        <f>'OPEX-M_CWS'!AY38</f>
        <v>13199.999999999998</v>
      </c>
      <c r="AW15" s="9">
        <f>'OPEX-M_CWS'!AZ38</f>
        <v>13199.999999999998</v>
      </c>
      <c r="AX15" s="9">
        <f>'OPEX-M_CWS'!BA38</f>
        <v>13199.999999999998</v>
      </c>
      <c r="AY15" s="9">
        <f>'OPEX-M_CWS'!BB38</f>
        <v>13199.999999999998</v>
      </c>
      <c r="AZ15" s="9">
        <f>'OPEX-M_CWS'!BC38</f>
        <v>13199.999999999998</v>
      </c>
      <c r="BA15" s="9">
        <f>'OPEX-M_CWS'!BD38</f>
        <v>13199.999999999998</v>
      </c>
      <c r="BB15" s="9">
        <f>'OPEX-M_CWS'!BE38</f>
        <v>13199.999999999998</v>
      </c>
      <c r="BC15" s="9">
        <f>'OPEX-M_CWS'!BF38</f>
        <v>13199.999999999998</v>
      </c>
      <c r="BD15" s="9">
        <f>'OPEX-M_CWS'!BG38</f>
        <v>13199.999999999998</v>
      </c>
      <c r="BE15" s="9">
        <f>'OPEX-M_CWS'!BH38</f>
        <v>13199.999999999998</v>
      </c>
      <c r="BF15" s="9">
        <f>'OPEX-M_CWS'!BI38</f>
        <v>13199.999999999998</v>
      </c>
      <c r="BG15" s="9">
        <f>'OPEX-M_CWS'!BJ38</f>
        <v>13199.999999999998</v>
      </c>
      <c r="BH15" s="9">
        <f>'OPEX-M_CWS'!BK38</f>
        <v>13199.999999999998</v>
      </c>
      <c r="BI15" s="9">
        <f>'OPEX-M_CWS'!BL38</f>
        <v>13199.999999999998</v>
      </c>
      <c r="BJ15" s="9">
        <f>'OPEX-M_CWS'!BM38</f>
        <v>13199.999999999998</v>
      </c>
    </row>
    <row r="16" spans="1:63" x14ac:dyDescent="0.15">
      <c r="B16" t="str">
        <f>'OPEX-M_CWS'!A40</f>
        <v>Total Expense</v>
      </c>
      <c r="C16" s="9">
        <f>SUM(C8:C15)</f>
        <v>24803.333333333332</v>
      </c>
      <c r="D16" s="9">
        <f t="shared" ref="D16:BJ16" si="0">SUM(D8:D15)</f>
        <v>4635</v>
      </c>
      <c r="E16" s="9">
        <f t="shared" si="0"/>
        <v>4801.666666666667</v>
      </c>
      <c r="F16" s="9">
        <f t="shared" si="0"/>
        <v>17968.333333333332</v>
      </c>
      <c r="G16" s="9">
        <f t="shared" si="0"/>
        <v>16468.333333333332</v>
      </c>
      <c r="H16" s="9">
        <f t="shared" si="0"/>
        <v>16468.333333333332</v>
      </c>
      <c r="I16" s="9">
        <f t="shared" si="0"/>
        <v>16468.333333333332</v>
      </c>
      <c r="J16" s="9">
        <f t="shared" si="0"/>
        <v>16468.333333333332</v>
      </c>
      <c r="K16" s="9">
        <f t="shared" si="0"/>
        <v>16468.333333333332</v>
      </c>
      <c r="L16" s="9">
        <f t="shared" si="0"/>
        <v>16468.333333333332</v>
      </c>
      <c r="M16" s="9">
        <f t="shared" si="0"/>
        <v>16468.333333333332</v>
      </c>
      <c r="N16" s="9">
        <f t="shared" si="0"/>
        <v>16468.333333333332</v>
      </c>
      <c r="O16" s="9">
        <f t="shared" si="0"/>
        <v>21559.958333333332</v>
      </c>
      <c r="P16" s="9">
        <f t="shared" si="0"/>
        <v>16559.958333333332</v>
      </c>
      <c r="Q16" s="9">
        <f t="shared" si="0"/>
        <v>16559.958333333332</v>
      </c>
      <c r="R16" s="9">
        <f t="shared" si="0"/>
        <v>18059.958333333332</v>
      </c>
      <c r="S16" s="9">
        <f t="shared" si="0"/>
        <v>16559.958333333332</v>
      </c>
      <c r="T16" s="9">
        <f t="shared" si="0"/>
        <v>16559.958333333332</v>
      </c>
      <c r="U16" s="9">
        <f t="shared" si="0"/>
        <v>16676.625</v>
      </c>
      <c r="V16" s="9">
        <f t="shared" si="0"/>
        <v>16676.625</v>
      </c>
      <c r="W16" s="9">
        <f t="shared" si="0"/>
        <v>16676.625</v>
      </c>
      <c r="X16" s="9">
        <f t="shared" si="0"/>
        <v>16676.625</v>
      </c>
      <c r="Y16" s="9">
        <f t="shared" si="0"/>
        <v>16676.625</v>
      </c>
      <c r="Z16" s="9">
        <f t="shared" si="0"/>
        <v>16676.625</v>
      </c>
      <c r="AA16" s="9">
        <f t="shared" si="0"/>
        <v>21285.548958333333</v>
      </c>
      <c r="AB16" s="9">
        <f t="shared" si="0"/>
        <v>16377.215624999997</v>
      </c>
      <c r="AC16" s="9">
        <f t="shared" si="0"/>
        <v>16377.215624999997</v>
      </c>
      <c r="AD16" s="9">
        <f t="shared" si="0"/>
        <v>17877.215624999997</v>
      </c>
      <c r="AE16" s="9">
        <f t="shared" si="0"/>
        <v>16377.215624999997</v>
      </c>
      <c r="AF16" s="9">
        <f t="shared" si="0"/>
        <v>16377.215624999997</v>
      </c>
      <c r="AG16" s="9">
        <f t="shared" si="0"/>
        <v>16377.215624999997</v>
      </c>
      <c r="AH16" s="9">
        <f t="shared" si="0"/>
        <v>16377.215624999997</v>
      </c>
      <c r="AI16" s="9">
        <f t="shared" si="0"/>
        <v>16377.215624999997</v>
      </c>
      <c r="AJ16" s="9">
        <f t="shared" si="0"/>
        <v>16377.215624999997</v>
      </c>
      <c r="AK16" s="9">
        <f t="shared" si="0"/>
        <v>16377.215624999997</v>
      </c>
      <c r="AL16" s="9">
        <f t="shared" si="0"/>
        <v>16377.215624999997</v>
      </c>
      <c r="AM16" s="9">
        <f t="shared" si="0"/>
        <v>21487.986015625</v>
      </c>
      <c r="AN16" s="9">
        <f t="shared" si="0"/>
        <v>16487.986015625</v>
      </c>
      <c r="AO16" s="9">
        <f t="shared" si="0"/>
        <v>16487.986015625</v>
      </c>
      <c r="AP16" s="9">
        <f t="shared" si="0"/>
        <v>17987.986015625</v>
      </c>
      <c r="AQ16" s="9">
        <f t="shared" si="0"/>
        <v>16487.986015625</v>
      </c>
      <c r="AR16" s="9">
        <f t="shared" si="0"/>
        <v>16487.986015625</v>
      </c>
      <c r="AS16" s="9">
        <f t="shared" si="0"/>
        <v>16487.986015625</v>
      </c>
      <c r="AT16" s="9">
        <f t="shared" si="0"/>
        <v>16487.986015625</v>
      </c>
      <c r="AU16" s="9">
        <f t="shared" si="0"/>
        <v>16487.986015625</v>
      </c>
      <c r="AV16" s="9">
        <f t="shared" si="0"/>
        <v>16487.986015625</v>
      </c>
      <c r="AW16" s="9">
        <f t="shared" si="0"/>
        <v>16487.986015625</v>
      </c>
      <c r="AX16" s="9">
        <f t="shared" si="0"/>
        <v>16487.986015625</v>
      </c>
      <c r="AY16" s="9">
        <f t="shared" si="0"/>
        <v>21610.32860351562</v>
      </c>
      <c r="AZ16" s="9">
        <f t="shared" si="0"/>
        <v>16610.328603515623</v>
      </c>
      <c r="BA16" s="9">
        <f t="shared" si="0"/>
        <v>16610.328603515623</v>
      </c>
      <c r="BB16" s="9">
        <f t="shared" si="0"/>
        <v>18110.328603515623</v>
      </c>
      <c r="BC16" s="9">
        <f t="shared" si="0"/>
        <v>16610.328603515623</v>
      </c>
      <c r="BD16" s="9">
        <f t="shared" si="0"/>
        <v>16610.328603515623</v>
      </c>
      <c r="BE16" s="9">
        <f t="shared" si="0"/>
        <v>16610.328603515623</v>
      </c>
      <c r="BF16" s="9">
        <f t="shared" si="0"/>
        <v>16610.328603515623</v>
      </c>
      <c r="BG16" s="9">
        <f t="shared" si="0"/>
        <v>16610.328603515623</v>
      </c>
      <c r="BH16" s="9">
        <f t="shared" si="0"/>
        <v>16610.328603515623</v>
      </c>
      <c r="BI16" s="9">
        <f t="shared" si="0"/>
        <v>16610.328603515623</v>
      </c>
      <c r="BJ16" s="9">
        <f t="shared" si="0"/>
        <v>16610.328603515623</v>
      </c>
    </row>
    <row r="17" spans="1:62" s="37" customFormat="1" hidden="1" x14ac:dyDescent="0.15">
      <c r="B17" s="37" t="s">
        <v>309</v>
      </c>
      <c r="N17" s="38">
        <f>SUM(C8:N15)</f>
        <v>183955.00000000003</v>
      </c>
      <c r="Z17" s="38">
        <f>SUM(O8:Z15)</f>
        <v>205919.49999999997</v>
      </c>
      <c r="AL17" s="38">
        <f>SUM(AA8:AL15)</f>
        <v>202934.92083333331</v>
      </c>
      <c r="AX17" s="38">
        <f>SUM(AM8:AX15)</f>
        <v>204355.8321875</v>
      </c>
      <c r="BJ17" s="38">
        <f>SUM(AY8:BJ15)</f>
        <v>205823.9432421875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39500</v>
      </c>
      <c r="D24" s="9">
        <f>'CAPEX _CWS '!G40</f>
        <v>35500</v>
      </c>
      <c r="E24" s="9">
        <f>'CAPEX _CWS '!H40</f>
        <v>10000</v>
      </c>
      <c r="F24" s="9">
        <f>'CAPEX _CWS '!I40</f>
        <v>700000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39500</v>
      </c>
      <c r="D25" s="9">
        <f t="shared" ref="D25:AI25" si="1">D24+C25</f>
        <v>75000</v>
      </c>
      <c r="E25" s="9">
        <f t="shared" si="1"/>
        <v>85000</v>
      </c>
      <c r="F25" s="9">
        <f t="shared" si="1"/>
        <v>785000</v>
      </c>
      <c r="G25" s="9">
        <f t="shared" si="1"/>
        <v>785000</v>
      </c>
      <c r="H25" s="9">
        <f t="shared" si="1"/>
        <v>785000</v>
      </c>
      <c r="I25" s="9">
        <f t="shared" si="1"/>
        <v>785000</v>
      </c>
      <c r="J25" s="9">
        <f t="shared" si="1"/>
        <v>785000</v>
      </c>
      <c r="K25" s="9">
        <f t="shared" si="1"/>
        <v>785000</v>
      </c>
      <c r="L25" s="9">
        <f t="shared" si="1"/>
        <v>785000</v>
      </c>
      <c r="M25" s="9">
        <f t="shared" si="1"/>
        <v>785000</v>
      </c>
      <c r="N25" s="9">
        <f t="shared" si="1"/>
        <v>785000</v>
      </c>
      <c r="O25" s="9">
        <f t="shared" si="1"/>
        <v>785000</v>
      </c>
      <c r="P25" s="9">
        <f t="shared" si="1"/>
        <v>785000</v>
      </c>
      <c r="Q25" s="9">
        <f t="shared" si="1"/>
        <v>785000</v>
      </c>
      <c r="R25" s="9">
        <f t="shared" si="1"/>
        <v>785000</v>
      </c>
      <c r="S25" s="9">
        <f t="shared" si="1"/>
        <v>785000</v>
      </c>
      <c r="T25" s="9">
        <f t="shared" si="1"/>
        <v>785000</v>
      </c>
      <c r="U25" s="9">
        <f t="shared" si="1"/>
        <v>792000</v>
      </c>
      <c r="V25" s="9">
        <f t="shared" si="1"/>
        <v>792000</v>
      </c>
      <c r="W25" s="9">
        <f t="shared" si="1"/>
        <v>792000</v>
      </c>
      <c r="X25" s="9">
        <f t="shared" si="1"/>
        <v>792000</v>
      </c>
      <c r="Y25" s="9">
        <f t="shared" si="1"/>
        <v>792000</v>
      </c>
      <c r="Z25" s="9">
        <f t="shared" si="1"/>
        <v>792000</v>
      </c>
      <c r="AA25" s="9">
        <f t="shared" si="1"/>
        <v>786500</v>
      </c>
      <c r="AB25" s="9">
        <f t="shared" si="1"/>
        <v>786500</v>
      </c>
      <c r="AC25" s="9">
        <f t="shared" si="1"/>
        <v>786500</v>
      </c>
      <c r="AD25" s="9">
        <f t="shared" si="1"/>
        <v>786500</v>
      </c>
      <c r="AE25" s="9">
        <f t="shared" si="1"/>
        <v>786500</v>
      </c>
      <c r="AF25" s="9">
        <f t="shared" si="1"/>
        <v>786500</v>
      </c>
      <c r="AG25" s="9">
        <f t="shared" si="1"/>
        <v>786500</v>
      </c>
      <c r="AH25" s="9">
        <f t="shared" si="1"/>
        <v>786500</v>
      </c>
      <c r="AI25" s="9">
        <f t="shared" si="1"/>
        <v>786500</v>
      </c>
      <c r="AJ25" s="9">
        <f t="shared" ref="AJ25:BJ25" si="2">AJ24+AI25</f>
        <v>786500</v>
      </c>
      <c r="AK25" s="9">
        <f t="shared" si="2"/>
        <v>786500</v>
      </c>
      <c r="AL25" s="9">
        <f t="shared" si="2"/>
        <v>786500</v>
      </c>
      <c r="AM25" s="9">
        <f t="shared" si="2"/>
        <v>786500</v>
      </c>
      <c r="AN25" s="9">
        <f t="shared" si="2"/>
        <v>786500</v>
      </c>
      <c r="AO25" s="9">
        <f t="shared" si="2"/>
        <v>786500</v>
      </c>
      <c r="AP25" s="9">
        <f t="shared" si="2"/>
        <v>786500</v>
      </c>
      <c r="AQ25" s="9">
        <f t="shared" si="2"/>
        <v>786500</v>
      </c>
      <c r="AR25" s="9">
        <f t="shared" si="2"/>
        <v>786500</v>
      </c>
      <c r="AS25" s="9">
        <f t="shared" si="2"/>
        <v>786500</v>
      </c>
      <c r="AT25" s="9">
        <f t="shared" si="2"/>
        <v>786500</v>
      </c>
      <c r="AU25" s="9">
        <f t="shared" si="2"/>
        <v>786500</v>
      </c>
      <c r="AV25" s="9">
        <f t="shared" si="2"/>
        <v>786500</v>
      </c>
      <c r="AW25" s="9">
        <f t="shared" si="2"/>
        <v>786500</v>
      </c>
      <c r="AX25" s="9">
        <f t="shared" si="2"/>
        <v>786500</v>
      </c>
      <c r="AY25" s="9">
        <f t="shared" si="2"/>
        <v>786500</v>
      </c>
      <c r="AZ25" s="9">
        <f t="shared" si="2"/>
        <v>786500</v>
      </c>
      <c r="BA25" s="9">
        <f t="shared" si="2"/>
        <v>786500</v>
      </c>
      <c r="BB25" s="9">
        <f t="shared" si="2"/>
        <v>786500</v>
      </c>
      <c r="BC25" s="9">
        <f t="shared" si="2"/>
        <v>786500</v>
      </c>
      <c r="BD25" s="9">
        <f t="shared" si="2"/>
        <v>786500</v>
      </c>
      <c r="BE25" s="9">
        <f t="shared" si="2"/>
        <v>786500</v>
      </c>
      <c r="BF25" s="9">
        <f t="shared" si="2"/>
        <v>786500</v>
      </c>
      <c r="BG25" s="9">
        <f t="shared" si="2"/>
        <v>786500</v>
      </c>
      <c r="BH25" s="9">
        <f t="shared" si="2"/>
        <v>786500</v>
      </c>
      <c r="BI25" s="9">
        <f t="shared" si="2"/>
        <v>786500</v>
      </c>
      <c r="BJ25" s="9">
        <f t="shared" si="2"/>
        <v>786500</v>
      </c>
    </row>
    <row r="26" spans="1:62" x14ac:dyDescent="0.15">
      <c r="B26" s="33" t="s">
        <v>1098</v>
      </c>
      <c r="C26" s="66">
        <f>C27</f>
        <v>658.33333333333337</v>
      </c>
      <c r="D26" s="66">
        <f t="shared" ref="D26:AI26" si="3">D27+C26</f>
        <v>1908.3333333333335</v>
      </c>
      <c r="E26" s="66">
        <f t="shared" si="3"/>
        <v>3325</v>
      </c>
      <c r="F26" s="66">
        <f t="shared" si="3"/>
        <v>16408.333333333332</v>
      </c>
      <c r="G26" s="66">
        <f t="shared" si="3"/>
        <v>29491.666666666664</v>
      </c>
      <c r="H26" s="66">
        <f t="shared" si="3"/>
        <v>42575</v>
      </c>
      <c r="I26" s="66">
        <f t="shared" si="3"/>
        <v>55658.333333333328</v>
      </c>
      <c r="J26" s="66">
        <f t="shared" si="3"/>
        <v>68741.666666666657</v>
      </c>
      <c r="K26" s="66">
        <f t="shared" si="3"/>
        <v>81824.999999999985</v>
      </c>
      <c r="L26" s="66">
        <f t="shared" si="3"/>
        <v>94908.333333333314</v>
      </c>
      <c r="M26" s="66">
        <f t="shared" si="3"/>
        <v>107991.66666666664</v>
      </c>
      <c r="N26" s="66">
        <f t="shared" si="3"/>
        <v>121074.99999999997</v>
      </c>
      <c r="O26" s="66">
        <f t="shared" si="3"/>
        <v>134158.33333333331</v>
      </c>
      <c r="P26" s="66">
        <f t="shared" si="3"/>
        <v>147241.66666666666</v>
      </c>
      <c r="Q26" s="66">
        <f t="shared" si="3"/>
        <v>160325</v>
      </c>
      <c r="R26" s="66">
        <f t="shared" si="3"/>
        <v>173408.33333333334</v>
      </c>
      <c r="S26" s="66">
        <f t="shared" si="3"/>
        <v>186491.66666666669</v>
      </c>
      <c r="T26" s="66">
        <f t="shared" si="3"/>
        <v>199575.00000000003</v>
      </c>
      <c r="U26" s="66">
        <f t="shared" si="3"/>
        <v>212775.00000000003</v>
      </c>
      <c r="V26" s="66">
        <f t="shared" si="3"/>
        <v>225975.00000000003</v>
      </c>
      <c r="W26" s="66">
        <f t="shared" si="3"/>
        <v>239175.00000000003</v>
      </c>
      <c r="X26" s="66">
        <f t="shared" si="3"/>
        <v>252375.00000000003</v>
      </c>
      <c r="Y26" s="66">
        <f t="shared" si="3"/>
        <v>265575</v>
      </c>
      <c r="Z26" s="66">
        <f t="shared" si="3"/>
        <v>278775</v>
      </c>
      <c r="AA26" s="66">
        <f t="shared" si="3"/>
        <v>291883.33333333331</v>
      </c>
      <c r="AB26" s="66">
        <f t="shared" si="3"/>
        <v>305083.33333333331</v>
      </c>
      <c r="AC26" s="66">
        <f t="shared" si="3"/>
        <v>318283.33333333331</v>
      </c>
      <c r="AD26" s="66">
        <f t="shared" si="3"/>
        <v>331483.33333333331</v>
      </c>
      <c r="AE26" s="66">
        <f t="shared" si="3"/>
        <v>344683.33333333331</v>
      </c>
      <c r="AF26" s="66">
        <f t="shared" si="3"/>
        <v>357883.33333333331</v>
      </c>
      <c r="AG26" s="66">
        <f t="shared" si="3"/>
        <v>371083.33333333331</v>
      </c>
      <c r="AH26" s="66">
        <f t="shared" si="3"/>
        <v>384283.33333333331</v>
      </c>
      <c r="AI26" s="66">
        <f t="shared" si="3"/>
        <v>397483.33333333331</v>
      </c>
      <c r="AJ26" s="66">
        <f t="shared" ref="AJ26:BJ26" si="4">AJ27+AI26</f>
        <v>410683.33333333331</v>
      </c>
      <c r="AK26" s="66">
        <f t="shared" si="4"/>
        <v>423883.33333333331</v>
      </c>
      <c r="AL26" s="66">
        <f t="shared" si="4"/>
        <v>437083.33333333331</v>
      </c>
      <c r="AM26" s="66">
        <f t="shared" si="4"/>
        <v>450283.33333333331</v>
      </c>
      <c r="AN26" s="66">
        <f t="shared" si="4"/>
        <v>463483.33333333331</v>
      </c>
      <c r="AO26" s="66">
        <f t="shared" si="4"/>
        <v>476683.33333333331</v>
      </c>
      <c r="AP26" s="66">
        <f t="shared" si="4"/>
        <v>489883.33333333331</v>
      </c>
      <c r="AQ26" s="66">
        <f t="shared" si="4"/>
        <v>503083.33333333331</v>
      </c>
      <c r="AR26" s="66">
        <f t="shared" si="4"/>
        <v>516283.33333333331</v>
      </c>
      <c r="AS26" s="66">
        <f t="shared" si="4"/>
        <v>529483.33333333326</v>
      </c>
      <c r="AT26" s="66">
        <f t="shared" si="4"/>
        <v>542683.33333333326</v>
      </c>
      <c r="AU26" s="66">
        <f t="shared" si="4"/>
        <v>555883.33333333326</v>
      </c>
      <c r="AV26" s="66">
        <f t="shared" si="4"/>
        <v>569083.33333333326</v>
      </c>
      <c r="AW26" s="66">
        <f t="shared" si="4"/>
        <v>582283.33333333326</v>
      </c>
      <c r="AX26" s="66">
        <f t="shared" si="4"/>
        <v>595483.33333333326</v>
      </c>
      <c r="AY26" s="66">
        <f t="shared" si="4"/>
        <v>608683.33333333326</v>
      </c>
      <c r="AZ26" s="66">
        <f t="shared" si="4"/>
        <v>621883.33333333326</v>
      </c>
      <c r="BA26" s="66">
        <f t="shared" si="4"/>
        <v>635083.33333333326</v>
      </c>
      <c r="BB26" s="66">
        <f t="shared" si="4"/>
        <v>648283.33333333326</v>
      </c>
      <c r="BC26" s="66">
        <f t="shared" si="4"/>
        <v>661483.33333333326</v>
      </c>
      <c r="BD26" s="66">
        <f t="shared" si="4"/>
        <v>674683.33333333326</v>
      </c>
      <c r="BE26" s="66">
        <f t="shared" si="4"/>
        <v>687883.33333333326</v>
      </c>
      <c r="BF26" s="66">
        <f t="shared" si="4"/>
        <v>701083.33333333326</v>
      </c>
      <c r="BG26" s="66">
        <f t="shared" si="4"/>
        <v>714283.33333333326</v>
      </c>
      <c r="BH26" s="66">
        <f t="shared" si="4"/>
        <v>727483.33333333326</v>
      </c>
      <c r="BI26" s="66">
        <f t="shared" si="4"/>
        <v>740683.33333333326</v>
      </c>
      <c r="BJ26" s="66">
        <f t="shared" si="4"/>
        <v>753883.33333333326</v>
      </c>
    </row>
    <row r="27" spans="1:62" x14ac:dyDescent="0.15">
      <c r="B27" s="33" t="s">
        <v>167</v>
      </c>
      <c r="C27" s="9">
        <f>'CAPEX-DEP_CWS '!F69</f>
        <v>658.33333333333337</v>
      </c>
      <c r="D27" s="9">
        <f>'CAPEX-DEP_CWS '!G69</f>
        <v>1250</v>
      </c>
      <c r="E27" s="9">
        <f>'CAPEX-DEP_CWS '!H69</f>
        <v>1416.6666666666667</v>
      </c>
      <c r="F27" s="9">
        <f>'CAPEX-DEP_CWS '!I69</f>
        <v>13083.333333333332</v>
      </c>
      <c r="G27" s="9">
        <f>'CAPEX-DEP_CWS '!J69</f>
        <v>13083.333333333332</v>
      </c>
      <c r="H27" s="9">
        <f>'CAPEX-DEP_CWS '!K69</f>
        <v>13083.333333333332</v>
      </c>
      <c r="I27" s="9">
        <f>'CAPEX-DEP_CWS '!L69</f>
        <v>13083.333333333332</v>
      </c>
      <c r="J27" s="9">
        <f>'CAPEX-DEP_CWS '!M69</f>
        <v>13083.333333333332</v>
      </c>
      <c r="K27" s="9">
        <f>'CAPEX-DEP_CWS '!N69</f>
        <v>13083.333333333332</v>
      </c>
      <c r="L27" s="9">
        <f>'CAPEX-DEP_CWS '!O69</f>
        <v>13083.333333333332</v>
      </c>
      <c r="M27" s="9">
        <f>'CAPEX-DEP_CWS '!P69</f>
        <v>13083.333333333332</v>
      </c>
      <c r="N27" s="9">
        <f>'CAPEX-DEP_CWS '!Q69</f>
        <v>13083.333333333332</v>
      </c>
      <c r="O27" s="9">
        <f>'CAPEX-DEP_CWS '!R69</f>
        <v>13083.333333333332</v>
      </c>
      <c r="P27" s="9">
        <f>'CAPEX-DEP_CWS '!S69</f>
        <v>13083.333333333332</v>
      </c>
      <c r="Q27" s="9">
        <f>'CAPEX-DEP_CWS '!T69</f>
        <v>13083.333333333332</v>
      </c>
      <c r="R27" s="9">
        <f>'CAPEX-DEP_CWS '!U69</f>
        <v>13083.333333333332</v>
      </c>
      <c r="S27" s="9">
        <f>'CAPEX-DEP_CWS '!V69</f>
        <v>13083.333333333332</v>
      </c>
      <c r="T27" s="9">
        <f>'CAPEX-DEP_CWS '!W69</f>
        <v>13083.333333333332</v>
      </c>
      <c r="U27" s="9">
        <f>'CAPEX-DEP_CWS '!X69</f>
        <v>13199.999999999998</v>
      </c>
      <c r="V27" s="9">
        <f>'CAPEX-DEP_CWS '!Y69</f>
        <v>13199.999999999998</v>
      </c>
      <c r="W27" s="9">
        <f>'CAPEX-DEP_CWS '!Z69</f>
        <v>13199.999999999998</v>
      </c>
      <c r="X27" s="9">
        <f>'CAPEX-DEP_CWS '!AA69</f>
        <v>13199.999999999998</v>
      </c>
      <c r="Y27" s="9">
        <f>'CAPEX-DEP_CWS '!AB69</f>
        <v>13199.999999999998</v>
      </c>
      <c r="Z27" s="9">
        <f>'CAPEX-DEP_CWS '!AC69</f>
        <v>13199.999999999998</v>
      </c>
      <c r="AA27" s="9">
        <f>'CAPEX-DEP_CWS '!AD69</f>
        <v>13108.333333333332</v>
      </c>
      <c r="AB27" s="9">
        <f>'CAPEX-DEP_CWS '!AE69</f>
        <v>13199.999999999998</v>
      </c>
      <c r="AC27" s="9">
        <f>'CAPEX-DEP_CWS '!AF69</f>
        <v>13199.999999999998</v>
      </c>
      <c r="AD27" s="9">
        <f>'CAPEX-DEP_CWS '!AG69</f>
        <v>13199.999999999998</v>
      </c>
      <c r="AE27" s="9">
        <f>'CAPEX-DEP_CWS '!AH69</f>
        <v>13199.999999999998</v>
      </c>
      <c r="AF27" s="9">
        <f>'CAPEX-DEP_CWS '!AI69</f>
        <v>13199.999999999998</v>
      </c>
      <c r="AG27" s="9">
        <f>'CAPEX-DEP_CWS '!AJ69</f>
        <v>13199.999999999998</v>
      </c>
      <c r="AH27" s="9">
        <f>'CAPEX-DEP_CWS '!AK69</f>
        <v>13199.999999999998</v>
      </c>
      <c r="AI27" s="9">
        <f>'CAPEX-DEP_CWS '!AL69</f>
        <v>13199.999999999998</v>
      </c>
      <c r="AJ27" s="9">
        <f>'CAPEX-DEP_CWS '!AM69</f>
        <v>13199.999999999998</v>
      </c>
      <c r="AK27" s="9">
        <f>'CAPEX-DEP_CWS '!AN69</f>
        <v>13199.999999999998</v>
      </c>
      <c r="AL27" s="9">
        <f>'CAPEX-DEP_CWS '!AO69</f>
        <v>13199.999999999998</v>
      </c>
      <c r="AM27" s="9">
        <f>'CAPEX-DEP_CWS '!AP69</f>
        <v>13199.999999999998</v>
      </c>
      <c r="AN27" s="9">
        <f>'CAPEX-DEP_CWS '!AQ69</f>
        <v>13199.999999999998</v>
      </c>
      <c r="AO27" s="9">
        <f>'CAPEX-DEP_CWS '!AR69</f>
        <v>13199.999999999998</v>
      </c>
      <c r="AP27" s="9">
        <f>'CAPEX-DEP_CWS '!AS69</f>
        <v>13199.999999999998</v>
      </c>
      <c r="AQ27" s="9">
        <f>'CAPEX-DEP_CWS '!AT69</f>
        <v>13199.999999999998</v>
      </c>
      <c r="AR27" s="9">
        <f>'CAPEX-DEP_CWS '!AU69</f>
        <v>13199.999999999998</v>
      </c>
      <c r="AS27" s="9">
        <f>'CAPEX-DEP_CWS '!AV69</f>
        <v>13199.999999999998</v>
      </c>
      <c r="AT27" s="9">
        <f>'CAPEX-DEP_CWS '!AW69</f>
        <v>13199.999999999998</v>
      </c>
      <c r="AU27" s="9">
        <f>'CAPEX-DEP_CWS '!AX69</f>
        <v>13199.999999999998</v>
      </c>
      <c r="AV27" s="9">
        <f>'CAPEX-DEP_CWS '!AY69</f>
        <v>13199.999999999998</v>
      </c>
      <c r="AW27" s="9">
        <f>'CAPEX-DEP_CWS '!AZ69</f>
        <v>13199.999999999998</v>
      </c>
      <c r="AX27" s="9">
        <f>'CAPEX-DEP_CWS '!BA69</f>
        <v>13199.999999999998</v>
      </c>
      <c r="AY27" s="9">
        <f>'CAPEX-DEP_CWS '!BB69</f>
        <v>13199.999999999998</v>
      </c>
      <c r="AZ27" s="9">
        <f>'CAPEX-DEP_CWS '!BC69</f>
        <v>13199.999999999998</v>
      </c>
      <c r="BA27" s="9">
        <f>'CAPEX-DEP_CWS '!BD69</f>
        <v>13199.999999999998</v>
      </c>
      <c r="BB27" s="9">
        <f>'CAPEX-DEP_CWS '!BE69</f>
        <v>13199.999999999998</v>
      </c>
      <c r="BC27" s="9">
        <f>'CAPEX-DEP_CWS '!BF69</f>
        <v>13199.999999999998</v>
      </c>
      <c r="BD27" s="9">
        <f>'CAPEX-DEP_CWS '!BG69</f>
        <v>13199.999999999998</v>
      </c>
      <c r="BE27" s="9">
        <f>'CAPEX-DEP_CWS '!BH69</f>
        <v>13199.999999999998</v>
      </c>
      <c r="BF27" s="9">
        <f>'CAPEX-DEP_CWS '!BI69</f>
        <v>13199.999999999998</v>
      </c>
      <c r="BG27" s="9">
        <f>'CAPEX-DEP_CWS '!BJ69</f>
        <v>13199.999999999998</v>
      </c>
      <c r="BH27" s="9">
        <f>'CAPEX-DEP_CWS '!BK69</f>
        <v>13199.999999999998</v>
      </c>
      <c r="BI27" s="9">
        <f>'CAPEX-DEP_CWS '!BL69</f>
        <v>13199.999999999998</v>
      </c>
      <c r="BJ27" s="9">
        <f>'CAPEX-DEP_CWS '!BM69</f>
        <v>13199.999999999998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658.33333333333337</v>
      </c>
      <c r="G38" s="86">
        <f>'CAPEX-DEP_CWS '!G69</f>
        <v>1250</v>
      </c>
      <c r="H38" s="86">
        <f>'CAPEX-DEP_CWS '!H69</f>
        <v>1416.6666666666667</v>
      </c>
      <c r="I38" s="86">
        <f>'CAPEX-DEP_CWS '!I69</f>
        <v>13083.333333333332</v>
      </c>
      <c r="J38" s="86">
        <f>'CAPEX-DEP_CWS '!J69</f>
        <v>13083.333333333332</v>
      </c>
      <c r="K38" s="86">
        <f>'CAPEX-DEP_CWS '!K69</f>
        <v>13083.333333333332</v>
      </c>
      <c r="L38" s="86">
        <f>'CAPEX-DEP_CWS '!L69</f>
        <v>13083.333333333332</v>
      </c>
      <c r="M38" s="86">
        <f>'CAPEX-DEP_CWS '!M69</f>
        <v>13083.333333333332</v>
      </c>
      <c r="N38" s="86">
        <f>'CAPEX-DEP_CWS '!N69</f>
        <v>13083.333333333332</v>
      </c>
      <c r="O38" s="86">
        <f>'CAPEX-DEP_CWS '!O69</f>
        <v>13083.333333333332</v>
      </c>
      <c r="P38" s="86">
        <f>'CAPEX-DEP_CWS '!P69</f>
        <v>13083.333333333332</v>
      </c>
      <c r="Q38" s="86">
        <f>'CAPEX-DEP_CWS '!Q69</f>
        <v>13083.333333333332</v>
      </c>
      <c r="R38" s="86">
        <f>'CAPEX-DEP_CWS '!R69</f>
        <v>13083.333333333332</v>
      </c>
      <c r="S38" s="86">
        <f>'CAPEX-DEP_CWS '!S69</f>
        <v>13083.333333333332</v>
      </c>
      <c r="T38" s="86">
        <f>'CAPEX-DEP_CWS '!T69</f>
        <v>13083.333333333332</v>
      </c>
      <c r="U38" s="86">
        <f>'CAPEX-DEP_CWS '!U69</f>
        <v>13083.333333333332</v>
      </c>
      <c r="V38" s="86">
        <f>'CAPEX-DEP_CWS '!V69</f>
        <v>13083.333333333332</v>
      </c>
      <c r="W38" s="86">
        <f>'CAPEX-DEP_CWS '!W69</f>
        <v>13083.333333333332</v>
      </c>
      <c r="X38" s="86">
        <f>'CAPEX-DEP_CWS '!X69</f>
        <v>13199.999999999998</v>
      </c>
      <c r="Y38" s="86">
        <f>'CAPEX-DEP_CWS '!Y69</f>
        <v>13199.999999999998</v>
      </c>
      <c r="Z38" s="86">
        <f>'CAPEX-DEP_CWS '!Z69</f>
        <v>13199.999999999998</v>
      </c>
      <c r="AA38" s="86">
        <f>'CAPEX-DEP_CWS '!AA69</f>
        <v>13199.999999999998</v>
      </c>
      <c r="AB38" s="86">
        <f>'CAPEX-DEP_CWS '!AB69</f>
        <v>13199.999999999998</v>
      </c>
      <c r="AC38" s="86">
        <f>'CAPEX-DEP_CWS '!AC69</f>
        <v>13199.999999999998</v>
      </c>
      <c r="AD38" s="86">
        <f>'CAPEX-DEP_CWS '!AD69</f>
        <v>13108.333333333332</v>
      </c>
      <c r="AE38" s="86">
        <f>'CAPEX-DEP_CWS '!AE69</f>
        <v>13199.999999999998</v>
      </c>
      <c r="AF38" s="86">
        <f>'CAPEX-DEP_CWS '!AF69</f>
        <v>13199.999999999998</v>
      </c>
      <c r="AG38" s="86">
        <f>'CAPEX-DEP_CWS '!AG69</f>
        <v>13199.999999999998</v>
      </c>
      <c r="AH38" s="86">
        <f>'CAPEX-DEP_CWS '!AH69</f>
        <v>13199.999999999998</v>
      </c>
      <c r="AI38" s="86">
        <f>'CAPEX-DEP_CWS '!AI69</f>
        <v>13199.999999999998</v>
      </c>
      <c r="AJ38" s="86">
        <f>'CAPEX-DEP_CWS '!AJ69</f>
        <v>13199.999999999998</v>
      </c>
      <c r="AK38" s="86">
        <f>'CAPEX-DEP_CWS '!AK69</f>
        <v>13199.999999999998</v>
      </c>
      <c r="AL38" s="86">
        <f>'CAPEX-DEP_CWS '!AL69</f>
        <v>13199.999999999998</v>
      </c>
      <c r="AM38" s="86">
        <f>'CAPEX-DEP_CWS '!AM69</f>
        <v>13199.999999999998</v>
      </c>
      <c r="AN38" s="86">
        <f>'CAPEX-DEP_CWS '!AN69</f>
        <v>13199.999999999998</v>
      </c>
      <c r="AO38" s="86">
        <f>'CAPEX-DEP_CWS '!AO69</f>
        <v>13199.999999999998</v>
      </c>
      <c r="AP38" s="86">
        <f>'CAPEX-DEP_CWS '!AP69</f>
        <v>13199.999999999998</v>
      </c>
      <c r="AQ38" s="86">
        <f>'CAPEX-DEP_CWS '!AQ69</f>
        <v>13199.999999999998</v>
      </c>
      <c r="AR38" s="86">
        <f>'CAPEX-DEP_CWS '!AR69</f>
        <v>13199.999999999998</v>
      </c>
      <c r="AS38" s="86">
        <f>'CAPEX-DEP_CWS '!AS69</f>
        <v>13199.999999999998</v>
      </c>
      <c r="AT38" s="86">
        <f>'CAPEX-DEP_CWS '!AT69</f>
        <v>13199.999999999998</v>
      </c>
      <c r="AU38" s="86">
        <f>'CAPEX-DEP_CWS '!AU69</f>
        <v>13199.999999999998</v>
      </c>
      <c r="AV38" s="86">
        <f>'CAPEX-DEP_CWS '!AV69</f>
        <v>13199.999999999998</v>
      </c>
      <c r="AW38" s="86">
        <f>'CAPEX-DEP_CWS '!AW69</f>
        <v>13199.999999999998</v>
      </c>
      <c r="AX38" s="86">
        <f>'CAPEX-DEP_CWS '!AX69</f>
        <v>13199.999999999998</v>
      </c>
      <c r="AY38" s="86">
        <f>'CAPEX-DEP_CWS '!AY69</f>
        <v>13199.999999999998</v>
      </c>
      <c r="AZ38" s="86">
        <f>'CAPEX-DEP_CWS '!AZ69</f>
        <v>13199.999999999998</v>
      </c>
      <c r="BA38" s="86">
        <f>'CAPEX-DEP_CWS '!BA69</f>
        <v>13199.999999999998</v>
      </c>
      <c r="BB38" s="86">
        <f>'CAPEX-DEP_CWS '!BB69</f>
        <v>13199.999999999998</v>
      </c>
      <c r="BC38" s="86">
        <f>'CAPEX-DEP_CWS '!BC69</f>
        <v>13199.999999999998</v>
      </c>
      <c r="BD38" s="86">
        <f>'CAPEX-DEP_CWS '!BD69</f>
        <v>13199.999999999998</v>
      </c>
      <c r="BE38" s="86">
        <f>'CAPEX-DEP_CWS '!BE69</f>
        <v>13199.999999999998</v>
      </c>
      <c r="BF38" s="86">
        <f>'CAPEX-DEP_CWS '!BF69</f>
        <v>13199.999999999998</v>
      </c>
      <c r="BG38" s="86">
        <f>'CAPEX-DEP_CWS '!BG69</f>
        <v>13199.999999999998</v>
      </c>
      <c r="BH38" s="86">
        <f>'CAPEX-DEP_CWS '!BH69</f>
        <v>13199.999999999998</v>
      </c>
      <c r="BI38" s="86">
        <f>'CAPEX-DEP_CWS '!BI69</f>
        <v>13199.999999999998</v>
      </c>
      <c r="BJ38" s="86">
        <f>'CAPEX-DEP_CWS '!BJ69</f>
        <v>13199.999999999998</v>
      </c>
      <c r="BK38" s="86">
        <f>'CAPEX-DEP_CWS '!BK69</f>
        <v>13199.999999999998</v>
      </c>
      <c r="BL38" s="86">
        <f>'CAPEX-DEP_CWS '!BL69</f>
        <v>13199.999999999998</v>
      </c>
      <c r="BM38" s="86">
        <f>'CAPEX-DEP_CWS '!BM69</f>
        <v>13199.999999999998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24803.333333333332</v>
      </c>
      <c r="G40" s="64">
        <f t="shared" si="40"/>
        <v>4635</v>
      </c>
      <c r="H40" s="64">
        <f t="shared" si="40"/>
        <v>4801.666666666667</v>
      </c>
      <c r="I40" s="64">
        <f t="shared" si="40"/>
        <v>17968.333333333332</v>
      </c>
      <c r="J40" s="64">
        <f t="shared" si="40"/>
        <v>16468.333333333332</v>
      </c>
      <c r="K40" s="64">
        <f t="shared" si="40"/>
        <v>16468.333333333332</v>
      </c>
      <c r="L40" s="64">
        <f t="shared" si="40"/>
        <v>16468.333333333332</v>
      </c>
      <c r="M40" s="64">
        <f t="shared" si="40"/>
        <v>16468.333333333332</v>
      </c>
      <c r="N40" s="64">
        <f t="shared" si="40"/>
        <v>16468.333333333332</v>
      </c>
      <c r="O40" s="64">
        <f t="shared" si="40"/>
        <v>16468.333333333332</v>
      </c>
      <c r="P40" s="64">
        <f t="shared" si="40"/>
        <v>16468.333333333332</v>
      </c>
      <c r="Q40" s="64">
        <f t="shared" si="40"/>
        <v>16468.333333333332</v>
      </c>
      <c r="R40" s="64">
        <f t="shared" si="40"/>
        <v>21559.958333333332</v>
      </c>
      <c r="S40" s="64">
        <f t="shared" si="40"/>
        <v>16559.958333333332</v>
      </c>
      <c r="T40" s="64">
        <f t="shared" si="40"/>
        <v>16559.958333333332</v>
      </c>
      <c r="U40" s="64">
        <f t="shared" si="40"/>
        <v>18059.958333333332</v>
      </c>
      <c r="V40" s="64">
        <f t="shared" si="40"/>
        <v>16559.958333333332</v>
      </c>
      <c r="W40" s="64">
        <f t="shared" si="40"/>
        <v>16559.958333333332</v>
      </c>
      <c r="X40" s="64">
        <f t="shared" si="40"/>
        <v>16676.625</v>
      </c>
      <c r="Y40" s="64">
        <f t="shared" si="40"/>
        <v>16676.625</v>
      </c>
      <c r="Z40" s="64">
        <f t="shared" si="40"/>
        <v>16676.625</v>
      </c>
      <c r="AA40" s="64">
        <f t="shared" si="40"/>
        <v>16676.625</v>
      </c>
      <c r="AB40" s="64">
        <f t="shared" si="40"/>
        <v>16676.625</v>
      </c>
      <c r="AC40" s="64">
        <f t="shared" si="40"/>
        <v>16676.625</v>
      </c>
      <c r="AD40" s="64">
        <f t="shared" si="40"/>
        <v>21285.548958333329</v>
      </c>
      <c r="AE40" s="64">
        <f t="shared" si="40"/>
        <v>16377.215624999999</v>
      </c>
      <c r="AF40" s="64">
        <f t="shared" si="40"/>
        <v>16377.215624999999</v>
      </c>
      <c r="AG40" s="64">
        <f t="shared" si="40"/>
        <v>17877.215624999997</v>
      </c>
      <c r="AH40" s="64">
        <f t="shared" si="40"/>
        <v>16377.215624999999</v>
      </c>
      <c r="AI40" s="64">
        <f t="shared" si="40"/>
        <v>16377.215624999999</v>
      </c>
      <c r="AJ40" s="64">
        <f t="shared" si="40"/>
        <v>16377.215624999999</v>
      </c>
      <c r="AK40" s="64">
        <f t="shared" ref="AK40:BM40" si="41">AK38+AK36+AK34+AK32+AK26+AK20+AK13+AK6</f>
        <v>16377.215624999999</v>
      </c>
      <c r="AL40" s="64">
        <f t="shared" si="41"/>
        <v>16377.215624999999</v>
      </c>
      <c r="AM40" s="64">
        <f t="shared" si="41"/>
        <v>16377.215624999999</v>
      </c>
      <c r="AN40" s="64">
        <f t="shared" si="41"/>
        <v>16377.215624999999</v>
      </c>
      <c r="AO40" s="64">
        <f t="shared" si="41"/>
        <v>16377.215624999999</v>
      </c>
      <c r="AP40" s="64">
        <f t="shared" si="41"/>
        <v>21487.986015625</v>
      </c>
      <c r="AQ40" s="64">
        <f t="shared" si="41"/>
        <v>16487.986015625</v>
      </c>
      <c r="AR40" s="64">
        <f t="shared" si="41"/>
        <v>16487.986015625</v>
      </c>
      <c r="AS40" s="64">
        <f t="shared" si="41"/>
        <v>17987.986015625</v>
      </c>
      <c r="AT40" s="64">
        <f t="shared" si="41"/>
        <v>16487.986015625</v>
      </c>
      <c r="AU40" s="64">
        <f t="shared" si="41"/>
        <v>16487.986015625</v>
      </c>
      <c r="AV40" s="64">
        <f t="shared" si="41"/>
        <v>16487.986015625</v>
      </c>
      <c r="AW40" s="64">
        <f t="shared" si="41"/>
        <v>16487.986015625</v>
      </c>
      <c r="AX40" s="64">
        <f t="shared" si="41"/>
        <v>16487.986015625</v>
      </c>
      <c r="AY40" s="64">
        <f t="shared" si="41"/>
        <v>16487.986015625</v>
      </c>
      <c r="AZ40" s="64">
        <f t="shared" si="41"/>
        <v>16487.986015625</v>
      </c>
      <c r="BA40" s="64">
        <f t="shared" si="41"/>
        <v>16487.986015625</v>
      </c>
      <c r="BB40" s="64">
        <f t="shared" si="41"/>
        <v>21610.32860351562</v>
      </c>
      <c r="BC40" s="64">
        <f t="shared" si="41"/>
        <v>16610.32860351562</v>
      </c>
      <c r="BD40" s="64">
        <f t="shared" si="41"/>
        <v>16610.32860351562</v>
      </c>
      <c r="BE40" s="64">
        <f t="shared" si="41"/>
        <v>18110.328603515623</v>
      </c>
      <c r="BF40" s="64">
        <f t="shared" si="41"/>
        <v>16610.32860351562</v>
      </c>
      <c r="BG40" s="64">
        <f t="shared" si="41"/>
        <v>16610.32860351562</v>
      </c>
      <c r="BH40" s="64">
        <f t="shared" si="41"/>
        <v>16610.32860351562</v>
      </c>
      <c r="BI40" s="64">
        <f t="shared" si="41"/>
        <v>16610.32860351562</v>
      </c>
      <c r="BJ40" s="64">
        <f t="shared" si="41"/>
        <v>16610.32860351562</v>
      </c>
      <c r="BK40" s="64">
        <f t="shared" si="41"/>
        <v>16610.32860351562</v>
      </c>
      <c r="BL40" s="64">
        <f t="shared" si="41"/>
        <v>16610.32860351562</v>
      </c>
      <c r="BM40" s="64">
        <f t="shared" si="41"/>
        <v>16610.32860351562</v>
      </c>
      <c r="BN40" s="35">
        <f>SUM(E40:BM40)</f>
        <v>1028841.1962630202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6998.2012500000001</v>
      </c>
      <c r="AG175" s="26">
        <f>'COSM-BONUS_CWS'!AE72</f>
        <v>11291.692500000003</v>
      </c>
      <c r="AH175" s="26">
        <f>'COSM-BONUS_CWS'!AF72</f>
        <v>12722.832999999999</v>
      </c>
      <c r="AI175" s="26">
        <f>'COSM-BONUS_CWS'!AG72</f>
        <v>12722.832999999999</v>
      </c>
      <c r="AJ175" s="26">
        <f>'COSM-BONUS_CWS'!AH72</f>
        <v>13738.955000000002</v>
      </c>
      <c r="AK175" s="26">
        <f>'COSM-BONUS_CWS'!AI72</f>
        <v>15170.095499999999</v>
      </c>
      <c r="AL175" s="26">
        <f>'COSM-BONUS_CWS'!AJ72</f>
        <v>12722.832999999999</v>
      </c>
      <c r="AM175" s="26">
        <f>'COSM-BONUS_CWS'!AK72</f>
        <v>13738.955000000002</v>
      </c>
      <c r="AN175" s="26">
        <f>'COSM-BONUS_CWS'!AL72</f>
        <v>11291.692500000003</v>
      </c>
      <c r="AO175" s="26">
        <f>'COSM-BONUS_CWS'!AM72</f>
        <v>11291.692500000003</v>
      </c>
      <c r="AP175" s="26">
        <f>'COSM-BONUS_CWS'!AN72</f>
        <v>11291.692500000003</v>
      </c>
      <c r="AQ175" s="26">
        <f>'COSM-BONUS_CWS'!AO72</f>
        <v>6998.2709999999997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1806998.2012499999</v>
      </c>
      <c r="AG176" s="26">
        <f t="shared" si="70"/>
        <v>1811291.6924999999</v>
      </c>
      <c r="AH176" s="26">
        <f t="shared" si="70"/>
        <v>1812722.8330000001</v>
      </c>
      <c r="AI176" s="26">
        <f t="shared" si="70"/>
        <v>1812722.8330000001</v>
      </c>
      <c r="AJ176" s="26">
        <f t="shared" si="70"/>
        <v>1813738.9550000001</v>
      </c>
      <c r="AK176" s="26">
        <f t="shared" si="70"/>
        <v>1815170.0955000001</v>
      </c>
      <c r="AL176" s="26">
        <f t="shared" si="70"/>
        <v>1812722.8330000001</v>
      </c>
      <c r="AM176" s="26">
        <f t="shared" ref="AM176:BO176" si="71">AM174+AM175</f>
        <v>1813738.9550000001</v>
      </c>
      <c r="AN176" s="26">
        <f t="shared" si="71"/>
        <v>1811291.6924999999</v>
      </c>
      <c r="AO176" s="26">
        <f t="shared" si="71"/>
        <v>1811291.6924999999</v>
      </c>
      <c r="AP176" s="26">
        <f t="shared" si="71"/>
        <v>1811291.6924999999</v>
      </c>
      <c r="AQ176" s="26">
        <f t="shared" si="71"/>
        <v>1806998.2709999999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6998.2012500000001</v>
      </c>
      <c r="AG209" s="26">
        <f t="shared" si="100"/>
        <v>11291.692500000003</v>
      </c>
      <c r="AH209" s="26">
        <f t="shared" si="100"/>
        <v>12722.832999999999</v>
      </c>
      <c r="AI209" s="26">
        <f t="shared" si="100"/>
        <v>12722.832999999999</v>
      </c>
      <c r="AJ209" s="26">
        <f t="shared" si="100"/>
        <v>13738.955000000002</v>
      </c>
      <c r="AK209" s="26">
        <f t="shared" si="100"/>
        <v>15170.095499999999</v>
      </c>
      <c r="AL209" s="26">
        <f t="shared" si="100"/>
        <v>12722.832999999999</v>
      </c>
      <c r="AM209" s="26">
        <f t="shared" ref="AM209:BO209" si="101">AM202+AM193+AM175+AM166+AM184</f>
        <v>13738.955000000002</v>
      </c>
      <c r="AN209" s="26">
        <f t="shared" si="101"/>
        <v>11291.692500000003</v>
      </c>
      <c r="AO209" s="26">
        <f t="shared" si="101"/>
        <v>11291.692500000003</v>
      </c>
      <c r="AP209" s="26">
        <f t="shared" si="101"/>
        <v>11291.692500000003</v>
      </c>
      <c r="AQ209" s="26">
        <f t="shared" si="101"/>
        <v>6998.2709999999997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3606998.2012499999</v>
      </c>
      <c r="AG210" s="26">
        <f t="shared" si="102"/>
        <v>3611291.6924999999</v>
      </c>
      <c r="AH210" s="26">
        <f t="shared" si="102"/>
        <v>3612722.8330000001</v>
      </c>
      <c r="AI210" s="26">
        <f t="shared" si="102"/>
        <v>3612722.8330000001</v>
      </c>
      <c r="AJ210" s="26">
        <f t="shared" si="102"/>
        <v>3613738.9550000001</v>
      </c>
      <c r="AK210" s="26">
        <f t="shared" si="102"/>
        <v>3615170.0954999998</v>
      </c>
      <c r="AL210" s="26">
        <f t="shared" si="102"/>
        <v>3612722.8330000001</v>
      </c>
      <c r="AM210" s="26">
        <f t="shared" ref="AM210:BO210" si="103">AM208+AM209</f>
        <v>3613738.9550000001</v>
      </c>
      <c r="AN210" s="26">
        <f t="shared" si="103"/>
        <v>3611291.6924999999</v>
      </c>
      <c r="AO210" s="26">
        <f t="shared" si="103"/>
        <v>3611291.6924999999</v>
      </c>
      <c r="AP210" s="26">
        <f t="shared" si="103"/>
        <v>3611291.6924999999</v>
      </c>
      <c r="AQ210" s="26">
        <f t="shared" si="103"/>
        <v>3606998.2710000002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43339979.746749997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3606998.2012499999</v>
      </c>
      <c r="AG214" s="26">
        <f t="shared" si="107"/>
        <v>3611291.6924999999</v>
      </c>
      <c r="AH214" s="26">
        <f t="shared" si="107"/>
        <v>3612722.8330000001</v>
      </c>
      <c r="AI214" s="26">
        <f t="shared" si="107"/>
        <v>3612722.8330000001</v>
      </c>
      <c r="AJ214" s="26">
        <f t="shared" si="107"/>
        <v>3613738.9550000001</v>
      </c>
      <c r="AK214" s="26">
        <f t="shared" si="107"/>
        <v>3615170.0954999998</v>
      </c>
      <c r="AL214" s="26">
        <f t="shared" si="107"/>
        <v>3612722.8330000001</v>
      </c>
      <c r="AM214" s="26">
        <f t="shared" ref="AM214:BO214" si="108">AM212+AM210</f>
        <v>3613738.9550000001</v>
      </c>
      <c r="AN214" s="26">
        <f t="shared" si="108"/>
        <v>3611291.6924999999</v>
      </c>
      <c r="AO214" s="26">
        <f t="shared" si="108"/>
        <v>3611291.6924999999</v>
      </c>
      <c r="AP214" s="26">
        <f t="shared" si="108"/>
        <v>3611291.6924999999</v>
      </c>
      <c r="AQ214" s="26">
        <f t="shared" si="108"/>
        <v>3606998.2710000002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43339979.746749997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577119.71219999995</v>
      </c>
      <c r="AG219" s="26">
        <f>AG210*STAFFPLAN_CWS!$E177</f>
        <v>577806.67079999996</v>
      </c>
      <c r="AH219" s="26">
        <f>AH210*STAFFPLAN_CWS!$E177</f>
        <v>578035.65328000009</v>
      </c>
      <c r="AI219" s="26">
        <f>AI210*STAFFPLAN_CWS!$E177</f>
        <v>578035.65328000009</v>
      </c>
      <c r="AJ219" s="26">
        <f>AJ210*STAFFPLAN_CWS!$E177</f>
        <v>578198.2328</v>
      </c>
      <c r="AK219" s="26">
        <f>AK210*STAFFPLAN_CWS!$E177</f>
        <v>578427.21528</v>
      </c>
      <c r="AL219" s="26">
        <f>AL210*STAFFPLAN_CWS!$E177</f>
        <v>578035.65328000009</v>
      </c>
      <c r="AM219" s="26">
        <f>AM210*STAFFPLAN_CWS!$E177</f>
        <v>578198.2328</v>
      </c>
      <c r="AN219" s="26">
        <f>AN210*STAFFPLAN_CWS!$E177</f>
        <v>577806.67079999996</v>
      </c>
      <c r="AO219" s="26">
        <f>AO210*STAFFPLAN_CWS!$E177</f>
        <v>577806.67079999996</v>
      </c>
      <c r="AP219" s="26">
        <f>AP210*STAFFPLAN_CWS!$E177</f>
        <v>577806.67079999996</v>
      </c>
      <c r="AQ219" s="26">
        <f>AQ210*STAFFPLAN_CWS!$E177</f>
        <v>577119.72336000006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144279.92804999999</v>
      </c>
      <c r="AG220" s="26">
        <f>AG210*STAFFPLAN_CWS!$E178</f>
        <v>144451.66769999999</v>
      </c>
      <c r="AH220" s="26">
        <f>AH210*STAFFPLAN_CWS!$E178</f>
        <v>144508.91332000002</v>
      </c>
      <c r="AI220" s="26">
        <f>AI210*STAFFPLAN_CWS!$E178</f>
        <v>144508.91332000002</v>
      </c>
      <c r="AJ220" s="26">
        <f>AJ210*STAFFPLAN_CWS!$E178</f>
        <v>144549.5582</v>
      </c>
      <c r="AK220" s="26">
        <f>AK210*STAFFPLAN_CWS!$E178</f>
        <v>144606.80382</v>
      </c>
      <c r="AL220" s="26">
        <f>AL210*STAFFPLAN_CWS!$E178</f>
        <v>144508.91332000002</v>
      </c>
      <c r="AM220" s="26">
        <f>AM210*STAFFPLAN_CWS!$E178</f>
        <v>144549.5582</v>
      </c>
      <c r="AN220" s="26">
        <f>AN210*STAFFPLAN_CWS!$E178</f>
        <v>144451.66769999999</v>
      </c>
      <c r="AO220" s="26">
        <f>AO210*STAFFPLAN_CWS!$E178</f>
        <v>144451.66769999999</v>
      </c>
      <c r="AP220" s="26">
        <f>AP210*STAFFPLAN_CWS!$E178</f>
        <v>144451.66769999999</v>
      </c>
      <c r="AQ220" s="26">
        <f>AQ210*STAFFPLAN_CWS!$E178</f>
        <v>144279.93084000002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721399.64024999994</v>
      </c>
      <c r="AG224" s="26">
        <f t="shared" si="109"/>
        <v>722258.33849999995</v>
      </c>
      <c r="AH224" s="26">
        <f t="shared" si="109"/>
        <v>722544.56660000014</v>
      </c>
      <c r="AI224" s="26">
        <f t="shared" si="109"/>
        <v>722544.56660000014</v>
      </c>
      <c r="AJ224" s="26">
        <f t="shared" si="109"/>
        <v>722747.79099999997</v>
      </c>
      <c r="AK224" s="26">
        <f t="shared" si="109"/>
        <v>723034.01910000003</v>
      </c>
      <c r="AL224" s="26">
        <f t="shared" si="109"/>
        <v>722544.56660000014</v>
      </c>
      <c r="AM224" s="26">
        <f t="shared" si="109"/>
        <v>722747.79099999997</v>
      </c>
      <c r="AN224" s="26">
        <f t="shared" si="109"/>
        <v>722258.33849999995</v>
      </c>
      <c r="AO224" s="26">
        <f t="shared" si="109"/>
        <v>722258.33849999995</v>
      </c>
      <c r="AP224" s="26">
        <f t="shared" si="109"/>
        <v>722258.33849999995</v>
      </c>
      <c r="AQ224" s="26">
        <f t="shared" si="109"/>
        <v>721399.65420000011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8667995.9493499994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4609609.8415000001</v>
      </c>
      <c r="AG232" s="26">
        <f t="shared" si="113"/>
        <v>4614762.0309999995</v>
      </c>
      <c r="AH232" s="26">
        <f t="shared" si="113"/>
        <v>4616479.3996000001</v>
      </c>
      <c r="AI232" s="26">
        <f t="shared" si="113"/>
        <v>4616479.3996000001</v>
      </c>
      <c r="AJ232" s="26">
        <f t="shared" si="113"/>
        <v>4617698.7460000003</v>
      </c>
      <c r="AK232" s="26">
        <f t="shared" si="113"/>
        <v>4619416.1146</v>
      </c>
      <c r="AL232" s="26">
        <f t="shared" si="113"/>
        <v>4616479.3996000001</v>
      </c>
      <c r="AM232" s="26">
        <f t="shared" ref="AM232:BO232" si="114">AM230+AM224+AM214</f>
        <v>4617698.7460000003</v>
      </c>
      <c r="AN232" s="26">
        <f t="shared" si="114"/>
        <v>4614762.0309999995</v>
      </c>
      <c r="AO232" s="26">
        <f t="shared" si="114"/>
        <v>4614762.0309999995</v>
      </c>
      <c r="AP232" s="26">
        <f t="shared" si="114"/>
        <v>4614762.0309999995</v>
      </c>
      <c r="AQ232" s="26">
        <f t="shared" si="114"/>
        <v>4609609.9252000004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55382519.696099997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6998.2012500000001</v>
      </c>
      <c r="AG562" s="26">
        <f t="shared" si="376"/>
        <v>11291.692500000003</v>
      </c>
      <c r="AH562" s="26">
        <f t="shared" si="376"/>
        <v>12722.832999999999</v>
      </c>
      <c r="AI562" s="26">
        <f t="shared" si="376"/>
        <v>12722.832999999999</v>
      </c>
      <c r="AJ562" s="26">
        <f t="shared" si="376"/>
        <v>13738.955000000002</v>
      </c>
      <c r="AK562" s="26">
        <f t="shared" si="376"/>
        <v>15170.095499999999</v>
      </c>
      <c r="AL562" s="26">
        <f t="shared" si="376"/>
        <v>12722.832999999999</v>
      </c>
      <c r="AM562" s="26">
        <f t="shared" ref="AM562:BO562" si="377">+AM209+AM274+AM357+AM530</f>
        <v>13738.955000000002</v>
      </c>
      <c r="AN562" s="26">
        <f t="shared" si="377"/>
        <v>11291.692500000003</v>
      </c>
      <c r="AO562" s="26">
        <f t="shared" si="377"/>
        <v>11291.692500000003</v>
      </c>
      <c r="AP562" s="26">
        <f t="shared" si="377"/>
        <v>11291.692500000003</v>
      </c>
      <c r="AQ562" s="26">
        <f t="shared" si="377"/>
        <v>6998.2709999999997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6406998.2012499999</v>
      </c>
      <c r="AG563" s="26">
        <f t="shared" si="378"/>
        <v>6411291.6924999999</v>
      </c>
      <c r="AH563" s="26">
        <f t="shared" si="378"/>
        <v>6412722.8329999996</v>
      </c>
      <c r="AI563" s="26">
        <f t="shared" si="378"/>
        <v>6412722.8329999996</v>
      </c>
      <c r="AJ563" s="26">
        <f t="shared" si="378"/>
        <v>6413738.9550000001</v>
      </c>
      <c r="AK563" s="26">
        <f t="shared" si="378"/>
        <v>6415170.0954999998</v>
      </c>
      <c r="AL563" s="26">
        <f t="shared" si="378"/>
        <v>6412722.8329999996</v>
      </c>
      <c r="AM563" s="26">
        <f t="shared" si="378"/>
        <v>6413738.9550000001</v>
      </c>
      <c r="AN563" s="26">
        <f t="shared" si="378"/>
        <v>6411291.6924999999</v>
      </c>
      <c r="AO563" s="26">
        <f t="shared" si="378"/>
        <v>6411291.6924999999</v>
      </c>
      <c r="AP563" s="26">
        <f t="shared" si="378"/>
        <v>6411291.6924999999</v>
      </c>
      <c r="AQ563" s="26">
        <f t="shared" si="378"/>
        <v>6406998.2709999997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6406998.2012499999</v>
      </c>
      <c r="AG565" s="26">
        <f t="shared" si="381"/>
        <v>6411291.6924999999</v>
      </c>
      <c r="AH565" s="26">
        <f t="shared" si="381"/>
        <v>6412722.8329999996</v>
      </c>
      <c r="AI565" s="26">
        <f t="shared" si="381"/>
        <v>6412722.8329999996</v>
      </c>
      <c r="AJ565" s="26">
        <f t="shared" si="381"/>
        <v>6413738.9550000001</v>
      </c>
      <c r="AK565" s="26">
        <f t="shared" si="381"/>
        <v>6415170.0954999998</v>
      </c>
      <c r="AL565" s="26">
        <f t="shared" si="381"/>
        <v>6412722.8329999996</v>
      </c>
      <c r="AM565" s="26">
        <f t="shared" si="381"/>
        <v>6413738.9550000001</v>
      </c>
      <c r="AN565" s="26">
        <f t="shared" si="381"/>
        <v>6411291.6924999999</v>
      </c>
      <c r="AO565" s="26">
        <f t="shared" si="381"/>
        <v>6411291.6924999999</v>
      </c>
      <c r="AP565" s="26">
        <f t="shared" si="381"/>
        <v>6411291.6924999999</v>
      </c>
      <c r="AQ565" s="26">
        <f t="shared" si="381"/>
        <v>6406998.2709999997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1281399.6402499999</v>
      </c>
      <c r="AG566" s="26">
        <f t="shared" si="382"/>
        <v>1282258.3385000001</v>
      </c>
      <c r="AH566" s="26">
        <f t="shared" si="382"/>
        <v>1282544.5666</v>
      </c>
      <c r="AI566" s="26">
        <f t="shared" si="382"/>
        <v>1282544.5666</v>
      </c>
      <c r="AJ566" s="26">
        <f t="shared" si="382"/>
        <v>1282747.791</v>
      </c>
      <c r="AK566" s="26">
        <f t="shared" si="382"/>
        <v>1283034.0191000002</v>
      </c>
      <c r="AL566" s="26">
        <f t="shared" si="382"/>
        <v>1282544.5666</v>
      </c>
      <c r="AM566" s="26">
        <f t="shared" ref="AM566:BO566" si="383">AM289+AM372+AM545+AM224</f>
        <v>1282747.791</v>
      </c>
      <c r="AN566" s="26">
        <f t="shared" si="383"/>
        <v>1282258.3385000001</v>
      </c>
      <c r="AO566" s="26">
        <f t="shared" si="383"/>
        <v>1282258.3385000001</v>
      </c>
      <c r="AP566" s="26">
        <f t="shared" si="383"/>
        <v>1282258.3385000001</v>
      </c>
      <c r="AQ566" s="26">
        <f t="shared" si="383"/>
        <v>1281399.6542000002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8250821.8415000001</v>
      </c>
      <c r="AG568" s="26">
        <f t="shared" si="386"/>
        <v>8255974.0309999995</v>
      </c>
      <c r="AH568" s="26">
        <f t="shared" si="386"/>
        <v>8257691.3995999992</v>
      </c>
      <c r="AI568" s="26">
        <f t="shared" si="386"/>
        <v>8257691.3995999992</v>
      </c>
      <c r="AJ568" s="26">
        <f t="shared" si="386"/>
        <v>8258910.7460000003</v>
      </c>
      <c r="AK568" s="26">
        <f t="shared" si="386"/>
        <v>8260628.1146</v>
      </c>
      <c r="AL568" s="26">
        <f t="shared" si="386"/>
        <v>8257691.3995999992</v>
      </c>
      <c r="AM568" s="26">
        <f t="shared" ref="AM568:BO568" si="387">AM567+AM566+AM565</f>
        <v>8258910.7460000003</v>
      </c>
      <c r="AN568" s="26">
        <f t="shared" si="387"/>
        <v>8255974.0309999995</v>
      </c>
      <c r="AO568" s="26">
        <f t="shared" si="387"/>
        <v>8255974.0309999995</v>
      </c>
      <c r="AP568" s="26">
        <f t="shared" si="387"/>
        <v>8255974.0309999995</v>
      </c>
      <c r="AQ568" s="26">
        <f t="shared" si="387"/>
        <v>8250821.9252000004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99077063.696100011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8250821.8415000001</v>
      </c>
      <c r="AG570" s="40">
        <f t="shared" si="388"/>
        <v>8255974.0309999995</v>
      </c>
      <c r="AH570" s="40">
        <f t="shared" si="388"/>
        <v>8257691.3996000001</v>
      </c>
      <c r="AI570" s="40">
        <f t="shared" si="388"/>
        <v>8257691.3996000001</v>
      </c>
      <c r="AJ570" s="40">
        <f t="shared" si="388"/>
        <v>8258910.7460000003</v>
      </c>
      <c r="AK570" s="40">
        <f t="shared" si="388"/>
        <v>8260628.1146</v>
      </c>
      <c r="AL570" s="40">
        <f t="shared" si="388"/>
        <v>8257691.3996000001</v>
      </c>
      <c r="AM570" s="40">
        <f t="shared" ref="AM570:BO570" si="389">AM553+AM380+AM297+AM232</f>
        <v>8258910.7460000003</v>
      </c>
      <c r="AN570" s="40">
        <f t="shared" si="389"/>
        <v>8255974.0309999995</v>
      </c>
      <c r="AO570" s="40">
        <f t="shared" si="389"/>
        <v>8255974.0309999995</v>
      </c>
      <c r="AP570" s="40">
        <f t="shared" si="389"/>
        <v>8255974.0309999995</v>
      </c>
      <c r="AQ570" s="40">
        <f t="shared" si="389"/>
        <v>8250821.9252000004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76939979.746749997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76939979.746749997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15387995.949349999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0.2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8.7718868944530584E-2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99077063.696099997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43339979.746749997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43339979.746749997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8667995.9493499994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0.2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7.7862149906820208E-2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55382519.696099997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6998.2012500000001</v>
      </c>
      <c r="AB10" s="9">
        <f>+STAFF_CWS!AG562</f>
        <v>11291.692500000003</v>
      </c>
      <c r="AC10" s="9">
        <f>+STAFF_CWS!AH562</f>
        <v>12722.832999999999</v>
      </c>
      <c r="AD10" s="9">
        <f>+STAFF_CWS!AI562</f>
        <v>12722.832999999999</v>
      </c>
      <c r="AE10" s="9">
        <f>+STAFF_CWS!AJ562</f>
        <v>13738.955000000002</v>
      </c>
      <c r="AF10" s="9">
        <f>+STAFF_CWS!AK562</f>
        <v>15170.095499999999</v>
      </c>
      <c r="AG10" s="9">
        <f>+STAFF_CWS!AL562</f>
        <v>12722.832999999999</v>
      </c>
      <c r="AH10" s="9">
        <f>+STAFF_CWS!AM562</f>
        <v>13738.955000000002</v>
      </c>
      <c r="AI10" s="9">
        <f>+STAFF_CWS!AN562</f>
        <v>11291.692500000003</v>
      </c>
      <c r="AJ10" s="9">
        <f>+STAFF_CWS!AO562</f>
        <v>11291.692500000003</v>
      </c>
      <c r="AK10" s="9">
        <f>+STAFF_CWS!AP562</f>
        <v>11291.692500000003</v>
      </c>
      <c r="AL10" s="9">
        <f>+STAFF_CWS!AQ562</f>
        <v>6998.2709999999997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6406998.2012499999</v>
      </c>
      <c r="AB11" s="9">
        <f t="shared" si="0"/>
        <v>6411291.6924999999</v>
      </c>
      <c r="AC11" s="9">
        <f t="shared" si="0"/>
        <v>6412722.8329999996</v>
      </c>
      <c r="AD11" s="9">
        <f t="shared" si="0"/>
        <v>6412722.8329999996</v>
      </c>
      <c r="AE11" s="9">
        <f t="shared" si="0"/>
        <v>6413738.9550000001</v>
      </c>
      <c r="AF11" s="9">
        <f t="shared" si="0"/>
        <v>6415170.0954999998</v>
      </c>
      <c r="AG11" s="9">
        <f t="shared" si="0"/>
        <v>6412722.8329999996</v>
      </c>
      <c r="AH11" s="9">
        <f t="shared" si="0"/>
        <v>6413738.9550000001</v>
      </c>
      <c r="AI11" s="9">
        <f t="shared" si="0"/>
        <v>6411291.6924999999</v>
      </c>
      <c r="AJ11" s="9">
        <f t="shared" si="0"/>
        <v>6411291.6924999999</v>
      </c>
      <c r="AK11" s="9">
        <f t="shared" si="0"/>
        <v>6411291.6924999999</v>
      </c>
      <c r="AL11" s="9">
        <f t="shared" si="0"/>
        <v>6406998.2709999997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2023-04-13T16:08:37Z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